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omments7.xml" ContentType="application/vnd.openxmlformats-officedocument.spreadsheetml.comments+xml"/>
  <Override PartName="/xl/drawings/drawing8.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omments8.xml" ContentType="application/vnd.openxmlformats-officedocument.spreadsheetml.comments+xml"/>
  <Override PartName="/xl/drawings/drawing9.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drawings/drawing10.xml" ContentType="application/vnd.openxmlformats-officedocument.drawing+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omments9.xml" ContentType="application/vnd.openxmlformats-officedocument.spreadsheetml.comments+xml"/>
  <Override PartName="/xl/drawings/drawing11.xml" ContentType="application/vnd.openxmlformats-officedocument.drawing+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drawings/drawing14.xml" ContentType="application/vnd.openxmlformats-officedocument.drawing+xml"/>
  <Override PartName="/xl/comments12.xml" ContentType="application/vnd.openxmlformats-officedocument.spreadsheetml.comments+xml"/>
  <Override PartName="/xl/drawings/drawing15.xml" ContentType="application/vnd.openxmlformats-officedocument.drawing+xml"/>
  <Override PartName="/xl/comments13.xml" ContentType="application/vnd.openxmlformats-officedocument.spreadsheetml.comments+xml"/>
  <Override PartName="/xl/drawings/drawing16.xml" ContentType="application/vnd.openxmlformats-officedocument.drawing+xml"/>
  <Override PartName="/xl/comments14.xml" ContentType="application/vnd.openxmlformats-officedocument.spreadsheetml.comments+xml"/>
  <Override PartName="/xl/drawings/drawing17.xml" ContentType="application/vnd.openxmlformats-officedocument.drawing+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omments15.xml" ContentType="application/vnd.openxmlformats-officedocument.spreadsheetml.comments+xml"/>
  <Override PartName="/xl/drawings/drawing18.xml" ContentType="application/vnd.openxmlformats-officedocument.drawing+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omments16.xml" ContentType="application/vnd.openxmlformats-officedocument.spreadsheetml.comments+xml"/>
  <Override PartName="/xl/drawings/drawing19.xml" ContentType="application/vnd.openxmlformats-officedocument.drawing+xml"/>
  <Override PartName="/xl/comments17.xml" ContentType="application/vnd.openxmlformats-officedocument.spreadsheetml.comments+xml"/>
  <Override PartName="/xl/drawings/drawing20.xml" ContentType="application/vnd.openxmlformats-officedocument.drawing+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omments18.xml" ContentType="application/vnd.openxmlformats-officedocument.spreadsheetml.comments+xml"/>
  <Override PartName="/xl/drawings/drawing21.xml" ContentType="application/vnd.openxmlformats-officedocument.drawing+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omments19.xml" ContentType="application/vnd.openxmlformats-officedocument.spreadsheetml.comments+xml"/>
  <Override PartName="/xl/drawings/drawing22.xml" ContentType="application/vnd.openxmlformats-officedocument.drawing+xml"/>
  <Override PartName="/xl/comments20.xml" ContentType="application/vnd.openxmlformats-officedocument.spreadsheetml.comments+xml"/>
  <Override PartName="/xl/drawings/drawing23.xml" ContentType="application/vnd.openxmlformats-officedocument.drawing+xml"/>
  <Override PartName="/xl/comments21.xml" ContentType="application/vnd.openxmlformats-officedocument.spreadsheetml.comments+xml"/>
  <Override PartName="/xl/comments2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defaultThemeVersion="166925"/>
  <mc:AlternateContent xmlns:mc="http://schemas.openxmlformats.org/markup-compatibility/2006">
    <mc:Choice Requires="x15">
      <x15ac:absPath xmlns:x15ac="http://schemas.microsoft.com/office/spreadsheetml/2010/11/ac" url="W:\EDAD Engineers\(06) Resources, Tools, &amp; Checklists\(5) Forms &amp; Checklists\(01) SPEC SHEETS for ED CAD 295-22 (2022)\New Versions for Portal Go-Live\"/>
    </mc:Choice>
  </mc:AlternateContent>
  <xr:revisionPtr revIDLastSave="0" documentId="8_{6F1CAE65-F6DB-47AE-AADC-F46E09D561E9}" xr6:coauthVersionLast="47" xr6:coauthVersionMax="47" xr10:uidLastSave="{00000000-0000-0000-0000-000000000000}"/>
  <workbookProtection workbookAlgorithmName="SHA-512" workbookHashValue="l5vK2WOL8MeZpqKaxrwYnFND8q81Gw/2NDAWLWCsGfUVZsBUuXi3xWjT8J7WXZY/xhvrBCkXNg3frXuS4pw9Sg==" workbookSaltValue="3NHtIVVp1svXzNMQy6mFng==" workbookSpinCount="100000" lockStructure="1"/>
  <bookViews>
    <workbookView xWindow="-103" yWindow="-103" windowWidth="33120" windowHeight="18000" tabRatio="929" firstSheet="1" activeTab="17" xr2:uid="{6F5AE5A2-1C40-4866-BC1D-D538C471720E}"/>
  </bookViews>
  <sheets>
    <sheet name="NOTES" sheetId="25" r:id="rId1"/>
    <sheet name="Application" sheetId="1" r:id="rId2"/>
    <sheet name="Transmittal" sheetId="2" r:id="rId3"/>
    <sheet name="Elevators" sheetId="4" r:id="rId4"/>
    <sheet name="Temp Elev" sheetId="6" r:id="rId5"/>
    <sheet name="Cartop Railing" sheetId="7" r:id="rId6"/>
    <sheet name="MC Guarding" sheetId="8" r:id="rId7"/>
    <sheet name="Dumbwaiter" sheetId="9" r:id="rId8"/>
    <sheet name="Esc-MW" sheetId="24" r:id="rId9"/>
    <sheet name="SCC" sheetId="35" r:id="rId10"/>
    <sheet name="Matl Lift" sheetId="10" r:id="rId11"/>
    <sheet name="Barrier Free" sheetId="12" r:id="rId12"/>
    <sheet name="Manlift(P)" sheetId="22" r:id="rId13"/>
    <sheet name="Manlift(H)" sheetId="20" r:id="rId14"/>
    <sheet name="Manlift(EB)" sheetId="33" r:id="rId15"/>
    <sheet name="Ski" sheetId="27" r:id="rId16"/>
    <sheet name="Conveyor" sheetId="32" r:id="rId17"/>
    <sheet name="Hoist" sheetId="21" r:id="rId18"/>
    <sheet name="MCTP" sheetId="29" r:id="rId19"/>
    <sheet name="Stage Lift" sheetId="34" r:id="rId20"/>
    <sheet name="WTTE" sheetId="19" r:id="rId21"/>
    <sheet name="PGL" sheetId="11" r:id="rId22"/>
    <sheet name="Abridged" sheetId="5" r:id="rId23"/>
    <sheet name="S.A." sheetId="26" r:id="rId24"/>
    <sheet name="Data Lists" sheetId="15" r:id="rId25"/>
    <sheet name="rev's" sheetId="36" state="hidden" r:id="rId26"/>
    <sheet name="Data Labels" sheetId="13" r:id="rId27"/>
    <sheet name="Master" sheetId="16" state="veryHidden" r:id="rId28"/>
    <sheet name="Data Pointers" sheetId="14" state="veryHidden" r:id="rId29"/>
  </sheets>
  <definedNames>
    <definedName name="_xlnm._FilterDatabase" localSheetId="26" hidden="1">'Data Labels'!$B$4:$M$361</definedName>
    <definedName name="_Regression_Int" localSheetId="8" hidden="1">1</definedName>
    <definedName name="_Regression_Int" localSheetId="9" hidden="1">1</definedName>
    <definedName name="_Regression_Int" localSheetId="19" hidden="1">1</definedName>
    <definedName name="B355SafetyType">'Data Lists'!$AC$5:$AC$9</definedName>
    <definedName name="BufferType">'Data Lists'!$AM$5:$AM$13</definedName>
    <definedName name="BuildingFunction">'Data Lists'!$F$5:$F$19</definedName>
    <definedName name="Bulkhead">'Data Lists'!$BK$5:$BK$11</definedName>
    <definedName name="C.J.Anderson">'Data Lists'!$U$70:$U$74</definedName>
    <definedName name="CarriageType">'Data Lists'!$BQ$5:$BQ$11</definedName>
    <definedName name="Concord">'Data Lists'!$U$5:$U$10</definedName>
    <definedName name="Connection">'Data Lists'!$BG$5:$BG$11</definedName>
    <definedName name="ConstructionHoists">'Data Lists'!$J$58:$J$61</definedName>
    <definedName name="Controller">'Data Lists'!$AW$5:$AW$34</definedName>
    <definedName name="CorrosionProtection">'Data Lists'!$BM$5:$BM$17</definedName>
    <definedName name="Cylinders">'Data Lists'!$BA$5:$BA$13</definedName>
    <definedName name="D.A.Matot">'Data Lists'!$U$63:$U$67</definedName>
    <definedName name="DataLabels">'Data Labels'!$B$4:$W$361</definedName>
    <definedName name="DataPointers">'Data Pointers'!$B$4:$H$65</definedName>
    <definedName name="DeviceType">'Data Pointers'!$C$2:$H$3</definedName>
    <definedName name="DoorLockingDeviceType">'Data Lists'!$P$5:$P$10</definedName>
    <definedName name="DoorOperator">'Data Lists'!$W$5:$W$23</definedName>
    <definedName name="DriveType">'Data Lists'!$AQ$5:$AQ$23</definedName>
    <definedName name="Dumbwaiters">'Data Lists'!$J$16:$J$17</definedName>
    <definedName name="Elevators">'Data Lists'!$J$5:$J$13</definedName>
    <definedName name="EntranceType">'Data Lists'!$N$5:$N$23</definedName>
    <definedName name="Equipment_for_Power_Driven_Parking_of_Motor_Vehicles">'Data Lists'!$BW$40:$BW$43</definedName>
    <definedName name="EquipmentforPowerDrivenParkingofMotorVehicles">'Data Lists'!$BU$40:$BU$43</definedName>
    <definedName name="Escalators">'Data Lists'!$J$20</definedName>
    <definedName name="G.A.L.">'Data Lists'!$U$29:$U$36</definedName>
    <definedName name="GAL">'Data Lists'!$U$29:$U$36</definedName>
    <definedName name="Garaventa">'Data Lists'!$U$83:$U$86</definedName>
    <definedName name="GripperActuation">'Data Lists'!$AY$5:$AY$13</definedName>
    <definedName name="GuideRailMass">'Data Lists'!$AO$5:$AO$18</definedName>
    <definedName name="InclineLifts">'Data Lists'!$J$64:$J$69</definedName>
    <definedName name="Interlock">'Data Lists'!$R$5:$R$20</definedName>
    <definedName name="InterlockModel">'Data Lists'!$U$5:$U$36</definedName>
    <definedName name="Kone">'Data Lists'!$U$39:$U$44</definedName>
    <definedName name="Lifts___Persons_w_Disabilities">'Data Lists'!$BW$27:$BW$31</definedName>
    <definedName name="Lifts___Persons_wDisabilities">'Data Lists'!$BW$27:$BW$31</definedName>
    <definedName name="Lifts__Persons_w_Disabilities">'Data Lists'!$BW$27:$BW$31</definedName>
    <definedName name="Lifts_Barrier_Free_Access">'Data Lists'!$BW$59:$BW$63</definedName>
    <definedName name="LiftsBarrierFreeAccess">'Data Lists'!$BU$59:$BU$63</definedName>
    <definedName name="LiftsforBarrierFreeAccess">'Data Lists'!$J$108:$J$112</definedName>
    <definedName name="LiftsforPersonswithPhysicalDisabilities">'Data Lists'!$J$33:$J$37</definedName>
    <definedName name="LiftsPersonswDisabilities">'Data Lists'!$BU$27:$BU$31</definedName>
    <definedName name="LoadingClass">'Data Lists'!$L$5:$L$11</definedName>
    <definedName name="M_C_Brake_Location">'Data Lists'!$CE$5:$CE$11</definedName>
    <definedName name="Manlifts">'Data Lists'!$J$40:$J$42</definedName>
    <definedName name="Mast_climbing_transport_platforms">'Data Lists'!$BW$52:$BW$56</definedName>
    <definedName name="Mastclimbingtransportplatforms">'Data Lists'!$BU$52:$BU$56</definedName>
    <definedName name="MaterialLiftsFreightPlatformLifts">'Data Lists'!$J$27:$J$30</definedName>
    <definedName name="MotorControlType">'Data Lists'!$AU$5:$AU$17</definedName>
    <definedName name="MovingWalks">'Data Lists'!$J$23:$J$24</definedName>
    <definedName name="OBC">'Data Lists'!$BY$4:$BY$8</definedName>
    <definedName name="OperationType">'Data Lists'!$AS$5:$AS$18</definedName>
    <definedName name="Orientation">'Data Lists'!$BE$5:$BE$11</definedName>
    <definedName name="Otis">'Data Lists'!$U$47:$U$50</definedName>
    <definedName name="ParkingGarageLifts">'Data Lists'!$J$72:$J$76</definedName>
    <definedName name="Passenger_ropeways_and_passenger_conveyors">'Data Lists'!$BW$73:$BW$78</definedName>
    <definedName name="PassengerRopeways">'Data Lists'!$J$45:$J$55</definedName>
    <definedName name="Passengerropewaysandpassengerconveyors">'Data Lists'!$BU$73:$BU$78</definedName>
    <definedName name="Peelle">'Data Lists'!$U$53:$U$60</definedName>
    <definedName name="Performance_Based_Safety_Code">'Data Lists'!$BW$66:$BW$70</definedName>
    <definedName name="PerformanceBasedSafetyCode">'Data Lists'!$BU$66:$BU$70</definedName>
    <definedName name="PGL_Type">'Data Lists'!$J$72:$J$77</definedName>
    <definedName name="PGLuser">'Data Lists'!$K$75:$K$80</definedName>
    <definedName name="_xlnm.Print_Area" localSheetId="22">Abridged!$B$1:$AJ$53</definedName>
    <definedName name="_xlnm.Print_Area" localSheetId="1">Application!$B$1:$Z$47</definedName>
    <definedName name="_xlnm.Print_Area" localSheetId="11">'Barrier Free'!$B$1:$Z$234</definedName>
    <definedName name="_xlnm.Print_Area" localSheetId="5">'Cartop Railing'!$B$1:$AJ$108</definedName>
    <definedName name="_xlnm.Print_Area" localSheetId="16">Conveyor!$B$1:$Z$161</definedName>
    <definedName name="_xlnm.Print_Area" localSheetId="24">'Data Lists'!$A$1:$BY$86</definedName>
    <definedName name="_xlnm.Print_Area" localSheetId="7">Dumbwaiter!$B$1:$Z$200</definedName>
    <definedName name="_xlnm.Print_Area" localSheetId="3">Elevators!$B$1:$Z$422</definedName>
    <definedName name="_xlnm.Print_Area" localSheetId="8">'Esc-MW'!$A$1:$AT$153</definedName>
    <definedName name="_xlnm.Print_Area" localSheetId="17">Hoist!$B$1:$AL$222</definedName>
    <definedName name="_xlnm.Print_Area" localSheetId="14">'Manlift(EB)'!$A$1:$F$80</definedName>
    <definedName name="_xlnm.Print_Area" localSheetId="13">'Manlift(H)'!$A$1:$F$57</definedName>
    <definedName name="_xlnm.Print_Area" localSheetId="12">'Manlift(P)'!$B$1:$F$100</definedName>
    <definedName name="_xlnm.Print_Area" localSheetId="10">'Matl Lift'!$B$1:$Z$251</definedName>
    <definedName name="_xlnm.Print_Area" localSheetId="6">'MC Guarding'!$A$1:$AI$95</definedName>
    <definedName name="_xlnm.Print_Area" localSheetId="18">MCTP!$B$1:$AL$302</definedName>
    <definedName name="_xlnm.Print_Area" localSheetId="0">NOTES!$A$1:$BP$76</definedName>
    <definedName name="_xlnm.Print_Area" localSheetId="21">PGL!$B$1:$Z$173</definedName>
    <definedName name="_xlnm.Print_Area" localSheetId="23">'S.A.'!$B$1:$AJ$47</definedName>
    <definedName name="_xlnm.Print_Area" localSheetId="9">SCC!$B$1:$AS$114</definedName>
    <definedName name="_xlnm.Print_Area" localSheetId="15">Ski!$B$1:$Z$214</definedName>
    <definedName name="_xlnm.Print_Area" localSheetId="19">'Stage Lift'!$B$1:$AN$178</definedName>
    <definedName name="_xlnm.Print_Area" localSheetId="4">'Temp Elev'!$B$1:$AJ$130</definedName>
    <definedName name="_xlnm.Print_Area" localSheetId="2">Transmittal!$B$1:$AB$92</definedName>
    <definedName name="_xlnm.Print_Area" localSheetId="20">WTTE!$B$1:$Z$171</definedName>
    <definedName name="_xlnm.Print_Titles" localSheetId="11">'Barrier Free'!$1:$7</definedName>
    <definedName name="_xlnm.Print_Titles" localSheetId="16">Conveyor!$1:$7</definedName>
    <definedName name="_xlnm.Print_Titles" localSheetId="7">Dumbwaiter!$1:$7</definedName>
    <definedName name="_xlnm.Print_Titles" localSheetId="3">Elevators!$1:$7</definedName>
    <definedName name="_xlnm.Print_Titles" localSheetId="8">'Esc-MW'!$1:$4</definedName>
    <definedName name="_xlnm.Print_Titles" localSheetId="17">Hoist!$1:$5</definedName>
    <definedName name="_xlnm.Print_Titles" localSheetId="14">'Manlift(EB)'!$1:$5</definedName>
    <definedName name="_xlnm.Print_Titles" localSheetId="13">'Manlift(H)'!$1:$5</definedName>
    <definedName name="_xlnm.Print_Titles" localSheetId="12">'Manlift(P)'!$1:$5</definedName>
    <definedName name="_xlnm.Print_Titles" localSheetId="10">'Matl Lift'!$1:$7</definedName>
    <definedName name="_xlnm.Print_Titles" localSheetId="6">'MC Guarding'!$1:$5</definedName>
    <definedName name="_xlnm.Print_Titles" localSheetId="18">MCTP!$1:$5</definedName>
    <definedName name="_xlnm.Print_Titles" localSheetId="21">PGL!$1:$5</definedName>
    <definedName name="_xlnm.Print_Titles" localSheetId="9">SCC!$1:$4</definedName>
    <definedName name="_xlnm.Print_Titles" localSheetId="15">Ski!$1:$7</definedName>
    <definedName name="_xlnm.Print_Titles" localSheetId="19">'Stage Lift'!$1:$5</definedName>
    <definedName name="_xlnm.Print_Titles" localSheetId="4">'Temp Elev'!$1:$5</definedName>
    <definedName name="_xlnm.Print_Titles" localSheetId="20">WTTE!$1:$5</definedName>
    <definedName name="ReOpeningDevice">'Data Lists'!$Y$5:$Y$17</definedName>
    <definedName name="Revision_Type">'Data Lists'!$B$17:$B$19</definedName>
    <definedName name="RopeConstruction">'Data Lists'!$AK$5:$AK$12</definedName>
    <definedName name="RopeGrade">'Data Lists'!$AG$5:$AG$18</definedName>
    <definedName name="RopeStranding">'Data Lists'!$AI$5:$AI$17</definedName>
    <definedName name="Safety_Code_for_Elevators">'Data Lists'!$BW$5:$BW$12</definedName>
    <definedName name="Safety_Code_for_Manlifts">'Data Lists'!$BW$15:$BW$18</definedName>
    <definedName name="Safety_Code_for_Material_Hoists">'Data Lists'!$BW$34:$BW$37</definedName>
    <definedName name="Safety_Code_for_Personnel_Hoists">'Data Lists'!$BW$21:$BW$24</definedName>
    <definedName name="Safety_Code_for_Wind_Turbine_Tower_Elevators">'Data Lists'!$BW$46:$BW$49</definedName>
    <definedName name="SafetyCode">'Data Lists'!$BS$5:$BS$17</definedName>
    <definedName name="SafetyCodeforElevators">'Data Lists'!$BU$5:$BU$12</definedName>
    <definedName name="SafetyCodeforElevatorsC">'Data Lists'!$BW$5:$BW$12</definedName>
    <definedName name="SafetyCodeforManlifts">'Data Lists'!$BU$15:$BU$18</definedName>
    <definedName name="SafetyCodeforMaterialHoists">'Data Lists'!$BU$34:$BU$37</definedName>
    <definedName name="SafetyCodeforPersonnelHoists">'Data Lists'!$BU$21:$BU$24</definedName>
    <definedName name="SafetyCodeforWindTurbineTowerElevators">'Data Lists'!$BU$46:$BU$49</definedName>
    <definedName name="SafetyType">'Data Lists'!$AA$5:$AA$17</definedName>
    <definedName name="ShoppingCartConveyor">'Data Lists'!$J$104:$J$105</definedName>
    <definedName name="SkirtStepMitigation">'Data Lists'!$CC$5:$CC$18</definedName>
    <definedName name="SkiTensioning">'Data Lists'!$CA$5:$CA$18</definedName>
    <definedName name="SpecialElevatingDevice">'Data Lists'!$J$80:$J$97</definedName>
    <definedName name="SpecialWindTower">'Data Lists'!$J$100:$J$101</definedName>
    <definedName name="StageLifts">'Data Lists'!$J$115:$J$116</definedName>
    <definedName name="Stages">'Data Lists'!$BC$5:$BC$12</definedName>
    <definedName name="SubmissionType">'Data Lists'!$B$5:$B$14</definedName>
    <definedName name="SuspensionType">'Data Lists'!$AE$5:$AE$18</definedName>
    <definedName name="Sync">'Data Lists'!$BI$5:$BI$11</definedName>
    <definedName name="ThyssenKrupp">'Data Lists'!$U$77:$U$80</definedName>
    <definedName name="Type">'Data Labels'!$C$2:$W$3</definedName>
    <definedName name="ValidEDDeviceClass">'Data Lists'!$H$5:$H$23</definedName>
    <definedName name="Valve">'Data Lists'!$BO$5:$BO$18</definedName>
    <definedName name="Variance">'Data Lists'!$D$5:$D$6</definedName>
    <definedName name="Z_5C040C01_4681_11D3_B600_0004ACD830C0_.wvu.PrintArea" localSheetId="19" hidden="1">'Stage Lift'!#REF!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94" i="4" l="1"/>
  <c r="BB37" i="34"/>
  <c r="P27" i="1" l="1"/>
  <c r="D27" i="1"/>
  <c r="P22" i="4"/>
  <c r="D18" i="4"/>
  <c r="BB40" i="4"/>
  <c r="BC40" i="4"/>
  <c r="S13" i="32"/>
  <c r="BC10" i="32"/>
  <c r="BC13" i="27"/>
  <c r="BC17" i="24"/>
  <c r="BC18" i="24"/>
  <c r="BC7" i="24"/>
  <c r="BC8" i="24"/>
  <c r="BC15" i="24"/>
  <c r="BC4" i="24"/>
  <c r="BC36" i="21"/>
  <c r="BC35" i="21"/>
  <c r="BC8" i="21"/>
  <c r="BC14" i="21"/>
  <c r="BC17" i="21"/>
  <c r="BC18" i="21"/>
  <c r="BC19" i="21"/>
  <c r="BC25" i="21"/>
  <c r="BC26" i="21"/>
  <c r="BC29" i="21"/>
  <c r="BC30" i="21"/>
  <c r="BC31" i="21"/>
  <c r="BC32" i="21"/>
  <c r="BC4" i="21"/>
  <c r="BK34" i="21"/>
  <c r="BJ34" i="21"/>
  <c r="BI34" i="21"/>
  <c r="BH34" i="21"/>
  <c r="BG34" i="21"/>
  <c r="BF34" i="21"/>
  <c r="BE34" i="21"/>
  <c r="BD34" i="21"/>
  <c r="BC34" i="21"/>
  <c r="BB34" i="21"/>
  <c r="BB4" i="12" l="1"/>
  <c r="BK4" i="12"/>
  <c r="BJ4" i="12"/>
  <c r="BI4" i="12"/>
  <c r="BH4" i="12"/>
  <c r="BG4" i="12"/>
  <c r="BF4" i="12"/>
  <c r="BE4" i="12"/>
  <c r="BD4" i="12"/>
  <c r="BC4" i="12"/>
  <c r="D178" i="4"/>
  <c r="Z314" i="4"/>
  <c r="BB39" i="12"/>
  <c r="T240" i="4"/>
  <c r="R240" i="4"/>
  <c r="BB4" i="9" l="1"/>
  <c r="BB5" i="4"/>
  <c r="M20" i="35"/>
  <c r="M19" i="35"/>
  <c r="M8" i="35"/>
  <c r="BB15" i="35"/>
  <c r="BB6" i="35"/>
  <c r="BB5" i="35"/>
  <c r="BB4" i="35"/>
  <c r="AH8" i="35"/>
  <c r="BB9" i="35" s="1"/>
  <c r="D7" i="35"/>
  <c r="M6" i="35"/>
  <c r="U4" i="35"/>
  <c r="BB16" i="35"/>
  <c r="BB13" i="35"/>
  <c r="BB11" i="35"/>
  <c r="BB10" i="35"/>
  <c r="BB8" i="35"/>
  <c r="BB7" i="35"/>
  <c r="D10" i="34"/>
  <c r="K24" i="34"/>
  <c r="K23" i="34"/>
  <c r="G11" i="32"/>
  <c r="D12" i="32"/>
  <c r="D33" i="34" l="1"/>
  <c r="D31" i="34"/>
  <c r="D28" i="12" l="1"/>
  <c r="D26" i="12"/>
  <c r="V56" i="21"/>
  <c r="V58" i="21"/>
  <c r="D58" i="21"/>
  <c r="V45" i="21"/>
  <c r="D45" i="21"/>
  <c r="P168" i="4"/>
  <c r="D170" i="4"/>
  <c r="P170" i="4"/>
  <c r="D166" i="4"/>
  <c r="W91" i="34"/>
  <c r="BB36" i="34"/>
  <c r="BB34" i="34"/>
  <c r="BB33" i="34"/>
  <c r="BB32" i="34"/>
  <c r="BB28" i="34"/>
  <c r="BB27" i="34"/>
  <c r="W115" i="34"/>
  <c r="BB24" i="34"/>
  <c r="BB23" i="34"/>
  <c r="BB22" i="34"/>
  <c r="BB20" i="34"/>
  <c r="BB21" i="34"/>
  <c r="BB19" i="34"/>
  <c r="BB16" i="34"/>
  <c r="D115" i="34"/>
  <c r="BB15" i="34"/>
  <c r="BB14" i="34"/>
  <c r="BB13" i="34"/>
  <c r="BB12" i="34"/>
  <c r="BB9" i="34"/>
  <c r="W132" i="34"/>
  <c r="W130" i="34"/>
  <c r="BB6" i="34"/>
  <c r="BB39" i="34"/>
  <c r="BB38" i="34"/>
  <c r="BB29" i="34"/>
  <c r="BB5" i="34"/>
  <c r="BB4" i="34"/>
  <c r="W31" i="34"/>
  <c r="U5" i="34"/>
  <c r="W142" i="34"/>
  <c r="W140" i="34"/>
  <c r="W128" i="34"/>
  <c r="D130" i="34"/>
  <c r="D132" i="34"/>
  <c r="D134" i="34"/>
  <c r="D136" i="34"/>
  <c r="D138" i="34"/>
  <c r="D140" i="34"/>
  <c r="D142" i="34"/>
  <c r="D128" i="34"/>
  <c r="D49" i="34"/>
  <c r="D51" i="34"/>
  <c r="W49" i="34"/>
  <c r="W44" i="34"/>
  <c r="D44" i="34"/>
  <c r="W42" i="34"/>
  <c r="D42" i="34"/>
  <c r="W39" i="34"/>
  <c r="W37" i="34"/>
  <c r="D37" i="34"/>
  <c r="D110" i="34"/>
  <c r="W108" i="34"/>
  <c r="D108" i="34"/>
  <c r="W106" i="34"/>
  <c r="D106" i="34"/>
  <c r="W96" i="34"/>
  <c r="W98" i="34"/>
  <c r="W100" i="34"/>
  <c r="W104" i="34"/>
  <c r="W94" i="34"/>
  <c r="D96" i="34"/>
  <c r="D98" i="34"/>
  <c r="D100" i="34"/>
  <c r="D102" i="34"/>
  <c r="D104" i="34"/>
  <c r="D94" i="34"/>
  <c r="D83" i="34"/>
  <c r="D70" i="34"/>
  <c r="W68" i="34"/>
  <c r="D68" i="34"/>
  <c r="W66" i="34"/>
  <c r="D66" i="34"/>
  <c r="W64" i="34"/>
  <c r="D64" i="34"/>
  <c r="D61" i="34"/>
  <c r="W61" i="34"/>
  <c r="W59" i="34"/>
  <c r="D59" i="34"/>
  <c r="W56" i="34"/>
  <c r="D56" i="34"/>
  <c r="W54" i="34"/>
  <c r="D54" i="34"/>
  <c r="W35" i="34"/>
  <c r="D35" i="34"/>
  <c r="W33" i="34"/>
  <c r="BB12" i="24"/>
  <c r="BC12" i="24" s="1"/>
  <c r="D19" i="34"/>
  <c r="W15" i="34"/>
  <c r="W17" i="34"/>
  <c r="D15" i="34"/>
  <c r="D9" i="34"/>
  <c r="AD12" i="34"/>
  <c r="AD11" i="34"/>
  <c r="K11" i="34"/>
  <c r="K9" i="34"/>
  <c r="D23" i="34"/>
  <c r="W21" i="34"/>
  <c r="D21" i="34"/>
  <c r="W13" i="34"/>
  <c r="D13" i="34"/>
  <c r="W11" i="34"/>
  <c r="D11" i="34"/>
  <c r="BB40" i="33" l="1"/>
  <c r="BB39" i="33"/>
  <c r="BB35" i="33"/>
  <c r="BB33" i="33"/>
  <c r="BB31" i="33"/>
  <c r="BB29" i="33"/>
  <c r="BB26" i="33"/>
  <c r="BB25" i="33"/>
  <c r="BB23" i="33"/>
  <c r="BB18" i="33"/>
  <c r="F15" i="33"/>
  <c r="BB17" i="33"/>
  <c r="BB15" i="33"/>
  <c r="BB14" i="33"/>
  <c r="BB11" i="33"/>
  <c r="F10" i="33"/>
  <c r="BB24" i="33" s="1"/>
  <c r="F9" i="33"/>
  <c r="BB22" i="33" s="1"/>
  <c r="BB7" i="33"/>
  <c r="F7" i="33"/>
  <c r="BB6" i="33"/>
  <c r="F6" i="33"/>
  <c r="L51" i="2"/>
  <c r="BB21" i="29"/>
  <c r="V61" i="21"/>
  <c r="D47" i="21"/>
  <c r="BB18" i="24" l="1"/>
  <c r="BB17" i="24"/>
  <c r="BB16" i="24"/>
  <c r="BC16" i="24" s="1"/>
  <c r="BB15" i="24"/>
  <c r="BB14" i="24"/>
  <c r="BC14" i="24" s="1"/>
  <c r="BB10" i="24"/>
  <c r="BC10" i="24" s="1"/>
  <c r="BB9" i="24"/>
  <c r="BC9" i="24" s="1"/>
  <c r="BB8" i="24"/>
  <c r="U4" i="24"/>
  <c r="AU212" i="24"/>
  <c r="AU206" i="24"/>
  <c r="AU200" i="24"/>
  <c r="BB7" i="24"/>
  <c r="BB6" i="24"/>
  <c r="BC6" i="24" s="1"/>
  <c r="BB5" i="24"/>
  <c r="BC5" i="24" s="1"/>
  <c r="BB4" i="24"/>
  <c r="D61" i="7"/>
  <c r="BB6" i="12"/>
  <c r="BB26" i="10"/>
  <c r="BB32" i="9"/>
  <c r="U64" i="7"/>
  <c r="D64" i="7"/>
  <c r="BB33" i="22" l="1"/>
  <c r="BB40" i="22"/>
  <c r="BB38" i="22"/>
  <c r="BB23" i="22" l="1"/>
  <c r="BB41" i="22"/>
  <c r="BB39" i="22"/>
  <c r="BB35" i="22"/>
  <c r="BB30" i="22"/>
  <c r="BB29" i="22"/>
  <c r="BB28" i="22"/>
  <c r="P48" i="4"/>
  <c r="BB26" i="22"/>
  <c r="BB25" i="22"/>
  <c r="F10" i="22"/>
  <c r="BB24" i="22" s="1"/>
  <c r="F9" i="22"/>
  <c r="BB22" i="22" s="1"/>
  <c r="BB18" i="22"/>
  <c r="BB17" i="22"/>
  <c r="BB11" i="22"/>
  <c r="D266" i="4"/>
  <c r="BB15" i="22"/>
  <c r="BB14" i="22"/>
  <c r="BB8" i="22"/>
  <c r="BB7" i="22"/>
  <c r="BB6" i="22"/>
  <c r="G13" i="32" l="1"/>
  <c r="J7" i="32"/>
  <c r="J6" i="32"/>
  <c r="L5" i="32"/>
  <c r="C243" i="4"/>
  <c r="D90" i="12"/>
  <c r="BB37" i="12"/>
  <c r="BB32" i="12"/>
  <c r="BB31" i="12"/>
  <c r="BB28" i="12"/>
  <c r="BB27" i="12"/>
  <c r="BB26" i="12"/>
  <c r="BB24" i="12"/>
  <c r="D116" i="12"/>
  <c r="BB23" i="12"/>
  <c r="BB21" i="12"/>
  <c r="BB19" i="12"/>
  <c r="BB16" i="12"/>
  <c r="BB15" i="12"/>
  <c r="BB14" i="12"/>
  <c r="BB13" i="12"/>
  <c r="BB12" i="12"/>
  <c r="BB11" i="12"/>
  <c r="P145" i="12"/>
  <c r="P138" i="12"/>
  <c r="P125" i="12"/>
  <c r="P109" i="12"/>
  <c r="P70" i="12"/>
  <c r="P65" i="12"/>
  <c r="BB9" i="12"/>
  <c r="BB7" i="12"/>
  <c r="BB39" i="9"/>
  <c r="BB39" i="10"/>
  <c r="BB34" i="9"/>
  <c r="BB24" i="10"/>
  <c r="BB23" i="10"/>
  <c r="BB28" i="9"/>
  <c r="BB27" i="9"/>
  <c r="BB23" i="9"/>
  <c r="BB19" i="9"/>
  <c r="BB14" i="9"/>
  <c r="P121" i="9"/>
  <c r="P110" i="9"/>
  <c r="P105" i="9"/>
  <c r="P80" i="9"/>
  <c r="P98" i="9"/>
  <c r="D98" i="9"/>
  <c r="P96" i="9"/>
  <c r="D96" i="9"/>
  <c r="P94" i="9"/>
  <c r="D94" i="9"/>
  <c r="P92" i="9"/>
  <c r="D92" i="9"/>
  <c r="P90" i="9"/>
  <c r="D90" i="9"/>
  <c r="P88" i="9"/>
  <c r="D88" i="9"/>
  <c r="V77" i="29"/>
  <c r="D77" i="29"/>
  <c r="V75" i="29"/>
  <c r="D75" i="29"/>
  <c r="V73" i="29"/>
  <c r="D73" i="29"/>
  <c r="V71" i="29"/>
  <c r="D71" i="29"/>
  <c r="V69" i="29"/>
  <c r="D69" i="29"/>
  <c r="V67" i="29"/>
  <c r="D67" i="29"/>
  <c r="V108" i="21"/>
  <c r="V110" i="21"/>
  <c r="V112" i="21"/>
  <c r="V114" i="21"/>
  <c r="V116" i="21"/>
  <c r="V106" i="21"/>
  <c r="D116" i="21"/>
  <c r="D114" i="21"/>
  <c r="D112" i="21"/>
  <c r="D110" i="21"/>
  <c r="D108" i="21"/>
  <c r="D106" i="21"/>
  <c r="P127" i="10"/>
  <c r="P129" i="10"/>
  <c r="P131" i="10"/>
  <c r="P133" i="10"/>
  <c r="P135" i="10"/>
  <c r="P125" i="10"/>
  <c r="D131" i="10"/>
  <c r="D133" i="10"/>
  <c r="D135" i="10"/>
  <c r="D129" i="10"/>
  <c r="D127" i="10"/>
  <c r="D125" i="10"/>
  <c r="BB26" i="9"/>
  <c r="P77" i="9"/>
  <c r="D77" i="9"/>
  <c r="P75" i="9"/>
  <c r="D75" i="9"/>
  <c r="P73" i="9"/>
  <c r="D73" i="9"/>
  <c r="P71" i="9"/>
  <c r="D71" i="9"/>
  <c r="BB27" i="4"/>
  <c r="P65" i="9"/>
  <c r="D65" i="9"/>
  <c r="P63" i="9"/>
  <c r="D63" i="9"/>
  <c r="P51" i="9"/>
  <c r="P20" i="9"/>
  <c r="BB21" i="9"/>
  <c r="P39" i="9"/>
  <c r="T18" i="7"/>
  <c r="AA20" i="7" s="1"/>
  <c r="T28" i="7"/>
  <c r="BB30" i="4" l="1"/>
  <c r="BB24" i="4"/>
  <c r="BB19" i="4"/>
  <c r="BB18" i="4"/>
  <c r="BB17" i="4"/>
  <c r="BB15" i="4"/>
  <c r="BB13" i="4"/>
  <c r="BB11" i="4"/>
  <c r="BC11" i="4" s="1"/>
  <c r="BD11" i="4" s="1"/>
  <c r="BE11" i="4" s="1"/>
  <c r="BF11" i="4" s="1"/>
  <c r="BG11" i="4" s="1"/>
  <c r="BH11" i="4" s="1"/>
  <c r="BI11" i="4" s="1"/>
  <c r="BJ11" i="4" s="1"/>
  <c r="BK11" i="4" s="1"/>
  <c r="BB12" i="4"/>
  <c r="BC12" i="4" s="1"/>
  <c r="BD12" i="4" s="1"/>
  <c r="BE12" i="4" s="1"/>
  <c r="BF12" i="4" s="1"/>
  <c r="BG12" i="4" s="1"/>
  <c r="BH12" i="4" s="1"/>
  <c r="BI12" i="4" s="1"/>
  <c r="BJ12" i="4" s="1"/>
  <c r="BK12" i="4" s="1"/>
  <c r="W7" i="9"/>
  <c r="S7" i="9"/>
  <c r="P7" i="9"/>
  <c r="K7" i="9"/>
  <c r="G7" i="9"/>
  <c r="W6" i="9"/>
  <c r="S6" i="9"/>
  <c r="P6" i="9"/>
  <c r="K6" i="9"/>
  <c r="G6" i="9"/>
  <c r="W7" i="10"/>
  <c r="S7" i="10"/>
  <c r="P7" i="10"/>
  <c r="K7" i="10"/>
  <c r="G7" i="10"/>
  <c r="W6" i="10"/>
  <c r="S6" i="10"/>
  <c r="P6" i="10"/>
  <c r="K6" i="10"/>
  <c r="G6" i="10"/>
  <c r="BB31" i="9"/>
  <c r="BB33" i="9"/>
  <c r="BB37" i="9"/>
  <c r="BB38" i="9"/>
  <c r="P25" i="9"/>
  <c r="D25" i="9"/>
  <c r="BB24" i="9"/>
  <c r="BB16" i="9" l="1"/>
  <c r="BB13" i="9"/>
  <c r="BB12" i="9"/>
  <c r="BB9" i="9" l="1"/>
  <c r="BB6" i="9"/>
  <c r="BB5" i="9"/>
  <c r="C7" i="8"/>
  <c r="C6" i="8"/>
  <c r="D7" i="7"/>
  <c r="D8" i="6"/>
  <c r="D7" i="5"/>
  <c r="BB22" i="4"/>
  <c r="BK5" i="4" l="1"/>
  <c r="BJ5" i="4"/>
  <c r="BI5" i="4"/>
  <c r="BH5" i="4"/>
  <c r="BG5" i="4"/>
  <c r="BF5" i="4"/>
  <c r="BE5" i="4"/>
  <c r="BD5" i="4"/>
  <c r="BC5" i="4"/>
  <c r="BB4" i="21"/>
  <c r="BB11" i="19"/>
  <c r="BB14" i="19" l="1"/>
  <c r="BB8" i="19"/>
  <c r="BB10" i="19"/>
  <c r="BB38" i="10"/>
  <c r="BB4" i="11"/>
  <c r="BB17" i="19" l="1"/>
  <c r="BB12" i="19"/>
  <c r="P71" i="19"/>
  <c r="D71" i="19"/>
  <c r="BB17" i="21"/>
  <c r="V75" i="21"/>
  <c r="D75" i="21"/>
  <c r="BB39" i="21"/>
  <c r="BC39" i="21" s="1"/>
  <c r="BB38" i="21"/>
  <c r="BC38" i="21" s="1"/>
  <c r="BB37" i="21"/>
  <c r="BC37" i="21" s="1"/>
  <c r="BB28" i="21"/>
  <c r="BC28" i="21" s="1"/>
  <c r="BB27" i="21"/>
  <c r="BC27" i="21" s="1"/>
  <c r="BB23" i="21"/>
  <c r="BC23" i="21" s="1"/>
  <c r="BB21" i="21"/>
  <c r="BC21" i="21" s="1"/>
  <c r="BB16" i="21"/>
  <c r="BC16" i="21" s="1"/>
  <c r="BB28" i="29"/>
  <c r="BB27" i="29"/>
  <c r="BB24" i="21" l="1"/>
  <c r="BC24" i="21" s="1"/>
  <c r="BB22" i="21"/>
  <c r="BC22" i="21" s="1"/>
  <c r="BB20" i="21"/>
  <c r="BC20" i="21" s="1"/>
  <c r="BB5" i="21"/>
  <c r="BC5" i="21" s="1"/>
  <c r="BB23" i="29"/>
  <c r="BB16" i="29"/>
  <c r="P198" i="4" l="1"/>
  <c r="P191" i="4"/>
  <c r="P157" i="4"/>
  <c r="P150" i="4"/>
  <c r="P118" i="4"/>
  <c r="P61" i="4"/>
  <c r="V68" i="21"/>
  <c r="V47" i="21"/>
  <c r="P162" i="10"/>
  <c r="P155" i="10"/>
  <c r="P149" i="10"/>
  <c r="P142" i="10"/>
  <c r="P121" i="10"/>
  <c r="P116" i="10"/>
  <c r="P111" i="10"/>
  <c r="P88" i="10"/>
  <c r="P86" i="10"/>
  <c r="P83" i="10"/>
  <c r="P67" i="10"/>
  <c r="P62" i="10"/>
  <c r="P51" i="10"/>
  <c r="P48" i="10"/>
  <c r="D29" i="10"/>
  <c r="P27" i="10"/>
  <c r="P31" i="10"/>
  <c r="P29" i="10"/>
  <c r="P92" i="11"/>
  <c r="P73" i="11"/>
  <c r="P68" i="11"/>
  <c r="P63" i="11"/>
  <c r="P20" i="11"/>
  <c r="D102" i="19"/>
  <c r="P83" i="19"/>
  <c r="P57" i="19"/>
  <c r="P52" i="19"/>
  <c r="P43" i="19"/>
  <c r="P18" i="19"/>
  <c r="V123" i="21"/>
  <c r="V41" i="21"/>
  <c r="V36" i="21"/>
  <c r="V64" i="29"/>
  <c r="V80" i="29"/>
  <c r="P107" i="19"/>
  <c r="V137" i="21"/>
  <c r="D137" i="21"/>
  <c r="V135" i="21"/>
  <c r="D135" i="21"/>
  <c r="V133" i="21"/>
  <c r="D133" i="21"/>
  <c r="V131" i="21"/>
  <c r="D131" i="21"/>
  <c r="V129" i="21"/>
  <c r="D129" i="21"/>
  <c r="D93" i="29"/>
  <c r="V91" i="29"/>
  <c r="V89" i="29"/>
  <c r="D91" i="29" l="1"/>
  <c r="D89" i="29"/>
  <c r="V87" i="29"/>
  <c r="D87" i="29"/>
  <c r="BB13" i="21"/>
  <c r="BC13" i="21" s="1"/>
  <c r="BB11" i="21"/>
  <c r="BC11" i="21" s="1"/>
  <c r="BB10" i="21"/>
  <c r="BC10" i="21" s="1"/>
  <c r="BB9" i="21"/>
  <c r="BC9" i="21" s="1"/>
  <c r="V186" i="21"/>
  <c r="BB12" i="21"/>
  <c r="BC12" i="21" s="1"/>
  <c r="BB33" i="21"/>
  <c r="BC33" i="21" s="1"/>
  <c r="BB7" i="21"/>
  <c r="BC7" i="21" s="1"/>
  <c r="BB6" i="21"/>
  <c r="BC6" i="21" s="1"/>
  <c r="BB36" i="10"/>
  <c r="BB32" i="10"/>
  <c r="BB28" i="10"/>
  <c r="BB27" i="10"/>
  <c r="BB19" i="10"/>
  <c r="BB14" i="10"/>
  <c r="H232" i="4"/>
  <c r="AC163" i="21"/>
  <c r="C181" i="10"/>
  <c r="T188" i="10"/>
  <c r="BB18" i="10"/>
  <c r="BB13" i="10"/>
  <c r="P95" i="10"/>
  <c r="D95" i="10"/>
  <c r="P93" i="10"/>
  <c r="D93" i="10"/>
  <c r="P91" i="10"/>
  <c r="D91" i="10"/>
  <c r="BB17" i="10"/>
  <c r="BB11" i="10"/>
  <c r="P100" i="10"/>
  <c r="P98" i="10"/>
  <c r="BB16" i="10"/>
  <c r="BB12" i="10"/>
  <c r="BB6" i="10"/>
  <c r="BB9" i="10"/>
  <c r="BB8" i="10"/>
  <c r="D86" i="10"/>
  <c r="BB33" i="10"/>
  <c r="BB37" i="10" l="1"/>
  <c r="BB31" i="10"/>
  <c r="BB21" i="10"/>
  <c r="BB33" i="19"/>
  <c r="BB7" i="29"/>
  <c r="BB39" i="29"/>
  <c r="D144" i="11" l="1"/>
  <c r="P175" i="4" l="1"/>
  <c r="D7" i="24" l="1"/>
  <c r="D12" i="27"/>
  <c r="D13" i="12"/>
  <c r="D13" i="9"/>
  <c r="D10" i="21"/>
  <c r="D13" i="10"/>
  <c r="D11" i="19"/>
  <c r="D11" i="11"/>
  <c r="D10" i="29"/>
  <c r="D13" i="4" l="1"/>
  <c r="S7" i="1"/>
  <c r="BB11" i="24"/>
  <c r="BC11" i="24" s="1"/>
  <c r="BB13" i="24"/>
  <c r="BC13" i="24" s="1"/>
  <c r="Z9" i="34" l="1"/>
  <c r="AH6" i="35"/>
  <c r="BB41" i="20"/>
  <c r="BB40" i="20"/>
  <c r="BB39" i="20"/>
  <c r="BB35" i="20"/>
  <c r="BB31" i="20"/>
  <c r="BB30" i="20"/>
  <c r="BB29" i="20"/>
  <c r="BB23" i="20"/>
  <c r="BB22" i="20"/>
  <c r="BB21" i="20"/>
  <c r="BB16" i="20"/>
  <c r="BB10" i="20"/>
  <c r="BB8" i="20"/>
  <c r="BB7" i="20"/>
  <c r="BB6" i="20"/>
  <c r="BB5" i="20"/>
  <c r="BB31" i="22"/>
  <c r="BB29" i="9"/>
  <c r="BB34" i="10"/>
  <c r="BB22" i="10"/>
  <c r="BB20" i="10"/>
  <c r="BB5" i="10"/>
  <c r="BB4" i="10"/>
  <c r="K147" i="21" l="1"/>
  <c r="D147" i="21"/>
  <c r="BC17" i="32" l="1"/>
  <c r="BC9" i="32"/>
  <c r="BC15" i="32" l="1"/>
  <c r="BC18" i="32"/>
  <c r="BC19" i="32"/>
  <c r="S14" i="32"/>
  <c r="S15" i="4"/>
  <c r="BC20" i="32" l="1"/>
  <c r="BC14" i="32"/>
  <c r="BC13" i="32"/>
  <c r="BC11" i="32"/>
  <c r="BC4" i="32"/>
  <c r="AC162" i="21" l="1"/>
  <c r="AC161" i="21"/>
  <c r="AC160" i="21"/>
  <c r="AC159" i="21"/>
  <c r="AC158" i="21"/>
  <c r="AC157" i="21"/>
  <c r="K164" i="21"/>
  <c r="K163" i="21"/>
  <c r="AB180" i="21"/>
  <c r="V180" i="21"/>
  <c r="J180" i="21"/>
  <c r="D180" i="21"/>
  <c r="AC170" i="21"/>
  <c r="AC168" i="21"/>
  <c r="AC166" i="21"/>
  <c r="D172" i="21"/>
  <c r="D170" i="21"/>
  <c r="D168" i="21"/>
  <c r="D166" i="21"/>
  <c r="AC164" i="21"/>
  <c r="K159" i="21"/>
  <c r="K160" i="21"/>
  <c r="K161" i="21"/>
  <c r="K162" i="21"/>
  <c r="K158" i="21"/>
  <c r="K157" i="21"/>
  <c r="G116" i="29"/>
  <c r="AC150" i="21"/>
  <c r="AC149" i="21"/>
  <c r="AC148" i="21"/>
  <c r="AC147" i="21"/>
  <c r="V150" i="21"/>
  <c r="V149" i="21"/>
  <c r="V148" i="21"/>
  <c r="V147" i="21"/>
  <c r="K150" i="21"/>
  <c r="K149" i="21"/>
  <c r="K148" i="21"/>
  <c r="D150" i="21"/>
  <c r="D149" i="21"/>
  <c r="D148" i="21"/>
  <c r="D249" i="4"/>
  <c r="K117" i="29"/>
  <c r="K116" i="29"/>
  <c r="V200" i="21"/>
  <c r="V198" i="21"/>
  <c r="D205" i="21"/>
  <c r="D203" i="21"/>
  <c r="D200" i="21"/>
  <c r="D198" i="21"/>
  <c r="D196" i="21"/>
  <c r="D194" i="21"/>
  <c r="D192" i="21"/>
  <c r="D190" i="21"/>
  <c r="D188" i="21"/>
  <c r="D186" i="21"/>
  <c r="D126" i="21"/>
  <c r="V126" i="21"/>
  <c r="V121" i="21"/>
  <c r="V119" i="21"/>
  <c r="D123" i="21"/>
  <c r="D121" i="21"/>
  <c r="D119" i="21"/>
  <c r="D88" i="21"/>
  <c r="V103" i="21"/>
  <c r="V101" i="21"/>
  <c r="V99" i="21"/>
  <c r="V96" i="21"/>
  <c r="V94" i="21"/>
  <c r="V92" i="21"/>
  <c r="V90" i="21"/>
  <c r="V88" i="21"/>
  <c r="D103" i="21"/>
  <c r="D101" i="21"/>
  <c r="D99" i="21"/>
  <c r="D96" i="21"/>
  <c r="D94" i="21"/>
  <c r="D92" i="21"/>
  <c r="D90" i="21"/>
  <c r="V85" i="21"/>
  <c r="V83" i="21"/>
  <c r="V81" i="21"/>
  <c r="V78" i="21"/>
  <c r="V73" i="21"/>
  <c r="V71" i="21"/>
  <c r="V66" i="21"/>
  <c r="V64" i="21"/>
  <c r="D85" i="21"/>
  <c r="D83" i="21"/>
  <c r="D81" i="21"/>
  <c r="D78" i="21"/>
  <c r="D73" i="21"/>
  <c r="D71" i="21"/>
  <c r="D68" i="21"/>
  <c r="D66" i="21"/>
  <c r="D64" i="21"/>
  <c r="D41" i="21"/>
  <c r="D39" i="21"/>
  <c r="V54" i="21"/>
  <c r="V52" i="21"/>
  <c r="V50" i="21"/>
  <c r="V39" i="21"/>
  <c r="D61" i="21"/>
  <c r="D56" i="21"/>
  <c r="D54" i="21"/>
  <c r="D52" i="21"/>
  <c r="D50" i="21"/>
  <c r="V34" i="21"/>
  <c r="V32" i="21"/>
  <c r="V30" i="21"/>
  <c r="V28" i="21"/>
  <c r="D43" i="21"/>
  <c r="D36" i="21"/>
  <c r="D34" i="21"/>
  <c r="D32" i="21"/>
  <c r="D30" i="21"/>
  <c r="D28" i="21"/>
  <c r="W17" i="21"/>
  <c r="W15" i="21"/>
  <c r="W13" i="21"/>
  <c r="W11" i="21"/>
  <c r="D19" i="21"/>
  <c r="D17" i="21"/>
  <c r="D13" i="21"/>
  <c r="D11" i="21"/>
  <c r="D9" i="21"/>
  <c r="D15" i="21"/>
  <c r="BB29" i="21"/>
  <c r="BC21" i="27"/>
  <c r="BC19" i="27"/>
  <c r="BC17" i="27"/>
  <c r="BC18" i="27"/>
  <c r="BC16" i="27"/>
  <c r="BC15" i="27"/>
  <c r="BC14" i="27"/>
  <c r="BC12" i="27"/>
  <c r="BC11" i="27"/>
  <c r="BC10" i="27"/>
  <c r="BC9" i="27"/>
  <c r="BC4" i="27"/>
  <c r="BC8" i="27"/>
  <c r="BC7" i="27"/>
  <c r="BC6" i="27"/>
  <c r="BC5" i="27"/>
  <c r="BB26" i="19" l="1"/>
  <c r="BB18" i="19"/>
  <c r="BB16" i="19"/>
  <c r="BB4" i="19"/>
  <c r="BB4" i="29"/>
  <c r="V30" i="29"/>
  <c r="P74" i="19"/>
  <c r="P69" i="19"/>
  <c r="P35" i="19"/>
  <c r="P32" i="19"/>
  <c r="BB38" i="19"/>
  <c r="BB7" i="19"/>
  <c r="P23" i="19"/>
  <c r="P16" i="19"/>
  <c r="BB12" i="11" l="1"/>
  <c r="P53" i="11"/>
  <c r="BB38" i="11"/>
  <c r="S25" i="11"/>
  <c r="K25" i="11"/>
  <c r="P80" i="11"/>
  <c r="D39" i="29"/>
  <c r="V50" i="29"/>
  <c r="V93" i="29"/>
  <c r="BB24" i="19"/>
  <c r="BB28" i="19"/>
  <c r="BB27" i="19"/>
  <c r="BB39" i="19"/>
  <c r="BB23" i="19"/>
  <c r="BB21" i="19"/>
  <c r="BB15" i="19"/>
  <c r="BB13" i="19"/>
  <c r="BB9" i="19"/>
  <c r="BB6" i="19"/>
  <c r="D95" i="19"/>
  <c r="P95" i="19"/>
  <c r="P97" i="19"/>
  <c r="D97" i="19"/>
  <c r="D83" i="19"/>
  <c r="P55" i="19"/>
  <c r="P185" i="4" l="1"/>
  <c r="BB38" i="12"/>
  <c r="BB34" i="12"/>
  <c r="BB33" i="12"/>
  <c r="BB5" i="12"/>
  <c r="BB39" i="11" l="1"/>
  <c r="BB37" i="11"/>
  <c r="BB36" i="11"/>
  <c r="BB32" i="11"/>
  <c r="BB31" i="11"/>
  <c r="BB28" i="11"/>
  <c r="BB27" i="11"/>
  <c r="BB26" i="11"/>
  <c r="BB24" i="11"/>
  <c r="BB21" i="11"/>
  <c r="BB16" i="11"/>
  <c r="BB14" i="11"/>
  <c r="BB13" i="11"/>
  <c r="D104" i="11"/>
  <c r="F104" i="11"/>
  <c r="D103" i="11"/>
  <c r="F103" i="11"/>
  <c r="D59" i="11"/>
  <c r="D140" i="29" l="1"/>
  <c r="D138" i="29"/>
  <c r="J140" i="29"/>
  <c r="J138" i="29"/>
  <c r="J136" i="29"/>
  <c r="AC140" i="29"/>
  <c r="AC138" i="29"/>
  <c r="Y140" i="29"/>
  <c r="Y138" i="29"/>
  <c r="Y136" i="29"/>
  <c r="AC136" i="29"/>
  <c r="C95" i="11"/>
  <c r="D52" i="29"/>
  <c r="V52" i="29"/>
  <c r="D43" i="29"/>
  <c r="P80" i="19" l="1"/>
  <c r="D43" i="19"/>
  <c r="P41" i="19"/>
  <c r="P103" i="11" l="1"/>
  <c r="R103" i="11"/>
  <c r="D102" i="11"/>
  <c r="AC122" i="29"/>
  <c r="Y117" i="29"/>
  <c r="Y118" i="29"/>
  <c r="Y119" i="29"/>
  <c r="Y120" i="29"/>
  <c r="Y121" i="29"/>
  <c r="Y122" i="29"/>
  <c r="AC121" i="29"/>
  <c r="AC120" i="29"/>
  <c r="AC119" i="29"/>
  <c r="AC118" i="29"/>
  <c r="AC117" i="29"/>
  <c r="AC116" i="29"/>
  <c r="Y116" i="29"/>
  <c r="G121" i="29"/>
  <c r="K121" i="29"/>
  <c r="G120" i="29"/>
  <c r="K120" i="29"/>
  <c r="K119" i="29"/>
  <c r="G119" i="29"/>
  <c r="G118" i="29"/>
  <c r="K118" i="29"/>
  <c r="G117" i="29"/>
  <c r="R134" i="19"/>
  <c r="R133" i="19"/>
  <c r="R132" i="19"/>
  <c r="R131" i="19"/>
  <c r="R130" i="19"/>
  <c r="R129" i="19"/>
  <c r="R128" i="19"/>
  <c r="T134" i="19"/>
  <c r="T133" i="19"/>
  <c r="T132" i="19"/>
  <c r="T131" i="19"/>
  <c r="T130" i="19"/>
  <c r="T129" i="19"/>
  <c r="T128" i="19"/>
  <c r="T127" i="19"/>
  <c r="H127" i="19"/>
  <c r="R127" i="19"/>
  <c r="F134" i="19"/>
  <c r="F133" i="19"/>
  <c r="F132" i="19"/>
  <c r="F131" i="19"/>
  <c r="F130" i="19"/>
  <c r="F129" i="19"/>
  <c r="F128" i="19"/>
  <c r="H134" i="19"/>
  <c r="H133" i="19"/>
  <c r="H132" i="19"/>
  <c r="H131" i="19"/>
  <c r="H130" i="19"/>
  <c r="H129" i="19"/>
  <c r="H128" i="19"/>
  <c r="F127" i="19"/>
  <c r="R120" i="19"/>
  <c r="R121" i="19"/>
  <c r="P120" i="19"/>
  <c r="P121" i="19"/>
  <c r="P119" i="19"/>
  <c r="R119" i="19"/>
  <c r="F121" i="19"/>
  <c r="D120" i="19"/>
  <c r="F120" i="19"/>
  <c r="D119" i="19"/>
  <c r="F119" i="19"/>
  <c r="D154" i="19"/>
  <c r="D156" i="19"/>
  <c r="P151" i="19"/>
  <c r="P149" i="19"/>
  <c r="D151" i="19"/>
  <c r="D149" i="19"/>
  <c r="D147" i="19"/>
  <c r="D145" i="19"/>
  <c r="D143" i="19"/>
  <c r="D141" i="19"/>
  <c r="P137" i="19"/>
  <c r="D139" i="19"/>
  <c r="D137" i="19"/>
  <c r="P109" i="19"/>
  <c r="P105" i="19"/>
  <c r="D107" i="19"/>
  <c r="D109" i="19"/>
  <c r="D105" i="19"/>
  <c r="P102" i="19"/>
  <c r="P100" i="19"/>
  <c r="D100" i="19"/>
  <c r="P92" i="19"/>
  <c r="D92" i="19"/>
  <c r="P90" i="19"/>
  <c r="D90" i="19"/>
  <c r="D86" i="19"/>
  <c r="P88" i="19"/>
  <c r="D88" i="19"/>
  <c r="P86" i="19"/>
  <c r="D80" i="19"/>
  <c r="D78" i="19"/>
  <c r="P78" i="19"/>
  <c r="P76" i="19"/>
  <c r="D76" i="19"/>
  <c r="D74" i="19" l="1"/>
  <c r="D69" i="19"/>
  <c r="P66" i="19"/>
  <c r="P64" i="19"/>
  <c r="P62" i="19"/>
  <c r="D64" i="19"/>
  <c r="D62" i="19"/>
  <c r="D66" i="19"/>
  <c r="P60" i="19"/>
  <c r="D60" i="19"/>
  <c r="D57" i="19"/>
  <c r="D55" i="19"/>
  <c r="P48" i="19"/>
  <c r="P50" i="19"/>
  <c r="D52" i="19"/>
  <c r="D50" i="19"/>
  <c r="D48" i="19"/>
  <c r="P46" i="19"/>
  <c r="D46" i="19"/>
  <c r="D41" i="19"/>
  <c r="D38" i="19"/>
  <c r="D35" i="19"/>
  <c r="D32" i="19"/>
  <c r="D23" i="19"/>
  <c r="BB9" i="11" l="1"/>
  <c r="BB6" i="11"/>
  <c r="BB23" i="11"/>
  <c r="BB24" i="29"/>
  <c r="BB37" i="19" l="1"/>
  <c r="D18" i="19"/>
  <c r="BB34" i="19"/>
  <c r="BB22" i="19"/>
  <c r="BB20" i="19"/>
  <c r="BB5" i="19"/>
  <c r="BB35" i="11"/>
  <c r="BB34" i="11"/>
  <c r="BB29" i="11"/>
  <c r="BB22" i="11"/>
  <c r="BB20" i="11"/>
  <c r="BB5" i="11"/>
  <c r="D31" i="4" l="1"/>
  <c r="H113" i="11"/>
  <c r="H112" i="11"/>
  <c r="H111" i="11"/>
  <c r="P14" i="19"/>
  <c r="D16" i="19"/>
  <c r="D14" i="19"/>
  <c r="D12" i="19"/>
  <c r="D21" i="19"/>
  <c r="D10" i="11"/>
  <c r="D10" i="19"/>
  <c r="D23" i="11"/>
  <c r="D59" i="29"/>
  <c r="D57" i="29"/>
  <c r="BB22" i="29" l="1"/>
  <c r="BB20" i="29"/>
  <c r="D28" i="29"/>
  <c r="BB13" i="29" l="1"/>
  <c r="BB38" i="29" l="1"/>
  <c r="BB33" i="29"/>
  <c r="BB37" i="29"/>
  <c r="W17" i="29" l="1"/>
  <c r="G12" i="4"/>
  <c r="AC128" i="29" l="1"/>
  <c r="BB15" i="29"/>
  <c r="BB12" i="29"/>
  <c r="BB9" i="29"/>
  <c r="BB6" i="29"/>
  <c r="AC126" i="29"/>
  <c r="AC124" i="29"/>
  <c r="D130" i="29"/>
  <c r="D128" i="29"/>
  <c r="D126" i="29"/>
  <c r="D124" i="29"/>
  <c r="V165" i="29"/>
  <c r="V163" i="29"/>
  <c r="V151" i="29"/>
  <c r="D170" i="29"/>
  <c r="D168" i="29"/>
  <c r="D165" i="29"/>
  <c r="D163" i="29"/>
  <c r="D161" i="29"/>
  <c r="D159" i="29"/>
  <c r="D157" i="29"/>
  <c r="D155" i="29"/>
  <c r="D153" i="29"/>
  <c r="D151" i="29"/>
  <c r="V84" i="29"/>
  <c r="V82" i="29"/>
  <c r="D84" i="29"/>
  <c r="D82" i="29"/>
  <c r="D80" i="29"/>
  <c r="D64" i="29"/>
  <c r="D62" i="29"/>
  <c r="V62" i="29"/>
  <c r="V59" i="29"/>
  <c r="V57" i="29"/>
  <c r="V54" i="29"/>
  <c r="D54" i="29"/>
  <c r="D50" i="29"/>
  <c r="V48" i="29"/>
  <c r="D48" i="29"/>
  <c r="V43" i="29"/>
  <c r="V41" i="29"/>
  <c r="V39" i="29"/>
  <c r="V36" i="29"/>
  <c r="D41" i="29"/>
  <c r="D36" i="29"/>
  <c r="D34" i="29"/>
  <c r="V34" i="29"/>
  <c r="V32" i="29"/>
  <c r="V28" i="29"/>
  <c r="D32" i="29"/>
  <c r="D30" i="29"/>
  <c r="D95" i="29"/>
  <c r="V95" i="29"/>
  <c r="D19" i="29"/>
  <c r="D17" i="29"/>
  <c r="J20" i="29"/>
  <c r="J19" i="29"/>
  <c r="W15" i="29"/>
  <c r="D15" i="29"/>
  <c r="W13" i="29"/>
  <c r="D13" i="29"/>
  <c r="D16" i="4"/>
  <c r="Y9" i="29"/>
  <c r="J11" i="29"/>
  <c r="AC12" i="29"/>
  <c r="AC11" i="29"/>
  <c r="J9" i="29"/>
  <c r="T5" i="29"/>
  <c r="L5" i="4"/>
  <c r="BB29" i="29"/>
  <c r="BB5" i="29"/>
  <c r="P173" i="4" l="1"/>
  <c r="D175" i="4"/>
  <c r="G173" i="4"/>
  <c r="BC27" i="4"/>
  <c r="BD27" i="4" s="1"/>
  <c r="BE27" i="4" s="1"/>
  <c r="BF27" i="4" s="1"/>
  <c r="BG27" i="4" s="1"/>
  <c r="BH27" i="4" s="1"/>
  <c r="BI27" i="4" s="1"/>
  <c r="BJ27" i="4" s="1"/>
  <c r="BK27" i="4" s="1"/>
  <c r="W173" i="4" l="1"/>
  <c r="W175" i="4" s="1"/>
  <c r="W124" i="4"/>
  <c r="W123" i="4"/>
  <c r="S124" i="4"/>
  <c r="S123" i="4"/>
  <c r="P124" i="4"/>
  <c r="P123" i="4"/>
  <c r="K124" i="4"/>
  <c r="K123" i="4"/>
  <c r="G124" i="4"/>
  <c r="G123" i="4"/>
  <c r="W122" i="4"/>
  <c r="W121" i="4"/>
  <c r="S122" i="4"/>
  <c r="S121" i="4"/>
  <c r="P122" i="4"/>
  <c r="P121" i="4"/>
  <c r="K122" i="4"/>
  <c r="K121" i="4"/>
  <c r="G122" i="4"/>
  <c r="G121" i="4"/>
  <c r="D125" i="4"/>
  <c r="BC22" i="4" l="1"/>
  <c r="BD22" i="4" s="1"/>
  <c r="BE22" i="4" s="1"/>
  <c r="BF22" i="4" s="1"/>
  <c r="BG22" i="4" s="1"/>
  <c r="BH22" i="4" s="1"/>
  <c r="BI22" i="4" s="1"/>
  <c r="BJ22" i="4" s="1"/>
  <c r="BK22" i="4" s="1"/>
  <c r="BK34" i="4"/>
  <c r="BJ34" i="4"/>
  <c r="BI34" i="4"/>
  <c r="BH34" i="4"/>
  <c r="BG34" i="4"/>
  <c r="BF34" i="4"/>
  <c r="BE34" i="4"/>
  <c r="BD34" i="4"/>
  <c r="BC34" i="4"/>
  <c r="BB34" i="4"/>
  <c r="BK35" i="4"/>
  <c r="BJ35" i="4"/>
  <c r="BI35" i="4"/>
  <c r="BH35" i="4"/>
  <c r="BG35" i="4"/>
  <c r="BF35" i="4"/>
  <c r="BE35" i="4"/>
  <c r="BD35" i="4"/>
  <c r="BC35" i="4"/>
  <c r="BB35" i="4"/>
  <c r="BB6" i="4"/>
  <c r="BC6" i="4" s="1"/>
  <c r="BD6" i="4" s="1"/>
  <c r="BE6" i="4" s="1"/>
  <c r="BF6" i="4" s="1"/>
  <c r="BG6" i="4" s="1"/>
  <c r="BH6" i="4" s="1"/>
  <c r="BI6" i="4" s="1"/>
  <c r="BJ6" i="4" s="1"/>
  <c r="BK6" i="4" s="1"/>
  <c r="BK40" i="4"/>
  <c r="BJ40" i="4"/>
  <c r="BI40" i="4"/>
  <c r="BH40" i="4"/>
  <c r="BG40" i="4"/>
  <c r="BF40" i="4"/>
  <c r="BE40" i="4"/>
  <c r="BD40" i="4"/>
  <c r="BK39" i="4"/>
  <c r="BJ39" i="4"/>
  <c r="BI39" i="4"/>
  <c r="BH39" i="4"/>
  <c r="BG39" i="4"/>
  <c r="BF39" i="4"/>
  <c r="BE39" i="4"/>
  <c r="BD39" i="4"/>
  <c r="BC39" i="4"/>
  <c r="BB39" i="4"/>
  <c r="BB38" i="4"/>
  <c r="BC38" i="4" s="1"/>
  <c r="BD38" i="4" s="1"/>
  <c r="BE38" i="4" s="1"/>
  <c r="BF38" i="4" s="1"/>
  <c r="BG38" i="4" s="1"/>
  <c r="BH38" i="4" s="1"/>
  <c r="BI38" i="4" s="1"/>
  <c r="BJ38" i="4" s="1"/>
  <c r="BK38" i="4" s="1"/>
  <c r="BB37" i="4"/>
  <c r="BC37" i="4" s="1"/>
  <c r="BD37" i="4" s="1"/>
  <c r="BE37" i="4" s="1"/>
  <c r="BF37" i="4" s="1"/>
  <c r="BG37" i="4" s="1"/>
  <c r="BH37" i="4" s="1"/>
  <c r="BI37" i="4" s="1"/>
  <c r="BJ37" i="4" s="1"/>
  <c r="BK37" i="4" s="1"/>
  <c r="BB36" i="4"/>
  <c r="BC36" i="4" s="1"/>
  <c r="BD36" i="4" s="1"/>
  <c r="BE36" i="4" s="1"/>
  <c r="BF36" i="4" s="1"/>
  <c r="BG36" i="4" s="1"/>
  <c r="BH36" i="4" s="1"/>
  <c r="BI36" i="4" s="1"/>
  <c r="BJ36" i="4" s="1"/>
  <c r="BK36" i="4" s="1"/>
  <c r="BB33" i="4"/>
  <c r="BC33" i="4" s="1"/>
  <c r="BD33" i="4" s="1"/>
  <c r="BE33" i="4" s="1"/>
  <c r="BF33" i="4" s="1"/>
  <c r="BG33" i="4" s="1"/>
  <c r="BH33" i="4" s="1"/>
  <c r="BI33" i="4" s="1"/>
  <c r="BJ33" i="4" s="1"/>
  <c r="BK33" i="4" s="1"/>
  <c r="BB32" i="4"/>
  <c r="BC32" i="4" s="1"/>
  <c r="BD32" i="4" s="1"/>
  <c r="BE32" i="4" s="1"/>
  <c r="BF32" i="4" s="1"/>
  <c r="BG32" i="4" s="1"/>
  <c r="BH32" i="4" s="1"/>
  <c r="BI32" i="4" s="1"/>
  <c r="BJ32" i="4" s="1"/>
  <c r="BK32" i="4" s="1"/>
  <c r="BK31" i="4"/>
  <c r="BJ31" i="4"/>
  <c r="BI31" i="4"/>
  <c r="BH31" i="4"/>
  <c r="BG31" i="4"/>
  <c r="BF31" i="4"/>
  <c r="BE31" i="4"/>
  <c r="BD31" i="4"/>
  <c r="BC31" i="4"/>
  <c r="BB31" i="4"/>
  <c r="BC30" i="4"/>
  <c r="BD30" i="4" s="1"/>
  <c r="BE30" i="4" s="1"/>
  <c r="BF30" i="4" s="1"/>
  <c r="BG30" i="4" s="1"/>
  <c r="BH30" i="4" s="1"/>
  <c r="BI30" i="4" s="1"/>
  <c r="BJ30" i="4" s="1"/>
  <c r="BK30" i="4" s="1"/>
  <c r="BB29" i="4"/>
  <c r="BC29" i="4" s="1"/>
  <c r="BD29" i="4" s="1"/>
  <c r="BE29" i="4" s="1"/>
  <c r="BF29" i="4" s="1"/>
  <c r="BG29" i="4" s="1"/>
  <c r="BH29" i="4" s="1"/>
  <c r="BI29" i="4" s="1"/>
  <c r="BJ29" i="4" s="1"/>
  <c r="BK29" i="4" s="1"/>
  <c r="BB28" i="4"/>
  <c r="BC28" i="4" s="1"/>
  <c r="BD28" i="4" s="1"/>
  <c r="BE28" i="4" s="1"/>
  <c r="BF28" i="4" s="1"/>
  <c r="BG28" i="4" s="1"/>
  <c r="BH28" i="4" s="1"/>
  <c r="BI28" i="4" s="1"/>
  <c r="BJ28" i="4" s="1"/>
  <c r="BK28" i="4" s="1"/>
  <c r="BB25" i="4"/>
  <c r="BC25" i="4" s="1"/>
  <c r="BD25" i="4" s="1"/>
  <c r="BE25" i="4" s="1"/>
  <c r="BF25" i="4" s="1"/>
  <c r="BG25" i="4" s="1"/>
  <c r="BH25" i="4" s="1"/>
  <c r="BI25" i="4" s="1"/>
  <c r="BJ25" i="4" s="1"/>
  <c r="BK25" i="4" s="1"/>
  <c r="BC24" i="4"/>
  <c r="BD24" i="4" s="1"/>
  <c r="BE24" i="4" s="1"/>
  <c r="BF24" i="4" s="1"/>
  <c r="BG24" i="4" s="1"/>
  <c r="BH24" i="4" s="1"/>
  <c r="BI24" i="4" s="1"/>
  <c r="BJ24" i="4" s="1"/>
  <c r="BK24" i="4" s="1"/>
  <c r="BB20" i="4"/>
  <c r="BC20" i="4" s="1"/>
  <c r="BD20" i="4" s="1"/>
  <c r="BE20" i="4" s="1"/>
  <c r="BF20" i="4" s="1"/>
  <c r="BG20" i="4" s="1"/>
  <c r="BH20" i="4" s="1"/>
  <c r="BI20" i="4" s="1"/>
  <c r="BJ20" i="4" s="1"/>
  <c r="BK20" i="4" s="1"/>
  <c r="BC19" i="4"/>
  <c r="BD19" i="4" s="1"/>
  <c r="BE19" i="4" s="1"/>
  <c r="BF19" i="4" s="1"/>
  <c r="BG19" i="4" s="1"/>
  <c r="BH19" i="4" s="1"/>
  <c r="BI19" i="4" s="1"/>
  <c r="BJ19" i="4" s="1"/>
  <c r="BK19" i="4" s="1"/>
  <c r="BC18" i="4"/>
  <c r="BD18" i="4" s="1"/>
  <c r="BE18" i="4" s="1"/>
  <c r="BF18" i="4" s="1"/>
  <c r="BG18" i="4" s="1"/>
  <c r="BH18" i="4" s="1"/>
  <c r="BI18" i="4" s="1"/>
  <c r="BJ18" i="4" s="1"/>
  <c r="BK18" i="4" s="1"/>
  <c r="BC17" i="4"/>
  <c r="BD17" i="4" s="1"/>
  <c r="BE17" i="4" s="1"/>
  <c r="BF17" i="4" s="1"/>
  <c r="BG17" i="4" s="1"/>
  <c r="BH17" i="4" s="1"/>
  <c r="BI17" i="4" s="1"/>
  <c r="BJ17" i="4" s="1"/>
  <c r="BK17" i="4" s="1"/>
  <c r="BC15" i="4"/>
  <c r="BD15" i="4" s="1"/>
  <c r="BE15" i="4" s="1"/>
  <c r="BF15" i="4" s="1"/>
  <c r="BG15" i="4" s="1"/>
  <c r="BH15" i="4" s="1"/>
  <c r="BI15" i="4" s="1"/>
  <c r="BJ15" i="4" s="1"/>
  <c r="BK15" i="4" s="1"/>
  <c r="BB14" i="4"/>
  <c r="BC14" i="4" s="1"/>
  <c r="BD14" i="4" s="1"/>
  <c r="BE14" i="4" s="1"/>
  <c r="BF14" i="4" s="1"/>
  <c r="BG14" i="4" s="1"/>
  <c r="BH14" i="4" s="1"/>
  <c r="BI14" i="4" s="1"/>
  <c r="BJ14" i="4" s="1"/>
  <c r="BK14" i="4" s="1"/>
  <c r="BC13" i="4"/>
  <c r="BD13" i="4" s="1"/>
  <c r="BE13" i="4" s="1"/>
  <c r="BF13" i="4" s="1"/>
  <c r="BG13" i="4" s="1"/>
  <c r="BH13" i="4" s="1"/>
  <c r="BI13" i="4" s="1"/>
  <c r="BJ13" i="4" s="1"/>
  <c r="BK13" i="4" s="1"/>
  <c r="BB10" i="4"/>
  <c r="BC10" i="4" s="1"/>
  <c r="BD10" i="4" s="1"/>
  <c r="BE10" i="4" s="1"/>
  <c r="BF10" i="4" s="1"/>
  <c r="BG10" i="4" s="1"/>
  <c r="BH10" i="4" s="1"/>
  <c r="BI10" i="4" s="1"/>
  <c r="BJ10" i="4" s="1"/>
  <c r="BK10" i="4" s="1"/>
  <c r="BB9" i="4"/>
  <c r="BK7" i="4"/>
  <c r="BJ7" i="4"/>
  <c r="BI7" i="4"/>
  <c r="BH7" i="4"/>
  <c r="BG7" i="4"/>
  <c r="BF7" i="4"/>
  <c r="BE7" i="4"/>
  <c r="BD7" i="4"/>
  <c r="BC7" i="4"/>
  <c r="BB7" i="4"/>
  <c r="BC9" i="4" l="1"/>
  <c r="BD9" i="4" s="1"/>
  <c r="BE9" i="4" s="1"/>
  <c r="BF9" i="4" s="1"/>
  <c r="BG9" i="4" s="1"/>
  <c r="BH9" i="4" s="1"/>
  <c r="BI9" i="4" s="1"/>
  <c r="BJ9" i="4" s="1"/>
  <c r="BK9" i="4" s="1"/>
  <c r="S14" i="27" l="1"/>
  <c r="BC20" i="27" s="1"/>
  <c r="S13" i="27"/>
  <c r="G13" i="27"/>
  <c r="S11" i="27"/>
  <c r="G11" i="27"/>
  <c r="J7" i="27"/>
  <c r="J6" i="27"/>
  <c r="L5" i="27"/>
  <c r="M8" i="24" l="1"/>
  <c r="AA6" i="26" l="1"/>
  <c r="J6" i="26"/>
  <c r="Q5" i="26"/>
  <c r="AH6" i="24" l="1"/>
  <c r="M20" i="24"/>
  <c r="M19" i="24"/>
  <c r="AH8" i="24"/>
  <c r="M6" i="24"/>
  <c r="F18" i="22" l="1"/>
  <c r="F7" i="22"/>
  <c r="F6" i="22"/>
  <c r="J194" i="21" l="1"/>
  <c r="BB15" i="21" s="1"/>
  <c r="BC15" i="21" s="1"/>
  <c r="J11" i="21"/>
  <c r="AC12" i="21"/>
  <c r="AC11" i="21"/>
  <c r="J20" i="21"/>
  <c r="J19" i="21"/>
  <c r="Y9" i="21"/>
  <c r="T5" i="21"/>
  <c r="J9" i="21"/>
  <c r="G21" i="19"/>
  <c r="S13" i="19" l="1"/>
  <c r="S12" i="19"/>
  <c r="G145" i="19" l="1"/>
  <c r="G12" i="19"/>
  <c r="L5" i="19"/>
  <c r="G22" i="19"/>
  <c r="S10" i="19"/>
  <c r="G10" i="19"/>
  <c r="BB15" i="11" l="1"/>
  <c r="G171" i="9"/>
  <c r="G169" i="9"/>
  <c r="BB15" i="9" s="1"/>
  <c r="AF15" i="8"/>
  <c r="Q59" i="7"/>
  <c r="J16" i="6"/>
  <c r="J15" i="5"/>
  <c r="H65" i="14" l="1"/>
  <c r="G65" i="14"/>
  <c r="F65" i="14"/>
  <c r="E65" i="14"/>
  <c r="H62" i="14"/>
  <c r="G62" i="14"/>
  <c r="E62" i="14"/>
  <c r="C62" i="14"/>
  <c r="H55" i="14"/>
  <c r="G55" i="14"/>
  <c r="F55" i="14"/>
  <c r="E55" i="14"/>
  <c r="H54" i="14"/>
  <c r="G54" i="14"/>
  <c r="F54" i="14"/>
  <c r="E54" i="14"/>
  <c r="H53" i="14"/>
  <c r="G53" i="14"/>
  <c r="F53" i="14"/>
  <c r="E53" i="14"/>
  <c r="C53" i="14"/>
  <c r="H52" i="14"/>
  <c r="G52" i="14"/>
  <c r="F52" i="14"/>
  <c r="E52" i="14"/>
  <c r="H51" i="14"/>
  <c r="G51" i="14"/>
  <c r="F51" i="14"/>
  <c r="E51" i="14"/>
  <c r="H50" i="14"/>
  <c r="G50" i="14"/>
  <c r="F50" i="14"/>
  <c r="E50" i="14"/>
  <c r="G47" i="14"/>
  <c r="G44" i="14"/>
  <c r="G41" i="14"/>
  <c r="F41" i="14"/>
  <c r="E41" i="14"/>
  <c r="C41" i="14"/>
  <c r="H39" i="14"/>
  <c r="G39" i="14"/>
  <c r="H37" i="14"/>
  <c r="G37" i="14"/>
  <c r="F37" i="14"/>
  <c r="E37" i="14"/>
  <c r="H36" i="14"/>
  <c r="G36" i="14"/>
  <c r="F36" i="14"/>
  <c r="E36" i="14"/>
  <c r="H35" i="14"/>
  <c r="G35" i="14"/>
  <c r="F35" i="14"/>
  <c r="E35" i="14"/>
  <c r="H34" i="14"/>
  <c r="G34" i="14"/>
  <c r="H32" i="14"/>
  <c r="G32" i="14"/>
  <c r="F32" i="14"/>
  <c r="E32" i="14"/>
  <c r="H30" i="14"/>
  <c r="H28" i="14"/>
  <c r="G28" i="14"/>
  <c r="F28" i="14"/>
  <c r="E28" i="14"/>
  <c r="H27" i="14"/>
  <c r="G27" i="14"/>
  <c r="F27" i="14"/>
  <c r="E27" i="14"/>
  <c r="H26" i="14"/>
  <c r="G26" i="14"/>
  <c r="E26" i="14"/>
  <c r="C26" i="14"/>
  <c r="H25" i="14"/>
  <c r="F25" i="14"/>
  <c r="H24" i="14"/>
  <c r="F24" i="14"/>
  <c r="H23" i="14"/>
  <c r="G23" i="14"/>
  <c r="F23" i="14"/>
  <c r="H22" i="14"/>
  <c r="G22" i="14"/>
  <c r="F22" i="14"/>
  <c r="H21" i="14"/>
  <c r="G21" i="14"/>
  <c r="F21" i="14"/>
  <c r="H20" i="14"/>
  <c r="G20" i="14"/>
  <c r="F20" i="14"/>
  <c r="H14" i="14"/>
  <c r="G13" i="14"/>
  <c r="C13" i="14"/>
  <c r="H11" i="14"/>
  <c r="G11" i="14"/>
  <c r="F11" i="14"/>
  <c r="G10" i="14"/>
  <c r="F10" i="14"/>
  <c r="H8" i="14"/>
  <c r="G8" i="14"/>
  <c r="E8" i="14"/>
  <c r="H6" i="14"/>
  <c r="G6" i="14"/>
  <c r="E6" i="14"/>
  <c r="C6" i="14"/>
  <c r="D216" i="12"/>
  <c r="D214" i="12"/>
  <c r="P211" i="12"/>
  <c r="D211" i="12"/>
  <c r="P209" i="12"/>
  <c r="D209" i="12"/>
  <c r="D207" i="12"/>
  <c r="D205" i="12"/>
  <c r="D203" i="12"/>
  <c r="D201" i="12"/>
  <c r="D199" i="12"/>
  <c r="D197" i="12"/>
  <c r="P195" i="12"/>
  <c r="D195" i="12"/>
  <c r="R190" i="12"/>
  <c r="P190" i="12"/>
  <c r="F190" i="12"/>
  <c r="D190" i="12"/>
  <c r="R189" i="12"/>
  <c r="P189" i="12"/>
  <c r="F189" i="12"/>
  <c r="D189" i="12"/>
  <c r="C183" i="12"/>
  <c r="H181" i="12"/>
  <c r="F181" i="12"/>
  <c r="H180" i="12"/>
  <c r="F180" i="12"/>
  <c r="H179" i="12"/>
  <c r="F179" i="12"/>
  <c r="H178" i="12"/>
  <c r="F178" i="12"/>
  <c r="T177" i="12"/>
  <c r="R177" i="12"/>
  <c r="H177" i="12"/>
  <c r="F177" i="12"/>
  <c r="T176" i="12"/>
  <c r="R176" i="12"/>
  <c r="H176" i="12"/>
  <c r="F176" i="12"/>
  <c r="T175" i="12"/>
  <c r="R175" i="12"/>
  <c r="H175" i="12"/>
  <c r="F175" i="12"/>
  <c r="T174" i="12"/>
  <c r="R174" i="12"/>
  <c r="H174" i="12"/>
  <c r="F174" i="12"/>
  <c r="T173" i="12"/>
  <c r="R173" i="12"/>
  <c r="H173" i="12"/>
  <c r="F173" i="12"/>
  <c r="T172" i="12"/>
  <c r="R172" i="12"/>
  <c r="H172" i="12"/>
  <c r="F172" i="12"/>
  <c r="T171" i="12"/>
  <c r="R171" i="12"/>
  <c r="H171" i="12"/>
  <c r="F171" i="12"/>
  <c r="T170" i="12"/>
  <c r="R170" i="12"/>
  <c r="H170" i="12"/>
  <c r="F170" i="12"/>
  <c r="T169" i="12"/>
  <c r="R169" i="12"/>
  <c r="H169" i="12"/>
  <c r="F169" i="12"/>
  <c r="T168" i="12"/>
  <c r="R168" i="12"/>
  <c r="H168" i="12"/>
  <c r="F168" i="12"/>
  <c r="T167" i="12"/>
  <c r="R167" i="12"/>
  <c r="H167" i="12"/>
  <c r="F167" i="12"/>
  <c r="T166" i="12"/>
  <c r="R166" i="12"/>
  <c r="H166" i="12"/>
  <c r="F166" i="12"/>
  <c r="T165" i="12"/>
  <c r="R165" i="12"/>
  <c r="H165" i="12"/>
  <c r="F165" i="12"/>
  <c r="C162" i="12"/>
  <c r="R155" i="12"/>
  <c r="P155" i="12"/>
  <c r="F155" i="12"/>
  <c r="D155" i="12"/>
  <c r="C152" i="12"/>
  <c r="C148" i="12"/>
  <c r="D145" i="12"/>
  <c r="P143" i="12"/>
  <c r="D143" i="12"/>
  <c r="P141" i="12"/>
  <c r="D141" i="12"/>
  <c r="D138" i="12"/>
  <c r="P136" i="12"/>
  <c r="D136" i="12"/>
  <c r="P134" i="12"/>
  <c r="D134" i="12"/>
  <c r="P132" i="12"/>
  <c r="D132" i="12"/>
  <c r="P130" i="12"/>
  <c r="D130" i="12"/>
  <c r="P128" i="12"/>
  <c r="D128" i="12"/>
  <c r="D125" i="12"/>
  <c r="P123" i="12"/>
  <c r="D123" i="12"/>
  <c r="P121" i="12"/>
  <c r="D121" i="12"/>
  <c r="P119" i="12"/>
  <c r="D119" i="12"/>
  <c r="P114" i="12"/>
  <c r="D114" i="12"/>
  <c r="P112" i="12"/>
  <c r="D112" i="12"/>
  <c r="D109" i="12"/>
  <c r="P106" i="12"/>
  <c r="D106" i="12"/>
  <c r="P104" i="12"/>
  <c r="D104" i="12"/>
  <c r="P102" i="12"/>
  <c r="D102" i="12"/>
  <c r="P100" i="12"/>
  <c r="D100" i="12"/>
  <c r="P97" i="12"/>
  <c r="D97" i="12"/>
  <c r="P95" i="12"/>
  <c r="D95" i="12"/>
  <c r="D92" i="12"/>
  <c r="D88" i="12"/>
  <c r="W81" i="12"/>
  <c r="S81" i="12"/>
  <c r="P81" i="12"/>
  <c r="J81" i="12"/>
  <c r="D81" i="12"/>
  <c r="P79" i="12"/>
  <c r="D79" i="12"/>
  <c r="P77" i="12"/>
  <c r="D77" i="12"/>
  <c r="P75" i="12"/>
  <c r="D75" i="12"/>
  <c r="P73" i="12"/>
  <c r="D73" i="12"/>
  <c r="D70" i="12"/>
  <c r="P68" i="12"/>
  <c r="D68" i="12"/>
  <c r="D65" i="12"/>
  <c r="P63" i="12"/>
  <c r="D63" i="12"/>
  <c r="P61" i="12"/>
  <c r="D61" i="12"/>
  <c r="P59" i="12"/>
  <c r="D59" i="12"/>
  <c r="P57" i="12"/>
  <c r="D57" i="12"/>
  <c r="P55" i="12"/>
  <c r="D55" i="12"/>
  <c r="P52" i="12"/>
  <c r="D52" i="12"/>
  <c r="P50" i="12"/>
  <c r="D50" i="12"/>
  <c r="P48" i="12"/>
  <c r="D48" i="12"/>
  <c r="P46" i="12"/>
  <c r="D46" i="12"/>
  <c r="P44" i="12"/>
  <c r="D44" i="12"/>
  <c r="C38" i="12"/>
  <c r="D35" i="12"/>
  <c r="D33" i="12"/>
  <c r="G32" i="12"/>
  <c r="G31" i="12"/>
  <c r="D31" i="12"/>
  <c r="P24" i="12"/>
  <c r="D24" i="12"/>
  <c r="P22" i="12"/>
  <c r="D22" i="12"/>
  <c r="P20" i="12"/>
  <c r="D20" i="12"/>
  <c r="P18" i="12"/>
  <c r="D18" i="12"/>
  <c r="P16" i="12"/>
  <c r="D16" i="12"/>
  <c r="S15" i="12"/>
  <c r="BB22" i="12" s="1"/>
  <c r="S14" i="12"/>
  <c r="BB20" i="12" s="1"/>
  <c r="G14" i="12"/>
  <c r="D14" i="12"/>
  <c r="S12" i="12"/>
  <c r="G12" i="12"/>
  <c r="D12" i="12"/>
  <c r="W7" i="12"/>
  <c r="S7" i="12"/>
  <c r="P7" i="12"/>
  <c r="K7" i="12"/>
  <c r="G7" i="12"/>
  <c r="W6" i="12"/>
  <c r="S6" i="12"/>
  <c r="P6" i="12"/>
  <c r="K6" i="12"/>
  <c r="G6" i="12"/>
  <c r="L5" i="12"/>
  <c r="D157" i="11"/>
  <c r="D155" i="11"/>
  <c r="P152" i="11"/>
  <c r="D152" i="11"/>
  <c r="P150" i="11"/>
  <c r="D150" i="11"/>
  <c r="D148" i="11"/>
  <c r="D146" i="11"/>
  <c r="D142" i="11"/>
  <c r="D140" i="11"/>
  <c r="D138" i="11"/>
  <c r="P136" i="11"/>
  <c r="D136" i="11"/>
  <c r="R125" i="11"/>
  <c r="F125" i="11"/>
  <c r="R124" i="11"/>
  <c r="F124" i="11"/>
  <c r="C119" i="11"/>
  <c r="T117" i="11"/>
  <c r="R117" i="11"/>
  <c r="H117" i="11"/>
  <c r="F117" i="11"/>
  <c r="T116" i="11"/>
  <c r="R116" i="11"/>
  <c r="H116" i="11"/>
  <c r="F116" i="11"/>
  <c r="T115" i="11"/>
  <c r="R115" i="11"/>
  <c r="H115" i="11"/>
  <c r="F115" i="11"/>
  <c r="T114" i="11"/>
  <c r="R114" i="11"/>
  <c r="H114" i="11"/>
  <c r="F114" i="11"/>
  <c r="T113" i="11"/>
  <c r="R113" i="11"/>
  <c r="F113" i="11"/>
  <c r="T112" i="11"/>
  <c r="R112" i="11"/>
  <c r="F112" i="11"/>
  <c r="T111" i="11"/>
  <c r="R111" i="11"/>
  <c r="F111" i="11"/>
  <c r="C109" i="11"/>
  <c r="R102" i="11"/>
  <c r="P102" i="11"/>
  <c r="F102" i="11"/>
  <c r="C99" i="11"/>
  <c r="D92" i="11"/>
  <c r="P90" i="11"/>
  <c r="D90" i="11"/>
  <c r="P87" i="11"/>
  <c r="D87" i="11"/>
  <c r="P85" i="11"/>
  <c r="D85" i="11"/>
  <c r="P83" i="11"/>
  <c r="D83" i="11"/>
  <c r="D80" i="11"/>
  <c r="P78" i="11"/>
  <c r="D78" i="11"/>
  <c r="P76" i="11"/>
  <c r="D76" i="11"/>
  <c r="D73" i="11"/>
  <c r="P71" i="11"/>
  <c r="D71" i="11"/>
  <c r="D68" i="11"/>
  <c r="P65" i="11"/>
  <c r="D65" i="11"/>
  <c r="D63" i="11"/>
  <c r="P61" i="11"/>
  <c r="D61" i="11"/>
  <c r="P59" i="11"/>
  <c r="P56" i="11"/>
  <c r="D56" i="11"/>
  <c r="D53" i="11"/>
  <c r="P51" i="11"/>
  <c r="D51" i="11"/>
  <c r="D34" i="11"/>
  <c r="C28" i="11"/>
  <c r="D25" i="11"/>
  <c r="G24" i="11"/>
  <c r="G23" i="11"/>
  <c r="D20" i="11"/>
  <c r="P18" i="11"/>
  <c r="D18" i="11"/>
  <c r="P16" i="11"/>
  <c r="D16" i="11"/>
  <c r="P14" i="11"/>
  <c r="D14" i="11"/>
  <c r="S13" i="11"/>
  <c r="G20" i="11" s="1"/>
  <c r="S12" i="11"/>
  <c r="G12" i="11"/>
  <c r="D12" i="11"/>
  <c r="S10" i="11"/>
  <c r="G10" i="11"/>
  <c r="L5" i="11"/>
  <c r="D235" i="10"/>
  <c r="D233" i="10"/>
  <c r="P230" i="10"/>
  <c r="D230" i="10"/>
  <c r="P228" i="10"/>
  <c r="D228" i="10"/>
  <c r="D226" i="10"/>
  <c r="D224" i="10"/>
  <c r="G222" i="10"/>
  <c r="BB15" i="10" s="1"/>
  <c r="D222" i="10"/>
  <c r="D220" i="10"/>
  <c r="D218" i="10"/>
  <c r="D216" i="10"/>
  <c r="P214" i="10"/>
  <c r="D214" i="10"/>
  <c r="R208" i="10"/>
  <c r="P208" i="10"/>
  <c r="F208" i="10"/>
  <c r="D208" i="10"/>
  <c r="R207" i="10"/>
  <c r="P207" i="10"/>
  <c r="F207" i="10"/>
  <c r="D207" i="10"/>
  <c r="C201" i="10"/>
  <c r="T199" i="10"/>
  <c r="R199" i="10"/>
  <c r="H199" i="10"/>
  <c r="F199" i="10"/>
  <c r="T198" i="10"/>
  <c r="R198" i="10"/>
  <c r="H198" i="10"/>
  <c r="F198" i="10"/>
  <c r="T197" i="10"/>
  <c r="R197" i="10"/>
  <c r="H197" i="10"/>
  <c r="F197" i="10"/>
  <c r="T196" i="10"/>
  <c r="R196" i="10"/>
  <c r="H196" i="10"/>
  <c r="F196" i="10"/>
  <c r="T195" i="10"/>
  <c r="R195" i="10"/>
  <c r="H195" i="10"/>
  <c r="F195" i="10"/>
  <c r="T194" i="10"/>
  <c r="R194" i="10"/>
  <c r="H194" i="10"/>
  <c r="F194" i="10"/>
  <c r="T193" i="10"/>
  <c r="R193" i="10"/>
  <c r="H193" i="10"/>
  <c r="F193" i="10"/>
  <c r="T192" i="10"/>
  <c r="R192" i="10"/>
  <c r="H192" i="10"/>
  <c r="F192" i="10"/>
  <c r="T191" i="10"/>
  <c r="R191" i="10"/>
  <c r="H191" i="10"/>
  <c r="F191" i="10"/>
  <c r="T190" i="10"/>
  <c r="R190" i="10"/>
  <c r="H190" i="10"/>
  <c r="F190" i="10"/>
  <c r="T189" i="10"/>
  <c r="R189" i="10"/>
  <c r="H189" i="10"/>
  <c r="F189" i="10"/>
  <c r="R188" i="10"/>
  <c r="H188" i="10"/>
  <c r="F188" i="10"/>
  <c r="T187" i="10"/>
  <c r="R187" i="10"/>
  <c r="H187" i="10"/>
  <c r="F187" i="10"/>
  <c r="T186" i="10"/>
  <c r="R186" i="10"/>
  <c r="H186" i="10"/>
  <c r="F186" i="10"/>
  <c r="T185" i="10"/>
  <c r="R185" i="10"/>
  <c r="H185" i="10"/>
  <c r="F185" i="10"/>
  <c r="T184" i="10"/>
  <c r="R184" i="10"/>
  <c r="H184" i="10"/>
  <c r="F184" i="10"/>
  <c r="F176" i="10"/>
  <c r="D176" i="10"/>
  <c r="R175" i="10"/>
  <c r="P175" i="10"/>
  <c r="F175" i="10"/>
  <c r="D175" i="10"/>
  <c r="R174" i="10"/>
  <c r="P174" i="10"/>
  <c r="F174" i="10"/>
  <c r="D174" i="10"/>
  <c r="R173" i="10"/>
  <c r="P173" i="10"/>
  <c r="F173" i="10"/>
  <c r="D173" i="10"/>
  <c r="R172" i="10"/>
  <c r="P172" i="10"/>
  <c r="F172" i="10"/>
  <c r="D172" i="10"/>
  <c r="C169" i="10"/>
  <c r="C165" i="10"/>
  <c r="D162" i="10"/>
  <c r="P160" i="10"/>
  <c r="D160" i="10"/>
  <c r="P158" i="10"/>
  <c r="D158" i="10"/>
  <c r="D155" i="10"/>
  <c r="P153" i="10"/>
  <c r="D153" i="10"/>
  <c r="P151" i="10"/>
  <c r="D151" i="10"/>
  <c r="D149" i="10"/>
  <c r="P147" i="10"/>
  <c r="D147" i="10"/>
  <c r="P145" i="10"/>
  <c r="D145" i="10"/>
  <c r="D142" i="10"/>
  <c r="P140" i="10"/>
  <c r="D140" i="10"/>
  <c r="P138" i="10"/>
  <c r="D138" i="10"/>
  <c r="D121" i="10"/>
  <c r="P119" i="10"/>
  <c r="D119" i="10"/>
  <c r="D116" i="10"/>
  <c r="P114" i="10"/>
  <c r="D114" i="10"/>
  <c r="D111" i="10"/>
  <c r="P109" i="10"/>
  <c r="D109" i="10"/>
  <c r="P107" i="10"/>
  <c r="D107" i="10"/>
  <c r="P105" i="10"/>
  <c r="D105" i="10"/>
  <c r="P103" i="10"/>
  <c r="D103" i="10"/>
  <c r="D100" i="10"/>
  <c r="D98" i="10"/>
  <c r="D88" i="10"/>
  <c r="D83" i="10"/>
  <c r="P81" i="10"/>
  <c r="D81" i="10"/>
  <c r="P79" i="10"/>
  <c r="D79" i="10"/>
  <c r="P77" i="10"/>
  <c r="D77" i="10"/>
  <c r="P75" i="10"/>
  <c r="D75" i="10"/>
  <c r="P72" i="10"/>
  <c r="D72" i="10"/>
  <c r="P70" i="10"/>
  <c r="D70" i="10"/>
  <c r="D67" i="10"/>
  <c r="P65" i="10"/>
  <c r="D65" i="10"/>
  <c r="D62" i="10"/>
  <c r="P60" i="10"/>
  <c r="D60" i="10"/>
  <c r="P58" i="10"/>
  <c r="D58" i="10"/>
  <c r="P56" i="10"/>
  <c r="D56" i="10"/>
  <c r="P54" i="10"/>
  <c r="D54" i="10"/>
  <c r="D51" i="10"/>
  <c r="D48" i="10"/>
  <c r="P46" i="10"/>
  <c r="D46" i="10"/>
  <c r="P44" i="10"/>
  <c r="D44" i="10"/>
  <c r="P42" i="10"/>
  <c r="D42" i="10"/>
  <c r="P40" i="10"/>
  <c r="D40" i="10"/>
  <c r="C34" i="10"/>
  <c r="D31" i="10"/>
  <c r="D27" i="10"/>
  <c r="G26" i="10"/>
  <c r="G25" i="10"/>
  <c r="D25" i="10"/>
  <c r="P22" i="10"/>
  <c r="D22" i="10"/>
  <c r="P20" i="10"/>
  <c r="D20" i="10"/>
  <c r="P18" i="10"/>
  <c r="D18" i="10"/>
  <c r="P16" i="10"/>
  <c r="D16" i="10"/>
  <c r="S15" i="10"/>
  <c r="S14" i="10"/>
  <c r="G14" i="10"/>
  <c r="D14" i="10"/>
  <c r="S12" i="10"/>
  <c r="G12" i="10"/>
  <c r="D12" i="10"/>
  <c r="L5" i="10"/>
  <c r="D182" i="9"/>
  <c r="D180" i="9"/>
  <c r="P177" i="9"/>
  <c r="D177" i="9"/>
  <c r="P175" i="9"/>
  <c r="D175" i="9"/>
  <c r="D173" i="9"/>
  <c r="D171" i="9"/>
  <c r="D169" i="9"/>
  <c r="D167" i="9"/>
  <c r="D165" i="9"/>
  <c r="D163" i="9"/>
  <c r="P161" i="9"/>
  <c r="D161" i="9"/>
  <c r="C152" i="9"/>
  <c r="T150" i="9"/>
  <c r="R150" i="9"/>
  <c r="H150" i="9"/>
  <c r="F150" i="9"/>
  <c r="T149" i="9"/>
  <c r="R149" i="9"/>
  <c r="H149" i="9"/>
  <c r="F149" i="9"/>
  <c r="T148" i="9"/>
  <c r="R148" i="9"/>
  <c r="H148" i="9"/>
  <c r="F148" i="9"/>
  <c r="T147" i="9"/>
  <c r="R147" i="9"/>
  <c r="H147" i="9"/>
  <c r="F147" i="9"/>
  <c r="T146" i="9"/>
  <c r="R146" i="9"/>
  <c r="H146" i="9"/>
  <c r="F146" i="9"/>
  <c r="T145" i="9"/>
  <c r="R145" i="9"/>
  <c r="H145" i="9"/>
  <c r="F145" i="9"/>
  <c r="T144" i="9"/>
  <c r="R144" i="9"/>
  <c r="H144" i="9"/>
  <c r="F144" i="9"/>
  <c r="T143" i="9"/>
  <c r="R143" i="9"/>
  <c r="H143" i="9"/>
  <c r="F143" i="9"/>
  <c r="T142" i="9"/>
  <c r="R142" i="9"/>
  <c r="H142" i="9"/>
  <c r="F142" i="9"/>
  <c r="C139" i="9"/>
  <c r="F135" i="9"/>
  <c r="D135" i="9"/>
  <c r="R134" i="9"/>
  <c r="P134" i="9"/>
  <c r="F134" i="9"/>
  <c r="D134" i="9"/>
  <c r="R133" i="9"/>
  <c r="P133" i="9"/>
  <c r="F133" i="9"/>
  <c r="D133" i="9"/>
  <c r="R132" i="9"/>
  <c r="P132" i="9"/>
  <c r="F132" i="9"/>
  <c r="D132" i="9"/>
  <c r="R131" i="9"/>
  <c r="P131" i="9"/>
  <c r="F131" i="9"/>
  <c r="D131" i="9"/>
  <c r="C128" i="9"/>
  <c r="C124" i="9"/>
  <c r="D121" i="9"/>
  <c r="P119" i="9"/>
  <c r="D119" i="9"/>
  <c r="P116" i="9"/>
  <c r="D116" i="9"/>
  <c r="P114" i="9"/>
  <c r="D114" i="9"/>
  <c r="P112" i="9"/>
  <c r="D112" i="9"/>
  <c r="D110" i="9"/>
  <c r="P108" i="9"/>
  <c r="D108" i="9"/>
  <c r="D105" i="9"/>
  <c r="P103" i="9"/>
  <c r="D103" i="9"/>
  <c r="D101" i="9"/>
  <c r="P101" i="9"/>
  <c r="P85" i="9"/>
  <c r="D85" i="9"/>
  <c r="P83" i="9"/>
  <c r="D83" i="9"/>
  <c r="D80" i="9"/>
  <c r="P68" i="9"/>
  <c r="D68" i="9"/>
  <c r="P60" i="9"/>
  <c r="D60" i="9"/>
  <c r="P58" i="9"/>
  <c r="D58" i="9"/>
  <c r="P56" i="9"/>
  <c r="D56" i="9"/>
  <c r="P53" i="9"/>
  <c r="D53" i="9"/>
  <c r="D51" i="9"/>
  <c r="P48" i="9"/>
  <c r="D48" i="9"/>
  <c r="P46" i="9"/>
  <c r="D46" i="9"/>
  <c r="P44" i="9"/>
  <c r="D44" i="9"/>
  <c r="P42" i="9"/>
  <c r="D42" i="9"/>
  <c r="D39" i="9"/>
  <c r="P37" i="9"/>
  <c r="D37" i="9"/>
  <c r="P34" i="9"/>
  <c r="D34" i="9"/>
  <c r="C28" i="9"/>
  <c r="G24" i="9"/>
  <c r="G23" i="9"/>
  <c r="D23" i="9"/>
  <c r="D20" i="9"/>
  <c r="P18" i="9"/>
  <c r="D18" i="9"/>
  <c r="P16" i="9"/>
  <c r="D16" i="9"/>
  <c r="S15" i="9"/>
  <c r="BB22" i="9" s="1"/>
  <c r="S14" i="9"/>
  <c r="BB20" i="9" s="1"/>
  <c r="G14" i="9"/>
  <c r="D14" i="9"/>
  <c r="S12" i="9"/>
  <c r="G12" i="9"/>
  <c r="D12" i="9"/>
  <c r="L5" i="9"/>
  <c r="I15" i="8"/>
  <c r="I14" i="8"/>
  <c r="C14" i="8"/>
  <c r="T12" i="8"/>
  <c r="C12" i="8"/>
  <c r="T10" i="8"/>
  <c r="C10" i="8"/>
  <c r="Z9" i="8"/>
  <c r="Z8" i="8"/>
  <c r="C8" i="8"/>
  <c r="Z6" i="8"/>
  <c r="I6" i="8"/>
  <c r="P5" i="8"/>
  <c r="T89" i="7"/>
  <c r="T82" i="7"/>
  <c r="T84" i="7" s="1"/>
  <c r="T75" i="7"/>
  <c r="AE76" i="7" s="1"/>
  <c r="AA73" i="7"/>
  <c r="S101" i="7" s="1"/>
  <c r="T72" i="7"/>
  <c r="AA74" i="7" s="1"/>
  <c r="AG67" i="7"/>
  <c r="J67" i="7"/>
  <c r="J66" i="7"/>
  <c r="D66" i="7"/>
  <c r="AA63" i="7"/>
  <c r="AA62" i="7"/>
  <c r="D62" i="7"/>
  <c r="AA60" i="7"/>
  <c r="D60" i="7"/>
  <c r="T30" i="7"/>
  <c r="T35" i="7" s="1"/>
  <c r="T21" i="7"/>
  <c r="AE22" i="7" s="1"/>
  <c r="AG13" i="7"/>
  <c r="J13" i="7"/>
  <c r="J12" i="7"/>
  <c r="D12" i="7"/>
  <c r="U10" i="7"/>
  <c r="D10" i="7"/>
  <c r="AA9" i="7"/>
  <c r="AA8" i="7"/>
  <c r="D8" i="7"/>
  <c r="AA6" i="7"/>
  <c r="D6" i="7"/>
  <c r="Q5" i="7"/>
  <c r="AG16" i="6"/>
  <c r="J15" i="6"/>
  <c r="D15" i="6"/>
  <c r="U13" i="6"/>
  <c r="D13" i="6"/>
  <c r="U11" i="6"/>
  <c r="D11" i="6"/>
  <c r="AA10" i="6"/>
  <c r="AA9" i="6"/>
  <c r="D9" i="6"/>
  <c r="AA7" i="6"/>
  <c r="J7" i="6"/>
  <c r="D7" i="6"/>
  <c r="Q5" i="6"/>
  <c r="AG15" i="5"/>
  <c r="J14" i="5"/>
  <c r="D14" i="5"/>
  <c r="U12" i="5"/>
  <c r="D12" i="5"/>
  <c r="U10" i="5"/>
  <c r="D10" i="5"/>
  <c r="AA9" i="5"/>
  <c r="AA8" i="5"/>
  <c r="D8" i="5"/>
  <c r="AA6" i="5"/>
  <c r="J6" i="5"/>
  <c r="D6" i="5"/>
  <c r="Q5" i="5"/>
  <c r="D279" i="4"/>
  <c r="D277" i="4"/>
  <c r="P274" i="4"/>
  <c r="D274" i="4"/>
  <c r="P272" i="4"/>
  <c r="D272" i="4"/>
  <c r="D270" i="4"/>
  <c r="BB26" i="4"/>
  <c r="BC26" i="4" s="1"/>
  <c r="BD26" i="4" s="1"/>
  <c r="BE26" i="4" s="1"/>
  <c r="BF26" i="4" s="1"/>
  <c r="BG26" i="4" s="1"/>
  <c r="BH26" i="4" s="1"/>
  <c r="BI26" i="4" s="1"/>
  <c r="BJ26" i="4" s="1"/>
  <c r="BK26" i="4" s="1"/>
  <c r="D268" i="4"/>
  <c r="BB16" i="4"/>
  <c r="BC16" i="4" s="1"/>
  <c r="BD16" i="4" s="1"/>
  <c r="BE16" i="4" s="1"/>
  <c r="BF16" i="4" s="1"/>
  <c r="BG16" i="4" s="1"/>
  <c r="BH16" i="4" s="1"/>
  <c r="BI16" i="4" s="1"/>
  <c r="BJ16" i="4" s="1"/>
  <c r="BK16" i="4" s="1"/>
  <c r="D264" i="4"/>
  <c r="D262" i="4"/>
  <c r="D260" i="4"/>
  <c r="P258" i="4"/>
  <c r="D258" i="4"/>
  <c r="R253" i="4"/>
  <c r="P253" i="4"/>
  <c r="F253" i="4"/>
  <c r="D253" i="4"/>
  <c r="R252" i="4"/>
  <c r="P252" i="4"/>
  <c r="F252" i="4"/>
  <c r="D252" i="4"/>
  <c r="R251" i="4"/>
  <c r="P251" i="4"/>
  <c r="F251" i="4"/>
  <c r="D251" i="4"/>
  <c r="R250" i="4"/>
  <c r="P250" i="4"/>
  <c r="F250" i="4"/>
  <c r="D250" i="4"/>
  <c r="R249" i="4"/>
  <c r="P249" i="4"/>
  <c r="F249" i="4"/>
  <c r="T241" i="4"/>
  <c r="R241" i="4"/>
  <c r="H241" i="4"/>
  <c r="F241" i="4"/>
  <c r="H240" i="4"/>
  <c r="F240" i="4"/>
  <c r="T239" i="4"/>
  <c r="R239" i="4"/>
  <c r="H239" i="4"/>
  <c r="F239" i="4"/>
  <c r="T238" i="4"/>
  <c r="R238" i="4"/>
  <c r="H238" i="4"/>
  <c r="F238" i="4"/>
  <c r="T237" i="4"/>
  <c r="R237" i="4"/>
  <c r="H237" i="4"/>
  <c r="F237" i="4"/>
  <c r="T236" i="4"/>
  <c r="R236" i="4"/>
  <c r="H236" i="4"/>
  <c r="F236" i="4"/>
  <c r="T235" i="4"/>
  <c r="R235" i="4"/>
  <c r="H235" i="4"/>
  <c r="F235" i="4"/>
  <c r="T234" i="4"/>
  <c r="R234" i="4"/>
  <c r="H234" i="4"/>
  <c r="F234" i="4"/>
  <c r="T233" i="4"/>
  <c r="R233" i="4"/>
  <c r="H233" i="4"/>
  <c r="F233" i="4"/>
  <c r="T232" i="4"/>
  <c r="R232" i="4"/>
  <c r="F232" i="4"/>
  <c r="T231" i="4"/>
  <c r="R231" i="4"/>
  <c r="H231" i="4"/>
  <c r="F231" i="4"/>
  <c r="T230" i="4"/>
  <c r="R230" i="4"/>
  <c r="H230" i="4"/>
  <c r="F230" i="4"/>
  <c r="T229" i="4"/>
  <c r="R229" i="4"/>
  <c r="H229" i="4"/>
  <c r="F229" i="4"/>
  <c r="T228" i="4"/>
  <c r="R228" i="4"/>
  <c r="H228" i="4"/>
  <c r="F228" i="4"/>
  <c r="T227" i="4"/>
  <c r="R227" i="4"/>
  <c r="H227" i="4"/>
  <c r="F227" i="4"/>
  <c r="T226" i="4"/>
  <c r="R226" i="4"/>
  <c r="H226" i="4"/>
  <c r="F226" i="4"/>
  <c r="T225" i="4"/>
  <c r="R225" i="4"/>
  <c r="H225" i="4"/>
  <c r="F225" i="4"/>
  <c r="T224" i="4"/>
  <c r="R224" i="4"/>
  <c r="H224" i="4"/>
  <c r="F224" i="4"/>
  <c r="T223" i="4"/>
  <c r="R223" i="4"/>
  <c r="H223" i="4"/>
  <c r="F223" i="4"/>
  <c r="T222" i="4"/>
  <c r="R222" i="4"/>
  <c r="H222" i="4"/>
  <c r="F222" i="4"/>
  <c r="T221" i="4"/>
  <c r="R221" i="4"/>
  <c r="H221" i="4"/>
  <c r="F221" i="4"/>
  <c r="C218" i="4"/>
  <c r="R214" i="4"/>
  <c r="P214" i="4"/>
  <c r="F214" i="4"/>
  <c r="D214" i="4"/>
  <c r="R213" i="4"/>
  <c r="P213" i="4"/>
  <c r="F213" i="4"/>
  <c r="D213" i="4"/>
  <c r="R212" i="4"/>
  <c r="P212" i="4"/>
  <c r="F212" i="4"/>
  <c r="D212" i="4"/>
  <c r="R211" i="4"/>
  <c r="P211" i="4"/>
  <c r="F211" i="4"/>
  <c r="D211" i="4"/>
  <c r="R210" i="4"/>
  <c r="P210" i="4"/>
  <c r="F210" i="4"/>
  <c r="D210" i="4"/>
  <c r="R209" i="4"/>
  <c r="P209" i="4"/>
  <c r="F209" i="4"/>
  <c r="D209" i="4"/>
  <c r="R208" i="4"/>
  <c r="P208" i="4"/>
  <c r="F208" i="4"/>
  <c r="D208" i="4"/>
  <c r="C205" i="4"/>
  <c r="C201" i="4"/>
  <c r="D198" i="4"/>
  <c r="P196" i="4"/>
  <c r="D196" i="4"/>
  <c r="P194" i="4"/>
  <c r="D194" i="4"/>
  <c r="D191" i="4"/>
  <c r="P189" i="4"/>
  <c r="D189" i="4"/>
  <c r="P187" i="4"/>
  <c r="D187" i="4"/>
  <c r="D185" i="4"/>
  <c r="P183" i="4"/>
  <c r="D183" i="4"/>
  <c r="P181" i="4"/>
  <c r="D181" i="4"/>
  <c r="P178" i="4"/>
  <c r="D173" i="4"/>
  <c r="D168" i="4"/>
  <c r="P164" i="4"/>
  <c r="D164" i="4"/>
  <c r="P162" i="4"/>
  <c r="D162" i="4"/>
  <c r="D160" i="4"/>
  <c r="D157" i="4"/>
  <c r="P155" i="4"/>
  <c r="D155" i="4"/>
  <c r="P153" i="4"/>
  <c r="D153" i="4"/>
  <c r="D150" i="4"/>
  <c r="P148" i="4"/>
  <c r="D148" i="4"/>
  <c r="P145" i="4"/>
  <c r="D145" i="4"/>
  <c r="P143" i="4"/>
  <c r="D143" i="4"/>
  <c r="P140" i="4"/>
  <c r="D140" i="4"/>
  <c r="P138" i="4"/>
  <c r="D138" i="4"/>
  <c r="P136" i="4"/>
  <c r="D136" i="4"/>
  <c r="P134" i="4"/>
  <c r="D134" i="4"/>
  <c r="P131" i="4"/>
  <c r="D131" i="4"/>
  <c r="P129" i="4"/>
  <c r="D129" i="4"/>
  <c r="D121" i="4"/>
  <c r="D118" i="4"/>
  <c r="P116" i="4"/>
  <c r="D116" i="4"/>
  <c r="P114" i="4"/>
  <c r="D114" i="4"/>
  <c r="P112" i="4"/>
  <c r="D112" i="4"/>
  <c r="P109" i="4"/>
  <c r="D109" i="4"/>
  <c r="P106" i="4"/>
  <c r="D106" i="4"/>
  <c r="P104" i="4"/>
  <c r="D104" i="4"/>
  <c r="P101" i="4"/>
  <c r="D101" i="4"/>
  <c r="P99" i="4"/>
  <c r="D99" i="4"/>
  <c r="P97" i="4"/>
  <c r="D97" i="4"/>
  <c r="D92" i="4"/>
  <c r="D90" i="4"/>
  <c r="D87" i="4"/>
  <c r="P85" i="4"/>
  <c r="D85" i="4"/>
  <c r="P83" i="4"/>
  <c r="D83" i="4"/>
  <c r="P81" i="4"/>
  <c r="D81" i="4"/>
  <c r="P79" i="4"/>
  <c r="D79" i="4"/>
  <c r="P77" i="4"/>
  <c r="D77" i="4"/>
  <c r="P74" i="4"/>
  <c r="D74" i="4"/>
  <c r="P72" i="4"/>
  <c r="D72" i="4"/>
  <c r="P70" i="4"/>
  <c r="D70" i="4"/>
  <c r="P68" i="4"/>
  <c r="D68" i="4"/>
  <c r="P66" i="4"/>
  <c r="D66" i="4"/>
  <c r="P63" i="4"/>
  <c r="D63" i="4"/>
  <c r="D61" i="4"/>
  <c r="D58" i="4"/>
  <c r="P56" i="4"/>
  <c r="D56" i="4"/>
  <c r="P54" i="4"/>
  <c r="D54" i="4"/>
  <c r="D51" i="4"/>
  <c r="D48" i="4"/>
  <c r="D46" i="4"/>
  <c r="D44" i="4"/>
  <c r="D42" i="4"/>
  <c r="D40" i="4"/>
  <c r="C34" i="4"/>
  <c r="D29" i="4"/>
  <c r="G28" i="4"/>
  <c r="G27" i="4"/>
  <c r="D27" i="4"/>
  <c r="P24" i="4"/>
  <c r="D24" i="4"/>
  <c r="D22" i="4"/>
  <c r="BK8" i="4"/>
  <c r="BI8" i="4"/>
  <c r="BG8" i="4"/>
  <c r="BE8" i="4"/>
  <c r="BC8" i="4"/>
  <c r="BJ8" i="4"/>
  <c r="BH8" i="4"/>
  <c r="BF8" i="4"/>
  <c r="BD8" i="4"/>
  <c r="BB8" i="4"/>
  <c r="D20" i="4"/>
  <c r="P16" i="4"/>
  <c r="BB23" i="4"/>
  <c r="S14" i="4"/>
  <c r="BB21" i="4" s="1"/>
  <c r="BC21" i="4" s="1"/>
  <c r="BD21" i="4" s="1"/>
  <c r="BE21" i="4" s="1"/>
  <c r="BF21" i="4" s="1"/>
  <c r="BG21" i="4" s="1"/>
  <c r="BH21" i="4" s="1"/>
  <c r="BI21" i="4" s="1"/>
  <c r="BJ21" i="4" s="1"/>
  <c r="BK21" i="4" s="1"/>
  <c r="G14" i="4"/>
  <c r="D14" i="4"/>
  <c r="S12" i="4"/>
  <c r="D12" i="4"/>
  <c r="W7" i="4"/>
  <c r="S7" i="4"/>
  <c r="P7" i="4"/>
  <c r="K7" i="4"/>
  <c r="G7" i="4"/>
  <c r="W6" i="4"/>
  <c r="S6" i="4"/>
  <c r="P6" i="4"/>
  <c r="K6" i="4"/>
  <c r="G6" i="4"/>
  <c r="L5" i="2"/>
  <c r="J60" i="7" l="1"/>
  <c r="AB76" i="7"/>
  <c r="BC23" i="4"/>
  <c r="BD23" i="4" s="1"/>
  <c r="BE23" i="4" s="1"/>
  <c r="BF23" i="4" s="1"/>
  <c r="BG23" i="4" s="1"/>
  <c r="BH23" i="4" s="1"/>
  <c r="BI23" i="4" s="1"/>
  <c r="BJ23" i="4" s="1"/>
  <c r="BK23" i="4" s="1"/>
  <c r="AA19" i="7"/>
  <c r="S47" i="7" s="1"/>
  <c r="AB22" i="7"/>
  <c r="AE73" i="7"/>
  <c r="W55" i="7"/>
  <c r="W1" i="7" l="1"/>
  <c r="AE19" i="7"/>
  <c r="J6" i="7"/>
  <c r="D335" i="4" l="1"/>
  <c r="D375" i="4"/>
  <c r="D326" i="4"/>
  <c r="D332" i="4"/>
  <c r="D369" i="4"/>
  <c r="D372" i="4"/>
  <c r="D374" i="4"/>
  <c r="D333" i="4"/>
  <c r="D377" i="4"/>
  <c r="D329" i="4"/>
  <c r="D376" i="4"/>
  <c r="D334" i="4"/>
  <c r="D365" i="4"/>
  <c r="D370" i="4"/>
  <c r="D368" i="4"/>
  <c r="D343" i="4"/>
  <c r="D330" i="4"/>
  <c r="D328" i="4"/>
  <c r="D327" i="4"/>
  <c r="D353" i="4"/>
  <c r="D331" i="4"/>
  <c r="D367" i="4"/>
  <c r="D373" i="4"/>
  <c r="D37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Witt</author>
    <author>Rob Kremer</author>
    <author>Joelle Feliz Javier</author>
  </authors>
  <commentList>
    <comment ref="D5" authorId="0" shapeId="0" xr:uid="{B464B21F-2495-438E-B12D-EBA7469052FB}">
      <text>
        <r>
          <rPr>
            <b/>
            <sz val="10"/>
            <color indexed="81"/>
            <rFont val="Tahoma"/>
            <family val="2"/>
          </rPr>
          <t xml:space="preserve">Submitting Applicant </t>
        </r>
        <r>
          <rPr>
            <sz val="10"/>
            <color indexed="81"/>
            <rFont val="Tahoma"/>
            <family val="2"/>
          </rPr>
          <t xml:space="preserve">means a company that is applying for the design registration. 
eg, "LONDON LIFT - REG. NO 717".
</t>
        </r>
        <r>
          <rPr>
            <b/>
            <sz val="10"/>
            <color indexed="81"/>
            <rFont val="Tahoma"/>
            <family val="2"/>
          </rPr>
          <t xml:space="preserve">For Safety Assessments: </t>
        </r>
        <r>
          <rPr>
            <sz val="10"/>
            <color indexed="81"/>
            <rFont val="Tahoma"/>
            <family val="2"/>
          </rPr>
          <t xml:space="preserve">means the Submitting Company. </t>
        </r>
      </text>
    </comment>
    <comment ref="D7" authorId="0" shapeId="0" xr:uid="{5EDE84D7-503F-4878-8860-619B8DCA914E}">
      <text>
        <r>
          <rPr>
            <sz val="10"/>
            <color indexed="81"/>
            <rFont val="Tahoma"/>
            <family val="2"/>
          </rPr>
          <t xml:space="preserve">For interpretation of the terms refer to the Regulation.  Where an “alteration” or “revision” is proposed, the installation number for the elevating device being altered or the registration number for the design submission being revised, as the case may be, must also be indicated in box 110.00, eg. “Minor Type ‘A’ Alteration of Installation #12621”.  </t>
        </r>
      </text>
    </comment>
    <comment ref="E7" authorId="1" shapeId="0" xr:uid="{0C44C005-0091-4C59-B839-8E35E5D2AB9E}">
      <text>
        <r>
          <rPr>
            <sz val="9"/>
            <color indexed="81"/>
            <rFont val="Tahoma"/>
            <family val="2"/>
          </rPr>
          <t xml:space="preserve">
Indicate if this is a REVISION</t>
        </r>
      </text>
    </comment>
    <comment ref="D11" authorId="0" shapeId="0" xr:uid="{41994B9D-223B-43DE-BDAE-BDA8984FB764}">
      <text>
        <r>
          <rPr>
            <sz val="10"/>
            <color indexed="81"/>
            <rFont val="Tahoma"/>
            <family val="2"/>
          </rPr>
          <t>Submitters Specification number as entered on the Application.  Submitters' specification number may be a job or contract number or any manufacturer's or submitter's number unique to that particular elevator installation.</t>
        </r>
      </text>
    </comment>
    <comment ref="D13" authorId="0" shapeId="0" xr:uid="{CF5CD442-A9A4-4980-BEEA-4B032C4200E4}">
      <text>
        <r>
          <rPr>
            <sz val="10"/>
            <color indexed="81"/>
            <rFont val="Tahoma"/>
            <family val="2"/>
          </rPr>
          <t>State the unique designations, allocated by the submitter, to each Elevating Device in the specification sheet that is covered by this application. (e.g. E1, E2 etc)  If the application covers only one ED and there is no other ED in the same building or inter-related building complex, or area under same ownership, the identification is not required.</t>
        </r>
      </text>
    </comment>
    <comment ref="D15" authorId="0" shapeId="0" xr:uid="{EBC7A001-D283-4483-9BD5-60EF640E170E}">
      <text>
        <r>
          <rPr>
            <sz val="10"/>
            <color indexed="81"/>
            <rFont val="Tahoma"/>
            <family val="2"/>
          </rPr>
          <t>If yes, variance has to be approved prior to sending this design submission to ensure timely review of your submission. Attach approved variance with your submission.</t>
        </r>
      </text>
    </comment>
    <comment ref="P15" authorId="0" shapeId="0" xr:uid="{99315DEC-8E53-4AFD-9FEF-4B918B93A4D2}">
      <text>
        <r>
          <rPr>
            <sz val="9"/>
            <color indexed="81"/>
            <rFont val="Tahoma"/>
            <family val="2"/>
          </rPr>
          <t>Enter the Submitter's Account No. which is associated with box 100</t>
        </r>
      </text>
    </comment>
    <comment ref="D18" authorId="1" shapeId="0" xr:uid="{0691165F-B3B7-4110-9C73-CD14088525FE}">
      <text>
        <r>
          <rPr>
            <sz val="9"/>
            <color indexed="81"/>
            <rFont val="Tahoma"/>
            <family val="2"/>
          </rPr>
          <t xml:space="preserve">Enter the name of the Owner/Licensee
</t>
        </r>
      </text>
    </comment>
    <comment ref="F20" authorId="1" shapeId="0" xr:uid="{A5AE7EC0-E1A0-4974-984E-AF0094F900AC}">
      <text>
        <r>
          <rPr>
            <sz val="9"/>
            <color indexed="81"/>
            <rFont val="Tahoma"/>
            <family val="2"/>
          </rPr>
          <t xml:space="preserve">Add the Bill to/Ship to address is different than Box 170
</t>
        </r>
      </text>
    </comment>
    <comment ref="Q20" authorId="2" shapeId="0" xr:uid="{05D10006-C355-49AF-B02F-478731D1F114}">
      <text>
        <r>
          <rPr>
            <sz val="9"/>
            <color indexed="81"/>
            <rFont val="Tahoma"/>
            <family val="2"/>
          </rPr>
          <t>If known</t>
        </r>
      </text>
    </comment>
    <comment ref="D21" authorId="1" shapeId="0" xr:uid="{2BB3E5DD-C465-419F-B8D6-6038698ABA38}">
      <text>
        <r>
          <rPr>
            <sz val="9"/>
            <color indexed="81"/>
            <rFont val="Tahoma"/>
            <family val="2"/>
          </rPr>
          <t xml:space="preserve">Enter the legal Business Identificaiton Number for new Installations.
</t>
        </r>
      </text>
    </comment>
    <comment ref="D23" authorId="0" shapeId="0" xr:uid="{59312F5E-CAAD-4010-96C3-1D8CBD26CB09}">
      <text>
        <r>
          <rPr>
            <b/>
            <sz val="9"/>
            <color indexed="81"/>
            <rFont val="Tahoma"/>
            <family val="2"/>
          </rPr>
          <t>Building Address</t>
        </r>
        <r>
          <rPr>
            <sz val="9"/>
            <color indexed="81"/>
            <rFont val="Tahoma"/>
            <family val="2"/>
          </rPr>
          <t xml:space="preserve"> means physical location of the device, including Postal Code.
Also referred to as </t>
        </r>
        <r>
          <rPr>
            <b/>
            <sz val="9"/>
            <color indexed="81"/>
            <rFont val="Tahoma"/>
            <family val="2"/>
          </rPr>
          <t>Account Site Address</t>
        </r>
        <r>
          <rPr>
            <sz val="9"/>
            <color indexed="81"/>
            <rFont val="Tahoma"/>
            <family val="2"/>
          </rPr>
          <t xml:space="preserve"> in the Online Portal
</t>
        </r>
      </text>
    </comment>
    <comment ref="D25" authorId="0" shapeId="0" xr:uid="{26B1A448-6905-4A8C-8682-CCF0476DB61F}">
      <text>
        <r>
          <rPr>
            <b/>
            <sz val="9"/>
            <color indexed="81"/>
            <rFont val="Tahoma"/>
            <family val="2"/>
          </rPr>
          <t>Building Function</t>
        </r>
        <r>
          <rPr>
            <sz val="9"/>
            <color indexed="81"/>
            <rFont val="Tahoma"/>
            <family val="2"/>
          </rPr>
          <t xml:space="preserve"> as defined by OBC (Ontario Building Code).</t>
        </r>
      </text>
    </comment>
    <comment ref="P25" authorId="0" shapeId="0" xr:uid="{A348ACBA-84F5-4CE0-8555-927C10C14720}">
      <text>
        <r>
          <rPr>
            <sz val="9"/>
            <color indexed="81"/>
            <rFont val="Tahoma"/>
            <family val="2"/>
          </rPr>
          <t>Examples for a common reference to building or premises are:  First Canadian Place, Union Station, Red Peak Golf Club. State N/A, where there is no common reference.</t>
        </r>
      </text>
    </comment>
    <comment ref="D26" authorId="0" shapeId="0" xr:uid="{CEE46164-0F7C-477E-8A98-7F8C2C8DC9D5}">
      <text>
        <r>
          <rPr>
            <sz val="9"/>
            <color indexed="81"/>
            <rFont val="Tahoma"/>
            <family val="2"/>
          </rPr>
          <t>Indicate if this application is for a device in a Federal Building or other non regulated facility such as an Embassy, First Nations Lands, etc. 
If Yes, do not submit this application in the portal. 
Please contact nonregulatorycontracts@tssa.org for instructions on how to proceed with your application.</t>
        </r>
      </text>
    </comment>
    <comment ref="D27" authorId="1" shapeId="0" xr:uid="{E484C474-66A1-40EC-9B68-322C1CB69C31}">
      <text>
        <r>
          <rPr>
            <sz val="9"/>
            <color indexed="81"/>
            <rFont val="Tahoma"/>
            <family val="2"/>
          </rPr>
          <t>If this is a "New Installation" indicate if the building is classified as a High Building under the OBC.</t>
        </r>
      </text>
    </comment>
    <comment ref="D30" authorId="0" shapeId="0" xr:uid="{6361D2E7-93E6-4C57-B385-7967F6E908AC}">
      <text>
        <r>
          <rPr>
            <b/>
            <sz val="9"/>
            <color indexed="81"/>
            <rFont val="Tahoma"/>
            <family val="2"/>
          </rPr>
          <t>Engineer</t>
        </r>
        <r>
          <rPr>
            <sz val="9"/>
            <color indexed="81"/>
            <rFont val="Tahoma"/>
            <family val="2"/>
          </rPr>
          <t xml:space="preserve"> means a professional engineer registered in the Province of Ontario who signed and sealed the enclosed design submission.
</t>
        </r>
        <r>
          <rPr>
            <b/>
            <sz val="9"/>
            <color indexed="81"/>
            <rFont val="Tahoma"/>
            <family val="2"/>
          </rPr>
          <t>Technical Contact</t>
        </r>
        <r>
          <rPr>
            <sz val="9"/>
            <color indexed="81"/>
            <rFont val="Tahoma"/>
            <family val="2"/>
          </rPr>
          <t xml:space="preserve"> in the TSSA Client Portal
</t>
        </r>
      </text>
    </comment>
    <comment ref="D35" authorId="0" shapeId="0" xr:uid="{DCD29D51-A1B4-4A0E-AD8E-2D8BCFFB9EB5}">
      <text>
        <r>
          <rPr>
            <sz val="9"/>
            <color indexed="81"/>
            <rFont val="Tahoma"/>
            <family val="2"/>
          </rPr>
          <t>State – Submitter,  if other specify.  The contractor must be registered for the elevating device class specified in item 130 at the time of the submission of this application.</t>
        </r>
      </text>
    </comment>
    <comment ref="P35" authorId="2" shapeId="0" xr:uid="{FC6696AD-5099-4757-B2E5-F70C9E5BF501}">
      <text>
        <r>
          <rPr>
            <b/>
            <sz val="9"/>
            <color indexed="81"/>
            <rFont val="Tahoma"/>
            <family val="2"/>
          </rPr>
          <t>eg. ED-R-xxxxxx</t>
        </r>
      </text>
    </comment>
    <comment ref="P37" authorId="2" shapeId="0" xr:uid="{3B44E7F5-E755-4BFC-A180-6FF37759EE89}">
      <text>
        <r>
          <rPr>
            <b/>
            <sz val="9"/>
            <color indexed="81"/>
            <rFont val="Tahoma"/>
            <family val="2"/>
          </rPr>
          <t>Used in portal for validating Contractor Scope of Work
(eg. 00xxxxxxx)</t>
        </r>
      </text>
    </comment>
    <comment ref="D44" authorId="2" shapeId="0" xr:uid="{BE372BC7-F180-4216-8834-DA2EF2FA4A31}">
      <text>
        <r>
          <rPr>
            <b/>
            <sz val="9"/>
            <color indexed="81"/>
            <rFont val="Tahoma"/>
            <family val="2"/>
          </rPr>
          <t>eg. Manager, Supervisor, President</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David Witt</author>
    <author>Rob Kremer</author>
  </authors>
  <commentList>
    <comment ref="L5" authorId="0" shapeId="0" xr:uid="{7F2FC5B0-6699-47E6-B149-D4E5EBF97A9B}">
      <text>
        <r>
          <rPr>
            <sz val="10"/>
            <color indexed="81"/>
            <rFont val="Tahoma"/>
            <family val="2"/>
          </rPr>
          <t>Data populated from Application Sheet.  No entry allowed here.</t>
        </r>
      </text>
    </comment>
    <comment ref="Q5" authorId="0" shapeId="0" xr:uid="{8A1D49A3-8DA6-4C0B-A48D-EF7752CC4001}">
      <text>
        <r>
          <rPr>
            <sz val="10"/>
            <color indexed="81"/>
            <rFont val="Tahoma"/>
            <family val="2"/>
          </rPr>
          <t>Enter the revision date for this document.  If submitting revised pages the date should reflect the date the page was changed.</t>
        </r>
      </text>
    </comment>
    <comment ref="V5" authorId="0" shapeId="0" xr:uid="{67180C0E-79C0-4B81-9102-A243AA618A07}">
      <text>
        <r>
          <rPr>
            <sz val="10"/>
            <color indexed="81"/>
            <rFont val="Tahoma"/>
            <family val="2"/>
          </rPr>
          <t>Enter the revision identifier for this document.  If submitting revised pages the revision identifier must be unique so that revised pages can be easily identified.</t>
        </r>
      </text>
    </comment>
    <comment ref="G6" authorId="0" shapeId="0" xr:uid="{F229D101-C8EE-464F-ACE1-7F794A097629}">
      <text>
        <r>
          <rPr>
            <sz val="10"/>
            <color indexed="81"/>
            <rFont val="Tahoma"/>
            <family val="2"/>
          </rPr>
          <t>Data populated from Application.  No entry allowed here.</t>
        </r>
      </text>
    </comment>
    <comment ref="K6" authorId="0" shapeId="0" xr:uid="{6DAB620C-43DC-4176-8348-71D637D9210E}">
      <text>
        <r>
          <rPr>
            <sz val="10"/>
            <color indexed="81"/>
            <rFont val="Tahoma"/>
            <family val="2"/>
          </rPr>
          <t>Data populated from Application.  No entry allowed here.</t>
        </r>
      </text>
    </comment>
    <comment ref="P6" authorId="0" shapeId="0" xr:uid="{1D11B6D9-6F74-41E5-9F6C-24C130850B95}">
      <text>
        <r>
          <rPr>
            <sz val="10"/>
            <color indexed="81"/>
            <rFont val="Tahoma"/>
            <family val="2"/>
          </rPr>
          <t>Data populated from Application.  No entry allowed here.</t>
        </r>
      </text>
    </comment>
    <comment ref="S6" authorId="0" shapeId="0" xr:uid="{19864F02-7D4E-4A84-90BF-0B8043D0D1D0}">
      <text>
        <r>
          <rPr>
            <sz val="10"/>
            <color indexed="81"/>
            <rFont val="Tahoma"/>
            <family val="2"/>
          </rPr>
          <t>Data populated from Application.  No entry allowed here.</t>
        </r>
      </text>
    </comment>
    <comment ref="W6" authorId="0" shapeId="0" xr:uid="{A17B6052-8676-4164-97BF-F0E242527AD6}">
      <text>
        <r>
          <rPr>
            <sz val="10"/>
            <color indexed="81"/>
            <rFont val="Tahoma"/>
            <family val="2"/>
          </rPr>
          <t>Data populated from Application.  No entry allowed here.</t>
        </r>
      </text>
    </comment>
    <comment ref="G7" authorId="0" shapeId="0" xr:uid="{F8859D40-1224-4A29-B464-15EACAB5FE29}">
      <text>
        <r>
          <rPr>
            <sz val="10"/>
            <color indexed="81"/>
            <rFont val="Tahoma"/>
            <family val="2"/>
          </rPr>
          <t>Data populated from Application.  No entry allowed here.</t>
        </r>
      </text>
    </comment>
    <comment ref="K7" authorId="0" shapeId="0" xr:uid="{707AB378-AB1E-4E8B-AA26-B38ED641D9B0}">
      <text>
        <r>
          <rPr>
            <sz val="10"/>
            <color indexed="81"/>
            <rFont val="Tahoma"/>
            <family val="2"/>
          </rPr>
          <t>Data populated from Application.  No entry allowed here.</t>
        </r>
      </text>
    </comment>
    <comment ref="P7" authorId="0" shapeId="0" xr:uid="{FAE0EF6C-EF84-4D65-ACBA-C1606303A05C}">
      <text>
        <r>
          <rPr>
            <sz val="10"/>
            <color indexed="81"/>
            <rFont val="Tahoma"/>
            <family val="2"/>
          </rPr>
          <t>Data populated from Application.  No entry allowed here.</t>
        </r>
      </text>
    </comment>
    <comment ref="S7" authorId="0" shapeId="0" xr:uid="{859DC2EE-C686-4BA6-A3B3-F0BF7C500F1A}">
      <text>
        <r>
          <rPr>
            <sz val="10"/>
            <color indexed="81"/>
            <rFont val="Tahoma"/>
            <family val="2"/>
          </rPr>
          <t>Data populated from Application.  No entry allowed here.</t>
        </r>
      </text>
    </comment>
    <comment ref="W7" authorId="0" shapeId="0" xr:uid="{7415469B-50F4-41E6-A6B2-FE81DA88BE8E}">
      <text>
        <r>
          <rPr>
            <sz val="10"/>
            <color indexed="81"/>
            <rFont val="Tahoma"/>
            <family val="2"/>
          </rPr>
          <t>Data populated from Application.  No entry allowed here.</t>
        </r>
      </text>
    </comment>
    <comment ref="G12" authorId="0" shapeId="0" xr:uid="{435AB653-C144-4ECB-B63B-E89CEA7E3F00}">
      <text>
        <r>
          <rPr>
            <sz val="10"/>
            <color indexed="81"/>
            <rFont val="Tahoma"/>
            <family val="2"/>
          </rPr>
          <t>Data populated from Application Sheet.  No entry allowed here.</t>
        </r>
      </text>
    </comment>
    <comment ref="S12" authorId="0" shapeId="0" xr:uid="{C42E322D-6CE5-4752-A318-37A857D5A99A}">
      <text>
        <r>
          <rPr>
            <sz val="10"/>
            <color indexed="81"/>
            <rFont val="Tahoma"/>
            <family val="2"/>
          </rPr>
          <t>Data populated from Application Sheet.  No entry allowed here.</t>
        </r>
      </text>
    </comment>
    <comment ref="G14" authorId="0" shapeId="0" xr:uid="{0B5FB975-DB05-453D-B88C-896972DCB405}">
      <text>
        <r>
          <rPr>
            <sz val="10"/>
            <color indexed="81"/>
            <rFont val="Tahoma"/>
            <family val="2"/>
          </rPr>
          <t>Data populated from Application Sheet.  No entry allowed here.</t>
        </r>
      </text>
    </comment>
    <comment ref="S14" authorId="0" shapeId="0" xr:uid="{245D9536-2E1D-456B-9737-989363A4023F}">
      <text>
        <r>
          <rPr>
            <sz val="10"/>
            <color indexed="81"/>
            <rFont val="Tahoma"/>
            <family val="2"/>
          </rPr>
          <t>Data populated from Application Sheet.  No entry allowed here.</t>
        </r>
      </text>
    </comment>
    <comment ref="S15" authorId="0" shapeId="0" xr:uid="{7686B9D7-E4F8-461F-AF40-162D7E84CE1C}">
      <text>
        <r>
          <rPr>
            <sz val="10"/>
            <color indexed="81"/>
            <rFont val="Tahoma"/>
            <family val="2"/>
          </rPr>
          <t>Data populated from Application Sheet.  No entry allowed here.</t>
        </r>
      </text>
    </comment>
    <comment ref="D16" authorId="0" shapeId="0" xr:uid="{E905D7EF-14AC-4E52-A88C-11AB788F5A8D}">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26" authorId="1" shapeId="0" xr:uid="{A7521869-3C3F-4AB5-BDFF-7F41FD45D1D4}">
      <text>
        <r>
          <rPr>
            <sz val="9"/>
            <color indexed="81"/>
            <rFont val="Tahoma"/>
            <family val="2"/>
          </rPr>
          <t xml:space="preserve">
List the control methods provided or provide attachments</t>
        </r>
      </text>
    </comment>
    <comment ref="D31" authorId="0" shapeId="0" xr:uid="{F2F0EE07-469E-4AEE-B4C5-9AAD3224F047}">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G31" authorId="0" shapeId="0" xr:uid="{BB887F23-2309-48DF-AF66-87FA151FD2FF}">
      <text>
        <r>
          <rPr>
            <sz val="10"/>
            <color indexed="81"/>
            <rFont val="Tahoma"/>
            <family val="2"/>
          </rPr>
          <t>Data populated from Application Sheet.  No entry allowed here.</t>
        </r>
      </text>
    </comment>
    <comment ref="G32" authorId="0" shapeId="0" xr:uid="{50F26C21-936D-4F2E-9E19-CE5EB95133B2}">
      <text>
        <r>
          <rPr>
            <sz val="10"/>
            <color indexed="81"/>
            <rFont val="Tahoma"/>
            <family val="2"/>
          </rPr>
          <t>Data populated from Application Sheet.  No entry allowed here.</t>
        </r>
      </text>
    </comment>
    <comment ref="D195" authorId="0" shapeId="0" xr:uid="{6708CBF9-464D-4E0A-9EFB-6DEEA50C594C}">
      <text>
        <r>
          <rPr>
            <sz val="10"/>
            <color indexed="81"/>
            <rFont val="Tahoma"/>
            <family val="2"/>
          </rPr>
          <t>Select the applicable safety standard that applies to this design.</t>
        </r>
      </text>
    </comment>
    <comment ref="P195" authorId="0" shapeId="0" xr:uid="{BA942DFD-E6F7-4BCA-955C-DB75897B8850}">
      <text>
        <r>
          <rPr>
            <sz val="10"/>
            <color indexed="81"/>
            <rFont val="Tahoma"/>
            <family val="2"/>
          </rPr>
          <t>Select the code version for the applicable safety standard.</t>
        </r>
      </text>
    </comment>
    <comment ref="D197" authorId="0" shapeId="0" xr:uid="{810D8CAD-26D3-4CAF-938B-E39B293BF569}">
      <text>
        <r>
          <rPr>
            <sz val="10"/>
            <color indexed="81"/>
            <rFont val="Tahoma"/>
            <family val="2"/>
          </rPr>
          <t>Enter the building code that is applicable to this design.  Eg. O.Reg 350/06</t>
        </r>
      </text>
    </comment>
    <comment ref="D199" authorId="0" shapeId="0" xr:uid="{E8B005FB-44DE-422F-8881-5902C5398382}">
      <text>
        <r>
          <rPr>
            <sz val="10"/>
            <color indexed="81"/>
            <rFont val="Tahoma"/>
            <family val="2"/>
          </rPr>
          <t>Enter the Ontario Electrical Safety Code that is applicable to this design. Eg. C22.1-02 as amended.</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Matthew Chan</author>
    <author>Rob Kremer</author>
  </authors>
  <commentList>
    <comment ref="E7" authorId="0" shapeId="0" xr:uid="{219365B8-A2E9-410F-AE0B-68987489B607}">
      <text>
        <r>
          <rPr>
            <sz val="9"/>
            <color indexed="81"/>
            <rFont val="Tahoma"/>
            <family val="2"/>
          </rPr>
          <t>Submitter’s Specification Number may be a job or contract number unique to this particular installation</t>
        </r>
      </text>
    </comment>
    <comment ref="F16" authorId="0" shapeId="0" xr:uid="{8D931D2B-6904-4C88-A52A-0EB883107364}">
      <text>
        <r>
          <rPr>
            <sz val="9"/>
            <color indexed="81"/>
            <rFont val="Tahoma"/>
            <family val="2"/>
          </rPr>
          <t>Provide both up and down speeds</t>
        </r>
      </text>
    </comment>
    <comment ref="F19" authorId="0" shapeId="0" xr:uid="{22E59A40-D7F2-4504-AB9A-0EAEA1C9E4F5}">
      <text>
        <r>
          <rPr>
            <sz val="9"/>
            <color indexed="81"/>
            <rFont val="Tahoma"/>
            <family val="2"/>
          </rPr>
          <t>Specify how the use of the manlift is restricted to authorized personnel.</t>
        </r>
      </text>
    </comment>
    <comment ref="F25" authorId="0" shapeId="0" xr:uid="{85594EE6-5F0F-4357-9DBC-191158C47970}">
      <text>
        <r>
          <rPr>
            <sz val="9"/>
            <color indexed="81"/>
            <rFont val="Tahoma"/>
            <family val="2"/>
          </rPr>
          <t xml:space="preserve">Specify Drive type used: 
a) traction drive, 
b) rack-and-pinion drive, 
c) winding-drum
</t>
        </r>
      </text>
    </comment>
    <comment ref="AZ28" authorId="1" shapeId="0" xr:uid="{30E6C974-75F6-4971-95AC-68D1405793CA}">
      <text>
        <r>
          <rPr>
            <sz val="9"/>
            <color indexed="81"/>
            <rFont val="Tahoma"/>
            <family val="2"/>
          </rPr>
          <t xml:space="preserve">
#of suspension members
size of suspension member
type of suspension
rope construction</t>
        </r>
      </text>
    </comment>
    <comment ref="F30" authorId="0" shapeId="0" xr:uid="{3B1942BE-58DD-41AA-B6D4-37AC4BDD6D43}">
      <text>
        <r>
          <rPr>
            <sz val="9"/>
            <color indexed="81"/>
            <rFont val="Tahoma"/>
            <family val="2"/>
          </rPr>
          <t>Specify the hoistway enclosure as required by CSA B311 clause 7.3.1</t>
        </r>
      </text>
    </comment>
    <comment ref="F31" authorId="0" shapeId="0" xr:uid="{9A01FEFF-D575-435E-BD4F-E89AD678AC88}">
      <text>
        <r>
          <rPr>
            <sz val="9"/>
            <color indexed="81"/>
            <rFont val="Tahoma"/>
            <family val="2"/>
          </rPr>
          <t>Specify the hoistway enclosure as required by CSA B311 clause 7.3.1</t>
        </r>
      </text>
    </comment>
    <comment ref="E32" authorId="0" shapeId="0" xr:uid="{F0A37B39-EC3E-4D15-9D16-B889E0C3FFA2}">
      <text>
        <r>
          <rPr>
            <sz val="9"/>
            <color indexed="81"/>
            <rFont val="Tahoma"/>
            <family val="2"/>
          </rPr>
          <t>Reference section 7.7 for allowable clearances and measurements.</t>
        </r>
      </text>
    </comment>
    <comment ref="E33" authorId="0" shapeId="0" xr:uid="{DDED1780-91B9-4309-8493-221133BD964C}">
      <text>
        <r>
          <rPr>
            <sz val="9"/>
            <color indexed="81"/>
            <rFont val="Tahoma"/>
            <family val="2"/>
          </rPr>
          <t>Reference section 7.7 for allowable clearances and measurements.</t>
        </r>
      </text>
    </comment>
    <comment ref="E34" authorId="0" shapeId="0" xr:uid="{38FC1450-91F9-4655-B7C2-451CE7270239}">
      <text>
        <r>
          <rPr>
            <sz val="9"/>
            <color indexed="81"/>
            <rFont val="Tahoma"/>
            <family val="2"/>
          </rPr>
          <t>Reference section 7.7 for allowable clearances and measurements.</t>
        </r>
      </text>
    </comment>
    <comment ref="E35" authorId="0" shapeId="0" xr:uid="{037671CA-6E81-4CAB-AB55-C437BC3B9C40}">
      <text>
        <r>
          <rPr>
            <sz val="9"/>
            <color indexed="81"/>
            <rFont val="Tahoma"/>
            <family val="2"/>
          </rPr>
          <t>Reference section 7.7 for allowable clearances and measurements.</t>
        </r>
      </text>
    </comment>
    <comment ref="F35" authorId="0" shapeId="0" xr:uid="{04AFA764-5022-46C8-8DBE-BC8A9804D0D8}">
      <text>
        <r>
          <rPr>
            <sz val="9"/>
            <color indexed="81"/>
            <rFont val="Tahoma"/>
            <family val="2"/>
          </rPr>
          <t>Provide minimum and maximum</t>
        </r>
      </text>
    </comment>
    <comment ref="E36" authorId="0" shapeId="0" xr:uid="{09A733CC-98A0-4B69-8C9D-AEC837A07DB5}">
      <text>
        <r>
          <rPr>
            <sz val="9"/>
            <color indexed="81"/>
            <rFont val="Tahoma"/>
            <family val="2"/>
          </rPr>
          <t>Reference section 7.7 for allowable clearances and measurements.</t>
        </r>
      </text>
    </comment>
    <comment ref="F36" authorId="0" shapeId="0" xr:uid="{49BD04CC-8853-4663-8C89-01CA1581A7AC}">
      <text>
        <r>
          <rPr>
            <sz val="9"/>
            <color indexed="81"/>
            <rFont val="Tahoma"/>
            <family val="2"/>
          </rPr>
          <t>Provide minimum and maximum</t>
        </r>
      </text>
    </comment>
    <comment ref="F40" authorId="0" shapeId="0" xr:uid="{199B55DD-0F94-44DA-99FF-4547D1AC0B16}">
      <text>
        <r>
          <rPr>
            <sz val="9"/>
            <color indexed="81"/>
            <rFont val="Tahoma"/>
            <family val="2"/>
          </rPr>
          <t>Specify the dimensions of the hoistway opening.</t>
        </r>
      </text>
    </comment>
    <comment ref="E42" authorId="0" shapeId="0" xr:uid="{A8C4CCAF-FB98-43AB-B56B-DD4D8EE2FDCD}">
      <text>
        <r>
          <rPr>
            <sz val="9"/>
            <color indexed="81"/>
            <rFont val="Tahoma"/>
            <family val="2"/>
          </rPr>
          <t>Specify the door retainers used.</t>
        </r>
      </text>
    </comment>
    <comment ref="E45" authorId="0" shapeId="0" xr:uid="{5F46E85B-3BFC-4463-B0F5-03B79060969B}">
      <text>
        <r>
          <rPr>
            <sz val="9"/>
            <color indexed="81"/>
            <rFont val="Tahoma"/>
            <family val="2"/>
          </rPr>
          <t>Unlocking devices at top &amp; bottom landing OR
Unlocking devices at intermediate, top &amp; bottom  landings</t>
        </r>
      </text>
    </comment>
    <comment ref="F45" authorId="0" shapeId="0" xr:uid="{059206DB-1EE1-4B32-9527-537B5522DDAD}">
      <text>
        <r>
          <rPr>
            <sz val="9"/>
            <color indexed="81"/>
            <rFont val="Tahoma"/>
            <family val="2"/>
          </rPr>
          <t>Specify the landings where there are hoistway unlocking devices.</t>
        </r>
      </text>
    </comment>
    <comment ref="F47" authorId="0" shapeId="0" xr:uid="{F6827A56-2C62-48E5-ADB4-43CB50E56B72}">
      <text>
        <r>
          <rPr>
            <sz val="9"/>
            <color indexed="81"/>
            <rFont val="Tahoma"/>
            <family val="2"/>
          </rPr>
          <t>If openwork, confirm it meets 7.3.1.2</t>
        </r>
      </text>
    </comment>
    <comment ref="E48" authorId="0" shapeId="0" xr:uid="{347EA53C-EE7C-4971-BF73-8E03F61D241A}">
      <text>
        <r>
          <rPr>
            <sz val="9"/>
            <color indexed="81"/>
            <rFont val="Tahoma"/>
            <family val="2"/>
          </rPr>
          <t>Reference section 7.7 for allowable clearances and measurements.</t>
        </r>
      </text>
    </comment>
    <comment ref="F49" authorId="0" shapeId="0" xr:uid="{1EE7DEF0-E033-4B55-8613-4A44837F5F32}">
      <text>
        <r>
          <rPr>
            <sz val="9"/>
            <color indexed="81"/>
            <rFont val="Tahoma"/>
            <family val="2"/>
          </rPr>
          <t>Specify the power source of the emergency light</t>
        </r>
      </text>
    </comment>
    <comment ref="E58" authorId="0" shapeId="0" xr:uid="{3472176F-56F1-4AB7-AEAB-0A3BA17162D4}">
      <text>
        <r>
          <rPr>
            <sz val="9"/>
            <color indexed="81"/>
            <rFont val="Tahoma"/>
            <family val="2"/>
          </rPr>
          <t>Where suspension involves multiple wire ropes, the entry of factor of safety should be of the whole suspension rope system. Reference 7.23.</t>
        </r>
      </text>
    </comment>
    <comment ref="E61" authorId="0" shapeId="0" xr:uid="{905EF648-274C-48BA-A6DD-35DF57698E3E}">
      <text>
        <r>
          <rPr>
            <sz val="9"/>
            <color indexed="81"/>
            <rFont val="Tahoma"/>
            <family val="2"/>
          </rPr>
          <t>Reference section 7.20.</t>
        </r>
      </text>
    </comment>
    <comment ref="E62" authorId="0" shapeId="0" xr:uid="{E85AAC5F-950B-4271-A200-AA4B27E1D400}">
      <text>
        <r>
          <rPr>
            <sz val="9"/>
            <color indexed="81"/>
            <rFont val="Tahoma"/>
            <family val="2"/>
          </rPr>
          <t>Reference section 7.20.</t>
        </r>
      </text>
    </comment>
    <comment ref="E67" authorId="0" shapeId="0" xr:uid="{ED098D47-3573-4E7B-B10B-4496C4D16419}">
      <text>
        <r>
          <rPr>
            <sz val="9"/>
            <color indexed="81"/>
            <rFont val="Tahoma"/>
            <family val="2"/>
          </rPr>
          <t>The electrical protective devices as shown in the electrical schematics.</t>
        </r>
      </text>
    </comment>
    <comment ref="E68" authorId="0" shapeId="0" xr:uid="{FE96EBD6-1823-4565-97D9-65385A0965F7}">
      <text>
        <r>
          <rPr>
            <sz val="9"/>
            <color indexed="81"/>
            <rFont val="Tahoma"/>
            <family val="2"/>
          </rPr>
          <t>The electrical protective devices as shown in the electrical schematics.</t>
        </r>
      </text>
    </comment>
    <comment ref="E69" authorId="0" shapeId="0" xr:uid="{13715AC0-419C-474E-876F-C8DE6AE426D9}">
      <text>
        <r>
          <rPr>
            <sz val="9"/>
            <color indexed="81"/>
            <rFont val="Tahoma"/>
            <family val="2"/>
          </rPr>
          <t>The electrical protective devices as shown in the electrical schematics.</t>
        </r>
      </text>
    </comment>
    <comment ref="E70" authorId="0" shapeId="0" xr:uid="{14B2C29E-CA8C-4E6E-A75E-77C0BB4EF4BC}">
      <text>
        <r>
          <rPr>
            <sz val="9"/>
            <color indexed="81"/>
            <rFont val="Tahoma"/>
            <family val="2"/>
          </rPr>
          <t>The electrical protective devices as shown in the electrical schematics.</t>
        </r>
      </text>
    </comment>
    <comment ref="E71" authorId="0" shapeId="0" xr:uid="{47D806DA-C4F5-4DBA-A920-E4A2EF778F02}">
      <text>
        <r>
          <rPr>
            <sz val="9"/>
            <color indexed="81"/>
            <rFont val="Tahoma"/>
            <family val="2"/>
          </rPr>
          <t>The electrical protective devices as shown in the electrical schematics.</t>
        </r>
      </text>
    </comment>
    <comment ref="E72" authorId="0" shapeId="0" xr:uid="{1CE013E8-F613-4391-A2DB-184749D4DDE8}">
      <text>
        <r>
          <rPr>
            <sz val="9"/>
            <color indexed="81"/>
            <rFont val="Tahoma"/>
            <family val="2"/>
          </rPr>
          <t>The electrical protective devices as shown in the electrical schematics.</t>
        </r>
      </text>
    </comment>
    <comment ref="E73" authorId="0" shapeId="0" xr:uid="{C1850C90-7227-4C19-B800-C2EDAF2FF6DB}">
      <text>
        <r>
          <rPr>
            <sz val="9"/>
            <color indexed="81"/>
            <rFont val="Tahoma"/>
            <family val="2"/>
          </rPr>
          <t>The electrical protective devices as shown in the electrical schematics.</t>
        </r>
      </text>
    </comment>
    <comment ref="E74" authorId="0" shapeId="0" xr:uid="{1E7DA07C-3AD1-497C-A79A-6E866DE7330A}">
      <text>
        <r>
          <rPr>
            <sz val="9"/>
            <color indexed="81"/>
            <rFont val="Tahoma"/>
            <family val="2"/>
          </rPr>
          <t>The electrical protective devices as shown in the electrical schematics.</t>
        </r>
      </text>
    </comment>
    <comment ref="C88" authorId="0" shapeId="0" xr:uid="{F759F906-9015-460C-A96C-ED1D5B00AFA4}">
      <text>
        <r>
          <rPr>
            <sz val="9"/>
            <color indexed="81"/>
            <rFont val="Tahoma"/>
            <family val="2"/>
          </rPr>
          <t>This space is provided for description of special manlift features, or in the case of an alteration, the scope of the alteration.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Matthew Chan</author>
    <author>Rob Kremer</author>
  </authors>
  <commentList>
    <comment ref="E7" authorId="0" shapeId="0" xr:uid="{37A86BE9-418D-41BF-B79B-E70D42A049BB}">
      <text>
        <r>
          <rPr>
            <sz val="9"/>
            <color indexed="81"/>
            <rFont val="Tahoma"/>
            <family val="2"/>
          </rPr>
          <t>Submitter’s Specification Number may be a job or contract number unique to this particular installation</t>
        </r>
      </text>
    </comment>
    <comment ref="F14" authorId="0" shapeId="0" xr:uid="{BEB4AABD-592D-49DD-B45F-7EC7CCDC2A4D}">
      <text>
        <r>
          <rPr>
            <sz val="9"/>
            <color indexed="81"/>
            <rFont val="Tahoma"/>
            <family val="2"/>
          </rPr>
          <t>Provide both up and down speeds</t>
        </r>
      </text>
    </comment>
    <comment ref="F16" authorId="0" shapeId="0" xr:uid="{33B6E408-685E-4684-B671-E0DA15F7C48C}">
      <text>
        <r>
          <rPr>
            <sz val="9"/>
            <color indexed="81"/>
            <rFont val="Tahoma"/>
            <family val="2"/>
          </rPr>
          <t>Specify how the use of the manlift is restricted to authorized personnel.</t>
        </r>
      </text>
    </comment>
    <comment ref="F25" authorId="0" shapeId="0" xr:uid="{11F9D27D-519D-48F7-86EB-E8E2C72AA4BD}">
      <text>
        <r>
          <rPr>
            <sz val="9"/>
            <color indexed="81"/>
            <rFont val="Tahoma"/>
            <family val="2"/>
          </rPr>
          <t xml:space="preserve">Specify Drive type used: 
a) traction drive, 
b) rack-and-pinion drive, 
c) winding-drum
</t>
        </r>
      </text>
    </comment>
    <comment ref="E27" authorId="0" shapeId="0" xr:uid="{1448ECE9-0B74-440D-A27A-809AC896EB19}">
      <text>
        <r>
          <rPr>
            <sz val="9"/>
            <color indexed="81"/>
            <rFont val="Tahoma"/>
            <family val="2"/>
          </rPr>
          <t>Reference section 7.7 for allowable clearances and measurements.</t>
        </r>
      </text>
    </comment>
    <comment ref="AZ28" authorId="1" shapeId="0" xr:uid="{F3C5C21F-A66C-492E-8D84-DEC83DFC2A97}">
      <text>
        <r>
          <rPr>
            <sz val="9"/>
            <color indexed="81"/>
            <rFont val="Tahoma"/>
            <family val="2"/>
          </rPr>
          <t xml:space="preserve">
#of suspension members
size of suspension member
type of suspension
rope construction</t>
        </r>
      </text>
    </comment>
    <comment ref="F31" authorId="0" shapeId="0" xr:uid="{90BBFB51-8892-434B-94FB-90A823B1F5C5}">
      <text>
        <r>
          <rPr>
            <sz val="9"/>
            <color indexed="81"/>
            <rFont val="Tahoma"/>
            <family val="2"/>
          </rPr>
          <t>Specify the power source of the emergency light</t>
        </r>
      </text>
    </comment>
    <comment ref="C56" authorId="0" shapeId="0" xr:uid="{792A5C44-CB5B-4E80-AAC7-868FA9C8E9FE}">
      <text>
        <r>
          <rPr>
            <sz val="9"/>
            <color indexed="81"/>
            <rFont val="Tahoma"/>
            <family val="2"/>
          </rPr>
          <t>This space is provided for description of special manlift features, or in the case of an alteration, the scope of the alteration.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David Witt</author>
    <author>Sarah Simons</author>
    <author>Rob Kremer</author>
  </authors>
  <commentList>
    <comment ref="Q5" authorId="0" shapeId="0" xr:uid="{D693A0AB-3A12-491C-9FE7-442A55DBA379}">
      <text>
        <r>
          <rPr>
            <sz val="10"/>
            <color indexed="81"/>
            <rFont val="Tahoma"/>
            <family val="2"/>
          </rPr>
          <t>Enter the revision date for this document.  If submitting revised pages the date should reflect the date the page was changed.</t>
        </r>
      </text>
    </comment>
    <comment ref="V5" authorId="0" shapeId="0" xr:uid="{CB4A182F-F057-40AE-B6F3-613DE4610A50}">
      <text>
        <r>
          <rPr>
            <sz val="10"/>
            <color indexed="81"/>
            <rFont val="Tahoma"/>
            <family val="2"/>
          </rPr>
          <t>Enter the revision identifier for this document.  If submitting revised pages the revision identifier must be unique so that revised pages can be easily identified.</t>
        </r>
      </text>
    </comment>
    <comment ref="F6" authorId="0" shapeId="0" xr:uid="{EFCC40CC-50B0-47B1-87AB-DB5833532442}">
      <text>
        <r>
          <rPr>
            <sz val="10"/>
            <color indexed="81"/>
            <rFont val="Tahoma"/>
            <family val="2"/>
          </rPr>
          <t xml:space="preserve">The address of the building or premises in which the proposed passenger ropeway will be located.  </t>
        </r>
      </text>
    </comment>
    <comment ref="D11" authorId="1" shapeId="0" xr:uid="{A5FCB93F-8E28-4E28-97B8-B92FB72D1513}">
      <text>
        <r>
          <rPr>
            <sz val="12"/>
            <color indexed="81"/>
            <rFont val="Arial Narrow"/>
            <family val="2"/>
          </rPr>
          <t>This form may be used for:
(a)  Passenger ropeway of the chair lift type: and for
(b) Types of design submission:
(i) New installation
(ii) Major alteration
(iii) Standard Design</t>
        </r>
        <r>
          <rPr>
            <sz val="8"/>
            <color indexed="81"/>
            <rFont val="Tahoma"/>
            <family val="2"/>
          </rPr>
          <t xml:space="preserve">
</t>
        </r>
      </text>
    </comment>
    <comment ref="D13" authorId="1" shapeId="0" xr:uid="{3D7C0ACA-822D-4532-833B-491C02C7F553}">
      <text>
        <r>
          <rPr>
            <sz val="12"/>
            <color indexed="81"/>
            <rFont val="Arial Narrow"/>
            <family val="2"/>
          </rPr>
          <t xml:space="preserve">Submitter's specification number may be job or contract number or any manufacturer's or submitter's number unique to that particular installation
</t>
        </r>
      </text>
    </comment>
    <comment ref="P15" authorId="1" shapeId="0" xr:uid="{707F3DBA-776F-4F2D-B7C2-B1B9677912FA}">
      <text>
        <r>
          <rPr>
            <sz val="12"/>
            <color indexed="81"/>
            <rFont val="Arial Narrow"/>
            <family val="2"/>
          </rPr>
          <t>Specify the maximum operating speed for skiers, and if applicable, for foot-passengers.</t>
        </r>
      </text>
    </comment>
    <comment ref="E16" authorId="1" shapeId="0" xr:uid="{A76A8DA7-63AC-4927-A933-47F6B3270B56}">
      <text>
        <r>
          <rPr>
            <sz val="12"/>
            <color indexed="81"/>
            <rFont val="Arial Narrow"/>
            <family val="2"/>
          </rPr>
          <t>State N/A unless chair lift manufacturer has a specific designation for the chair lift model in this specification.</t>
        </r>
      </text>
    </comment>
    <comment ref="D19" authorId="1" shapeId="0" xr:uid="{BE556475-EE39-4814-B7BF-71F744752BAA}">
      <text>
        <r>
          <rPr>
            <sz val="12"/>
            <color indexed="81"/>
            <rFont val="Arial Narrow"/>
            <family val="2"/>
          </rPr>
          <t>Specify the vertical distance between the loading station and unloading station.</t>
        </r>
      </text>
    </comment>
    <comment ref="P19" authorId="1" shapeId="0" xr:uid="{19A35DB2-F969-4A9C-8BA4-1D44EFCC944C}">
      <text>
        <r>
          <rPr>
            <sz val="12"/>
            <color indexed="81"/>
            <rFont val="Arial Narrow"/>
            <family val="2"/>
          </rPr>
          <t>Choose 'bottom' or 'top' of hill, as the case may be.</t>
        </r>
      </text>
    </comment>
    <comment ref="D21" authorId="1" shapeId="0" xr:uid="{D08678AC-2C76-41B6-9204-986EEE82C6C9}">
      <text>
        <r>
          <rPr>
            <sz val="12"/>
            <color indexed="81"/>
            <rFont val="Arial Narrow"/>
            <family val="2"/>
          </rPr>
          <t>Specify the average angle of the profile.</t>
        </r>
      </text>
    </comment>
    <comment ref="P21" authorId="1" shapeId="0" xr:uid="{A64D08CA-25C5-4AA5-B18E-847DB3CB776E}">
      <text>
        <r>
          <rPr>
            <sz val="12"/>
            <color indexed="81"/>
            <rFont val="Arial Narrow"/>
            <family val="2"/>
          </rPr>
          <t>Specify the time, in SECONDS a skier or foot passenger takes to travel from the point of loading to unloading at operating speed.</t>
        </r>
      </text>
    </comment>
    <comment ref="D23" authorId="1" shapeId="0" xr:uid="{7E317CD7-9DF6-4F98-8224-20A507EBAEA4}">
      <text>
        <r>
          <rPr>
            <sz val="12"/>
            <color indexed="81"/>
            <rFont val="Arial Narrow"/>
            <family val="2"/>
          </rPr>
          <t>Specify the average rope inclination of the profile.</t>
        </r>
      </text>
    </comment>
    <comment ref="P23" authorId="2" shapeId="0" xr:uid="{DE8C57D0-276F-4447-B588-CEF9BADABD5F}">
      <text>
        <r>
          <rPr>
            <sz val="9"/>
            <color indexed="81"/>
            <rFont val="Tahoma"/>
            <family val="2"/>
          </rPr>
          <t xml:space="preserve">Advise the distance in meter between the upward and downward ropes
</t>
        </r>
      </text>
    </comment>
    <comment ref="P25" authorId="1" shapeId="0" xr:uid="{DC77931B-E7FA-4C84-B8DA-A33A351751C8}">
      <text>
        <r>
          <rPr>
            <sz val="12"/>
            <color indexed="81"/>
            <rFont val="Arial Narrow"/>
            <family val="2"/>
          </rPr>
          <t xml:space="preserve">Specify maximum uphill capacity for skiers (and foot-passengers if applicable) in persons per hour, based on maximum operating speed.  If the lift is also designed to operate with downhill loads, indicate and provide downhill capacity as a percentage of uphill capacity.  </t>
        </r>
      </text>
    </comment>
    <comment ref="D27" authorId="1" shapeId="0" xr:uid="{E55D2699-D76D-46B6-B41E-BC8A6A305081}">
      <text>
        <r>
          <rPr>
            <sz val="12"/>
            <color indexed="81"/>
            <rFont val="Arial Narrow"/>
            <family val="2"/>
          </rPr>
          <t>Specify CW or CCW as the case may be.</t>
        </r>
      </text>
    </comment>
    <comment ref="D29" authorId="1" shapeId="0" xr:uid="{5C25B15B-EC0E-4003-A59B-E51B4AEB5FF3}">
      <text>
        <r>
          <rPr>
            <sz val="12"/>
            <color indexed="81"/>
            <rFont val="Arial Narrow"/>
            <family val="2"/>
          </rPr>
          <t>Specify whether the main body of the grips is forged or cast.</t>
        </r>
      </text>
    </comment>
    <comment ref="P32" authorId="1" shapeId="0" xr:uid="{24851314-352E-4AAA-AC15-55EAD28D4A63}">
      <text>
        <r>
          <rPr>
            <sz val="12"/>
            <color indexed="81"/>
            <rFont val="Arial Narrow"/>
            <family val="2"/>
          </rPr>
          <t>Specify the minimum spacing between carriers, in metres as designed and as installed.</t>
        </r>
      </text>
    </comment>
    <comment ref="P34" authorId="1" shapeId="0" xr:uid="{BC71DAB9-264C-49BC-8E30-14E7F032386F}">
      <text>
        <r>
          <rPr>
            <sz val="12"/>
            <color indexed="81"/>
            <rFont val="Arial Narrow"/>
            <family val="2"/>
          </rPr>
          <t>Specify interval based on maximum operating speed</t>
        </r>
        <r>
          <rPr>
            <sz val="8"/>
            <color indexed="81"/>
            <rFont val="Tahoma"/>
            <family val="2"/>
          </rPr>
          <t xml:space="preserve">
</t>
        </r>
      </text>
    </comment>
    <comment ref="D36" authorId="1" shapeId="0" xr:uid="{46C7DFC1-1C04-4244-A02C-4D461437EA91}">
      <text>
        <r>
          <rPr>
            <sz val="12"/>
            <color indexed="81"/>
            <rFont val="Arial Narrow"/>
            <family val="2"/>
          </rPr>
          <t>Specify the company name of the manufacturer of the chair seats and hangers.   Specify the model number of both/each as applicable.</t>
        </r>
      </text>
    </comment>
    <comment ref="P36" authorId="1" shapeId="0" xr:uid="{302676B0-6327-4048-80EF-6D1992B1E9B0}">
      <text>
        <r>
          <rPr>
            <sz val="12"/>
            <color indexed="81"/>
            <rFont val="Arial Narrow"/>
            <family val="2"/>
          </rPr>
          <t>Specify in kilograms the weight of the entire carrier suspended from the rope, including the chair assembly, hanger and grip.</t>
        </r>
      </text>
    </comment>
    <comment ref="P39" authorId="1" shapeId="0" xr:uid="{6F8D8DAB-E42B-4470-9896-4EDC95F27BAF}">
      <text>
        <r>
          <rPr>
            <sz val="12"/>
            <color indexed="81"/>
            <rFont val="Arial Narrow"/>
            <family val="2"/>
          </rPr>
          <t>Specify the calculated grip resistance to sliding as a multiple of the component of the loaded carrier measured at the steepest point on the hauling rope.</t>
        </r>
      </text>
    </comment>
    <comment ref="D41" authorId="1" shapeId="0" xr:uid="{59788C24-CD3C-4B80-871E-E4AB4FD5A3D1}">
      <text>
        <r>
          <rPr>
            <sz val="12"/>
            <color indexed="81"/>
            <rFont val="Arial Narrow"/>
            <family val="2"/>
          </rPr>
          <t>Choose 'fixed' or 'detachable'</t>
        </r>
      </text>
    </comment>
    <comment ref="P41" authorId="1" shapeId="0" xr:uid="{73FC0010-56C1-4B32-A4B0-C3073137085F}">
      <text>
        <r>
          <rPr>
            <sz val="12"/>
            <color indexed="81"/>
            <rFont val="Arial Narrow"/>
            <family val="2"/>
          </rPr>
          <t>Specify whether the main body of the grips is forged or cast.</t>
        </r>
      </text>
    </comment>
    <comment ref="D44" authorId="1" shapeId="0" xr:uid="{FE6820E5-EE11-4065-A64E-D60A82E1F2F6}">
      <text>
        <r>
          <rPr>
            <sz val="12"/>
            <color indexed="81"/>
            <rFont val="Arial Narrow"/>
            <family val="2"/>
          </rPr>
          <t>Specify the maximum chair-seat height in metres above ground on a fully loaded side.</t>
        </r>
      </text>
    </comment>
    <comment ref="P44" authorId="1" shapeId="0" xr:uid="{90D62235-4DA3-4B08-86ED-78E5046D9BFB}">
      <text>
        <r>
          <rPr>
            <sz val="12"/>
            <color indexed="81"/>
            <rFont val="Arial Narrow"/>
            <family val="2"/>
          </rPr>
          <t>Clearance requirement specified by code.   Enter the spacing between passing carriers with both are swung inward 10°.</t>
        </r>
      </text>
    </comment>
    <comment ref="D46" authorId="1" shapeId="0" xr:uid="{95DB40F3-33DE-4C9B-B200-409741BD7F1B}">
      <text>
        <r>
          <rPr>
            <sz val="12"/>
            <color indexed="81"/>
            <rFont val="Arial Narrow"/>
            <family val="2"/>
          </rPr>
          <t>Choose from list whether vehicles or people are permitted under the ropeway.</t>
        </r>
      </text>
    </comment>
    <comment ref="D49" authorId="1" shapeId="0" xr:uid="{DF54683C-A5E1-415C-9C66-02F122332709}">
      <text>
        <r>
          <rPr>
            <sz val="12"/>
            <color indexed="81"/>
            <rFont val="Arial Narrow"/>
            <family val="2"/>
          </rPr>
          <t>Specify manufacture and model of machine assembly.</t>
        </r>
      </text>
    </comment>
    <comment ref="P49" authorId="1" shapeId="0" xr:uid="{17098390-717B-4A37-8F6A-9D5D4B2106AC}">
      <text>
        <r>
          <rPr>
            <sz val="12"/>
            <color indexed="81"/>
            <rFont val="Arial Narrow"/>
            <family val="2"/>
          </rPr>
          <t>A disconnecting means may be a fusible switch or a circuit breaker.</t>
        </r>
        <r>
          <rPr>
            <sz val="8"/>
            <color indexed="81"/>
            <rFont val="Tahoma"/>
            <family val="2"/>
          </rPr>
          <t xml:space="preserve">
</t>
        </r>
      </text>
    </comment>
    <comment ref="P51" authorId="1" shapeId="0" xr:uid="{9E2C4A99-0C35-4C5E-927A-7A4879087AF3}">
      <text>
        <r>
          <rPr>
            <sz val="12"/>
            <color indexed="81"/>
            <rFont val="Arial Narrow"/>
            <family val="2"/>
          </rPr>
          <t>Examples: fuse type, or trip coils, or other.  If type is unknown, the entry may be omitted, however the maximum permitted size must be specified.</t>
        </r>
      </text>
    </comment>
    <comment ref="P53" authorId="1" shapeId="0" xr:uid="{CE01C9AB-C379-4588-BCD1-10278F1BD2C8}">
      <text>
        <r>
          <rPr>
            <sz val="12"/>
            <color indexed="81"/>
            <rFont val="Arial Narrow"/>
            <family val="2"/>
          </rPr>
          <t>Specify the type of overload and/or overheating protection for the main drive motor and also the designed setting in amperes of the overload/overheating device.</t>
        </r>
      </text>
    </comment>
    <comment ref="D55" authorId="2" shapeId="0" xr:uid="{A5021270-6CB1-4A5D-BADD-47CD18A163DD}">
      <text>
        <r>
          <rPr>
            <sz val="9"/>
            <color indexed="81"/>
            <rFont val="Tahoma"/>
            <family val="2"/>
          </rPr>
          <t xml:space="preserve">Specify the drive output in KW
</t>
        </r>
      </text>
    </comment>
    <comment ref="D59" authorId="1" shapeId="0" xr:uid="{AF595FF3-9D4B-4E6C-A22A-D91A20992905}">
      <text>
        <r>
          <rPr>
            <sz val="12"/>
            <color indexed="81"/>
            <rFont val="Arial Narrow"/>
            <family val="2"/>
          </rPr>
          <t>Specify in kilograms, the maximum allowable load on each tower sheave.</t>
        </r>
      </text>
    </comment>
    <comment ref="D61" authorId="1" shapeId="0" xr:uid="{C35FF2C3-5DB7-4454-830B-FFBC3AE64218}">
      <text>
        <r>
          <rPr>
            <sz val="12"/>
            <color indexed="81"/>
            <rFont val="Arial Narrow"/>
            <family val="2"/>
          </rPr>
          <t>Specify in kilograms, the minimum permissible load on each sheave, in the most unfavourable conditions.</t>
        </r>
        <r>
          <rPr>
            <sz val="8"/>
            <color indexed="81"/>
            <rFont val="Tahoma"/>
            <family val="2"/>
          </rPr>
          <t xml:space="preserve">
</t>
        </r>
      </text>
    </comment>
    <comment ref="D63" authorId="1" shapeId="0" xr:uid="{E0C2262E-8F22-43B8-8CA0-A792F5B3AF33}">
      <text>
        <r>
          <rPr>
            <sz val="12"/>
            <color indexed="81"/>
            <rFont val="Arial Narrow"/>
            <family val="2"/>
          </rPr>
          <t>State metal, unless the groove is lined with a material other than metal in which case the material of lining must be specified.</t>
        </r>
        <r>
          <rPr>
            <sz val="8"/>
            <color indexed="81"/>
            <rFont val="Tahoma"/>
            <family val="2"/>
          </rPr>
          <t xml:space="preserve">
</t>
        </r>
      </text>
    </comment>
    <comment ref="D65" authorId="1" shapeId="0" xr:uid="{3FDF7345-530C-4773-87FB-20DEE9107037}">
      <text>
        <r>
          <rPr>
            <sz val="12"/>
            <color indexed="81"/>
            <rFont val="Arial Narrow"/>
            <family val="2"/>
          </rPr>
          <t>State metal, unless the groove is lined with a material other than metal in which case the material of lining must be specified.</t>
        </r>
      </text>
    </comment>
    <comment ref="P68" authorId="1" shapeId="0" xr:uid="{CACB56E1-6F49-4E10-90EA-2268B3C47A28}">
      <text>
        <r>
          <rPr>
            <sz val="12"/>
            <color indexed="81"/>
            <rFont val="Arial Narrow"/>
            <family val="2"/>
          </rPr>
          <t>In kilonewtons, specify the "catalogue" breaking strength of the hauling rope.</t>
        </r>
      </text>
    </comment>
    <comment ref="D70" authorId="1" shapeId="0" xr:uid="{3E22E257-20BC-495C-8AB0-3191EFF9AA2E}">
      <text>
        <r>
          <rPr>
            <sz val="12"/>
            <color indexed="81"/>
            <rFont val="Arial Narrow"/>
            <family val="2"/>
          </rPr>
          <t>Construction means the number of strands in the rope and the number and arrangement of wires in each strand, for example 6 X 25 FW</t>
        </r>
      </text>
    </comment>
    <comment ref="D74" authorId="1" shapeId="0" xr:uid="{D6436A80-7A97-4997-A010-6FECE2B126AA}">
      <text>
        <r>
          <rPr>
            <sz val="12"/>
            <color indexed="81"/>
            <rFont val="Arial Narrow"/>
            <family val="2"/>
          </rPr>
          <t>Specify the catalogue weight of the rope in kg per metre.</t>
        </r>
      </text>
    </comment>
    <comment ref="P74" authorId="1" shapeId="0" xr:uid="{B4702E76-60BC-4FCA-83A7-989DB9E27D75}">
      <text>
        <r>
          <rPr>
            <sz val="12"/>
            <color indexed="81"/>
            <rFont val="Arial Narrow"/>
            <family val="2"/>
          </rPr>
          <t>Indicate the calculated factor of safety, considering the lift to be under operation.</t>
        </r>
      </text>
    </comment>
    <comment ref="D76" authorId="1" shapeId="0" xr:uid="{5F1408C5-9E60-4133-A456-F8FC36099127}">
      <text>
        <r>
          <rPr>
            <sz val="12"/>
            <color indexed="81"/>
            <rFont val="Arial Narrow"/>
            <family val="2"/>
          </rPr>
          <t>Indicate the number of splices, and specify the length of the shortest splice as a multiple of the rope diameter.</t>
        </r>
      </text>
    </comment>
    <comment ref="D79" authorId="1" shapeId="0" xr:uid="{7BF5F40D-C8EA-47A9-B20E-8C7902641FC3}">
      <text>
        <r>
          <rPr>
            <sz val="12"/>
            <color indexed="81"/>
            <rFont val="Arial Narrow"/>
            <family val="2"/>
          </rPr>
          <t>Specify the method used, whether by counterweighting or hydraulically, for tensioning of the hauling rope.</t>
        </r>
      </text>
    </comment>
    <comment ref="D88" authorId="1" shapeId="0" xr:uid="{69B42D9D-91C1-4C0E-9E07-858E46A589F2}">
      <text>
        <r>
          <rPr>
            <sz val="12"/>
            <color indexed="81"/>
            <rFont val="Arial Narrow"/>
            <family val="2"/>
          </rPr>
          <t xml:space="preserve">Construction means the number of strands in the rope and the number and arrangement of wires in each strand.
</t>
        </r>
      </text>
    </comment>
    <comment ref="D92" authorId="1" shapeId="0" xr:uid="{3CD559F7-9B42-4CAC-88E2-E5E97925A37B}">
      <text>
        <r>
          <rPr>
            <sz val="12"/>
            <color indexed="81"/>
            <rFont val="Arial Narrow"/>
            <family val="2"/>
          </rPr>
          <t>Specify the catalogue weight of the rope in kg per metre.</t>
        </r>
      </text>
    </comment>
    <comment ref="P99" authorId="2" shapeId="0" xr:uid="{84DBDAC4-FC70-4E88-8EE2-2AFD77C7C9C4}">
      <text>
        <r>
          <rPr>
            <sz val="9"/>
            <color indexed="81"/>
            <rFont val="Tahoma"/>
            <family val="2"/>
          </rPr>
          <t xml:space="preserve">
Advise the location of the Emergency Brake and explain how it applies</t>
        </r>
      </text>
    </comment>
    <comment ref="D115" authorId="2" shapeId="0" xr:uid="{D1B85D9A-21BB-4236-B060-1E5CBDD8AC94}">
      <text>
        <r>
          <rPr>
            <sz val="9"/>
            <color indexed="81"/>
            <rFont val="Tahoma"/>
            <family val="2"/>
          </rPr>
          <t xml:space="preserve">
Specify the Gas/Diesel Engine size in Liter</t>
        </r>
      </text>
    </comment>
    <comment ref="P117" authorId="1" shapeId="0" xr:uid="{B9DD7C3C-05CC-45EC-BFDF-3AB630E50876}">
      <text>
        <r>
          <rPr>
            <sz val="12"/>
            <color indexed="81"/>
            <rFont val="Arial Narrow"/>
            <family val="2"/>
          </rPr>
          <t>Specify the time in minutes to unload in winter the loaded lift in the normal direction of operation.</t>
        </r>
      </text>
    </comment>
    <comment ref="P124" authorId="1" shapeId="0" xr:uid="{A554848E-DCFC-443B-BBAC-73C1C77CD6A8}">
      <text>
        <r>
          <rPr>
            <sz val="12"/>
            <color indexed="81"/>
            <rFont val="Arial Narrow"/>
            <family val="2"/>
          </rPr>
          <t>4.31.7
A manually reset device shall stop the ropeway when the tensioning system 
(a) travels more than 150 mm beyond its normal operating range; and 
(b) reaches to within 150 mm of the physical limits of its travel.</t>
        </r>
      </text>
    </comment>
    <comment ref="P126" authorId="1" shapeId="0" xr:uid="{42235A1A-308C-4C25-8BF1-57270C53F114}">
      <text>
        <r>
          <rPr>
            <sz val="12"/>
            <color indexed="81"/>
            <rFont val="Arial Narrow"/>
            <family val="2"/>
          </rPr>
          <t>Pressure-sensing devices shall stop the ropeway if the pressure goes above or below the design pressure range.</t>
        </r>
      </text>
    </comment>
    <comment ref="D132" authorId="1" shapeId="0" xr:uid="{C48E4549-3106-4C3C-B227-E942B7A213BE}">
      <text>
        <r>
          <rPr>
            <sz val="12"/>
            <color indexed="81"/>
            <rFont val="Arial Narrow"/>
            <family val="2"/>
          </rPr>
          <t xml:space="preserve">On above-surface monocable ropeways where the carrier speed exceeds 3m/s, at least one rope position indicator shall be installed on each sheave assembly </t>
        </r>
        <r>
          <rPr>
            <sz val="12"/>
            <color indexed="13"/>
            <rFont val="Arial Narrow"/>
            <family val="2"/>
          </rPr>
          <t>(4.30.6.5)</t>
        </r>
      </text>
    </comment>
    <comment ref="D180" authorId="0" shapeId="0" xr:uid="{A0F9C2E4-366A-4E49-ACD6-5D7EDCE7BF9E}">
      <text>
        <r>
          <rPr>
            <sz val="10"/>
            <color indexed="81"/>
            <rFont val="Tahoma"/>
            <family val="2"/>
          </rPr>
          <t>Select the applicable safety standard that applies to this design.</t>
        </r>
      </text>
    </comment>
    <comment ref="P180" authorId="0" shapeId="0" xr:uid="{CE1634DD-7EC3-41BE-9F09-1EE816374951}">
      <text>
        <r>
          <rPr>
            <sz val="10"/>
            <color indexed="81"/>
            <rFont val="Tahoma"/>
            <family val="2"/>
          </rPr>
          <t>Select the code version for the applicable safety standard.</t>
        </r>
      </text>
    </comment>
    <comment ref="D182" authorId="0" shapeId="0" xr:uid="{74204059-871C-4D08-9D16-457A7EA1D121}">
      <text>
        <r>
          <rPr>
            <sz val="10"/>
            <color indexed="81"/>
            <rFont val="Tahoma"/>
            <family val="2"/>
          </rPr>
          <t>Enter the building code that is applicable to this design.  E.g.. O.Reg 350/06</t>
        </r>
      </text>
    </comment>
    <comment ref="D184" authorId="0" shapeId="0" xr:uid="{96F398D5-5358-4E1D-9F23-8F862588B43C}">
      <text>
        <r>
          <rPr>
            <sz val="10"/>
            <color indexed="81"/>
            <rFont val="Tahoma"/>
            <family val="2"/>
          </rPr>
          <t>Enter the Ontario Electrical Safety Code that is applicable to this design. E.g.. C22.1-02 as amended.</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David Witt</author>
    <author>Sarah Simons</author>
    <author>Owen Zhang</author>
  </authors>
  <commentList>
    <comment ref="Q5" authorId="0" shapeId="0" xr:uid="{C719CABD-F0A9-4A5E-9A28-E369758B5E6F}">
      <text>
        <r>
          <rPr>
            <sz val="10"/>
            <color indexed="81"/>
            <rFont val="Tahoma"/>
            <family val="2"/>
          </rPr>
          <t>Enter the revision date for this document.  If submitting revised pages the date should reflect the date the page was changed.</t>
        </r>
      </text>
    </comment>
    <comment ref="V5" authorId="0" shapeId="0" xr:uid="{B891D76A-8B01-4E8F-8D49-2D15DCD08068}">
      <text>
        <r>
          <rPr>
            <sz val="10"/>
            <color indexed="81"/>
            <rFont val="Tahoma"/>
            <family val="2"/>
          </rPr>
          <t>Enter the revision identifier for this document.  If submitting revised pages the revision identifier must be unique so that revised pages can be easily identified.</t>
        </r>
      </text>
    </comment>
    <comment ref="F6" authorId="0" shapeId="0" xr:uid="{1F072840-2E11-4E65-B27D-CA765631E09C}">
      <text>
        <r>
          <rPr>
            <sz val="10"/>
            <color indexed="81"/>
            <rFont val="Tahoma"/>
            <family val="2"/>
          </rPr>
          <t xml:space="preserve">The address of the building or premises in which the proposed passenger conveyor will be located.  </t>
        </r>
      </text>
    </comment>
    <comment ref="D11" authorId="1" shapeId="0" xr:uid="{15EFEBD1-9954-4B6E-8580-7ACAE44B16F7}">
      <text>
        <r>
          <rPr>
            <sz val="12"/>
            <color indexed="81"/>
            <rFont val="Arial Narrow"/>
            <family val="2"/>
          </rPr>
          <t>This form may be used for:
(a) Conveyor type: and for
(b) Types of design submission:
(i) New installation
(ii) Major alteration
(iii) Standard Design</t>
        </r>
        <r>
          <rPr>
            <sz val="8"/>
            <color indexed="81"/>
            <rFont val="Tahoma"/>
            <family val="2"/>
          </rPr>
          <t xml:space="preserve">
</t>
        </r>
      </text>
    </comment>
    <comment ref="S11" authorId="1" shapeId="0" xr:uid="{2DAAC9DF-0CF3-4A5A-8326-B50DD272C975}">
      <text>
        <r>
          <rPr>
            <sz val="12"/>
            <color indexed="81"/>
            <rFont val="Arial Narrow"/>
            <family val="2"/>
          </rPr>
          <t>Enter the installation number of existing Conveyor.  If new device, leave empty.</t>
        </r>
      </text>
    </comment>
    <comment ref="D13" authorId="1" shapeId="0" xr:uid="{AE3B46F0-6B08-4E01-8176-E173B0460921}">
      <text>
        <r>
          <rPr>
            <sz val="12"/>
            <color indexed="81"/>
            <rFont val="Arial Narrow"/>
            <family val="2"/>
          </rPr>
          <t xml:space="preserve">Submitter's specification number may be job or contract number or any manufacturer's or submitter's number unique to that particular installation
</t>
        </r>
      </text>
    </comment>
    <comment ref="S13" authorId="0" shapeId="0" xr:uid="{14E731A8-510D-49D3-A95A-A7E151565903}">
      <text>
        <r>
          <rPr>
            <sz val="10"/>
            <color indexed="81"/>
            <rFont val="Tahoma"/>
            <family val="2"/>
          </rPr>
          <t>Data populated from Application Sheet.  No entry allowed here.</t>
        </r>
      </text>
    </comment>
    <comment ref="S14" authorId="0" shapeId="0" xr:uid="{B5CC3E83-7656-4501-8C5C-496537410F9A}">
      <text>
        <r>
          <rPr>
            <sz val="10"/>
            <color indexed="81"/>
            <rFont val="Tahoma"/>
            <family val="2"/>
          </rPr>
          <t>Data populated from Application Sheet.  No entry allowed here.</t>
        </r>
      </text>
    </comment>
    <comment ref="P16" authorId="1" shapeId="0" xr:uid="{99BB2C69-A8E2-42F3-A2AC-F100E122B17B}">
      <text>
        <r>
          <rPr>
            <sz val="12"/>
            <color indexed="81"/>
            <rFont val="Calibri"/>
            <family val="2"/>
            <scheme val="minor"/>
          </rPr>
          <t>Specify the maximum operating speed for BeltSpecify the conveyor belt rated speed, note the maximum allowed by the code is 0.8m/s.</t>
        </r>
        <r>
          <rPr>
            <sz val="12"/>
            <color indexed="81"/>
            <rFont val="Arial Narrow"/>
            <family val="2"/>
          </rPr>
          <t xml:space="preserve"> </t>
        </r>
      </text>
    </comment>
    <comment ref="E17" authorId="1" shapeId="0" xr:uid="{A516BD61-CFE2-4528-A68D-9A261E2420EC}">
      <text>
        <r>
          <rPr>
            <sz val="12"/>
            <color indexed="81"/>
            <rFont val="Arial Narrow"/>
            <family val="2"/>
          </rPr>
          <t>Specify the name of the conveyor manufacturer and model of the conveyor. State N/A if the conveyor manufacturer has no specific designation for the elevator models covered in this specification.  model in this specification.</t>
        </r>
      </text>
    </comment>
    <comment ref="D18" authorId="2" shapeId="0" xr:uid="{A2F267A2-AF56-4E94-A0E9-3766ADDEC6CD}">
      <text>
        <r>
          <rPr>
            <sz val="9"/>
            <color indexed="81"/>
            <rFont val="Tahoma"/>
            <family val="2"/>
          </rPr>
          <t xml:space="preserve">State YES if the conveyor installation is elevated from the surrounding surfaces. The code requests an unobstructed walking surface if the conveyor is elevated. Refer to 10.2.3 for the walking surface location and width.  </t>
        </r>
      </text>
    </comment>
    <comment ref="D20" authorId="1" shapeId="0" xr:uid="{C652F7BC-E094-49EA-9A62-C61C8C2564E1}">
      <text>
        <r>
          <rPr>
            <sz val="12"/>
            <color indexed="81"/>
            <rFont val="Arial Narrow"/>
            <family val="2"/>
          </rPr>
          <t>Specify the overall vertical rise of the conveyor from the point of loading to point of unloading.</t>
        </r>
      </text>
    </comment>
    <comment ref="Q20" authorId="2" shapeId="0" xr:uid="{F762F5C6-EB4A-4355-90B4-C65F7BD000D5}">
      <text>
        <r>
          <rPr>
            <sz val="12"/>
            <color indexed="81"/>
            <rFont val="Arial Narrow"/>
            <family val="2"/>
          </rPr>
          <t>Specify the time, in Seconds a skier or foot passenger takes to travel from the point of loading to unloading at operating speed.</t>
        </r>
        <r>
          <rPr>
            <sz val="9"/>
            <color indexed="81"/>
            <rFont val="Tahoma"/>
            <family val="2"/>
          </rPr>
          <t xml:space="preserve">
</t>
        </r>
      </text>
    </comment>
    <comment ref="D22" authorId="1" shapeId="0" xr:uid="{8B04D7E3-31B3-4C60-81B6-FFA39C1CC105}">
      <text>
        <r>
          <rPr>
            <sz val="12"/>
            <color indexed="81"/>
            <rFont val="Arial Narrow"/>
            <family val="2"/>
          </rPr>
          <t>Specify the length and width of the conveyor path in meter</t>
        </r>
      </text>
    </comment>
    <comment ref="P22" authorId="1" shapeId="0" xr:uid="{EB5E22B1-3F2C-4931-8A42-03ABB0A5D2DD}">
      <text>
        <r>
          <rPr>
            <sz val="12"/>
            <color indexed="81"/>
            <rFont val="Arial Narrow"/>
            <family val="2"/>
          </rPr>
          <t>Specify the cross slope angle in degree, see code 10.2.2. The maximum allowed is 5% or 3 degree</t>
        </r>
      </text>
    </comment>
    <comment ref="D23" authorId="2" shapeId="0" xr:uid="{2B2B0A6B-17FF-4D38-8643-EAD3788E09CF}">
      <text>
        <r>
          <rPr>
            <sz val="9"/>
            <color indexed="81"/>
            <rFont val="Tahoma"/>
            <family val="2"/>
          </rPr>
          <t>Specify the width of the conveyor path.</t>
        </r>
      </text>
    </comment>
    <comment ref="D24" authorId="2" shapeId="0" xr:uid="{E0DFF388-EE91-4EA2-B203-41AA81134C0E}">
      <text>
        <r>
          <rPr>
            <sz val="9"/>
            <color indexed="81"/>
            <rFont val="Tahoma"/>
            <family val="2"/>
          </rPr>
          <t xml:space="preserve">Specify the average value of the grade in degree, which is the angle between straight  line from the loading point to the unloading point with the horizontal plane.
</t>
        </r>
      </text>
    </comment>
    <comment ref="P24" authorId="2" shapeId="0" xr:uid="{80AE1824-E3E8-4573-B423-8F9088630C15}">
      <text>
        <r>
          <rPr>
            <sz val="9"/>
            <color indexed="81"/>
            <rFont val="Tahoma"/>
            <family val="2"/>
          </rPr>
          <t xml:space="preserve">Specify the maximum number of the person allowed on the conveyor in full load situation. This is to identify how many people can stand on the conveyor at any full load moment.
</t>
        </r>
      </text>
    </comment>
    <comment ref="D26" authorId="2" shapeId="0" xr:uid="{AC17A3E1-4A31-4E96-92B6-A435986084D0}">
      <text>
        <r>
          <rPr>
            <sz val="9"/>
            <color indexed="81"/>
            <rFont val="Tahoma"/>
            <family val="2"/>
          </rPr>
          <t xml:space="preserve">Specify the maximum grade in degree in any section of the conveyor, the maximum shall not exceed 40% or 21.8 degree.
</t>
        </r>
      </text>
    </comment>
    <comment ref="P26" authorId="1" shapeId="0" xr:uid="{B80F38B6-FA96-47EA-8286-91A53821857E}">
      <text>
        <r>
          <rPr>
            <sz val="12"/>
            <color indexed="81"/>
            <rFont val="Arial Narrow"/>
            <family val="2"/>
          </rPr>
          <t xml:space="preserve">Specify maximum uphill capacity for skiers (and foot-passengers if applicable) in persons per hour, based on maximum operating speed.  </t>
        </r>
      </text>
    </comment>
    <comment ref="D28" authorId="2" shapeId="0" xr:uid="{440CB992-4042-4D3F-BAC5-6E96855741B4}">
      <text>
        <r>
          <rPr>
            <sz val="9"/>
            <color indexed="81"/>
            <rFont val="Tahoma"/>
            <family val="2"/>
          </rPr>
          <t xml:space="preserve">Specify if any external belt guide used per 10.5.4, if yes, identify the guide location and details in Box 300. This will help the reviewer verify the safety. 
</t>
        </r>
      </text>
    </comment>
    <comment ref="P28" authorId="2" shapeId="0" xr:uid="{3EA9BF69-4329-4FEE-8368-4C325447D0DF}">
      <text>
        <r>
          <rPr>
            <sz val="9"/>
            <color indexed="81"/>
            <rFont val="Tahoma"/>
            <family val="2"/>
          </rPr>
          <t xml:space="preserve">Select from dropdown list
</t>
        </r>
      </text>
    </comment>
    <comment ref="D30" authorId="2" shapeId="0" xr:uid="{65C208FB-DAB2-4E3F-B303-BB1765624754}">
      <text>
        <r>
          <rPr>
            <sz val="9"/>
            <color indexed="81"/>
            <rFont val="Tahoma"/>
            <family val="2"/>
          </rPr>
          <t>Specify the construction of the belt, more details can be input in Box 300</t>
        </r>
      </text>
    </comment>
    <comment ref="P30" authorId="2" shapeId="0" xr:uid="{5B7822AB-7EBD-4E3B-8CD0-6641B899E3AB}">
      <text>
        <r>
          <rPr>
            <sz val="9"/>
            <color indexed="81"/>
            <rFont val="Tahoma"/>
            <family val="2"/>
          </rPr>
          <t>Specify the passenger loading interval as per the manufacturer in seconds under normal operation.</t>
        </r>
      </text>
    </comment>
    <comment ref="D32" authorId="2" shapeId="0" xr:uid="{83374E1D-A102-4026-834A-2ABC7370B6E4}">
      <text>
        <r>
          <rPr>
            <sz val="9"/>
            <color indexed="81"/>
            <rFont val="Tahoma"/>
            <family val="2"/>
          </rPr>
          <t>Specify the factor of safety (FOS) of the conveyor belt based on the total static load tensional vector and the breaking strength of the belt</t>
        </r>
      </text>
    </comment>
    <comment ref="P32" authorId="2" shapeId="0" xr:uid="{E345B8A7-0818-44A4-A5F8-63395F18A93D}">
      <text>
        <r>
          <rPr>
            <sz val="9"/>
            <color indexed="81"/>
            <rFont val="Tahoma"/>
            <family val="2"/>
          </rPr>
          <t xml:space="preserve">Specify the conveyor skirting distance to ground in mm as per 10.2.5. </t>
        </r>
      </text>
    </comment>
    <comment ref="D34" authorId="2" shapeId="0" xr:uid="{F253249C-BCEA-404D-AA3E-3F11CED52B2E}">
      <text>
        <r>
          <rPr>
            <sz val="9"/>
            <color indexed="81"/>
            <rFont val="Tahoma"/>
            <family val="2"/>
          </rPr>
          <t>Specify the max value of the acceleration/deceleration.</t>
        </r>
      </text>
    </comment>
    <comment ref="P34" authorId="2" shapeId="0" xr:uid="{D23A5B9B-2AC9-4914-9B38-080D9B7F09AC}">
      <text>
        <r>
          <rPr>
            <sz val="9"/>
            <color indexed="81"/>
            <rFont val="Tahoma"/>
            <family val="2"/>
          </rPr>
          <t xml:space="preserve">Specify the means on the conveyor to prevent the belt from lifting as per 10.5.5. </t>
        </r>
      </text>
    </comment>
    <comment ref="D39" authorId="2" shapeId="0" xr:uid="{F302CCD2-D8EB-46B8-9E6A-B4916629E033}">
      <text>
        <r>
          <rPr>
            <sz val="9"/>
            <color indexed="81"/>
            <rFont val="Tahoma"/>
            <family val="2"/>
          </rPr>
          <t>Specify the number of the operators and the location of the operators, can be either on top hill, or bottom of hill</t>
        </r>
      </text>
    </comment>
    <comment ref="P39" authorId="2" shapeId="0" xr:uid="{4A4D0833-4581-4400-8C1A-A9CBFDB019F5}">
      <text>
        <r>
          <rPr>
            <sz val="9"/>
            <color indexed="81"/>
            <rFont val="Tahoma"/>
            <family val="2"/>
          </rPr>
          <t>Specify if the Attendant has full view of the conveyor, if not, explain how to safe monitor the operation when the conveyor in operation.</t>
        </r>
      </text>
    </comment>
    <comment ref="D40" authorId="2" shapeId="0" xr:uid="{CE9A893A-1D12-4325-87E1-41E5FF2F05BE}">
      <text>
        <r>
          <rPr>
            <sz val="9"/>
            <color indexed="81"/>
            <rFont val="Tahoma"/>
            <family val="2"/>
          </rPr>
          <t>Specify the number of the operators and the location of the operators, can be either on top hill, or bottom of hill</t>
        </r>
      </text>
    </comment>
    <comment ref="D41" authorId="2" shapeId="0" xr:uid="{719F566B-77BF-4B90-B3CB-234BCBF898BD}">
      <text>
        <r>
          <rPr>
            <sz val="9"/>
            <color indexed="81"/>
            <rFont val="Tahoma"/>
            <family val="2"/>
          </rPr>
          <t>Specify the number of the attendants and the location of the attendants, refer to the Regulation to see difference between operator and attendant</t>
        </r>
      </text>
    </comment>
    <comment ref="P41" authorId="2" shapeId="0" xr:uid="{3B2F15CB-E586-4200-B767-19FD0729963C}">
      <text>
        <r>
          <rPr>
            <sz val="9"/>
            <color indexed="81"/>
            <rFont val="Tahoma"/>
            <family val="2"/>
          </rPr>
          <t>Advise if voice communications between the stations</t>
        </r>
      </text>
    </comment>
    <comment ref="D42" authorId="2" shapeId="0" xr:uid="{EBC9224F-026A-47CB-890D-F1123B6E7E4F}">
      <text>
        <r>
          <rPr>
            <sz val="9"/>
            <color indexed="81"/>
            <rFont val="Tahoma"/>
            <family val="2"/>
          </rPr>
          <t>Specify the number of the attendants and the location of the attendants, refer to the Regulation to see difference between operator and attendant</t>
        </r>
      </text>
    </comment>
    <comment ref="D44" authorId="1" shapeId="0" xr:uid="{B2DEE19D-7BE9-476B-A33B-3D54B28E8CE5}">
      <text>
        <r>
          <rPr>
            <sz val="12"/>
            <color indexed="81"/>
            <rFont val="Arial Narrow"/>
            <family val="2"/>
          </rPr>
          <t>Specify the vertical clearance from the conveyor to the overhead structure</t>
        </r>
      </text>
    </comment>
    <comment ref="P44" authorId="1" shapeId="0" xr:uid="{8D6E91E8-90C1-46AC-AFBD-46587EF46523}">
      <text>
        <r>
          <rPr>
            <sz val="12"/>
            <color indexed="81"/>
            <rFont val="Arial Narrow"/>
            <family val="2"/>
          </rPr>
          <t>Specify the vertical clearance from the conveyor to the overhead structure</t>
        </r>
      </text>
    </comment>
    <comment ref="D46" authorId="2" shapeId="0" xr:uid="{1741952A-FD67-4CC7-8C00-EB5654BA0CEE}">
      <text>
        <r>
          <rPr>
            <sz val="9"/>
            <color indexed="81"/>
            <rFont val="Tahoma"/>
            <family val="2"/>
          </rPr>
          <t>Specify the horizontal clearance from conveyor to Tree/Shrubs as per 10.4.1</t>
        </r>
      </text>
    </comment>
    <comment ref="P46" authorId="2" shapeId="0" xr:uid="{600EC622-DB35-431D-833C-6F91A35550D9}">
      <text>
        <r>
          <rPr>
            <sz val="9"/>
            <color indexed="81"/>
            <rFont val="Tahoma"/>
            <family val="2"/>
          </rPr>
          <t>Specify the horizontal clearance from conveyor to Tree/Shrubs as per 10.4.1</t>
        </r>
      </text>
    </comment>
    <comment ref="D49" authorId="1" shapeId="0" xr:uid="{FF791EC7-B73D-47CA-A089-837B0B0AF470}">
      <text>
        <r>
          <rPr>
            <sz val="12"/>
            <color indexed="81"/>
            <rFont val="Arial Narrow"/>
            <family val="2"/>
          </rPr>
          <t>Specify manufacture and model of machine assembly.</t>
        </r>
      </text>
    </comment>
    <comment ref="P49" authorId="1" shapeId="0" xr:uid="{42C59B00-2C1B-4717-8409-7041C8FBB3F3}">
      <text>
        <r>
          <rPr>
            <sz val="12"/>
            <color indexed="81"/>
            <rFont val="Arial Narrow"/>
            <family val="2"/>
          </rPr>
          <t>A disconnecting means may be a fusible switch or a circuit breaker.</t>
        </r>
        <r>
          <rPr>
            <sz val="8"/>
            <color indexed="81"/>
            <rFont val="Tahoma"/>
            <family val="2"/>
          </rPr>
          <t xml:space="preserve">
</t>
        </r>
      </text>
    </comment>
    <comment ref="D53" authorId="2" shapeId="0" xr:uid="{26572796-2E79-4305-901E-E38C3505F729}">
      <text>
        <r>
          <rPr>
            <sz val="9"/>
            <color indexed="81"/>
            <rFont val="Tahoma"/>
            <family val="2"/>
          </rPr>
          <t>Specify the Type of motor control</t>
        </r>
      </text>
    </comment>
    <comment ref="P53" authorId="1" shapeId="0" xr:uid="{F4A92B22-1E7B-4E17-83D9-7CEE83C7E390}">
      <text>
        <r>
          <rPr>
            <sz val="12"/>
            <color indexed="81"/>
            <rFont val="Arial Narrow"/>
            <family val="2"/>
          </rPr>
          <t>Examples: fuse type, or trip coils, or other.  If type is unknown, the entry may be omitted, however the maximum permitted size must be specified.</t>
        </r>
      </text>
    </comment>
    <comment ref="D55" authorId="2" shapeId="0" xr:uid="{E34357A2-DE91-44B7-888B-77EE11F8E8E6}">
      <text>
        <r>
          <rPr>
            <sz val="9"/>
            <color indexed="81"/>
            <rFont val="Tahoma"/>
            <family val="2"/>
          </rPr>
          <t>Specify the Type of Motor, Ac or Dc, KW, Full Load Amperage, empty load amperage</t>
        </r>
      </text>
    </comment>
    <comment ref="P55" authorId="1" shapeId="0" xr:uid="{41847341-AFF5-4AA8-83EC-FDFA2523FB9E}">
      <text>
        <r>
          <rPr>
            <sz val="12"/>
            <color indexed="81"/>
            <rFont val="Arial Narrow"/>
            <family val="2"/>
          </rPr>
          <t>Specify the type of overload and/or overheating protection for the main drive motor and also the designed setting in amperes of the overload/overheating device.</t>
        </r>
      </text>
    </comment>
    <comment ref="D57" authorId="2" shapeId="0" xr:uid="{D6E94C68-6DF5-46BE-98B8-CC924C2FFD49}">
      <text>
        <r>
          <rPr>
            <sz val="9"/>
            <color indexed="81"/>
            <rFont val="Tahoma"/>
            <family val="2"/>
          </rPr>
          <t>Specify if the drive output continuous</t>
        </r>
      </text>
    </comment>
    <comment ref="P57" authorId="2" shapeId="0" xr:uid="{8045B979-4064-4FB5-85F4-C00B817A3D83}">
      <text>
        <r>
          <rPr>
            <sz val="9"/>
            <color indexed="81"/>
            <rFont val="Tahoma"/>
            <family val="2"/>
          </rPr>
          <t>Specify the Gearbox Manufacturer, model (if any), and gearbox ratio</t>
        </r>
      </text>
    </comment>
    <comment ref="D59" authorId="2" shapeId="0" xr:uid="{46BD73D4-194B-4A50-84AD-795A1D458488}">
      <text>
        <r>
          <rPr>
            <sz val="9"/>
            <color indexed="81"/>
            <rFont val="Tahoma"/>
            <family val="2"/>
          </rPr>
          <t xml:space="preserve">Specify the diameter of drive wheel </t>
        </r>
      </text>
    </comment>
    <comment ref="P59" authorId="2" shapeId="0" xr:uid="{99085333-9E58-4970-9F86-AD178F6042A0}">
      <text>
        <r>
          <rPr>
            <sz val="9"/>
            <color indexed="81"/>
            <rFont val="Tahoma"/>
            <family val="2"/>
          </rPr>
          <t>Specify the Gearbox Manufacturer, model (if any), and gearbox ratio</t>
        </r>
      </text>
    </comment>
    <comment ref="D61" authorId="2" shapeId="0" xr:uid="{CA256991-A648-477E-9B78-774B58DF9497}">
      <text>
        <r>
          <rPr>
            <sz val="9"/>
            <color indexed="81"/>
            <rFont val="Tahoma"/>
            <family val="2"/>
          </rPr>
          <t xml:space="preserve">Specify the diameter of return wheel  </t>
        </r>
      </text>
    </comment>
    <comment ref="P61" authorId="2" shapeId="0" xr:uid="{1F290778-2448-4355-8B11-8BA275EAF8B4}">
      <text>
        <r>
          <rPr>
            <sz val="9"/>
            <color indexed="81"/>
            <rFont val="Tahoma"/>
            <family val="2"/>
          </rPr>
          <t>Specify the Output Torque in Newton Meter</t>
        </r>
      </text>
    </comment>
    <comment ref="D64" authorId="1" shapeId="0" xr:uid="{9A72AC2C-B1B2-4944-A1E1-2EE78E696B17}">
      <text>
        <r>
          <rPr>
            <sz val="12"/>
            <color indexed="81"/>
            <rFont val="Arial Narrow"/>
            <family val="2"/>
          </rPr>
          <t>Choose 'bottom' or 'top' of hill, as the case may be.</t>
        </r>
      </text>
    </comment>
    <comment ref="P64" authorId="2" shapeId="0" xr:uid="{623F4170-F203-4F03-AEEA-59BF20ECEE07}">
      <text>
        <r>
          <rPr>
            <sz val="9"/>
            <color indexed="81"/>
            <rFont val="Tahoma"/>
            <family val="2"/>
          </rPr>
          <t>Specify the tensioning force in KN</t>
        </r>
      </text>
    </comment>
    <comment ref="D66" authorId="1" shapeId="0" xr:uid="{842F3BF6-1FA9-44F8-8487-7CE2ECC014C8}">
      <text>
        <r>
          <rPr>
            <sz val="12"/>
            <color indexed="81"/>
            <rFont val="Arial Narrow"/>
            <family val="2"/>
          </rPr>
          <t>Specify the method used, whether by spring or hydraulically, for tensioning of the belt.</t>
        </r>
      </text>
    </comment>
    <comment ref="P66" authorId="2" shapeId="0" xr:uid="{B2D4DDED-3773-48D6-AFC6-9F7A328493DE}">
      <text>
        <r>
          <rPr>
            <sz val="9"/>
            <color indexed="81"/>
            <rFont val="Tahoma"/>
            <family val="2"/>
          </rPr>
          <t>Choose from the list, Yes, or NO to indicate if the tensioning pump can be manually operated</t>
        </r>
      </text>
    </comment>
    <comment ref="D68" authorId="2" shapeId="0" xr:uid="{B81B55F7-236A-4447-A963-040E55969B5F}">
      <text>
        <r>
          <rPr>
            <sz val="9"/>
            <color indexed="81"/>
            <rFont val="Tahoma"/>
            <family val="2"/>
          </rPr>
          <t>Specify the design pressure range for the tensioning system in PSI</t>
        </r>
      </text>
    </comment>
    <comment ref="P68" authorId="2" shapeId="0" xr:uid="{689C11EE-EE5B-4226-95DE-A490DFFD53FA}">
      <text>
        <r>
          <rPr>
            <sz val="9"/>
            <color indexed="81"/>
            <rFont val="Tahoma"/>
            <family val="2"/>
          </rPr>
          <t>Choose from the list to indicate if there is a slow limiting valves on tensioning cylinder</t>
        </r>
      </text>
    </comment>
    <comment ref="D71" authorId="2" shapeId="0" xr:uid="{C18EDFCF-F43E-4000-A0E8-2491AA4A54FC}">
      <text>
        <r>
          <rPr>
            <sz val="9"/>
            <color indexed="81"/>
            <rFont val="Tahoma"/>
            <family val="2"/>
          </rPr>
          <t>Specify the location of the automatic stopping device per 10.6.3.2 (a) or (b)</t>
        </r>
      </text>
    </comment>
    <comment ref="P71" authorId="2" shapeId="0" xr:uid="{6955369A-2EE5-42AC-9661-79C80DA3EB37}">
      <text>
        <r>
          <rPr>
            <sz val="9"/>
            <color indexed="81"/>
            <rFont val="Tahoma"/>
            <family val="2"/>
          </rPr>
          <t>Specify the manufacturer and the model of the Automatic Stopping Device, and its stopping distance</t>
        </r>
      </text>
    </comment>
    <comment ref="D73" authorId="2" shapeId="0" xr:uid="{EDD7644D-393C-4F42-A8DC-B5A30C9BE31D}">
      <text>
        <r>
          <rPr>
            <sz val="9"/>
            <color indexed="81"/>
            <rFont val="Tahoma"/>
            <family val="2"/>
          </rPr>
          <t>Specify type of the Anti rollback and its mounting location</t>
        </r>
      </text>
    </comment>
    <comment ref="P73" authorId="2" shapeId="0" xr:uid="{84081DD5-F961-4935-92DF-A1C04B845AF8}">
      <text>
        <r>
          <rPr>
            <sz val="9"/>
            <color indexed="81"/>
            <rFont val="Tahoma"/>
            <family val="2"/>
          </rPr>
          <t>Specify the manufacturer and the model of the Automatic Stopping Device, and its stopping distance Maximum and Minimum</t>
        </r>
      </text>
    </comment>
    <comment ref="D75" authorId="2" shapeId="0" xr:uid="{9485EA77-65F0-4110-8856-7EC051FC17C5}">
      <text>
        <r>
          <rPr>
            <sz val="9"/>
            <color indexed="81"/>
            <rFont val="Tahoma"/>
            <family val="2"/>
          </rPr>
          <t>Specify type of the Anti rollback and its mounting location</t>
        </r>
      </text>
    </comment>
    <comment ref="P75" authorId="2" shapeId="0" xr:uid="{E9AB7812-CB5B-4A19-8A64-5162261AC392}">
      <text>
        <r>
          <rPr>
            <sz val="9"/>
            <color indexed="81"/>
            <rFont val="Tahoma"/>
            <family val="2"/>
          </rPr>
          <t>The antiroll back and brake shall comply with 4.25.1.3</t>
        </r>
      </text>
    </comment>
    <comment ref="D80" authorId="2" shapeId="0" xr:uid="{0C6B2099-D128-47A4-BC93-2981C72C2D80}">
      <text>
        <r>
          <rPr>
            <sz val="9"/>
            <color indexed="81"/>
            <rFont val="Tahoma"/>
            <family val="2"/>
          </rPr>
          <t>Specify if the snow pit installed</t>
        </r>
      </text>
    </comment>
    <comment ref="D87" authorId="2" shapeId="0" xr:uid="{F5D4B3E3-ACE8-4068-8236-68AF3CFEF775}">
      <text>
        <r>
          <rPr>
            <sz val="9"/>
            <color indexed="81"/>
            <rFont val="Tahoma"/>
            <family val="2"/>
          </rPr>
          <t xml:space="preserve">Electric drives using a polyphase motor shall be provided with a means that will prevent the 
starting of the motor if
a)     the phase rotation is in the wrong direction; or
b)     there is a failure in any phase.
</t>
        </r>
      </text>
    </comment>
    <comment ref="P87" authorId="1" shapeId="0" xr:uid="{C0176C52-4729-405E-9811-CECB2DD01BC7}">
      <text>
        <r>
          <rPr>
            <sz val="12"/>
            <color indexed="81"/>
            <rFont val="Arial Narrow"/>
            <family val="2"/>
          </rPr>
          <t>4.31.7
A manually reset device shall stop the ropeway when the tensioning system 
(a) travels more than 150 mm beyond its normal operating range; and 
(b) reaches to within 150 mm of the physical limits of its travel.</t>
        </r>
      </text>
    </comment>
    <comment ref="D89" authorId="2" shapeId="0" xr:uid="{5E1D3E70-954B-49A8-BC57-9A5215C1A502}">
      <text>
        <r>
          <rPr>
            <sz val="9"/>
            <color indexed="81"/>
            <rFont val="Tahoma"/>
            <family val="2"/>
          </rPr>
          <t>Identify the protection  if DC motor used</t>
        </r>
      </text>
    </comment>
    <comment ref="P89" authorId="1" shapeId="0" xr:uid="{277ABA96-7B95-40DF-9863-4757DBD5FD0F}">
      <text>
        <r>
          <rPr>
            <sz val="12"/>
            <color indexed="81"/>
            <rFont val="Arial Narrow"/>
            <family val="2"/>
          </rPr>
          <t>Pressure-sensing devices shall stop the ropeway if the pressure goes above or below the design pressure range.</t>
        </r>
      </text>
    </comment>
    <comment ref="D91" authorId="2" shapeId="0" xr:uid="{244D5945-BE2D-43CA-965E-B5DB5AB15E44}">
      <text>
        <r>
          <rPr>
            <sz val="9"/>
            <color indexed="81"/>
            <rFont val="Tahoma"/>
            <family val="2"/>
          </rPr>
          <t>Identify on the drawings</t>
        </r>
      </text>
    </comment>
    <comment ref="P91" authorId="2" shapeId="0" xr:uid="{D6E782CD-46DF-409A-A3B7-4812DB243F78}">
      <text>
        <r>
          <rPr>
            <sz val="9"/>
            <color indexed="81"/>
            <rFont val="Tahoma"/>
            <family val="2"/>
          </rPr>
          <t>Where a service brake is provided without an emergency brake, actuation of the service brake shall
cause a full-load-rated contactor or circuit breaker to open as quickly as practicable to disconnect the
power to the motor, unless the motor power is disconnected by other means of equivalent safety.</t>
        </r>
      </text>
    </comment>
    <comment ref="D95" authorId="2" shapeId="0" xr:uid="{EB0C69B5-A0FF-4726-9FAA-36C0CF8C53C8}">
      <text>
        <r>
          <rPr>
            <sz val="9"/>
            <color indexed="81"/>
            <rFont val="Tahoma"/>
            <family val="2"/>
          </rPr>
          <t>The requirements of 4.23.2.5 are supplemented as follows;, 4.23.2.5 For conveyors, surface and above-surface ropeways, the brake shall be actuated by a device
independent of the emergency brake overspeed device if the line velocity exceeds the design maximum
speed by 10%.</t>
        </r>
      </text>
    </comment>
    <comment ref="P95" authorId="2" shapeId="0" xr:uid="{4EFC4064-E530-4B97-BC6E-CE9374A7EA4C}">
      <text>
        <r>
          <rPr>
            <sz val="9"/>
            <color indexed="81"/>
            <rFont val="Tahoma"/>
            <family val="2"/>
          </rPr>
          <t>Please choose Yes or No Or N/A, N/C from the list</t>
        </r>
      </text>
    </comment>
    <comment ref="D97" authorId="2" shapeId="0" xr:uid="{D9D77938-B0B7-4E01-B55F-832B71666938}">
      <text>
        <r>
          <rPr>
            <sz val="9"/>
            <color indexed="81"/>
            <rFont val="Tahoma"/>
            <family val="2"/>
          </rPr>
          <t>Hour meters shall be provided on all main drive and auxiliary drive units. These meters shall record the
actual operating time of the ropeway or conveyor.</t>
        </r>
      </text>
    </comment>
    <comment ref="D124" authorId="0" shapeId="0" xr:uid="{04D32656-F06D-42F6-A565-05F494F80048}">
      <text>
        <r>
          <rPr>
            <sz val="10"/>
            <color indexed="81"/>
            <rFont val="Tahoma"/>
            <family val="2"/>
          </rPr>
          <t>Select the applicable safety standard that applies to this design.</t>
        </r>
      </text>
    </comment>
    <comment ref="P124" authorId="0" shapeId="0" xr:uid="{336C8950-8472-4D19-BD87-9C77B35D0AF0}">
      <text>
        <r>
          <rPr>
            <sz val="10"/>
            <color indexed="81"/>
            <rFont val="Tahoma"/>
            <family val="2"/>
          </rPr>
          <t>Select the code version for the applicable safety standard.</t>
        </r>
      </text>
    </comment>
    <comment ref="D126" authorId="0" shapeId="0" xr:uid="{BF6EAB9C-2842-4474-BC1F-B7088173379B}">
      <text>
        <r>
          <rPr>
            <sz val="10"/>
            <color indexed="81"/>
            <rFont val="Tahoma"/>
            <family val="2"/>
          </rPr>
          <t>Enter the building code that is applicable to this design.  E.g.. O.Reg 350/06</t>
        </r>
      </text>
    </comment>
    <comment ref="D128" authorId="0" shapeId="0" xr:uid="{25F66E4F-C5EB-4CDC-A704-87FAC9D37545}">
      <text>
        <r>
          <rPr>
            <sz val="10"/>
            <color indexed="81"/>
            <rFont val="Tahoma"/>
            <family val="2"/>
          </rPr>
          <t>Enter the Ontario Electrical Safety Code that is applicable to this design. E.g.. C22.1-02 as amended.</t>
        </r>
      </text>
    </comment>
    <comment ref="D139" authorId="2" shapeId="0" xr:uid="{11CCC8C1-BCE2-4E86-A9C4-9D6DB0BD290F}">
      <text>
        <r>
          <rPr>
            <sz val="9"/>
            <color indexed="81"/>
            <rFont val="Tahoma"/>
            <family val="2"/>
          </rPr>
          <t xml:space="preserve">Indicate any Director’s Orders that are applicable to this submission. </t>
        </r>
      </text>
    </comment>
    <comment ref="D141" authorId="2" shapeId="0" xr:uid="{F46CDA1C-BC19-496C-9508-3C4407CE77B3}">
      <text>
        <r>
          <rPr>
            <sz val="9"/>
            <color indexed="81"/>
            <rFont val="Tahoma"/>
            <family val="2"/>
          </rPr>
          <t>Indicate any manufacturer’s bulletins that are applicable to this submission.</t>
        </r>
      </text>
    </comment>
    <comment ref="C145" authorId="2" shapeId="0" xr:uid="{1E84CD03-260C-4A77-AF75-FD8780619467}">
      <text>
        <r>
          <rPr>
            <sz val="9"/>
            <color indexed="81"/>
            <rFont val="Tahoma"/>
            <family val="2"/>
          </rPr>
          <t xml:space="preserve">This space is provided for a description of special conveyor features and for a description of the scope of alteration.  For alterations, provide a complete list the components or features being altered, replaced or added.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David Witt</author>
    <author>Rob Kremer</author>
  </authors>
  <commentList>
    <comment ref="AB5" authorId="0" shapeId="0" xr:uid="{8971CC18-3F5C-49D4-9D1F-B5B99AED5B19}">
      <text>
        <r>
          <rPr>
            <sz val="10"/>
            <color indexed="81"/>
            <rFont val="Tahoma"/>
            <family val="2"/>
          </rPr>
          <t>Enter the revision date for this document.  If submitting revised pages the date should reflect the date the page was changed.</t>
        </r>
      </text>
    </comment>
    <comment ref="AH5" authorId="0" shapeId="0" xr:uid="{0FF07044-7992-495F-AE04-5B2F565E1419}">
      <text>
        <r>
          <rPr>
            <sz val="10"/>
            <color indexed="81"/>
            <rFont val="Tahoma"/>
            <family val="2"/>
          </rPr>
          <t>Enter the revision identifier for this document.  If submitting revised pages the revision identifier must be unique so that revised pages can be easily identified.</t>
        </r>
      </text>
    </comment>
    <comment ref="D52" authorId="1" shapeId="0" xr:uid="{C9BA5803-827F-4ECD-9EDD-6506D186AB85}">
      <text>
        <r>
          <rPr>
            <sz val="9"/>
            <color indexed="81"/>
            <rFont val="Tahoma"/>
            <family val="2"/>
          </rPr>
          <t xml:space="preserve">
Load Per Net Area 
[ 4.4.1.4,  4.2.2.3.4, &amp; 6.1.2 ]</t>
        </r>
      </text>
    </comment>
    <comment ref="V56" authorId="1" shapeId="0" xr:uid="{3332B24C-FBAE-4AEA-AC40-875C48E26040}">
      <text>
        <r>
          <rPr>
            <sz val="9"/>
            <color indexed="81"/>
            <rFont val="Tahoma"/>
            <family val="2"/>
          </rPr>
          <t xml:space="preserve">An operating procedure may be proposed but is subject to the AHJ permissions prior to use
</t>
        </r>
      </text>
    </comment>
    <comment ref="J166" authorId="1" shapeId="0" xr:uid="{5395712F-8E7F-4DB4-9EB7-381DB66A0A28}">
      <text>
        <r>
          <rPr>
            <sz val="9"/>
            <color indexed="81"/>
            <rFont val="Tahoma"/>
            <family val="2"/>
          </rPr>
          <t xml:space="preserve">eg. circuit breaker, fused disconnect
</t>
        </r>
      </text>
    </comment>
    <comment ref="J168" authorId="1" shapeId="0" xr:uid="{6AEFAB18-F210-4DE4-85CC-65688DF79A99}">
      <text>
        <r>
          <rPr>
            <sz val="9"/>
            <color indexed="81"/>
            <rFont val="Tahoma"/>
            <family val="2"/>
          </rPr>
          <t>eg, fused, circuit breaker</t>
        </r>
      </text>
    </comment>
    <comment ref="J170" authorId="1" shapeId="0" xr:uid="{B14B60D4-0466-4B39-B8A0-81F888527862}">
      <text>
        <r>
          <rPr>
            <sz val="9"/>
            <color indexed="81"/>
            <rFont val="Tahoma"/>
            <family val="2"/>
          </rPr>
          <t xml:space="preserve">
eg. Thermal, BI-METAL, VFD or “Load cells” in newer designs.</t>
        </r>
      </text>
    </comment>
    <comment ref="AC170" authorId="1" shapeId="0" xr:uid="{F7416BDD-EF0D-46E5-943B-881C31A16487}">
      <text>
        <r>
          <rPr>
            <sz val="9"/>
            <color indexed="81"/>
            <rFont val="Tahoma"/>
            <family val="2"/>
          </rPr>
          <t xml:space="preserve">
eg. Not provided or Provided or Describe method for example “Key Switch”</t>
        </r>
      </text>
    </comment>
    <comment ref="D186" authorId="0" shapeId="0" xr:uid="{B6670D63-6748-41D6-A6D0-2629EA4B6F28}">
      <text>
        <r>
          <rPr>
            <sz val="10"/>
            <color indexed="81"/>
            <rFont val="Tahoma"/>
            <family val="2"/>
          </rPr>
          <t>Select the applicable safety standard that applies to this design.</t>
        </r>
      </text>
    </comment>
    <comment ref="D188" authorId="0" shapeId="0" xr:uid="{9F56C340-7A2E-4B01-8FC4-E6878BD27EBA}">
      <text>
        <r>
          <rPr>
            <sz val="10"/>
            <color indexed="81"/>
            <rFont val="Tahoma"/>
            <family val="2"/>
          </rPr>
          <t>Enter the building code that is applicable to this design.  Eg. O.Reg 350/06</t>
        </r>
      </text>
    </comment>
    <comment ref="D190" authorId="0" shapeId="0" xr:uid="{607A3A1F-F910-4AE4-8E08-7EBB85CF2772}">
      <text>
        <r>
          <rPr>
            <sz val="10"/>
            <color indexed="81"/>
            <rFont val="Tahoma"/>
            <family val="2"/>
          </rPr>
          <t>Enter the Ontario Electrical Safety Code that is applicable to this design. Eg. C22.1-02 as amended.</t>
        </r>
      </text>
    </comment>
    <comment ref="D209" authorId="0" shapeId="0" xr:uid="{1C95B928-FE98-4AD3-9B0A-AAA2C2E01187}">
      <text>
        <r>
          <rPr>
            <sz val="10"/>
            <color indexed="81"/>
            <rFont val="Tahoma"/>
            <family val="2"/>
          </rPr>
          <t>Select the applicable safety standard that applies to this design.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David Witt</author>
    <author>Hitendra Patel</author>
    <author>Rob Kremer</author>
    <author>Bonneville Minott</author>
  </authors>
  <commentList>
    <comment ref="AB5" authorId="0" shapeId="0" xr:uid="{11E53000-64D8-4B2C-8A9A-583CF02C0034}">
      <text>
        <r>
          <rPr>
            <sz val="10"/>
            <color indexed="81"/>
            <rFont val="Tahoma"/>
            <family val="2"/>
          </rPr>
          <t>Enter the revision date for this document.  If submitting revised pages the date should reflect the date the page was changed.</t>
        </r>
      </text>
    </comment>
    <comment ref="AH5" authorId="0" shapeId="0" xr:uid="{F0E54D6D-4809-41D1-A8BC-BE4942D9E14D}">
      <text>
        <r>
          <rPr>
            <sz val="10"/>
            <color indexed="81"/>
            <rFont val="Tahoma"/>
            <family val="2"/>
          </rPr>
          <t>Enter the revision identifier for this document.  If submitting revised pages the revision identifier must be unique so that revised pages can be easily identified.</t>
        </r>
      </text>
    </comment>
    <comment ref="J9" authorId="1" shapeId="0" xr:uid="{4ACB5680-0B82-4D79-933B-042EBFE9BAA3}">
      <text>
        <r>
          <rPr>
            <sz val="9"/>
            <color indexed="81"/>
            <rFont val="Tahoma"/>
            <family val="2"/>
          </rPr>
          <t>Data populated from Application Sheet.  No entry allowed here.</t>
        </r>
      </text>
    </comment>
    <comment ref="Y9" authorId="1" shapeId="0" xr:uid="{AE0609B7-353C-46A0-BB87-8C6592B0D171}">
      <text>
        <r>
          <rPr>
            <sz val="9"/>
            <color indexed="81"/>
            <rFont val="Tahoma"/>
            <family val="2"/>
          </rPr>
          <t>Data populated from Application Sheet.  No entry allowed here.</t>
        </r>
      </text>
    </comment>
    <comment ref="J11" authorId="1" shapeId="0" xr:uid="{D162E563-1059-4950-9C55-0B257F43948D}">
      <text>
        <r>
          <rPr>
            <sz val="9"/>
            <color indexed="81"/>
            <rFont val="Tahoma"/>
            <family val="2"/>
          </rPr>
          <t>Data populated from Application Sheet.  No entry allowed here.</t>
        </r>
      </text>
    </comment>
    <comment ref="AC11" authorId="0" shapeId="0" xr:uid="{C95ABF42-3582-4920-9C24-E26AFC53A419}">
      <text>
        <r>
          <rPr>
            <sz val="10"/>
            <color indexed="81"/>
            <rFont val="Tahoma"/>
            <family val="2"/>
          </rPr>
          <t>Data populated from Application Sheet.  No entry allowed here.</t>
        </r>
      </text>
    </comment>
    <comment ref="AC12" authorId="1" shapeId="0" xr:uid="{9CB638AF-9083-434F-8DC1-08E951F74E66}">
      <text>
        <r>
          <rPr>
            <sz val="9"/>
            <color indexed="81"/>
            <rFont val="Tahoma"/>
            <family val="2"/>
          </rPr>
          <t>Data populated from Application Sheet.  No entry allowed here.</t>
        </r>
      </text>
    </comment>
    <comment ref="D15" authorId="2" shapeId="0" xr:uid="{DC167137-73E6-4AA7-895C-16E1FE613B22}">
      <text>
        <r>
          <rPr>
            <sz val="9"/>
            <color indexed="81"/>
            <rFont val="Tahoma"/>
            <family val="2"/>
          </rPr>
          <t xml:space="preserve">Indicate device design actual.
Raising/lowering max 0.20 m/s
</t>
        </r>
      </text>
    </comment>
    <comment ref="D19" authorId="1" shapeId="0" xr:uid="{DB7B6450-1F22-4D00-8DB8-B8828DFB25AA}">
      <text>
        <r>
          <rPr>
            <sz val="9"/>
            <color indexed="81"/>
            <rFont val="Tahoma"/>
            <family val="2"/>
          </rPr>
          <t xml:space="preserve">The address of the building or premises in which the proposed device will be located. If the full address is not known at the time of submission, describe the location as exactly as possible (e.g. SW corner of "A" sreet and "B" avenue intersection). At least first three digits of the postal code should be provided if the full postal code is not available at the time of the application. 
</t>
        </r>
      </text>
    </comment>
    <comment ref="D52" authorId="2" shapeId="0" xr:uid="{B7A4EFF6-C1FE-488D-8EF7-41900423FA60}">
      <text>
        <r>
          <rPr>
            <sz val="9"/>
            <color indexed="81"/>
            <rFont val="Tahoma"/>
            <family val="2"/>
          </rPr>
          <t xml:space="preserve">Type of Gate, example:
Fold Down Ramp
</t>
        </r>
      </text>
    </comment>
    <comment ref="D54" authorId="1" shapeId="0" xr:uid="{F58C16AC-58A7-40D5-80FB-0985389694FB}">
      <text>
        <r>
          <rPr>
            <b/>
            <sz val="9"/>
            <color indexed="81"/>
            <rFont val="Tahoma"/>
            <family val="2"/>
          </rPr>
          <t xml:space="preserve">Front or Rear only (1).
Front and, Rear or side (2). 
Front, Rear and Side (3).
</t>
        </r>
      </text>
    </comment>
    <comment ref="D59" authorId="2" shapeId="0" xr:uid="{BF0F2C19-42A7-4306-B4E5-E452049E0910}">
      <text>
        <r>
          <rPr>
            <sz val="9"/>
            <color indexed="81"/>
            <rFont val="Tahoma"/>
            <family val="2"/>
          </rPr>
          <t xml:space="preserve">
If multiple drive indicate on Motor, otherwise indicate location 4.5.6.2.2</t>
        </r>
      </text>
    </comment>
    <comment ref="D146" authorId="2" shapeId="0" xr:uid="{C8DCD1D4-D059-4EAE-B893-575B8A6F95AD}">
      <text>
        <r>
          <rPr>
            <sz val="9"/>
            <color indexed="81"/>
            <rFont val="Tahoma"/>
            <family val="2"/>
          </rPr>
          <t xml:space="preserve">
Include Operations Manual</t>
        </r>
      </text>
    </comment>
    <comment ref="V146" authorId="2" shapeId="0" xr:uid="{38891DC6-38D8-43D3-9375-638C4998384F}">
      <text>
        <r>
          <rPr>
            <sz val="9"/>
            <color indexed="81"/>
            <rFont val="Tahoma"/>
            <family val="2"/>
          </rPr>
          <t xml:space="preserve">
Include Maintenance and Inspection Manual</t>
        </r>
      </text>
    </comment>
    <comment ref="D153" authorId="0" shapeId="0" xr:uid="{1CE829E5-0A9B-4062-945C-24090B93B400}">
      <text>
        <r>
          <rPr>
            <sz val="10"/>
            <color indexed="81"/>
            <rFont val="Tahoma"/>
            <family val="2"/>
          </rPr>
          <t>Enter the building code that is applicable to this design.  Eg. O.Reg 350/06</t>
        </r>
      </text>
    </comment>
    <comment ref="D155" authorId="0" shapeId="0" xr:uid="{6395F105-9566-485C-A27E-6C5E5D79DFDD}">
      <text>
        <r>
          <rPr>
            <sz val="10"/>
            <color indexed="81"/>
            <rFont val="Tahoma"/>
            <family val="2"/>
          </rPr>
          <t>Enter the Ontario Electrical Safety Code that is applicable to this design. Eg. C22.1-02 as amended.</t>
        </r>
      </text>
    </comment>
    <comment ref="D159" authorId="3" shapeId="0" xr:uid="{E80B18EF-1AFD-4019-B781-3947EBF92101}">
      <text>
        <r>
          <rPr>
            <sz val="10"/>
            <color indexed="81"/>
            <rFont val="Tahoma"/>
            <family val="2"/>
          </rPr>
          <t xml:space="preserve">
Enter the code edition applicable to the controller</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David Witt</author>
    <author>Hitendra Patel</author>
  </authors>
  <commentList>
    <comment ref="AD5" authorId="0" shapeId="0" xr:uid="{769DDCEF-714B-4619-9032-4CBF2FFAFB8D}">
      <text>
        <r>
          <rPr>
            <sz val="10"/>
            <color indexed="81"/>
            <rFont val="Tahoma"/>
            <family val="2"/>
          </rPr>
          <t>Enter the revision date for this document.  If submitting revised pages the date should reflect the date the page was changed.</t>
        </r>
      </text>
    </comment>
    <comment ref="AJ5" authorId="0" shapeId="0" xr:uid="{131D01A3-9062-43F4-8B28-B6320A251E7E}">
      <text>
        <r>
          <rPr>
            <sz val="10"/>
            <color indexed="81"/>
            <rFont val="Tahoma"/>
            <family val="2"/>
          </rPr>
          <t>Enter the revision identifier for this document.  If submitting revised pages the revision identifier must be unique so that revised pages can be easily identified.</t>
        </r>
      </text>
    </comment>
    <comment ref="Z9" authorId="1" shapeId="0" xr:uid="{D5B3C6AD-CA7E-43BD-848A-80D6BF8DEF42}">
      <text>
        <r>
          <rPr>
            <sz val="9"/>
            <color indexed="81"/>
            <rFont val="Tahoma"/>
            <family val="2"/>
          </rPr>
          <t>Data populated from Application Sheet.  No entry allowed here.</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David Witt</author>
    <author>Matthew Chan</author>
    <author>Rob Kremer</author>
  </authors>
  <commentList>
    <comment ref="L5" authorId="0" shapeId="0" xr:uid="{A28B4B2A-C6CC-4E29-A36F-86514079F18E}">
      <text>
        <r>
          <rPr>
            <sz val="10"/>
            <color indexed="81"/>
            <rFont val="Tahoma"/>
            <family val="2"/>
          </rPr>
          <t>Data populated from Application Sheet.  No entry allowed here.</t>
        </r>
      </text>
    </comment>
    <comment ref="Q5" authorId="0" shapeId="0" xr:uid="{6D03D24B-75ED-4C14-85F4-832959A5AF38}">
      <text>
        <r>
          <rPr>
            <sz val="10"/>
            <color indexed="81"/>
            <rFont val="Tahoma"/>
            <family val="2"/>
          </rPr>
          <t>Enter the revision date for this document.  If submitting revised pages the date should reflect the date the page was changed.</t>
        </r>
      </text>
    </comment>
    <comment ref="V5" authorId="0" shapeId="0" xr:uid="{203AF1D7-A34A-474B-9CC2-A06BE3180F40}">
      <text>
        <r>
          <rPr>
            <sz val="10"/>
            <color indexed="81"/>
            <rFont val="Tahoma"/>
            <family val="2"/>
          </rPr>
          <t>Enter the revision identifier for this document.  If submitting revised pages the revision identifier must be unique so that revised pages can be easily identified.</t>
        </r>
      </text>
    </comment>
    <comment ref="G10" authorId="0" shapeId="0" xr:uid="{F7E7954B-3C6C-4D9A-AADA-97F503F46393}">
      <text>
        <r>
          <rPr>
            <sz val="10"/>
            <color indexed="81"/>
            <rFont val="Tahoma"/>
            <family val="2"/>
          </rPr>
          <t>Data populated from Application Sheet.  No entry allowed here.</t>
        </r>
      </text>
    </comment>
    <comment ref="S10" authorId="0" shapeId="0" xr:uid="{15756991-F3F2-48E7-B01A-3AECFDD5EDC0}">
      <text>
        <r>
          <rPr>
            <sz val="10"/>
            <color indexed="81"/>
            <rFont val="Tahoma"/>
            <family val="2"/>
          </rPr>
          <t>Data populated from Application Sheet.  No entry allowed here.</t>
        </r>
      </text>
    </comment>
    <comment ref="G12" authorId="0" shapeId="0" xr:uid="{07F62AC6-10DE-4917-BC07-E340CA108895}">
      <text>
        <r>
          <rPr>
            <sz val="10"/>
            <color indexed="81"/>
            <rFont val="Tahoma"/>
            <family val="2"/>
          </rPr>
          <t>Data populated from Application Sheet.  No entry allowed here.</t>
        </r>
      </text>
    </comment>
    <comment ref="S12" authorId="0" shapeId="0" xr:uid="{2D62DA8D-9D9F-4408-81CA-DDA0ED32D57F}">
      <text>
        <r>
          <rPr>
            <sz val="10"/>
            <color indexed="81"/>
            <rFont val="Tahoma"/>
            <family val="2"/>
          </rPr>
          <t>Data populated from Application Sheet.  No entry allowed here.</t>
        </r>
      </text>
    </comment>
    <comment ref="S13" authorId="0" shapeId="0" xr:uid="{E23AEF80-D7A2-4939-8D9E-6BBC7B3A343B}">
      <text>
        <r>
          <rPr>
            <sz val="10"/>
            <color indexed="81"/>
            <rFont val="Tahoma"/>
            <family val="2"/>
          </rPr>
          <t>Data populated from Application Sheet.  No entry allowed here.</t>
        </r>
      </text>
    </comment>
    <comment ref="G21" authorId="0" shapeId="0" xr:uid="{83CDBB6E-970A-4D44-AB22-3CDBE6DB6543}">
      <text>
        <r>
          <rPr>
            <sz val="10"/>
            <color indexed="81"/>
            <rFont val="Tahoma"/>
            <family val="2"/>
          </rPr>
          <t>Data populated from Application Sheet.  No entry allowed here.</t>
        </r>
      </text>
    </comment>
    <comment ref="G22" authorId="0" shapeId="0" xr:uid="{79B00002-9269-4A9B-9E0F-A32A06D8DB08}">
      <text>
        <r>
          <rPr>
            <sz val="10"/>
            <color indexed="81"/>
            <rFont val="Tahoma"/>
            <family val="2"/>
          </rPr>
          <t>Data populated from Application Sheet.  No entry allowed here.</t>
        </r>
      </text>
    </comment>
    <comment ref="D52" authorId="1" shapeId="0" xr:uid="{064831F7-9FB8-4D01-8089-5F6802FC8171}">
      <text>
        <r>
          <rPr>
            <b/>
            <sz val="9"/>
            <color indexed="81"/>
            <rFont val="Tahoma"/>
            <family val="2"/>
          </rPr>
          <t>Specify: roof, door or floor</t>
        </r>
      </text>
    </comment>
    <comment ref="D66" authorId="2" shapeId="0" xr:uid="{94EFEAA4-D212-49A6-9F3C-A14CDC60DE0A}">
      <text>
        <r>
          <rPr>
            <b/>
            <sz val="9"/>
            <color indexed="81"/>
            <rFont val="Tahoma"/>
            <family val="2"/>
          </rPr>
          <t xml:space="preserve">Only when applicable
</t>
        </r>
      </text>
    </comment>
    <comment ref="P66" authorId="1" shapeId="0" xr:uid="{4D629EA9-A212-434D-AC48-11FF3FA579A5}">
      <text>
        <r>
          <rPr>
            <b/>
            <sz val="9"/>
            <color indexed="81"/>
            <rFont val="Tahoma"/>
            <family val="2"/>
          </rPr>
          <t>Specify the means used during manual descent</t>
        </r>
      </text>
    </comment>
    <comment ref="P97" authorId="1" shapeId="0" xr:uid="{DE76A329-BE83-48C0-9BD7-13292D1B6B31}">
      <text>
        <r>
          <rPr>
            <b/>
            <sz val="9"/>
            <color indexed="81"/>
            <rFont val="Tahoma"/>
            <family val="2"/>
          </rPr>
          <t>Specify Wire Rope or Ladder</t>
        </r>
      </text>
    </comment>
    <comment ref="D139" authorId="0" shapeId="0" xr:uid="{AD6B8C7D-F2DA-4278-8151-30BA06F8D5EC}">
      <text>
        <r>
          <rPr>
            <sz val="10"/>
            <color indexed="81"/>
            <rFont val="Tahoma"/>
            <family val="2"/>
          </rPr>
          <t>Enter the building code that is applicable to this design.  Eg. O.Reg 350/06</t>
        </r>
      </text>
    </comment>
    <comment ref="D141" authorId="0" shapeId="0" xr:uid="{BF8CD510-B5AB-45BC-B482-61DB248A9517}">
      <text>
        <r>
          <rPr>
            <sz val="10"/>
            <color indexed="81"/>
            <rFont val="Tahoma"/>
            <family val="2"/>
          </rPr>
          <t>Enter the Ontario Electrical Safety Code that is applicable to this design. Eg. C22.1-02 as amended.</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David Witt</author>
    <author>Rob Kremer</author>
  </authors>
  <commentList>
    <comment ref="L5" authorId="0" shapeId="0" xr:uid="{B29016F8-8E39-4F4E-9FF8-8381BEE8B701}">
      <text>
        <r>
          <rPr>
            <sz val="10"/>
            <color indexed="81"/>
            <rFont val="Tahoma"/>
            <family val="2"/>
          </rPr>
          <t>Data populated from Application Sheet.  No entry allowed here.</t>
        </r>
      </text>
    </comment>
    <comment ref="Q5" authorId="0" shapeId="0" xr:uid="{8A382DE2-749A-4C16-844F-55E741140673}">
      <text>
        <r>
          <rPr>
            <sz val="10"/>
            <color indexed="81"/>
            <rFont val="Tahoma"/>
            <family val="2"/>
          </rPr>
          <t>Enter the revision date for this document.  If submitting revised pages the date should reflect the date the page was changed.</t>
        </r>
      </text>
    </comment>
    <comment ref="V5" authorId="0" shapeId="0" xr:uid="{53844D9B-12D9-4531-9D1B-F5971B37B8B6}">
      <text>
        <r>
          <rPr>
            <sz val="10"/>
            <color indexed="81"/>
            <rFont val="Tahoma"/>
            <family val="2"/>
          </rPr>
          <t>Enter the revision identifier for this document.  If submitting revised pages the revision identifier must be unique so that revised pages can be easily identified.</t>
        </r>
      </text>
    </comment>
    <comment ref="G10" authorId="0" shapeId="0" xr:uid="{BC5A7C5A-7230-4177-A67E-64E1093662C0}">
      <text>
        <r>
          <rPr>
            <sz val="10"/>
            <color indexed="81"/>
            <rFont val="Tahoma"/>
            <family val="2"/>
          </rPr>
          <t>Data populated from Application Sheet.  No entry allowed here.</t>
        </r>
      </text>
    </comment>
    <comment ref="S10" authorId="0" shapeId="0" xr:uid="{6E59774B-C846-4D62-89D1-E9ADC2AFD7C0}">
      <text>
        <r>
          <rPr>
            <sz val="10"/>
            <color indexed="81"/>
            <rFont val="Tahoma"/>
            <family val="2"/>
          </rPr>
          <t>Data populated from Application Sheet.  No entry allowed here.</t>
        </r>
      </text>
    </comment>
    <comment ref="G12" authorId="0" shapeId="0" xr:uid="{0441B59D-CF13-42F2-9519-FEA45F3835F4}">
      <text>
        <r>
          <rPr>
            <sz val="10"/>
            <color indexed="81"/>
            <rFont val="Tahoma"/>
            <family val="2"/>
          </rPr>
          <t>Data populated from Application Sheet.  No entry allowed here.</t>
        </r>
      </text>
    </comment>
    <comment ref="S12" authorId="0" shapeId="0" xr:uid="{A80E3011-C00D-429D-8124-E33A12AF2254}">
      <text>
        <r>
          <rPr>
            <sz val="10"/>
            <color indexed="81"/>
            <rFont val="Tahoma"/>
            <family val="2"/>
          </rPr>
          <t>Data populated from Application Sheet.  No entry allowed here.</t>
        </r>
      </text>
    </comment>
    <comment ref="S13" authorId="0" shapeId="0" xr:uid="{243CB0C6-8986-4E53-8989-D2525C65B045}">
      <text>
        <r>
          <rPr>
            <sz val="10"/>
            <color indexed="81"/>
            <rFont val="Tahoma"/>
            <family val="2"/>
          </rPr>
          <t>Data populated from Application Sheet.  No entry allowed here.</t>
        </r>
      </text>
    </comment>
    <comment ref="D14" authorId="0" shapeId="0" xr:uid="{D06F14E2-5475-44A8-A803-69C7185BC2A8}">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23" authorId="0" shapeId="0" xr:uid="{B47647AC-8298-4BB5-969C-B33E3875F477}">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G23" authorId="0" shapeId="0" xr:uid="{F30258C8-5DFC-4AD8-9F7B-D24ED4D74A75}">
      <text>
        <r>
          <rPr>
            <sz val="10"/>
            <color indexed="81"/>
            <rFont val="Tahoma"/>
            <family val="2"/>
          </rPr>
          <t>Data populated from Application Sheet.  No entry allowed here.</t>
        </r>
      </text>
    </comment>
    <comment ref="G24" authorId="0" shapeId="0" xr:uid="{E6E4BCBD-EAF2-4339-A20B-C8F94E05D04A}">
      <text>
        <r>
          <rPr>
            <sz val="10"/>
            <color indexed="81"/>
            <rFont val="Tahoma"/>
            <family val="2"/>
          </rPr>
          <t>Data populated from Application Sheet.  No entry allowed here.</t>
        </r>
      </text>
    </comment>
    <comment ref="K38" authorId="1" shapeId="0" xr:uid="{FF3135AB-6885-4A6D-9558-2C56A1B1F092}">
      <text>
        <r>
          <rPr>
            <sz val="9"/>
            <color indexed="81"/>
            <rFont val="Tahoma"/>
            <family val="2"/>
          </rPr>
          <t xml:space="preserve">Indicate type:
refer to Table 2 </t>
        </r>
      </text>
    </comment>
    <comment ref="K40" authorId="1" shapeId="0" xr:uid="{0B106AAD-58B7-47B3-BE57-52C9D4B1477A}">
      <text>
        <r>
          <rPr>
            <sz val="9"/>
            <color indexed="81"/>
            <rFont val="Tahoma"/>
            <family val="2"/>
          </rPr>
          <t>Indicate type:
vertical, horizontal, swing, rolling, etc.</t>
        </r>
      </text>
    </comment>
    <comment ref="K42" authorId="1" shapeId="0" xr:uid="{B6FF6C0D-2EA6-49FC-9559-5F9F321B1105}">
      <text>
        <r>
          <rPr>
            <sz val="9"/>
            <color indexed="81"/>
            <rFont val="Tahoma"/>
            <family val="2"/>
          </rPr>
          <t>Indicate type:
vertical, horizontal, swing, rolling, etc.</t>
        </r>
      </text>
    </comment>
    <comment ref="K44" authorId="1" shapeId="0" xr:uid="{0C40A48F-C12B-49B1-96C8-B142CFE83657}">
      <text>
        <r>
          <rPr>
            <sz val="9"/>
            <color indexed="81"/>
            <rFont val="Tahoma"/>
            <family val="2"/>
          </rPr>
          <t>Indicate type:
vertical, horizontal, swing, rolling, etc.</t>
        </r>
      </text>
    </comment>
    <comment ref="K46" authorId="1" shapeId="0" xr:uid="{70509FC0-DB02-4848-B5F2-5625C275B735}">
      <text>
        <r>
          <rPr>
            <sz val="9"/>
            <color indexed="81"/>
            <rFont val="Tahoma"/>
            <family val="2"/>
          </rPr>
          <t>Indicate type:
vertical, horizontal, swing, rolling, etc.</t>
        </r>
      </text>
    </comment>
    <comment ref="K48" authorId="1" shapeId="0" xr:uid="{EEC3F05A-EEC0-45F9-8D9E-3B78C4081DA7}">
      <text>
        <r>
          <rPr>
            <sz val="9"/>
            <color indexed="81"/>
            <rFont val="Tahoma"/>
            <family val="2"/>
          </rPr>
          <t>Indicate type:
vertical, horizontal, swing, rolling, etc.</t>
        </r>
      </text>
    </comment>
    <comment ref="P80" authorId="1" shapeId="0" xr:uid="{14096696-E955-4DE5-96EE-0D1DA6D9D91E}">
      <text>
        <r>
          <rPr>
            <sz val="9"/>
            <color indexed="81"/>
            <rFont val="Tahoma"/>
            <family val="2"/>
          </rPr>
          <t xml:space="preserve">If same as a previous installaiton number provide Inst. No.
</t>
        </r>
      </text>
    </comment>
    <comment ref="C130" authorId="1" shapeId="0" xr:uid="{29599A1C-A044-4E38-9E32-36182CE9E456}">
      <text>
        <r>
          <rPr>
            <sz val="9"/>
            <color indexed="81"/>
            <rFont val="Tahoma"/>
            <family val="2"/>
          </rPr>
          <t xml:space="preserve">
Include Operations Manual</t>
        </r>
      </text>
    </comment>
    <comment ref="O130" authorId="1" shapeId="0" xr:uid="{9BA80E8F-EA97-4203-86E4-32545556A47C}">
      <text>
        <r>
          <rPr>
            <sz val="9"/>
            <color indexed="81"/>
            <rFont val="Tahoma"/>
            <family val="2"/>
          </rPr>
          <t xml:space="preserve">
Include Maintenance and Inspection Manual</t>
        </r>
      </text>
    </comment>
    <comment ref="D136" authorId="0" shapeId="0" xr:uid="{F99D7F94-4437-4CCC-B7E4-0F97020670BF}">
      <text>
        <r>
          <rPr>
            <sz val="10"/>
            <color indexed="81"/>
            <rFont val="Tahoma"/>
            <family val="2"/>
          </rPr>
          <t>Select the applicable safety standard that applies to this design.</t>
        </r>
      </text>
    </comment>
    <comment ref="P136" authorId="0" shapeId="0" xr:uid="{36354BD0-8E49-48CC-828C-C15D547A6A22}">
      <text>
        <r>
          <rPr>
            <sz val="10"/>
            <color indexed="81"/>
            <rFont val="Tahoma"/>
            <family val="2"/>
          </rPr>
          <t>Select the code version for the applicable safety standard.</t>
        </r>
      </text>
    </comment>
    <comment ref="D138" authorId="0" shapeId="0" xr:uid="{217B16B2-A34F-4700-A13B-29808D7CAB45}">
      <text>
        <r>
          <rPr>
            <sz val="10"/>
            <color indexed="81"/>
            <rFont val="Tahoma"/>
            <family val="2"/>
          </rPr>
          <t>Enter the building code that is applicable to this design.  Eg. O.Reg 350/06</t>
        </r>
      </text>
    </comment>
    <comment ref="D140" authorId="0" shapeId="0" xr:uid="{7F9E224A-96B2-44A0-AA25-D9659C5A5740}">
      <text>
        <r>
          <rPr>
            <sz val="10"/>
            <color indexed="81"/>
            <rFont val="Tahoma"/>
            <family val="2"/>
          </rPr>
          <t>Enter the Ontario Electrical Safety Code that is applicable to this design. Eg. C22.1-02 as amended.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J5" authorId="0" shapeId="0" xr:uid="{A5182B0C-8AE4-4B4B-B715-00D24AC82822}">
      <text>
        <r>
          <rPr>
            <sz val="10"/>
            <color indexed="81"/>
            <rFont val="Tahoma"/>
            <family val="2"/>
          </rPr>
          <t>Submitters Specification number as entered on the Application.  Submitters' specification number may be a job or contract number or any manufacturer's or submitter's number unique to that particular elevator installation.</t>
        </r>
      </text>
    </comment>
    <comment ref="L5" authorId="0" shapeId="0" xr:uid="{9DF75653-268C-43B3-A7ED-DE54AB5373B4}">
      <text>
        <r>
          <rPr>
            <sz val="10"/>
            <color indexed="81"/>
            <rFont val="Tahoma"/>
            <family val="2"/>
          </rPr>
          <t>Data populated from Application Sheet.  No entry allowed here.</t>
        </r>
      </text>
    </comment>
    <comment ref="Q5" authorId="0" shapeId="0" xr:uid="{B14F9154-E879-4971-9911-3F7E5296CB26}">
      <text>
        <r>
          <rPr>
            <sz val="10"/>
            <color indexed="81"/>
            <rFont val="Tahoma"/>
            <family val="2"/>
          </rPr>
          <t>Identify the page number of each "Document Transmittal &amp; Engineers Statement" page and indicate the total number of "Document Transmittal &amp; Engineers Statement" pages included with the submission.</t>
        </r>
      </text>
    </comment>
    <comment ref="B6" authorId="0" shapeId="0" xr:uid="{4B2CE633-6E72-4605-9909-5F6B5CFF901D}">
      <text>
        <r>
          <rPr>
            <sz val="10"/>
            <color indexed="81"/>
            <rFont val="Tahoma"/>
            <family val="2"/>
          </rPr>
          <t>The Supporting Documents section of the form is used to identify all of the documents that accompany the submission.</t>
        </r>
      </text>
    </comment>
    <comment ref="D7" authorId="0" shapeId="0" xr:uid="{838A5CDA-1072-4F70-91AB-9214E7C7DC32}">
      <text>
        <r>
          <rPr>
            <sz val="10"/>
            <color indexed="81"/>
            <rFont val="Tahoma"/>
            <family val="2"/>
          </rPr>
          <t>Enter the name or title of each document.  If the document is a drawing, include the drawing number.</t>
        </r>
      </text>
    </comment>
    <comment ref="P7" authorId="0" shapeId="0" xr:uid="{44B74EB0-AE32-4A46-9CD4-5BD1E9A01B2F}">
      <text>
        <r>
          <rPr>
            <sz val="10"/>
            <color indexed="81"/>
            <rFont val="Tahoma"/>
            <family val="2"/>
          </rPr>
          <t>Enter the revision date of the document.  In the case of a form provided by TSSA, this is the date that you revised the data on the form.  Please record the revision date on the form so that different revisions of forms containing data can be easily identified.  In the case of a drawing, enter the date of the last revision to the drawing.  This date must be clearly identified on the drawing.  All documents must have a revision date.</t>
        </r>
      </text>
    </comment>
    <comment ref="T7" authorId="0" shapeId="0" xr:uid="{CF22B5EF-65D5-40D5-835C-E5A2BC2EF030}">
      <text>
        <r>
          <rPr>
            <sz val="10"/>
            <color indexed="81"/>
            <rFont val="Tahoma"/>
            <family val="2"/>
          </rPr>
          <t>Enter the revision identifier for each document where applicable.  Drawings usually have sequential alpha or numeric identifiers used to identify the items revised at each revision.</t>
        </r>
      </text>
    </comment>
    <comment ref="Y7" authorId="0" shapeId="0" xr:uid="{384FD76B-C657-4350-9BD0-B9EF89A39B63}">
      <text>
        <r>
          <rPr>
            <sz val="10"/>
            <color indexed="81"/>
            <rFont val="Tahoma"/>
            <family val="2"/>
          </rPr>
          <t>Enter the total number of pages for each document.</t>
        </r>
      </text>
    </comment>
    <comment ref="D8" authorId="0" shapeId="0" xr:uid="{A695D0C8-8B7E-4B25-A93C-FAA5A67C6411}">
      <text>
        <r>
          <rPr>
            <sz val="10"/>
            <color indexed="81"/>
            <rFont val="Tahoma"/>
            <family val="2"/>
          </rPr>
          <t>Check the box adjacent to the document name if the document is intended to replace pages previously submitted as part of this design submission.</t>
        </r>
      </text>
    </comment>
    <comment ref="D31" authorId="0" shapeId="0" xr:uid="{4A0466EF-8C0C-4092-B769-4D30CAA8B4E3}">
      <text>
        <r>
          <rPr>
            <sz val="10"/>
            <color indexed="81"/>
            <rFont val="Tahoma"/>
            <family val="2"/>
          </rPr>
          <t>If you are submitting a revised page that replaces a page already submitted to TSSA for the same submission and it is not obvious what has changed, use the notes box to identify the changed information on the documents.</t>
        </r>
      </text>
    </comment>
    <comment ref="D41" authorId="0" shapeId="0" xr:uid="{53B89BF3-7C48-4789-BF6F-D09D238DACA9}">
      <text>
        <r>
          <rPr>
            <sz val="10"/>
            <color indexed="81"/>
            <rFont val="Tahoma"/>
            <family val="2"/>
          </rPr>
          <t>Use this box to note any qualifying amendments to the Engineers statement.  E.g. If another Engineer has prepared a portion of the submission and the submitter is relying on the work of the other engineer to ensure the design is in compliance with the TSS Act and Regulations, this should be identified.  The documents prepared by another Engineer must be sealed by the Engineer preparing the documents.</t>
        </r>
      </text>
    </comment>
    <comment ref="D45" authorId="0" shapeId="0" xr:uid="{648BB961-B9F0-46DF-B8B9-384C645BF3E9}">
      <text>
        <r>
          <rPr>
            <sz val="10"/>
            <color indexed="81"/>
            <rFont val="Tahoma"/>
            <family val="2"/>
          </rPr>
          <t>Enter the date the Document Transmittal &amp; Engineers Statement was prepared.</t>
        </r>
      </text>
    </comment>
    <comment ref="H45" authorId="0" shapeId="0" xr:uid="{6724155B-71B4-4C70-8C0D-48C038281EF0}">
      <text>
        <r>
          <rPr>
            <sz val="10"/>
            <color indexed="81"/>
            <rFont val="Tahoma"/>
            <family val="2"/>
          </rPr>
          <t>The Document Transmittal &amp; Engineers Statement must be signed by the submitting Engineer.</t>
        </r>
      </text>
    </comment>
    <comment ref="J51" authorId="0" shapeId="0" xr:uid="{64C24ACD-3338-4430-AAF1-8E25DD87740C}">
      <text>
        <r>
          <rPr>
            <sz val="10"/>
            <color indexed="81"/>
            <rFont val="Tahoma"/>
            <family val="2"/>
          </rPr>
          <t>Submitters Specification number as entered on the Application.  Submitters' specification number may be a job or contract number or any manufacturer's or submitter's number unique to that particular elevator installation.</t>
        </r>
      </text>
    </comment>
    <comment ref="L51" authorId="0" shapeId="0" xr:uid="{1CF153DC-DACD-4B68-A8D5-953F26665366}">
      <text>
        <r>
          <rPr>
            <sz val="10"/>
            <color indexed="81"/>
            <rFont val="Tahoma"/>
            <family val="2"/>
          </rPr>
          <t>Data populated from Application Sheet.  No entry allowed here.</t>
        </r>
      </text>
    </comment>
    <comment ref="Q51" authorId="0" shapeId="0" xr:uid="{FCCF7B6F-DD34-4846-8FA8-E8D377FE6996}">
      <text>
        <r>
          <rPr>
            <sz val="10"/>
            <color indexed="81"/>
            <rFont val="Tahoma"/>
            <family val="2"/>
          </rPr>
          <t>Identify the page number of each "Document Transmittal &amp; Engineers Statement" page and indicate the total number of "Document Transmittal &amp; Engineers Statement" pages included with the submission.</t>
        </r>
      </text>
    </comment>
    <comment ref="B52" authorId="0" shapeId="0" xr:uid="{FF19282B-8465-4DA5-B90C-46AEF0E2CA0E}">
      <text>
        <r>
          <rPr>
            <sz val="10"/>
            <color indexed="81"/>
            <rFont val="Tahoma"/>
            <family val="2"/>
          </rPr>
          <t>The Supporting Documents section of the form is used to identify all of the documents that accompany the submission.</t>
        </r>
      </text>
    </comment>
    <comment ref="D53" authorId="0" shapeId="0" xr:uid="{BB76C5AA-6099-4B97-B294-659EBE423C14}">
      <text>
        <r>
          <rPr>
            <sz val="10"/>
            <color indexed="81"/>
            <rFont val="Tahoma"/>
            <family val="2"/>
          </rPr>
          <t>Enter the name or title of each document.  If the document is a drawing, include the drawing number.</t>
        </r>
      </text>
    </comment>
    <comment ref="P53" authorId="0" shapeId="0" xr:uid="{ACB2E5E3-2832-48BE-873D-103BE8321818}">
      <text>
        <r>
          <rPr>
            <sz val="10"/>
            <color indexed="81"/>
            <rFont val="Tahoma"/>
            <family val="2"/>
          </rPr>
          <t>Enter the revision date of the document.  In the case of a form provided by TSSA, this is the date that you revised the data on the form.  Please record the revision date on the form so that different revisions of forms containing data can be easily identified.  In the case of a drawing, enter the date of the last revision to the drawing.  This date must be clearly identified on the drawing.  All documents must have a revision date.</t>
        </r>
      </text>
    </comment>
    <comment ref="T53" authorId="0" shapeId="0" xr:uid="{1D8CF511-C973-4CFB-B25F-C0BFBF496296}">
      <text>
        <r>
          <rPr>
            <sz val="10"/>
            <color indexed="81"/>
            <rFont val="Tahoma"/>
            <family val="2"/>
          </rPr>
          <t>Enter the revision identifier for each document where applicable.  Drawings usually have sequential alpha or numeric identifiers used to identify the items revised at each revision.</t>
        </r>
      </text>
    </comment>
    <comment ref="Y53" authorId="0" shapeId="0" xr:uid="{C2DCC3D6-45C2-4CF3-962E-416801E79E6F}">
      <text>
        <r>
          <rPr>
            <sz val="10"/>
            <color indexed="81"/>
            <rFont val="Tahoma"/>
            <family val="2"/>
          </rPr>
          <t>Enter the total number of pages for each document.</t>
        </r>
      </text>
    </comment>
    <comment ref="D54" authorId="0" shapeId="0" xr:uid="{F86EE519-DAB8-4395-B174-EA3B03B55761}">
      <text>
        <r>
          <rPr>
            <sz val="10"/>
            <color indexed="81"/>
            <rFont val="Tahoma"/>
            <family val="2"/>
          </rPr>
          <t>Check the box adjacent to the document name if the document is intended to replace pages previously submitted as part of this design submission.</t>
        </r>
      </text>
    </comment>
    <comment ref="D77" authorId="0" shapeId="0" xr:uid="{A39DA127-F3FF-465C-A7F9-4388087BDE4E}">
      <text>
        <r>
          <rPr>
            <sz val="10"/>
            <color indexed="81"/>
            <rFont val="Tahoma"/>
            <family val="2"/>
          </rPr>
          <t>If you are submitting a revised page that replaces a page already submitted to TSSA for the same submission and it is not obvious what has changed, use the notes box to identify the changed information on the documents.</t>
        </r>
      </text>
    </comment>
    <comment ref="D87" authorId="0" shapeId="0" xr:uid="{237B6914-7D59-4131-BAE1-D8760A39A376}">
      <text>
        <r>
          <rPr>
            <sz val="10"/>
            <color indexed="81"/>
            <rFont val="Tahoma"/>
            <family val="2"/>
          </rPr>
          <t>Use this box to note any qualifying amendments to the Engineers statement.  E.g. If another Engineer has prepared a portion of the submission and the submitter is relying on the work of the other engineer to ensure the design is in compliance with the TSS Act and Regulations, this should be identified.  The documents prepared by another Engineer must be sealed by the Engineer preparing the documents.</t>
        </r>
      </text>
    </comment>
    <comment ref="D91" authorId="0" shapeId="0" xr:uid="{04BD40A3-86AA-420C-84B7-DE8A08EA410A}">
      <text>
        <r>
          <rPr>
            <sz val="10"/>
            <color indexed="81"/>
            <rFont val="Tahoma"/>
            <family val="2"/>
          </rPr>
          <t>Enter the date the Document Transmittal &amp; Engineers Statement was prepared.</t>
        </r>
      </text>
    </comment>
    <comment ref="H91" authorId="0" shapeId="0" xr:uid="{EB81B0F8-3CBB-4A0B-8EA0-4EFA5591DF84}">
      <text>
        <r>
          <rPr>
            <sz val="10"/>
            <color indexed="81"/>
            <rFont val="Tahoma"/>
            <family val="2"/>
          </rPr>
          <t>The Document Transmittal &amp; Engineers Statement must be signed by the submitting Engineer.</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Q5" authorId="0" shapeId="0" xr:uid="{6ACBAC37-A613-4E0C-8515-0EF3CB315C4C}">
      <text>
        <r>
          <rPr>
            <sz val="10"/>
            <color indexed="81"/>
            <rFont val="Tahoma"/>
            <family val="2"/>
          </rPr>
          <t>Data populated from Application Sheet.  No entry allowed here.</t>
        </r>
      </text>
    </comment>
    <comment ref="Y5" authorId="0" shapeId="0" xr:uid="{6A0D9B39-D41E-4740-8B61-A5E8C076A715}">
      <text>
        <r>
          <rPr>
            <sz val="10"/>
            <color indexed="81"/>
            <rFont val="Tahoma"/>
            <family val="2"/>
          </rPr>
          <t>Enter the revision date for this document.  If submitting revised pages the date should reflect the date the page was changed.</t>
        </r>
      </text>
    </comment>
    <comment ref="AF5" authorId="0" shapeId="0" xr:uid="{B140C9CA-66E8-484F-B383-B77EC27B198D}">
      <text>
        <r>
          <rPr>
            <sz val="10"/>
            <color indexed="81"/>
            <rFont val="Tahoma"/>
            <family val="2"/>
          </rPr>
          <t>Enter the revision identifier for this document.  If submitting revised pages the revision identifier must be unique so that revised pages can be easily identified.</t>
        </r>
      </text>
    </comment>
    <comment ref="J6" authorId="0" shapeId="0" xr:uid="{E9D3B8C7-963C-4AAD-A81D-73FBF81D5E2E}">
      <text>
        <r>
          <rPr>
            <sz val="10"/>
            <color indexed="81"/>
            <rFont val="Tahoma"/>
            <family val="2"/>
          </rPr>
          <t>Data populated from Application Sheet.  No entry allowed here.</t>
        </r>
      </text>
    </comment>
    <comment ref="AA6" authorId="0" shapeId="0" xr:uid="{6E9F549C-57D9-4A38-A075-89E1C668396A}">
      <text>
        <r>
          <rPr>
            <sz val="10"/>
            <color indexed="81"/>
            <rFont val="Tahoma"/>
            <family val="2"/>
          </rPr>
          <t>Data populated from Application Sheet.  No entry allowed here.</t>
        </r>
      </text>
    </comment>
    <comment ref="AA8" authorId="0" shapeId="0" xr:uid="{A72ABC91-9E0C-4067-B684-A36A45B89468}">
      <text>
        <r>
          <rPr>
            <sz val="10"/>
            <color indexed="81"/>
            <rFont val="Tahoma"/>
            <family val="2"/>
          </rPr>
          <t>Data populated from Application Sheet.  No entry allowed here.</t>
        </r>
      </text>
    </comment>
    <comment ref="AA9" authorId="0" shapeId="0" xr:uid="{A8511C52-2F01-483E-ABBB-6062C456295C}">
      <text>
        <r>
          <rPr>
            <sz val="10"/>
            <color indexed="81"/>
            <rFont val="Tahoma"/>
            <family val="2"/>
          </rPr>
          <t>Data populated from Application Sheet.  No entry allowed here.</t>
        </r>
      </text>
    </comment>
    <comment ref="D10" authorId="0" shapeId="0" xr:uid="{297D6CE9-5AAA-4D8F-AE71-8F9A2B2588EC}">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14" authorId="0" shapeId="0" xr:uid="{F3DB241D-7E1F-4A66-96A0-1DA68F662D39}">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J14" authorId="0" shapeId="0" xr:uid="{E132DE69-23F2-4765-963C-1B16D0608FAF}">
      <text>
        <r>
          <rPr>
            <sz val="10"/>
            <color indexed="81"/>
            <rFont val="Tahoma"/>
            <family val="2"/>
          </rPr>
          <t>Data populated from Application Sheet.  No entry allowed here.</t>
        </r>
      </text>
    </comment>
    <comment ref="J15" authorId="0" shapeId="0" xr:uid="{DDCD4FF3-9E26-470E-B573-6675DF6AFA88}">
      <text>
        <r>
          <rPr>
            <sz val="10"/>
            <color indexed="81"/>
            <rFont val="Tahoma"/>
            <family val="2"/>
          </rPr>
          <t>Data populated from Application Sheet.  No entry allowed here.</t>
        </r>
      </text>
    </comment>
    <comment ref="AG15" authorId="0" shapeId="0" xr:uid="{28BA6034-4298-449F-81CD-B8D8583F4683}">
      <text>
        <r>
          <rPr>
            <sz val="10"/>
            <color indexed="81"/>
            <rFont val="Tahoma"/>
            <family val="2"/>
          </rPr>
          <t>Data populated from Application Sheet.  No entry allowed here.</t>
        </r>
      </text>
    </comment>
    <comment ref="D52" authorId="0" shapeId="0" xr:uid="{619C5BB9-B271-4FD2-8ECD-0DD59EF6863C}">
      <text>
        <r>
          <rPr>
            <sz val="10"/>
            <color indexed="81"/>
            <rFont val="Tahoma"/>
            <family val="2"/>
          </rPr>
          <t>Enter the date the Document Transmittal &amp; Engineers Statement was prepared.</t>
        </r>
      </text>
    </comment>
    <comment ref="M52" authorId="0" shapeId="0" xr:uid="{F6AD4FC6-E27B-4CFF-A89A-053879383F0E}">
      <text>
        <r>
          <rPr>
            <sz val="10"/>
            <color indexed="81"/>
            <rFont val="Tahoma"/>
            <family val="2"/>
          </rPr>
          <t>The Document Transmittal &amp; Engineers Statement must be signed by the submitting Engineer.</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David Witt</author>
    <author>Joelle Feliz Javier</author>
  </authors>
  <commentList>
    <comment ref="Q5" authorId="0" shapeId="0" xr:uid="{E3A8E7C7-44F3-4017-AF10-80BA50AFF732}">
      <text>
        <r>
          <rPr>
            <sz val="10"/>
            <color indexed="81"/>
            <rFont val="Tahoma"/>
            <family val="2"/>
          </rPr>
          <t>Data populated from Application Sheet.  No entry allowed here.</t>
        </r>
      </text>
    </comment>
    <comment ref="Y5" authorId="0" shapeId="0" xr:uid="{08EB64EB-E354-4087-9259-D13A484AB284}">
      <text>
        <r>
          <rPr>
            <sz val="10"/>
            <color indexed="81"/>
            <rFont val="Tahoma"/>
            <family val="2"/>
          </rPr>
          <t>Enter the revision date for this document.  If submitting revised pages the date should reflect the date the page was changed.</t>
        </r>
      </text>
    </comment>
    <comment ref="AF5" authorId="0" shapeId="0" xr:uid="{7283C1C7-969B-4D85-845A-1CCF94AA5034}">
      <text>
        <r>
          <rPr>
            <sz val="10"/>
            <color indexed="81"/>
            <rFont val="Tahoma"/>
            <family val="2"/>
          </rPr>
          <t>Enter the revision identifier for this document.  If submitting revised pages the revision identifier must be unique so that revised pages can be easily identified.</t>
        </r>
      </text>
    </comment>
    <comment ref="J6" authorId="0" shapeId="0" xr:uid="{3E16516B-2CB8-412B-94AC-DEF3C8835FB8}">
      <text>
        <r>
          <rPr>
            <sz val="10"/>
            <color indexed="81"/>
            <rFont val="Tahoma"/>
            <family val="2"/>
          </rPr>
          <t>Data populated from Application Sheet.  No entry allowed here.</t>
        </r>
      </text>
    </comment>
    <comment ref="AA6" authorId="0" shapeId="0" xr:uid="{AD202896-C87F-4097-968E-DA48BF90D1F0}">
      <text>
        <r>
          <rPr>
            <sz val="10"/>
            <color indexed="81"/>
            <rFont val="Tahoma"/>
            <family val="2"/>
          </rPr>
          <t>Data populated from Application Sheet.  No entry allowed here.</t>
        </r>
      </text>
    </comment>
    <comment ref="D8" authorId="1" shapeId="0" xr:uid="{D1813E02-C936-43C5-B884-C260953A705C}">
      <text>
        <r>
          <rPr>
            <b/>
            <sz val="9"/>
            <color indexed="81"/>
            <rFont val="Tahoma"/>
            <family val="2"/>
          </rPr>
          <t>If applicable</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H1" authorId="0" shapeId="0" xr:uid="{19128CC1-F12B-4C57-BBAA-B1EB4DA1AD54}">
      <text>
        <r>
          <rPr>
            <sz val="8"/>
            <color indexed="81"/>
            <rFont val="Tahoma"/>
            <family val="2"/>
          </rPr>
          <t xml:space="preserve">The names of the ranges under ED Device Type need to match the values in the ED Device Class for the data validation to work.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Witt</author>
    <author>Rob Kremer</author>
  </authors>
  <commentList>
    <comment ref="L5" authorId="0" shapeId="0" xr:uid="{4BA4B45F-B109-4387-971C-7302A4DD8F80}">
      <text>
        <r>
          <rPr>
            <sz val="10"/>
            <color indexed="81"/>
            <rFont val="Tahoma"/>
            <family val="2"/>
          </rPr>
          <t>Data populated from Application Sheet.  No entry allowed here.</t>
        </r>
      </text>
    </comment>
    <comment ref="Q5" authorId="0" shapeId="0" xr:uid="{92353B4C-F70A-44F5-A6F2-416F27D9E674}">
      <text>
        <r>
          <rPr>
            <sz val="10"/>
            <color indexed="81"/>
            <rFont val="Tahoma"/>
            <family val="2"/>
          </rPr>
          <t>Enter the revision date for this document.  If submitting revised pages the date should reflect the date the page was changed.</t>
        </r>
      </text>
    </comment>
    <comment ref="V5" authorId="0" shapeId="0" xr:uid="{426FE98D-4F9B-4220-A5CF-21EFEF7E26F8}">
      <text>
        <r>
          <rPr>
            <sz val="10"/>
            <color indexed="81"/>
            <rFont val="Tahoma"/>
            <family val="2"/>
          </rPr>
          <t>Enter the revision identifier for this document.  If submitting revised pages the revision identifier must be unique so that revised pages can be easily identified.</t>
        </r>
      </text>
    </comment>
    <comment ref="G6" authorId="0" shapeId="0" xr:uid="{4815B6DB-6C44-4FFF-8A0C-6F5553A1C312}">
      <text>
        <r>
          <rPr>
            <sz val="10"/>
            <color indexed="81"/>
            <rFont val="Tahoma"/>
            <family val="2"/>
          </rPr>
          <t>Data populated from Application.  No entry allowed here.</t>
        </r>
      </text>
    </comment>
    <comment ref="K6" authorId="0" shapeId="0" xr:uid="{03DD6E4C-B1BC-4E11-9B4C-6D17D024FEDC}">
      <text>
        <r>
          <rPr>
            <sz val="10"/>
            <color indexed="81"/>
            <rFont val="Tahoma"/>
            <family val="2"/>
          </rPr>
          <t>Data populated from Application.  No entry allowed here.</t>
        </r>
      </text>
    </comment>
    <comment ref="P6" authorId="0" shapeId="0" xr:uid="{EB2D4AD0-A82E-45A5-B0D5-0DA2F0313F68}">
      <text>
        <r>
          <rPr>
            <sz val="10"/>
            <color indexed="81"/>
            <rFont val="Tahoma"/>
            <family val="2"/>
          </rPr>
          <t>Data populated from Application.  No entry allowed here.</t>
        </r>
      </text>
    </comment>
    <comment ref="S6" authorId="0" shapeId="0" xr:uid="{9AEDD40D-3060-4441-BA2A-6F62B050A0A4}">
      <text>
        <r>
          <rPr>
            <sz val="10"/>
            <color indexed="81"/>
            <rFont val="Tahoma"/>
            <family val="2"/>
          </rPr>
          <t>Data populated from Application.  No entry allowed here.</t>
        </r>
      </text>
    </comment>
    <comment ref="W6" authorId="0" shapeId="0" xr:uid="{650A256C-0CFE-4725-813A-D134E53B3FA1}">
      <text>
        <r>
          <rPr>
            <sz val="10"/>
            <color indexed="81"/>
            <rFont val="Tahoma"/>
            <family val="2"/>
          </rPr>
          <t>Data populated from Application.  No entry allowed here.</t>
        </r>
      </text>
    </comment>
    <comment ref="G7" authorId="0" shapeId="0" xr:uid="{81AC616A-37DF-419F-9945-7C6640B1610D}">
      <text>
        <r>
          <rPr>
            <sz val="10"/>
            <color indexed="81"/>
            <rFont val="Tahoma"/>
            <family val="2"/>
          </rPr>
          <t>Data populated from Application.  No entry allowed here.</t>
        </r>
      </text>
    </comment>
    <comment ref="K7" authorId="0" shapeId="0" xr:uid="{F23B5C20-7057-48CB-B6FA-2F0E089904D6}">
      <text>
        <r>
          <rPr>
            <sz val="10"/>
            <color indexed="81"/>
            <rFont val="Tahoma"/>
            <family val="2"/>
          </rPr>
          <t>Data populated from Application.  No entry allowed here.</t>
        </r>
      </text>
    </comment>
    <comment ref="P7" authorId="0" shapeId="0" xr:uid="{71F2B046-6FF9-4A2C-851D-B5903F2A658E}">
      <text>
        <r>
          <rPr>
            <sz val="10"/>
            <color indexed="81"/>
            <rFont val="Tahoma"/>
            <family val="2"/>
          </rPr>
          <t>Data populated from Application.  No entry allowed here.</t>
        </r>
      </text>
    </comment>
    <comment ref="S7" authorId="0" shapeId="0" xr:uid="{74EE3178-FAF8-4949-95D7-5904F665685C}">
      <text>
        <r>
          <rPr>
            <sz val="10"/>
            <color indexed="81"/>
            <rFont val="Tahoma"/>
            <family val="2"/>
          </rPr>
          <t>Data populated from Application.  No entry allowed here.</t>
        </r>
      </text>
    </comment>
    <comment ref="W7" authorId="0" shapeId="0" xr:uid="{072C989A-5E77-42D9-BEDE-4CEA51D9B8B1}">
      <text>
        <r>
          <rPr>
            <sz val="10"/>
            <color indexed="81"/>
            <rFont val="Tahoma"/>
            <family val="2"/>
          </rPr>
          <t>Data populated from Application.  No entry allowed here.</t>
        </r>
      </text>
    </comment>
    <comment ref="G12" authorId="0" shapeId="0" xr:uid="{D490A201-5FEC-4EDE-9861-DDEE6BC44D5B}">
      <text>
        <r>
          <rPr>
            <sz val="10"/>
            <color indexed="81"/>
            <rFont val="Tahoma"/>
            <family val="2"/>
          </rPr>
          <t>Data populated from Application Sheet.  No entry allowed here.</t>
        </r>
      </text>
    </comment>
    <comment ref="S12" authorId="0" shapeId="0" xr:uid="{5FA924EB-24E0-48AE-A75A-A13B6703D240}">
      <text>
        <r>
          <rPr>
            <sz val="10"/>
            <color indexed="81"/>
            <rFont val="Tahoma"/>
            <family val="2"/>
          </rPr>
          <t>Data populated from Application Sheet.  No entry allowed here.</t>
        </r>
      </text>
    </comment>
    <comment ref="G14" authorId="0" shapeId="0" xr:uid="{EEE32EAA-E61C-4B16-BAEE-883A8A140E02}">
      <text>
        <r>
          <rPr>
            <sz val="10"/>
            <color indexed="81"/>
            <rFont val="Tahoma"/>
            <family val="2"/>
          </rPr>
          <t>Data populated from Application Sheet.  No entry allowed here.</t>
        </r>
      </text>
    </comment>
    <comment ref="S14" authorId="0" shapeId="0" xr:uid="{EF965598-4DAA-47A0-8A89-B2328EE485F6}">
      <text>
        <r>
          <rPr>
            <sz val="10"/>
            <color indexed="81"/>
            <rFont val="Tahoma"/>
            <family val="2"/>
          </rPr>
          <t>Data populated from Application Sheet.  No entry allowed here.</t>
        </r>
      </text>
    </comment>
    <comment ref="S15" authorId="0" shapeId="0" xr:uid="{DE252AC5-F6AB-47BE-81C1-F50721DAA664}">
      <text>
        <r>
          <rPr>
            <sz val="10"/>
            <color indexed="81"/>
            <rFont val="Tahoma"/>
            <family val="2"/>
          </rPr>
          <t>Data populated from Application Sheet.  No entry allowed here.</t>
        </r>
      </text>
    </comment>
    <comment ref="D16" authorId="0" shapeId="0" xr:uid="{E97D4DC5-FCB7-49F1-9E64-2EC74A0F1947}">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24" authorId="0" shapeId="0" xr:uid="{84C20CE2-92C7-45D6-947D-E10F3927A1C7}">
      <text>
        <r>
          <rPr>
            <sz val="10"/>
            <color indexed="81"/>
            <rFont val="Tahoma"/>
            <family val="2"/>
          </rPr>
          <t>If this is a freight elevator enter:
Class A - General Freight
Class B - Motor Vehicle Loading
Class C1 - Truck Loading
Class C2 - Truck Loading
Class C3 - Heavy Concentrations</t>
        </r>
      </text>
    </comment>
    <comment ref="D27" authorId="0" shapeId="0" xr:uid="{10AB5B70-2411-406D-B7EE-3BE5F5556D0E}">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G27" authorId="0" shapeId="0" xr:uid="{7A9068D7-A70C-4CEA-91D8-7632A68144CA}">
      <text>
        <r>
          <rPr>
            <sz val="10"/>
            <color indexed="81"/>
            <rFont val="Tahoma"/>
            <family val="2"/>
          </rPr>
          <t>Data populated from Application Sheet.  No entry allowed here.</t>
        </r>
      </text>
    </comment>
    <comment ref="G28" authorId="0" shapeId="0" xr:uid="{50EC769C-4648-4051-99D0-F03DC37190A3}">
      <text>
        <r>
          <rPr>
            <sz val="10"/>
            <color indexed="81"/>
            <rFont val="Tahoma"/>
            <family val="2"/>
          </rPr>
          <t>Data populated from Application Sheet.  No entry allowed here.</t>
        </r>
      </text>
    </comment>
    <comment ref="P101" authorId="0" shapeId="0" xr:uid="{7E3853F5-5E7C-4B56-A145-13C9698FA05D}">
      <text>
        <r>
          <rPr>
            <sz val="10"/>
            <color indexed="81"/>
            <rFont val="Tahoma"/>
            <family val="2"/>
          </rPr>
          <t>Enter the safety activation force as recorded on the data tag.</t>
        </r>
      </text>
    </comment>
    <comment ref="AY115" authorId="1" shapeId="0" xr:uid="{02D977D0-D9D3-4386-836A-3C0EEDDC15A8}">
      <text>
        <r>
          <rPr>
            <sz val="9"/>
            <color indexed="81"/>
            <rFont val="Tahoma"/>
            <family val="2"/>
          </rPr>
          <t xml:space="preserve">
#of suspension members
size of suspension member
type of suspension
rope construction</t>
        </r>
      </text>
    </comment>
    <comment ref="P173" authorId="1" shapeId="0" xr:uid="{AE50197F-4DFA-4B11-8D1E-BC7719B60D61}">
      <text>
        <r>
          <rPr>
            <b/>
            <sz val="11"/>
            <color indexed="10"/>
            <rFont val="Tahoma"/>
            <family val="2"/>
          </rPr>
          <t>Enter the value for 
FaSa(0.2)</t>
        </r>
        <r>
          <rPr>
            <b/>
            <sz val="11"/>
            <color indexed="81"/>
            <rFont val="Tahoma"/>
            <family val="2"/>
          </rPr>
          <t xml:space="preserve">   </t>
        </r>
        <r>
          <rPr>
            <sz val="11"/>
            <color indexed="81"/>
            <rFont val="Tahoma"/>
            <family val="2"/>
          </rPr>
          <t xml:space="preserve">if building is categorized as </t>
        </r>
        <r>
          <rPr>
            <b/>
            <sz val="11"/>
            <color indexed="81"/>
            <rFont val="Tahoma"/>
            <family val="2"/>
          </rPr>
          <t xml:space="preserve">Post Disaster </t>
        </r>
        <r>
          <rPr>
            <sz val="11"/>
            <color indexed="81"/>
            <rFont val="Tahoma"/>
            <family val="2"/>
          </rPr>
          <t xml:space="preserve"> or</t>
        </r>
        <r>
          <rPr>
            <b/>
            <sz val="11"/>
            <color indexed="81"/>
            <rFont val="Tahoma"/>
            <family val="2"/>
          </rPr>
          <t xml:space="preserve">
</t>
        </r>
        <r>
          <rPr>
            <b/>
            <sz val="11"/>
            <color indexed="10"/>
            <rFont val="Tahoma"/>
            <family val="2"/>
          </rPr>
          <t>I</t>
        </r>
        <r>
          <rPr>
            <b/>
            <vertAlign val="subscript"/>
            <sz val="11"/>
            <color indexed="10"/>
            <rFont val="Tahoma"/>
            <family val="2"/>
          </rPr>
          <t>E</t>
        </r>
        <r>
          <rPr>
            <b/>
            <sz val="11"/>
            <color indexed="10"/>
            <rFont val="Tahoma"/>
            <family val="2"/>
          </rPr>
          <t>FaSa(0.2)</t>
        </r>
        <r>
          <rPr>
            <b/>
            <sz val="11"/>
            <color indexed="81"/>
            <rFont val="Tahoma"/>
            <family val="2"/>
          </rPr>
          <t xml:space="preserve"> </t>
        </r>
        <r>
          <rPr>
            <sz val="11"/>
            <color indexed="81"/>
            <rFont val="Tahoma"/>
            <family val="2"/>
          </rPr>
          <t xml:space="preserve">if building is categorized as </t>
        </r>
        <r>
          <rPr>
            <b/>
            <sz val="11"/>
            <color indexed="81"/>
            <rFont val="Tahoma"/>
            <family val="2"/>
          </rPr>
          <t xml:space="preserve">other
Refer to </t>
        </r>
        <r>
          <rPr>
            <b/>
            <sz val="11"/>
            <color indexed="10"/>
            <rFont val="Tahoma"/>
            <family val="2"/>
          </rPr>
          <t>A17.1/B44 8.4(a)(3)</t>
        </r>
        <r>
          <rPr>
            <b/>
            <sz val="11"/>
            <color indexed="81"/>
            <rFont val="Tahoma"/>
            <family val="2"/>
          </rPr>
          <t xml:space="preserve"> and </t>
        </r>
        <r>
          <rPr>
            <b/>
            <sz val="11"/>
            <color indexed="10"/>
            <rFont val="Tahoma"/>
            <family val="2"/>
          </rPr>
          <t>OBC</t>
        </r>
        <r>
          <rPr>
            <b/>
            <sz val="11"/>
            <color indexed="81"/>
            <rFont val="Tahoma"/>
            <family val="2"/>
          </rPr>
          <t xml:space="preserve">;
</t>
        </r>
        <r>
          <rPr>
            <b/>
            <sz val="11"/>
            <color indexed="10"/>
            <rFont val="Tahoma"/>
            <family val="2"/>
          </rPr>
          <t>(I</t>
        </r>
        <r>
          <rPr>
            <b/>
            <vertAlign val="subscript"/>
            <sz val="11"/>
            <color indexed="10"/>
            <rFont val="Tahoma"/>
            <family val="2"/>
          </rPr>
          <t>E</t>
        </r>
        <r>
          <rPr>
            <b/>
            <sz val="11"/>
            <color indexed="10"/>
            <rFont val="Tahoma"/>
            <family val="2"/>
          </rPr>
          <t>):</t>
        </r>
        <r>
          <rPr>
            <b/>
            <sz val="11"/>
            <color indexed="81"/>
            <rFont val="Tahoma"/>
            <family val="2"/>
          </rPr>
          <t xml:space="preserve"> </t>
        </r>
        <r>
          <rPr>
            <sz val="11"/>
            <color indexed="81"/>
            <rFont val="Tahoma"/>
            <family val="2"/>
          </rPr>
          <t>Importance Category &amp; Importance Factor see OBC Table 4.1.2.1.B and Table 4.1.8.5</t>
        </r>
        <r>
          <rPr>
            <b/>
            <sz val="11"/>
            <color indexed="81"/>
            <rFont val="Tahoma"/>
            <family val="2"/>
          </rPr>
          <t xml:space="preserve">
</t>
        </r>
        <r>
          <rPr>
            <b/>
            <sz val="11"/>
            <color indexed="10"/>
            <rFont val="Tahoma"/>
            <family val="2"/>
          </rPr>
          <t>Sa(0.2):</t>
        </r>
        <r>
          <rPr>
            <b/>
            <sz val="11"/>
            <color indexed="81"/>
            <rFont val="Tahoma"/>
            <family val="2"/>
          </rPr>
          <t xml:space="preserve"> see Table 1.2 in MMAH Supplementary Standard SB-1
</t>
        </r>
        <r>
          <rPr>
            <u/>
            <sz val="11"/>
            <color indexed="12"/>
            <rFont val="Tahoma"/>
            <family val="2"/>
          </rPr>
          <t>https://www.publications.gov.on.ca/store/20170501121/Free_Download_Files/510156.pdf</t>
        </r>
        <r>
          <rPr>
            <b/>
            <sz val="11"/>
            <color indexed="81"/>
            <rFont val="Tahoma"/>
            <family val="2"/>
          </rPr>
          <t xml:space="preserve">
</t>
        </r>
        <r>
          <rPr>
            <b/>
            <sz val="9"/>
            <color indexed="81"/>
            <rFont val="Tahoma"/>
            <family val="2"/>
          </rPr>
          <t>see also</t>
        </r>
        <r>
          <rPr>
            <b/>
            <sz val="11"/>
            <color indexed="81"/>
            <rFont val="Tahoma"/>
            <family val="2"/>
          </rPr>
          <t xml:space="preserve">
</t>
        </r>
        <r>
          <rPr>
            <u/>
            <sz val="11"/>
            <color indexed="12"/>
            <rFont val="Tahoma"/>
            <family val="2"/>
          </rPr>
          <t>https://www.seismescanada.rncan.gc.ca/hazard-alea/interpolat/nbc2020-cnb2020-en.php</t>
        </r>
        <r>
          <rPr>
            <b/>
            <sz val="11"/>
            <color indexed="81"/>
            <rFont val="Tahoma"/>
            <family val="2"/>
          </rPr>
          <t xml:space="preserve">
</t>
        </r>
        <r>
          <rPr>
            <b/>
            <sz val="11"/>
            <color indexed="10"/>
            <rFont val="Tahoma"/>
            <family val="2"/>
          </rPr>
          <t>(Fa):</t>
        </r>
        <r>
          <rPr>
            <b/>
            <sz val="11"/>
            <color indexed="81"/>
            <rFont val="Tahoma"/>
            <family val="2"/>
          </rPr>
          <t xml:space="preserve"> see OBC 
        </t>
        </r>
        <r>
          <rPr>
            <sz val="11"/>
            <color indexed="81"/>
            <rFont val="Tahoma"/>
            <family val="2"/>
          </rPr>
          <t>See Table 4.1.8.4.A for Site Class (A,B,C,D,E, or F)
        Use Table 4.1.8.4.B for determination of (Fa)</t>
        </r>
        <r>
          <rPr>
            <b/>
            <sz val="9"/>
            <color indexed="81"/>
            <rFont val="Tahoma"/>
            <family val="2"/>
          </rPr>
          <t xml:space="preserve">
</t>
        </r>
        <r>
          <rPr>
            <sz val="9"/>
            <color indexed="81"/>
            <rFont val="Tahoma"/>
            <family val="2"/>
          </rPr>
          <t xml:space="preserve">
</t>
        </r>
      </text>
    </comment>
    <comment ref="D175" authorId="1" shapeId="0" xr:uid="{EE2F5A96-8C17-4FCD-98BC-1B5D81A9DD1E}">
      <text>
        <r>
          <rPr>
            <sz val="9"/>
            <color indexed="81"/>
            <rFont val="Tahoma"/>
            <family val="2"/>
          </rPr>
          <t xml:space="preserve">
If Post Disaster Building and
FaSa(0.2) &gt; 0.12 seismic design is required
for other Buidlings if
IeFaSa(0.2) &gt;= 0.35 seismic design is required</t>
        </r>
      </text>
    </comment>
    <comment ref="P175" authorId="1" shapeId="0" xr:uid="{4F9B8401-7244-4E31-BD5F-5298C673A21E}">
      <text>
        <r>
          <rPr>
            <b/>
            <sz val="11"/>
            <color indexed="10"/>
            <rFont val="Tahoma"/>
            <family val="2"/>
          </rPr>
          <t>Enter the value for 
FaSa(0.2)</t>
        </r>
        <r>
          <rPr>
            <b/>
            <sz val="11"/>
            <color indexed="81"/>
            <rFont val="Tahoma"/>
            <family val="2"/>
          </rPr>
          <t xml:space="preserve">   </t>
        </r>
        <r>
          <rPr>
            <sz val="11"/>
            <color indexed="81"/>
            <rFont val="Tahoma"/>
            <family val="2"/>
          </rPr>
          <t xml:space="preserve">if building is categorized as </t>
        </r>
        <r>
          <rPr>
            <b/>
            <sz val="11"/>
            <color indexed="81"/>
            <rFont val="Tahoma"/>
            <family val="2"/>
          </rPr>
          <t xml:space="preserve">Post Disaster </t>
        </r>
        <r>
          <rPr>
            <sz val="11"/>
            <color indexed="81"/>
            <rFont val="Tahoma"/>
            <family val="2"/>
          </rPr>
          <t xml:space="preserve"> or</t>
        </r>
        <r>
          <rPr>
            <b/>
            <sz val="11"/>
            <color indexed="81"/>
            <rFont val="Tahoma"/>
            <family val="2"/>
          </rPr>
          <t xml:space="preserve">
</t>
        </r>
        <r>
          <rPr>
            <b/>
            <sz val="11"/>
            <color indexed="10"/>
            <rFont val="Tahoma"/>
            <family val="2"/>
          </rPr>
          <t>I</t>
        </r>
        <r>
          <rPr>
            <b/>
            <vertAlign val="subscript"/>
            <sz val="11"/>
            <color indexed="10"/>
            <rFont val="Tahoma"/>
            <family val="2"/>
          </rPr>
          <t>E</t>
        </r>
        <r>
          <rPr>
            <b/>
            <sz val="11"/>
            <color indexed="10"/>
            <rFont val="Tahoma"/>
            <family val="2"/>
          </rPr>
          <t>FaSa(0.2)</t>
        </r>
        <r>
          <rPr>
            <b/>
            <sz val="11"/>
            <color indexed="81"/>
            <rFont val="Tahoma"/>
            <family val="2"/>
          </rPr>
          <t xml:space="preserve"> </t>
        </r>
        <r>
          <rPr>
            <sz val="11"/>
            <color indexed="81"/>
            <rFont val="Tahoma"/>
            <family val="2"/>
          </rPr>
          <t xml:space="preserve">if building is categorized as </t>
        </r>
        <r>
          <rPr>
            <b/>
            <sz val="11"/>
            <color indexed="81"/>
            <rFont val="Tahoma"/>
            <family val="2"/>
          </rPr>
          <t xml:space="preserve">other
Refer to </t>
        </r>
        <r>
          <rPr>
            <b/>
            <sz val="11"/>
            <color indexed="10"/>
            <rFont val="Tahoma"/>
            <family val="2"/>
          </rPr>
          <t>A17.1/B44 8.4(a)(3)</t>
        </r>
        <r>
          <rPr>
            <b/>
            <sz val="11"/>
            <color indexed="81"/>
            <rFont val="Tahoma"/>
            <family val="2"/>
          </rPr>
          <t xml:space="preserve"> and </t>
        </r>
        <r>
          <rPr>
            <b/>
            <sz val="11"/>
            <color indexed="10"/>
            <rFont val="Tahoma"/>
            <family val="2"/>
          </rPr>
          <t>OBC</t>
        </r>
        <r>
          <rPr>
            <b/>
            <sz val="11"/>
            <color indexed="81"/>
            <rFont val="Tahoma"/>
            <family val="2"/>
          </rPr>
          <t xml:space="preserve">;
</t>
        </r>
        <r>
          <rPr>
            <b/>
            <sz val="11"/>
            <color indexed="10"/>
            <rFont val="Tahoma"/>
            <family val="2"/>
          </rPr>
          <t>(I</t>
        </r>
        <r>
          <rPr>
            <b/>
            <vertAlign val="subscript"/>
            <sz val="11"/>
            <color indexed="10"/>
            <rFont val="Tahoma"/>
            <family val="2"/>
          </rPr>
          <t>E</t>
        </r>
        <r>
          <rPr>
            <b/>
            <sz val="11"/>
            <color indexed="10"/>
            <rFont val="Tahoma"/>
            <family val="2"/>
          </rPr>
          <t>):</t>
        </r>
        <r>
          <rPr>
            <b/>
            <sz val="11"/>
            <color indexed="81"/>
            <rFont val="Tahoma"/>
            <family val="2"/>
          </rPr>
          <t xml:space="preserve"> </t>
        </r>
        <r>
          <rPr>
            <sz val="11"/>
            <color indexed="81"/>
            <rFont val="Tahoma"/>
            <family val="2"/>
          </rPr>
          <t>Importance Category &amp; Importance Factor see OBC Table 4.1.2.1.B and Table 4.1.8.5</t>
        </r>
        <r>
          <rPr>
            <b/>
            <sz val="11"/>
            <color indexed="81"/>
            <rFont val="Tahoma"/>
            <family val="2"/>
          </rPr>
          <t xml:space="preserve">
</t>
        </r>
        <r>
          <rPr>
            <b/>
            <sz val="11"/>
            <color indexed="10"/>
            <rFont val="Tahoma"/>
            <family val="2"/>
          </rPr>
          <t>Sa(0.2):</t>
        </r>
        <r>
          <rPr>
            <b/>
            <sz val="11"/>
            <color indexed="81"/>
            <rFont val="Tahoma"/>
            <family val="2"/>
          </rPr>
          <t xml:space="preserve"> see Table 1.2 in MMAH Supplementary Standard SB-1
</t>
        </r>
        <r>
          <rPr>
            <u/>
            <sz val="11"/>
            <color indexed="12"/>
            <rFont val="Tahoma"/>
            <family val="2"/>
          </rPr>
          <t>https://www.publications.gov.on.ca/store/20170501121/Free_Download_Files/510156.pdf</t>
        </r>
        <r>
          <rPr>
            <b/>
            <sz val="11"/>
            <color indexed="81"/>
            <rFont val="Tahoma"/>
            <family val="2"/>
          </rPr>
          <t xml:space="preserve">
</t>
        </r>
        <r>
          <rPr>
            <b/>
            <sz val="9"/>
            <color indexed="81"/>
            <rFont val="Tahoma"/>
            <family val="2"/>
          </rPr>
          <t>see also</t>
        </r>
        <r>
          <rPr>
            <b/>
            <sz val="11"/>
            <color indexed="81"/>
            <rFont val="Tahoma"/>
            <family val="2"/>
          </rPr>
          <t xml:space="preserve">
</t>
        </r>
        <r>
          <rPr>
            <u/>
            <sz val="11"/>
            <color indexed="12"/>
            <rFont val="Tahoma"/>
            <family val="2"/>
          </rPr>
          <t>https://www.seismescanada.rncan.gc.ca/hazard-alea/interpolat/nbc2020-cnb2020-en.php</t>
        </r>
        <r>
          <rPr>
            <b/>
            <sz val="11"/>
            <color indexed="81"/>
            <rFont val="Tahoma"/>
            <family val="2"/>
          </rPr>
          <t xml:space="preserve">
</t>
        </r>
        <r>
          <rPr>
            <b/>
            <sz val="11"/>
            <color indexed="10"/>
            <rFont val="Tahoma"/>
            <family val="2"/>
          </rPr>
          <t>(Fa):</t>
        </r>
        <r>
          <rPr>
            <b/>
            <sz val="11"/>
            <color indexed="81"/>
            <rFont val="Tahoma"/>
            <family val="2"/>
          </rPr>
          <t xml:space="preserve"> see OBC 
        </t>
        </r>
        <r>
          <rPr>
            <sz val="11"/>
            <color indexed="81"/>
            <rFont val="Tahoma"/>
            <family val="2"/>
          </rPr>
          <t>See Table 4.1.8.4.A for Site Class (A,B,C,D,E, or F)
        Use Table 4.1.8.4.B for determination of (Fa)</t>
        </r>
        <r>
          <rPr>
            <b/>
            <sz val="9"/>
            <color indexed="81"/>
            <rFont val="Tahoma"/>
            <family val="2"/>
          </rPr>
          <t xml:space="preserve">
</t>
        </r>
        <r>
          <rPr>
            <sz val="9"/>
            <color indexed="81"/>
            <rFont val="Tahoma"/>
            <family val="2"/>
          </rPr>
          <t xml:space="preserve">
</t>
        </r>
      </text>
    </comment>
    <comment ref="D258" authorId="0" shapeId="0" xr:uid="{09F31EF5-5227-490C-9A7B-72A365815FFF}">
      <text>
        <r>
          <rPr>
            <sz val="10"/>
            <color indexed="81"/>
            <rFont val="Tahoma"/>
            <family val="2"/>
          </rPr>
          <t>Select the applicable safety standard that applies to this design.</t>
        </r>
      </text>
    </comment>
    <comment ref="P258" authorId="0" shapeId="0" xr:uid="{6823F1B8-2E5F-4EF9-82E4-217922BC7FDC}">
      <text>
        <r>
          <rPr>
            <sz val="10"/>
            <color indexed="81"/>
            <rFont val="Tahoma"/>
            <family val="2"/>
          </rPr>
          <t>Select the code version for the applicable safety standard.</t>
        </r>
      </text>
    </comment>
    <comment ref="D260" authorId="0" shapeId="0" xr:uid="{11A88FE3-65B5-46F4-94A8-871C469A90F9}">
      <text>
        <r>
          <rPr>
            <sz val="10"/>
            <color indexed="81"/>
            <rFont val="Tahoma"/>
            <family val="2"/>
          </rPr>
          <t xml:space="preserve">Enter the building code that is applicable to this design.  Eg. O.Reg 332/12
</t>
        </r>
      </text>
    </comment>
    <comment ref="D262" authorId="0" shapeId="0" xr:uid="{A279C4D1-5F20-4ED2-9CE2-DBC4D989D80D}">
      <text>
        <r>
          <rPr>
            <sz val="10"/>
            <color indexed="81"/>
            <rFont val="Tahoma"/>
            <family val="2"/>
          </rPr>
          <t>Enter the Ontario Electrical Safety Code that is applicable to this design. Eg. C22.1-02 as amended.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Q5" authorId="0" shapeId="0" xr:uid="{AC1CAB78-8302-45C1-A1BE-AAD7FB6C2FC8}">
      <text>
        <r>
          <rPr>
            <sz val="10"/>
            <color indexed="81"/>
            <rFont val="Tahoma"/>
            <family val="2"/>
          </rPr>
          <t>Data populated from Application Sheet.  No entry allowed here.</t>
        </r>
      </text>
    </comment>
    <comment ref="Y5" authorId="0" shapeId="0" xr:uid="{7DC478F3-5692-4F9F-B4B4-6FB5F7872F18}">
      <text>
        <r>
          <rPr>
            <sz val="10"/>
            <color indexed="81"/>
            <rFont val="Tahoma"/>
            <family val="2"/>
          </rPr>
          <t>Enter the revision date for this document.  If submitting revised pages the date should reflect the date the page was changed.</t>
        </r>
      </text>
    </comment>
    <comment ref="AF5" authorId="0" shapeId="0" xr:uid="{C981E065-1D0C-4DBA-906A-DC7B85DA8B77}">
      <text>
        <r>
          <rPr>
            <sz val="10"/>
            <color indexed="81"/>
            <rFont val="Tahoma"/>
            <family val="2"/>
          </rPr>
          <t>Enter the revision identifier for this document.  If submitting revised pages the revision identifier must be unique so that revised pages can be easily identified.</t>
        </r>
      </text>
    </comment>
    <comment ref="J7" authorId="0" shapeId="0" xr:uid="{D9A922FA-63F8-47AF-9BD0-445B1640FB09}">
      <text>
        <r>
          <rPr>
            <sz val="10"/>
            <color indexed="81"/>
            <rFont val="Tahoma"/>
            <family val="2"/>
          </rPr>
          <t>Data populated from Application Sheet.  No entry allowed here.</t>
        </r>
      </text>
    </comment>
    <comment ref="AA7" authorId="0" shapeId="0" xr:uid="{472319A9-7CCC-4022-A7ED-38B6F1F2E67D}">
      <text>
        <r>
          <rPr>
            <sz val="10"/>
            <color indexed="81"/>
            <rFont val="Tahoma"/>
            <family val="2"/>
          </rPr>
          <t>Data populated from Application Sheet.  No entry allowed here.</t>
        </r>
      </text>
    </comment>
    <comment ref="AA9" authorId="0" shapeId="0" xr:uid="{8AD793FE-2ACB-4CCC-865E-0CC6D88254BD}">
      <text>
        <r>
          <rPr>
            <sz val="10"/>
            <color indexed="81"/>
            <rFont val="Tahoma"/>
            <family val="2"/>
          </rPr>
          <t>Data populated from Application Sheet.  No entry allowed here.</t>
        </r>
      </text>
    </comment>
    <comment ref="AA10" authorId="0" shapeId="0" xr:uid="{849A9257-BD93-49B3-AB97-8ECA83EB47A8}">
      <text>
        <r>
          <rPr>
            <sz val="10"/>
            <color indexed="81"/>
            <rFont val="Tahoma"/>
            <family val="2"/>
          </rPr>
          <t>Data populated from Application Sheet.  No entry allowed here.</t>
        </r>
      </text>
    </comment>
    <comment ref="D11" authorId="0" shapeId="0" xr:uid="{984662BF-FEB2-4C3E-B67E-FBA943625CD9}">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15" authorId="0" shapeId="0" xr:uid="{B7F72350-DABE-4D25-BB7A-74F81B8FCB6F}">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J15" authorId="0" shapeId="0" xr:uid="{18E2C858-E87F-4107-91EF-B8628F38CFF3}">
      <text>
        <r>
          <rPr>
            <sz val="10"/>
            <color indexed="81"/>
            <rFont val="Tahoma"/>
            <family val="2"/>
          </rPr>
          <t>Data populated from Application Sheet.  No entry allowed here.</t>
        </r>
      </text>
    </comment>
    <comment ref="J16" authorId="0" shapeId="0" xr:uid="{D7936D5E-C0E6-4D73-838B-732AA22341C4}">
      <text>
        <r>
          <rPr>
            <sz val="10"/>
            <color indexed="81"/>
            <rFont val="Tahoma"/>
            <family val="2"/>
          </rPr>
          <t>Data populated from Application Sheet.  No entry allowed here.</t>
        </r>
      </text>
    </comment>
    <comment ref="AG16" authorId="0" shapeId="0" xr:uid="{37D8E922-BE55-45A9-AEC0-2252ED63690A}">
      <text>
        <r>
          <rPr>
            <sz val="10"/>
            <color indexed="81"/>
            <rFont val="Tahoma"/>
            <family val="2"/>
          </rPr>
          <t>Data populated from Application Sheet.  No entry allowed here.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Q5" authorId="0" shapeId="0" xr:uid="{E77D2D7B-C5BA-415D-89D7-F6DA23AA4BC3}">
      <text>
        <r>
          <rPr>
            <sz val="10"/>
            <color indexed="81"/>
            <rFont val="Tahoma"/>
            <family val="2"/>
          </rPr>
          <t>Data populated from Application Sheet.  No entry allowed here.</t>
        </r>
      </text>
    </comment>
    <comment ref="Y5" authorId="0" shapeId="0" xr:uid="{3FE4EB31-4545-4D99-AEB3-BD979B34C182}">
      <text>
        <r>
          <rPr>
            <sz val="10"/>
            <color indexed="81"/>
            <rFont val="Tahoma"/>
            <family val="2"/>
          </rPr>
          <t>Enter the revision date for this document.  If submitting revised pages the date should reflect the date the page was changed.</t>
        </r>
      </text>
    </comment>
    <comment ref="AF5" authorId="0" shapeId="0" xr:uid="{8CB0C6B1-27F9-4095-B9D8-8EE01AE12433}">
      <text>
        <r>
          <rPr>
            <sz val="10"/>
            <color indexed="81"/>
            <rFont val="Tahoma"/>
            <family val="2"/>
          </rPr>
          <t>Enter the revision identifier for this document.  If submitting revised pages the revision identifier must be unique so that revised pages can be easily identified.</t>
        </r>
      </text>
    </comment>
    <comment ref="J6" authorId="0" shapeId="0" xr:uid="{3F05D388-6B5A-4A4C-A9E7-643CC4D67111}">
      <text>
        <r>
          <rPr>
            <sz val="10"/>
            <color indexed="81"/>
            <rFont val="Tahoma"/>
            <family val="2"/>
          </rPr>
          <t>Data populated from Application Sheet.  No entry allowed here.</t>
        </r>
      </text>
    </comment>
    <comment ref="AA6" authorId="0" shapeId="0" xr:uid="{7B7D9A36-E2DE-4008-BCAB-AC2512004003}">
      <text>
        <r>
          <rPr>
            <sz val="10"/>
            <color indexed="81"/>
            <rFont val="Tahoma"/>
            <family val="2"/>
          </rPr>
          <t>Data populated from Application Sheet.  No entry allowed here.</t>
        </r>
      </text>
    </comment>
    <comment ref="AA8" authorId="0" shapeId="0" xr:uid="{D8708FD1-7DC4-452C-A5A6-5FEFA2CA010D}">
      <text>
        <r>
          <rPr>
            <sz val="10"/>
            <color indexed="81"/>
            <rFont val="Tahoma"/>
            <family val="2"/>
          </rPr>
          <t>Data populated from Application Sheet.  No entry allowed here.</t>
        </r>
      </text>
    </comment>
    <comment ref="AA9" authorId="0" shapeId="0" xr:uid="{0D037B19-EEFD-4BCB-B538-5D15CABA063D}">
      <text>
        <r>
          <rPr>
            <sz val="10"/>
            <color indexed="81"/>
            <rFont val="Tahoma"/>
            <family val="2"/>
          </rPr>
          <t>Data populated from Application Sheet.  No entry allowed here.</t>
        </r>
      </text>
    </comment>
    <comment ref="D10" authorId="0" shapeId="0" xr:uid="{0D0AF17F-3D7C-4A1E-BBE7-32704D373399}">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U10" authorId="0" shapeId="0" xr:uid="{F7610BDF-D1DB-4E27-AD6C-87413406CBC8}">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12" authorId="0" shapeId="0" xr:uid="{1B1EF8E2-7984-4695-8DA0-9B8BB139B847}">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J12" authorId="0" shapeId="0" xr:uid="{AC4FE840-9931-43C5-B724-BFEBAA4057C8}">
      <text>
        <r>
          <rPr>
            <sz val="10"/>
            <color indexed="81"/>
            <rFont val="Tahoma"/>
            <family val="2"/>
          </rPr>
          <t>Data populated from Application Sheet.  No entry allowed here.</t>
        </r>
      </text>
    </comment>
    <comment ref="J13" authorId="0" shapeId="0" xr:uid="{D8F66834-D7CA-41F0-BD53-1B78F7996887}">
      <text>
        <r>
          <rPr>
            <sz val="10"/>
            <color indexed="81"/>
            <rFont val="Tahoma"/>
            <family val="2"/>
          </rPr>
          <t>Data populated from Application Sheet.  No entry allowed here.</t>
        </r>
      </text>
    </comment>
    <comment ref="AG13" authorId="0" shapeId="0" xr:uid="{58747115-F344-4BA0-9A21-43087DB2A4B0}">
      <text>
        <r>
          <rPr>
            <sz val="10"/>
            <color indexed="81"/>
            <rFont val="Tahoma"/>
            <family val="2"/>
          </rPr>
          <t>Data populated from Application Sheet.  No entry allowed here.</t>
        </r>
      </text>
    </comment>
    <comment ref="D52" authorId="0" shapeId="0" xr:uid="{D7C6F549-2336-4D9C-97A2-93CB80E247ED}">
      <text>
        <r>
          <rPr>
            <sz val="10"/>
            <color indexed="81"/>
            <rFont val="Tahoma"/>
            <family val="2"/>
          </rPr>
          <t>Enter the date the Document Transmittal &amp; Engineers Statement was prepared.</t>
        </r>
      </text>
    </comment>
    <comment ref="M52" authorId="0" shapeId="0" xr:uid="{831A2528-1EA9-4248-80E3-09A14000F060}">
      <text>
        <r>
          <rPr>
            <sz val="10"/>
            <color indexed="81"/>
            <rFont val="Tahoma"/>
            <family val="2"/>
          </rPr>
          <t>The Document Transmittal &amp; Engineers Statement must be signed by the submitting Engineer.</t>
        </r>
      </text>
    </comment>
    <comment ref="Q59" authorId="0" shapeId="0" xr:uid="{AF67E3B3-7FC6-4E57-9DD5-8FAE40C00518}">
      <text>
        <r>
          <rPr>
            <sz val="10"/>
            <color indexed="81"/>
            <rFont val="Tahoma"/>
            <family val="2"/>
          </rPr>
          <t>Data populated from Application Sheet.  No entry allowed here.</t>
        </r>
      </text>
    </comment>
    <comment ref="Y59" authorId="0" shapeId="0" xr:uid="{A925AE1E-4DB3-487C-8FBB-2EEE5151908C}">
      <text>
        <r>
          <rPr>
            <sz val="10"/>
            <color indexed="81"/>
            <rFont val="Tahoma"/>
            <family val="2"/>
          </rPr>
          <t>Enter the revision date for this document.  If submitting revised pages the date should reflect the date the page was changed.</t>
        </r>
      </text>
    </comment>
    <comment ref="AF59" authorId="0" shapeId="0" xr:uid="{B74F825D-47C9-4775-8AA7-C869188FFC6D}">
      <text>
        <r>
          <rPr>
            <sz val="10"/>
            <color indexed="81"/>
            <rFont val="Tahoma"/>
            <family val="2"/>
          </rPr>
          <t>Enter the revision identifier for this document.  If submitting revised pages the revision identifier must be unique so that revised pages can be easily identified.</t>
        </r>
      </text>
    </comment>
    <comment ref="J60" authorId="0" shapeId="0" xr:uid="{8E40F875-90A2-4FE6-85DE-B938BCDDDA00}">
      <text>
        <r>
          <rPr>
            <sz val="10"/>
            <color indexed="81"/>
            <rFont val="Tahoma"/>
            <family val="2"/>
          </rPr>
          <t>Data populated from Application Sheet.  No entry allowed here.</t>
        </r>
      </text>
    </comment>
    <comment ref="AA60" authorId="0" shapeId="0" xr:uid="{343A0D5C-AA23-4ABE-BD8C-363E720FDDB0}">
      <text>
        <r>
          <rPr>
            <sz val="10"/>
            <color indexed="81"/>
            <rFont val="Tahoma"/>
            <family val="2"/>
          </rPr>
          <t>Data populated from Application Sheet.  No entry allowed here.</t>
        </r>
      </text>
    </comment>
    <comment ref="AA62" authorId="0" shapeId="0" xr:uid="{D6581AD8-E131-47BD-98D7-2BAB4421B07D}">
      <text>
        <r>
          <rPr>
            <sz val="10"/>
            <color indexed="81"/>
            <rFont val="Tahoma"/>
            <family val="2"/>
          </rPr>
          <t>Data populated from Application Sheet.  No entry allowed here.</t>
        </r>
      </text>
    </comment>
    <comment ref="AA63" authorId="0" shapeId="0" xr:uid="{04D3FD01-2D28-4444-AB44-EAA9FC67A85F}">
      <text>
        <r>
          <rPr>
            <sz val="10"/>
            <color indexed="81"/>
            <rFont val="Tahoma"/>
            <family val="2"/>
          </rPr>
          <t>Data populated from Application Sheet.  No entry allowed here.</t>
        </r>
      </text>
    </comment>
    <comment ref="D64" authorId="0" shapeId="0" xr:uid="{659FBF78-CC8C-44C4-9C70-A495FABD37DF}">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U64" authorId="0" shapeId="0" xr:uid="{AB9BAE23-CD7C-4B6F-8183-DB5E32A27231}">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66" authorId="0" shapeId="0" xr:uid="{CED614A4-4907-43B1-8B08-BE0C71ED943E}">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J66" authorId="0" shapeId="0" xr:uid="{A9BEB2BC-80C6-4542-BA47-5EE9DEB58E18}">
      <text>
        <r>
          <rPr>
            <sz val="10"/>
            <color indexed="81"/>
            <rFont val="Tahoma"/>
            <family val="2"/>
          </rPr>
          <t>Data populated from Application Sheet.  No entry allowed here.</t>
        </r>
      </text>
    </comment>
    <comment ref="J67" authorId="0" shapeId="0" xr:uid="{43695DB3-B782-440E-9DD7-29F5529FD54D}">
      <text>
        <r>
          <rPr>
            <sz val="10"/>
            <color indexed="81"/>
            <rFont val="Tahoma"/>
            <family val="2"/>
          </rPr>
          <t>Data populated from Application Sheet.  No entry allowed here.</t>
        </r>
      </text>
    </comment>
    <comment ref="AG67" authorId="0" shapeId="0" xr:uid="{6D7D4916-F031-4F48-9519-C9CED188B7FA}">
      <text>
        <r>
          <rPr>
            <sz val="10"/>
            <color indexed="81"/>
            <rFont val="Tahoma"/>
            <family val="2"/>
          </rPr>
          <t>Data populated from Application Sheet.  No entry allowed here.</t>
        </r>
      </text>
    </comment>
    <comment ref="D106" authorId="0" shapeId="0" xr:uid="{76AF18DE-AAB0-4E7B-BA6D-101522D216D4}">
      <text>
        <r>
          <rPr>
            <sz val="10"/>
            <color indexed="81"/>
            <rFont val="Tahoma"/>
            <family val="2"/>
          </rPr>
          <t>Enter the date the Document Transmittal &amp; Engineers Statement was prepared.</t>
        </r>
      </text>
    </comment>
    <comment ref="M106" authorId="0" shapeId="0" xr:uid="{BF353694-57D3-47A5-A7DB-588AC28737AF}">
      <text>
        <r>
          <rPr>
            <sz val="10"/>
            <color indexed="81"/>
            <rFont val="Tahoma"/>
            <family val="2"/>
          </rPr>
          <t>The Document Transmittal &amp; Engineers Statement must be signed by the submitting Engineer.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P5" authorId="0" shapeId="0" xr:uid="{8CDF3FFC-4151-4B9B-8AA4-2269C1A364C3}">
      <text>
        <r>
          <rPr>
            <sz val="10"/>
            <color indexed="81"/>
            <rFont val="Tahoma"/>
            <family val="2"/>
          </rPr>
          <t>Data populated from Application Sheet.  No entry allowed here.</t>
        </r>
      </text>
    </comment>
    <comment ref="X5" authorId="0" shapeId="0" xr:uid="{A612AF06-5A49-4497-B788-54CDB061ABC2}">
      <text>
        <r>
          <rPr>
            <sz val="10"/>
            <color indexed="81"/>
            <rFont val="Tahoma"/>
            <family val="2"/>
          </rPr>
          <t>Enter the revision date for this document.  If submitting revised pages the date should reflect the date the page was changed.</t>
        </r>
      </text>
    </comment>
    <comment ref="AE5" authorId="0" shapeId="0" xr:uid="{A1142D33-5B5C-47D3-A8F4-56929A75C6CB}">
      <text>
        <r>
          <rPr>
            <sz val="10"/>
            <color indexed="81"/>
            <rFont val="Tahoma"/>
            <family val="2"/>
          </rPr>
          <t>Enter the revision identifier for this document.  If submitting revised pages the revision identifier must be unique so that revised pages can be easily identified.</t>
        </r>
      </text>
    </comment>
    <comment ref="I6" authorId="0" shapeId="0" xr:uid="{C2962D7F-87BD-4679-B3D2-33EB7D47017F}">
      <text>
        <r>
          <rPr>
            <sz val="10"/>
            <color indexed="81"/>
            <rFont val="Tahoma"/>
            <family val="2"/>
          </rPr>
          <t>Data populated from Application Sheet.  No entry allowed here.</t>
        </r>
      </text>
    </comment>
    <comment ref="Z6" authorId="0" shapeId="0" xr:uid="{BEB30C98-5F48-45EC-87C1-27E3A71A26BF}">
      <text>
        <r>
          <rPr>
            <sz val="10"/>
            <color indexed="81"/>
            <rFont val="Tahoma"/>
            <family val="2"/>
          </rPr>
          <t>Data populated from Application Sheet.  No entry allowed here.</t>
        </r>
      </text>
    </comment>
    <comment ref="Z8" authorId="0" shapeId="0" xr:uid="{C7B6DF06-146B-4881-B266-C5EB932F64D6}">
      <text>
        <r>
          <rPr>
            <sz val="10"/>
            <color indexed="81"/>
            <rFont val="Tahoma"/>
            <family val="2"/>
          </rPr>
          <t>Data populated from Application Sheet.  No entry allowed here.</t>
        </r>
      </text>
    </comment>
    <comment ref="Z9" authorId="0" shapeId="0" xr:uid="{DAA7FB9E-0507-4246-B781-C8E0C024834D}">
      <text>
        <r>
          <rPr>
            <sz val="10"/>
            <color indexed="81"/>
            <rFont val="Tahoma"/>
            <family val="2"/>
          </rPr>
          <t>Data populated from Application Sheet.  No entry allowed here.</t>
        </r>
      </text>
    </comment>
    <comment ref="C10" authorId="0" shapeId="0" xr:uid="{2F16DB26-9F42-4BFE-97C4-8478C1CCB7CA}">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C14" authorId="0" shapeId="0" xr:uid="{80DF405D-6D07-4522-94D1-6E371461890A}">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I14" authorId="0" shapeId="0" xr:uid="{0B51C584-EFA9-4A56-9FE5-42CF7271CAA8}">
      <text>
        <r>
          <rPr>
            <sz val="10"/>
            <color indexed="81"/>
            <rFont val="Tahoma"/>
            <family val="2"/>
          </rPr>
          <t>Data populated from Application Sheet.  No entry allowed here.</t>
        </r>
      </text>
    </comment>
    <comment ref="I15" authorId="0" shapeId="0" xr:uid="{9AAA695C-E30A-4D3F-8536-323EB5A685DE}">
      <text>
        <r>
          <rPr>
            <sz val="10"/>
            <color indexed="81"/>
            <rFont val="Tahoma"/>
            <family val="2"/>
          </rPr>
          <t>Data populated from Application Sheet.  No entry allowed here.</t>
        </r>
      </text>
    </comment>
    <comment ref="AF15" authorId="0" shapeId="0" xr:uid="{8FA39E6F-9591-45E6-AF23-7B621D16D17B}">
      <text>
        <r>
          <rPr>
            <sz val="10"/>
            <color indexed="81"/>
            <rFont val="Tahoma"/>
            <family val="2"/>
          </rPr>
          <t>Data populated from Application Sheet.  No entry allowed here.</t>
        </r>
      </text>
    </comment>
    <comment ref="C52" authorId="0" shapeId="0" xr:uid="{B9355952-AA88-42D8-AA27-F19C92C4C305}">
      <text>
        <r>
          <rPr>
            <sz val="10"/>
            <color indexed="81"/>
            <rFont val="Tahoma"/>
            <family val="2"/>
          </rPr>
          <t>Enter the date the Document Transmittal &amp; Engineers Statement was prepared.</t>
        </r>
      </text>
    </comment>
    <comment ref="L52" authorId="0" shapeId="0" xr:uid="{517E2FA1-83DF-4BB6-B1CE-248116B5DAB1}">
      <text>
        <r>
          <rPr>
            <sz val="10"/>
            <color indexed="81"/>
            <rFont val="Tahoma"/>
            <family val="2"/>
          </rPr>
          <t>The Document Transmittal &amp; Engineers Statement must be signed by the submitting Engineer.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L5" authorId="0" shapeId="0" xr:uid="{E4746F16-F324-48E7-9394-763FDD4B4C64}">
      <text>
        <r>
          <rPr>
            <sz val="10"/>
            <color indexed="81"/>
            <rFont val="Tahoma"/>
            <family val="2"/>
          </rPr>
          <t>Data populated from Application Sheet.  No entry allowed here.</t>
        </r>
      </text>
    </comment>
    <comment ref="Q5" authorId="0" shapeId="0" xr:uid="{5728886A-4F69-4283-8E23-53B376629B33}">
      <text>
        <r>
          <rPr>
            <sz val="10"/>
            <color indexed="81"/>
            <rFont val="Tahoma"/>
            <family val="2"/>
          </rPr>
          <t>Enter the revision date for this document.  If submitting revised pages the date should reflect the date the page was changed.</t>
        </r>
      </text>
    </comment>
    <comment ref="V5" authorId="0" shapeId="0" xr:uid="{E2D67066-AEB6-4074-B91E-CA8A1207B5EC}">
      <text>
        <r>
          <rPr>
            <sz val="10"/>
            <color indexed="81"/>
            <rFont val="Tahoma"/>
            <family val="2"/>
          </rPr>
          <t>Enter the revision identifier for this document.  If submitting revised pages the revision identifier must be unique so that revised pages can be easily identified.</t>
        </r>
      </text>
    </comment>
    <comment ref="G6" authorId="0" shapeId="0" xr:uid="{ABCFEC67-6D54-4783-BC99-1AC971615BEE}">
      <text>
        <r>
          <rPr>
            <sz val="10"/>
            <color indexed="81"/>
            <rFont val="Tahoma"/>
            <family val="2"/>
          </rPr>
          <t>Data populated from Application.  No entry allowed here.</t>
        </r>
      </text>
    </comment>
    <comment ref="K6" authorId="0" shapeId="0" xr:uid="{4A23F086-39CD-48B1-A646-81F46B957A2B}">
      <text>
        <r>
          <rPr>
            <sz val="10"/>
            <color indexed="81"/>
            <rFont val="Tahoma"/>
            <family val="2"/>
          </rPr>
          <t>Data populated from Application.  No entry allowed here.</t>
        </r>
      </text>
    </comment>
    <comment ref="P6" authorId="0" shapeId="0" xr:uid="{73F22501-27EC-4575-B244-0538BE70DB53}">
      <text>
        <r>
          <rPr>
            <sz val="10"/>
            <color indexed="81"/>
            <rFont val="Tahoma"/>
            <family val="2"/>
          </rPr>
          <t>Data populated from Application.  No entry allowed here.</t>
        </r>
      </text>
    </comment>
    <comment ref="S6" authorId="0" shapeId="0" xr:uid="{14AA84C3-FDD3-456D-B936-6C7BAA882477}">
      <text>
        <r>
          <rPr>
            <sz val="10"/>
            <color indexed="81"/>
            <rFont val="Tahoma"/>
            <family val="2"/>
          </rPr>
          <t>Data populated from Application.  No entry allowed here.</t>
        </r>
      </text>
    </comment>
    <comment ref="W6" authorId="0" shapeId="0" xr:uid="{33089458-B231-41E9-8D38-F89FA047732A}">
      <text>
        <r>
          <rPr>
            <sz val="10"/>
            <color indexed="81"/>
            <rFont val="Tahoma"/>
            <family val="2"/>
          </rPr>
          <t>Data populated from Application.  No entry allowed here.</t>
        </r>
      </text>
    </comment>
    <comment ref="G7" authorId="0" shapeId="0" xr:uid="{05DBEB14-4E13-4CC6-9489-97F09DD93179}">
      <text>
        <r>
          <rPr>
            <sz val="10"/>
            <color indexed="81"/>
            <rFont val="Tahoma"/>
            <family val="2"/>
          </rPr>
          <t>Data populated from Application.  No entry allowed here.</t>
        </r>
      </text>
    </comment>
    <comment ref="K7" authorId="0" shapeId="0" xr:uid="{5C435FC8-81DA-42FC-B102-FC0903AF7F0C}">
      <text>
        <r>
          <rPr>
            <sz val="10"/>
            <color indexed="81"/>
            <rFont val="Tahoma"/>
            <family val="2"/>
          </rPr>
          <t>Data populated from Application.  No entry allowed here.</t>
        </r>
      </text>
    </comment>
    <comment ref="P7" authorId="0" shapeId="0" xr:uid="{775212CD-B86A-4F95-82C5-4AB579BF2979}">
      <text>
        <r>
          <rPr>
            <sz val="10"/>
            <color indexed="81"/>
            <rFont val="Tahoma"/>
            <family val="2"/>
          </rPr>
          <t>Data populated from Application.  No entry allowed here.</t>
        </r>
      </text>
    </comment>
    <comment ref="S7" authorId="0" shapeId="0" xr:uid="{0C37EF72-B28B-43AE-A20E-8AFA18013A87}">
      <text>
        <r>
          <rPr>
            <sz val="10"/>
            <color indexed="81"/>
            <rFont val="Tahoma"/>
            <family val="2"/>
          </rPr>
          <t>Data populated from Application.  No entry allowed here.</t>
        </r>
      </text>
    </comment>
    <comment ref="W7" authorId="0" shapeId="0" xr:uid="{891BC804-427E-4B6C-8977-EAC16D05B43E}">
      <text>
        <r>
          <rPr>
            <sz val="10"/>
            <color indexed="81"/>
            <rFont val="Tahoma"/>
            <family val="2"/>
          </rPr>
          <t>Data populated from Application.  No entry allowed here.</t>
        </r>
      </text>
    </comment>
    <comment ref="G12" authorId="0" shapeId="0" xr:uid="{750AB2E5-6833-4C2A-A31A-1B251CB0672A}">
      <text>
        <r>
          <rPr>
            <sz val="10"/>
            <color indexed="81"/>
            <rFont val="Tahoma"/>
            <family val="2"/>
          </rPr>
          <t>Data populated from Application Sheet.  No entry allowed here.</t>
        </r>
      </text>
    </comment>
    <comment ref="S12" authorId="0" shapeId="0" xr:uid="{AA2194F5-9EE3-4E31-A1AC-57CD48F7E5E5}">
      <text>
        <r>
          <rPr>
            <sz val="10"/>
            <color indexed="81"/>
            <rFont val="Tahoma"/>
            <family val="2"/>
          </rPr>
          <t>Data populated from Application Sheet.  No entry allowed here.</t>
        </r>
      </text>
    </comment>
    <comment ref="G14" authorId="0" shapeId="0" xr:uid="{DCC14148-AC7E-4B2D-9E35-E3B791B5DFD4}">
      <text>
        <r>
          <rPr>
            <sz val="10"/>
            <color indexed="81"/>
            <rFont val="Tahoma"/>
            <family val="2"/>
          </rPr>
          <t>Data populated from Application Sheet.  No entry allowed here.</t>
        </r>
      </text>
    </comment>
    <comment ref="S14" authorId="0" shapeId="0" xr:uid="{0B78DB73-2452-4CA9-9256-998BBFA379D2}">
      <text>
        <r>
          <rPr>
            <sz val="10"/>
            <color indexed="81"/>
            <rFont val="Tahoma"/>
            <family val="2"/>
          </rPr>
          <t>Data populated from Application Sheet.  No entry allowed here.</t>
        </r>
      </text>
    </comment>
    <comment ref="S15" authorId="0" shapeId="0" xr:uid="{1D183A73-63E7-4CA5-AF90-D4B29714BAFD}">
      <text>
        <r>
          <rPr>
            <sz val="10"/>
            <color indexed="81"/>
            <rFont val="Tahoma"/>
            <family val="2"/>
          </rPr>
          <t>Data populated from Application Sheet.  No entry allowed here.</t>
        </r>
      </text>
    </comment>
    <comment ref="D16" authorId="0" shapeId="0" xr:uid="{E3A2C217-41BC-40F7-823D-E08ACBBA4E8A}">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23" authorId="0" shapeId="0" xr:uid="{A399A215-FEB0-413F-BF57-E0A454CB4363}">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G23" authorId="0" shapeId="0" xr:uid="{2BF64D58-FA10-42C4-969C-F723CA2E4AC2}">
      <text>
        <r>
          <rPr>
            <sz val="10"/>
            <color indexed="81"/>
            <rFont val="Tahoma"/>
            <family val="2"/>
          </rPr>
          <t>Data populated from Application Sheet.  No entry allowed here.</t>
        </r>
      </text>
    </comment>
    <comment ref="G24" authorId="0" shapeId="0" xr:uid="{199B0533-AFC1-48E6-A882-6B5FE2FE114A}">
      <text>
        <r>
          <rPr>
            <sz val="10"/>
            <color indexed="81"/>
            <rFont val="Tahoma"/>
            <family val="2"/>
          </rPr>
          <t>Data populated from Application Sheet.  No entry allowed here.</t>
        </r>
      </text>
    </comment>
    <comment ref="D161" authorId="0" shapeId="0" xr:uid="{CAB5F75B-DB47-4D99-A4ED-3690EC495E02}">
      <text>
        <r>
          <rPr>
            <sz val="10"/>
            <color indexed="81"/>
            <rFont val="Tahoma"/>
            <family val="2"/>
          </rPr>
          <t>Select the applicable safety standard that applies to this design.</t>
        </r>
      </text>
    </comment>
    <comment ref="P161" authorId="0" shapeId="0" xr:uid="{3A252DBE-4A14-42F6-85A5-D4FD6BCD2348}">
      <text>
        <r>
          <rPr>
            <sz val="10"/>
            <color indexed="81"/>
            <rFont val="Tahoma"/>
            <family val="2"/>
          </rPr>
          <t>Select the code version for the applicable safety standard.</t>
        </r>
      </text>
    </comment>
    <comment ref="D163" authorId="0" shapeId="0" xr:uid="{7CCED3ED-8466-480B-B205-7D0674F6CE12}">
      <text>
        <r>
          <rPr>
            <sz val="10"/>
            <color indexed="81"/>
            <rFont val="Tahoma"/>
            <family val="2"/>
          </rPr>
          <t>Enter the building code that is applicable to this design.  Eg. O.Reg 350/06</t>
        </r>
      </text>
    </comment>
    <comment ref="D165" authorId="0" shapeId="0" xr:uid="{7079DA0F-8AD3-438F-8CBA-5047FCC2CF99}">
      <text>
        <r>
          <rPr>
            <sz val="10"/>
            <color indexed="81"/>
            <rFont val="Tahoma"/>
            <family val="2"/>
          </rPr>
          <t>Enter the Ontario Electrical Safety Code that is applicable to this design. Eg. C22.1-02 as amended.</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Sherif Salib</author>
    <author>Rob Kremer</author>
    <author>David Witt</author>
  </authors>
  <commentList>
    <comment ref="U4" authorId="0" shapeId="0" xr:uid="{A31176D6-1803-4FBD-90D0-A065ACDD2965}">
      <text>
        <r>
          <rPr>
            <b/>
            <sz val="9"/>
            <color indexed="81"/>
            <rFont val="Tahoma"/>
            <family val="2"/>
          </rPr>
          <t>Sherif Salib:</t>
        </r>
        <r>
          <rPr>
            <sz val="9"/>
            <color indexed="81"/>
            <rFont val="Tahoma"/>
            <family val="2"/>
          </rPr>
          <t xml:space="preserve">
Data populated from Application Sheet.  No entry allowed here.</t>
        </r>
      </text>
    </comment>
    <comment ref="AG10" authorId="1" shapeId="0" xr:uid="{AD5CA938-84A1-4D8A-9145-D186D8A22FBB}">
      <text>
        <r>
          <rPr>
            <sz val="9"/>
            <color indexed="81"/>
            <rFont val="Tahoma"/>
            <family val="2"/>
          </rPr>
          <t xml:space="preserve">Note: Capacity is in Persons, not KG
</t>
        </r>
      </text>
    </comment>
    <comment ref="D118" authorId="2" shapeId="0" xr:uid="{1B69A924-4B2D-450B-B53C-A1C75D207657}">
      <text>
        <r>
          <rPr>
            <sz val="10"/>
            <color indexed="81"/>
            <rFont val="Tahoma"/>
            <family val="2"/>
          </rPr>
          <t>Select the applicable safety standard that applies to this design.</t>
        </r>
      </text>
    </comment>
    <comment ref="D120" authorId="2" shapeId="0" xr:uid="{99BEFDB6-72A2-4BA7-9BC8-8C2DB88CBB12}">
      <text>
        <r>
          <rPr>
            <sz val="10"/>
            <color indexed="81"/>
            <rFont val="Tahoma"/>
            <family val="2"/>
          </rPr>
          <t>Enter the building code that is applicable to this design.  Eg. O.Reg 350/06</t>
        </r>
      </text>
    </comment>
    <comment ref="D122" authorId="2" shapeId="0" xr:uid="{511EF520-CA0F-4E89-8E45-44A7D513798E}">
      <text>
        <r>
          <rPr>
            <sz val="10"/>
            <color indexed="81"/>
            <rFont val="Tahoma"/>
            <family val="2"/>
          </rPr>
          <t>Enter the Ontario Electrical Safety Code that is applicable to this design. Eg. C22.1-02 as amended.</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David Witt</author>
  </authors>
  <commentList>
    <comment ref="L5" authorId="0" shapeId="0" xr:uid="{631DFD7C-B458-418D-A019-94A5C9CEB3AC}">
      <text>
        <r>
          <rPr>
            <sz val="10"/>
            <color indexed="81"/>
            <rFont val="Tahoma"/>
            <family val="2"/>
          </rPr>
          <t>Data populated from Application Sheet.  No entry allowed here.</t>
        </r>
      </text>
    </comment>
    <comment ref="Q5" authorId="0" shapeId="0" xr:uid="{0065BA09-7473-4D3B-B300-84D04BC34886}">
      <text>
        <r>
          <rPr>
            <sz val="10"/>
            <color indexed="81"/>
            <rFont val="Tahoma"/>
            <family val="2"/>
          </rPr>
          <t>Enter the revision date for this document.  If submitting revised pages the date should reflect the date the page was changed.</t>
        </r>
      </text>
    </comment>
    <comment ref="V5" authorId="0" shapeId="0" xr:uid="{8AC929F5-C9C9-46E0-A06E-6E9D467EF3C1}">
      <text>
        <r>
          <rPr>
            <sz val="10"/>
            <color indexed="81"/>
            <rFont val="Tahoma"/>
            <family val="2"/>
          </rPr>
          <t>Enter the revision identifier for this document.  If submitting revised pages the revision identifier must be unique so that revised pages can be easily identified.</t>
        </r>
      </text>
    </comment>
    <comment ref="G6" authorId="0" shapeId="0" xr:uid="{787D5956-FDD1-4A6C-B788-C0678AF64194}">
      <text>
        <r>
          <rPr>
            <sz val="10"/>
            <color indexed="81"/>
            <rFont val="Tahoma"/>
            <family val="2"/>
          </rPr>
          <t>Data populated from Application.  No entry allowed here.</t>
        </r>
      </text>
    </comment>
    <comment ref="K6" authorId="0" shapeId="0" xr:uid="{80FE22C4-BFA5-4730-8208-91F65AA2705D}">
      <text>
        <r>
          <rPr>
            <sz val="10"/>
            <color indexed="81"/>
            <rFont val="Tahoma"/>
            <family val="2"/>
          </rPr>
          <t>Data populated from Application.  No entry allowed here.</t>
        </r>
      </text>
    </comment>
    <comment ref="P6" authorId="0" shapeId="0" xr:uid="{4181B9D6-FE09-4AD3-BDF5-32765DB6E421}">
      <text>
        <r>
          <rPr>
            <sz val="10"/>
            <color indexed="81"/>
            <rFont val="Tahoma"/>
            <family val="2"/>
          </rPr>
          <t>Data populated from Application.  No entry allowed here.</t>
        </r>
      </text>
    </comment>
    <comment ref="S6" authorId="0" shapeId="0" xr:uid="{EED9888B-6BE5-474D-8584-174B1CD4F964}">
      <text>
        <r>
          <rPr>
            <sz val="10"/>
            <color indexed="81"/>
            <rFont val="Tahoma"/>
            <family val="2"/>
          </rPr>
          <t>Data populated from Application.  No entry allowed here.</t>
        </r>
      </text>
    </comment>
    <comment ref="W6" authorId="0" shapeId="0" xr:uid="{01883F52-70F0-4DF8-B0CD-4D26DCED57EF}">
      <text>
        <r>
          <rPr>
            <sz val="10"/>
            <color indexed="81"/>
            <rFont val="Tahoma"/>
            <family val="2"/>
          </rPr>
          <t>Data populated from Application.  No entry allowed here.</t>
        </r>
      </text>
    </comment>
    <comment ref="G7" authorId="0" shapeId="0" xr:uid="{0BD1776B-8772-4721-930D-531C162BDEAD}">
      <text>
        <r>
          <rPr>
            <sz val="10"/>
            <color indexed="81"/>
            <rFont val="Tahoma"/>
            <family val="2"/>
          </rPr>
          <t>Data populated from Application.  No entry allowed here.</t>
        </r>
      </text>
    </comment>
    <comment ref="K7" authorId="0" shapeId="0" xr:uid="{DD075D54-E106-415F-8902-0225372B7408}">
      <text>
        <r>
          <rPr>
            <sz val="10"/>
            <color indexed="81"/>
            <rFont val="Tahoma"/>
            <family val="2"/>
          </rPr>
          <t>Data populated from Application.  No entry allowed here.</t>
        </r>
      </text>
    </comment>
    <comment ref="P7" authorId="0" shapeId="0" xr:uid="{5738294C-1B65-41E2-8C26-D3A94106F769}">
      <text>
        <r>
          <rPr>
            <sz val="10"/>
            <color indexed="81"/>
            <rFont val="Tahoma"/>
            <family val="2"/>
          </rPr>
          <t>Data populated from Application.  No entry allowed here.</t>
        </r>
      </text>
    </comment>
    <comment ref="S7" authorId="0" shapeId="0" xr:uid="{393877F2-F423-4466-8907-9ED1CD839714}">
      <text>
        <r>
          <rPr>
            <sz val="10"/>
            <color indexed="81"/>
            <rFont val="Tahoma"/>
            <family val="2"/>
          </rPr>
          <t>Data populated from Application.  No entry allowed here.</t>
        </r>
      </text>
    </comment>
    <comment ref="W7" authorId="0" shapeId="0" xr:uid="{1D05F57D-6198-48B7-9BE0-47550B67E1BE}">
      <text>
        <r>
          <rPr>
            <sz val="10"/>
            <color indexed="81"/>
            <rFont val="Tahoma"/>
            <family val="2"/>
          </rPr>
          <t>Data populated from Application.  No entry allowed here.</t>
        </r>
      </text>
    </comment>
    <comment ref="G12" authorId="0" shapeId="0" xr:uid="{90072079-09DE-483D-A31C-B73118D64090}">
      <text>
        <r>
          <rPr>
            <sz val="10"/>
            <color indexed="81"/>
            <rFont val="Tahoma"/>
            <family val="2"/>
          </rPr>
          <t>Data populated from Application Sheet.  No entry allowed here.</t>
        </r>
      </text>
    </comment>
    <comment ref="S12" authorId="0" shapeId="0" xr:uid="{0B6C483C-222D-4B50-8699-EEF83FD63215}">
      <text>
        <r>
          <rPr>
            <sz val="10"/>
            <color indexed="81"/>
            <rFont val="Tahoma"/>
            <family val="2"/>
          </rPr>
          <t>Data populated from Application Sheet.  No entry allowed here.</t>
        </r>
      </text>
    </comment>
    <comment ref="G14" authorId="0" shapeId="0" xr:uid="{95DCFD67-A76D-459C-BC88-DAD30B36367C}">
      <text>
        <r>
          <rPr>
            <sz val="10"/>
            <color indexed="81"/>
            <rFont val="Tahoma"/>
            <family val="2"/>
          </rPr>
          <t>Data populated from Application Sheet.  No entry allowed here.</t>
        </r>
      </text>
    </comment>
    <comment ref="S14" authorId="0" shapeId="0" xr:uid="{795CCB91-321F-4028-9AB2-F5234F96E797}">
      <text>
        <r>
          <rPr>
            <sz val="10"/>
            <color indexed="81"/>
            <rFont val="Tahoma"/>
            <family val="2"/>
          </rPr>
          <t>Data populated from Application Sheet.  No entry allowed here.</t>
        </r>
      </text>
    </comment>
    <comment ref="S15" authorId="0" shapeId="0" xr:uid="{714E472A-856F-481D-9119-E3E348D0E114}">
      <text>
        <r>
          <rPr>
            <sz val="10"/>
            <color indexed="81"/>
            <rFont val="Tahoma"/>
            <family val="2"/>
          </rPr>
          <t>Data populated from Application Sheet.  No entry allowed here.</t>
        </r>
      </text>
    </comment>
    <comment ref="D16" authorId="0" shapeId="0" xr:uid="{B2E03CE2-9E6F-4DEC-AD65-D5E2D3FAD52D}">
      <text>
        <r>
          <rPr>
            <sz val="10"/>
            <color indexed="81"/>
            <rFont val="Tahoma"/>
            <family val="2"/>
          </rPr>
          <t>In the case of a major alteration, where a contractor installs equipment of a different make, the submitter is expected to enter the make of the original equipment.  If impossible to identify, state so.</t>
        </r>
        <r>
          <rPr>
            <sz val="8"/>
            <color indexed="81"/>
            <rFont val="Tahoma"/>
            <family val="2"/>
          </rPr>
          <t xml:space="preserve">
</t>
        </r>
      </text>
    </comment>
    <comment ref="D20" authorId="0" shapeId="0" xr:uid="{309B21DC-D7B5-4D57-BBC0-F3D3CFD46AC0}">
      <text>
        <r>
          <rPr>
            <sz val="10"/>
            <color indexed="81"/>
            <rFont val="Tahoma"/>
            <family val="2"/>
          </rPr>
          <t>If this is a freight elevator enter:
Class A - General Freight
Class B - Motor Vehicle Loading
Class C1 - Truck Loading
Class C2 - Truck Loading
Class C3 - Heavy Concentrations</t>
        </r>
      </text>
    </comment>
    <comment ref="D25" authorId="0" shapeId="0" xr:uid="{96DD94FF-1426-4E82-AF44-F3E20D5E518A}">
      <text>
        <r>
          <rPr>
            <sz val="10"/>
            <color indexed="81"/>
            <rFont val="Tahoma"/>
            <family val="2"/>
          </rPr>
          <t>The address of the building or premises in which the proposed elevator will be located.  If the full address is not know at time of submission, describe the location as exactly as possible (.e.g., SW corner of "A" street and "B" avenue intersection).  At lease the first three digits of the postal code should be provided if the full postal code is not available at the time of Application.</t>
        </r>
      </text>
    </comment>
    <comment ref="G25" authorId="0" shapeId="0" xr:uid="{39D58328-27D8-498F-9BEC-519D4B66FD5F}">
      <text>
        <r>
          <rPr>
            <sz val="10"/>
            <color indexed="81"/>
            <rFont val="Tahoma"/>
            <family val="2"/>
          </rPr>
          <t>Data populated from Application Sheet.  No entry allowed here.</t>
        </r>
      </text>
    </comment>
    <comment ref="G26" authorId="0" shapeId="0" xr:uid="{DCE61167-25EA-415D-B100-DB8A0C5BD3FC}">
      <text>
        <r>
          <rPr>
            <sz val="10"/>
            <color indexed="81"/>
            <rFont val="Tahoma"/>
            <family val="2"/>
          </rPr>
          <t>Data populated from Application Sheet.  No entry allowed here.</t>
        </r>
      </text>
    </comment>
    <comment ref="P95" authorId="0" shapeId="0" xr:uid="{AD727A54-16EF-408E-A65C-7AA60641E672}">
      <text>
        <r>
          <rPr>
            <sz val="10"/>
            <color indexed="81"/>
            <rFont val="Tahoma"/>
            <family val="2"/>
          </rPr>
          <t>Enter the safety activation force as recorded on the data tag.</t>
        </r>
      </text>
    </comment>
    <comment ref="D214" authorId="0" shapeId="0" xr:uid="{7CFB55AE-0DF0-4563-928B-95F06BCE73C8}">
      <text>
        <r>
          <rPr>
            <sz val="10"/>
            <color indexed="81"/>
            <rFont val="Tahoma"/>
            <family val="2"/>
          </rPr>
          <t>Select the applicable safety standard that applies to this design.</t>
        </r>
      </text>
    </comment>
    <comment ref="P214" authorId="0" shapeId="0" xr:uid="{2880BA7E-C488-4D7C-9CB0-5D4C9B1C9DE0}">
      <text>
        <r>
          <rPr>
            <sz val="10"/>
            <color indexed="81"/>
            <rFont val="Tahoma"/>
            <family val="2"/>
          </rPr>
          <t>Select the code version for the applicable safety standard.</t>
        </r>
      </text>
    </comment>
    <comment ref="D216" authorId="0" shapeId="0" xr:uid="{1439ED62-47F8-40CF-BAF7-2DBB1A71116F}">
      <text>
        <r>
          <rPr>
            <sz val="10"/>
            <color indexed="81"/>
            <rFont val="Tahoma"/>
            <family val="2"/>
          </rPr>
          <t>Enter the building code that is applicable to this design.  Eg. O.Reg 350/06</t>
        </r>
      </text>
    </comment>
    <comment ref="D218" authorId="0" shapeId="0" xr:uid="{E3EF27BA-36BD-4C09-AE77-9A3C1B369931}">
      <text>
        <r>
          <rPr>
            <sz val="10"/>
            <color indexed="81"/>
            <rFont val="Tahoma"/>
            <family val="2"/>
          </rPr>
          <t>Enter the Ontario Electrical Safety Code that is applicable to this design. Eg. C22.1-02 as amended.</t>
        </r>
      </text>
    </comment>
  </commentList>
</comments>
</file>

<file path=xl/sharedStrings.xml><?xml version="1.0" encoding="utf-8"?>
<sst xmlns="http://schemas.openxmlformats.org/spreadsheetml/2006/main" count="6666" uniqueCount="3084">
  <si>
    <t>Form Revision:</t>
  </si>
  <si>
    <r>
      <t>Application</t>
    </r>
    <r>
      <rPr>
        <b/>
        <sz val="10"/>
        <rFont val="Arial Narrow"/>
        <family val="2"/>
      </rPr>
      <t xml:space="preserve">
</t>
    </r>
    <r>
      <rPr>
        <sz val="12"/>
        <rFont val="Arial Narrow"/>
        <family val="2"/>
      </rPr>
      <t>for Registration of a Design Submission</t>
    </r>
    <r>
      <rPr>
        <b/>
        <sz val="10"/>
        <rFont val="Arial Narrow"/>
        <family val="2"/>
      </rPr>
      <t xml:space="preserve">
</t>
    </r>
    <r>
      <rPr>
        <sz val="10"/>
        <rFont val="Arial Narrow"/>
        <family val="2"/>
      </rPr>
      <t xml:space="preserve">Under Ontario's </t>
    </r>
    <r>
      <rPr>
        <b/>
        <i/>
        <sz val="10"/>
        <rFont val="Arial Narrow"/>
        <family val="2"/>
      </rPr>
      <t>Technical Standards and Safety Act</t>
    </r>
    <r>
      <rPr>
        <b/>
        <sz val="10"/>
        <rFont val="Arial Narrow"/>
        <family val="2"/>
      </rPr>
      <t xml:space="preserve">
</t>
    </r>
    <r>
      <rPr>
        <sz val="10"/>
        <rFont val="Arial Narrow"/>
        <family val="2"/>
      </rPr>
      <t>Elevating Devices Regulation</t>
    </r>
  </si>
  <si>
    <t>Design Submission</t>
  </si>
  <si>
    <t>Tel:</t>
  </si>
  <si>
    <t>email:</t>
  </si>
  <si>
    <t>New Installation</t>
  </si>
  <si>
    <t>Elevating Device Class</t>
  </si>
  <si>
    <t>Elevating Device Type</t>
  </si>
  <si>
    <r>
      <t>Owners Elevating Device Designation</t>
    </r>
    <r>
      <rPr>
        <sz val="9"/>
        <rFont val="Arial Narrow"/>
        <family val="2"/>
      </rPr>
      <t xml:space="preserve"> (identified in Bldg &amp; Dwgs)</t>
    </r>
  </si>
  <si>
    <t>Any variance request to Code or Regulation?</t>
  </si>
  <si>
    <t>Owner</t>
  </si>
  <si>
    <t>Owner's name and address</t>
  </si>
  <si>
    <t>Contact Name:</t>
  </si>
  <si>
    <t>Building and Premises</t>
  </si>
  <si>
    <t>Building Address</t>
  </si>
  <si>
    <t>Postal Code</t>
  </si>
  <si>
    <t>Building Function</t>
  </si>
  <si>
    <t>Common Reference to building</t>
  </si>
  <si>
    <t xml:space="preserve">       Federal Building, Non Regulated, etc</t>
  </si>
  <si>
    <t>P.Eng.</t>
  </si>
  <si>
    <t xml:space="preserve">Name of Submitting Engineer </t>
  </si>
  <si>
    <t>Engineer's Employer
(submitters or specify)</t>
  </si>
  <si>
    <t>Engineer's Address</t>
  </si>
  <si>
    <t>Contractor, Fees &amp; Remarks</t>
  </si>
  <si>
    <t>Installing Contractor
(Name)</t>
  </si>
  <si>
    <t>Installing Contractor
Registration No.</t>
  </si>
  <si>
    <t>x</t>
  </si>
  <si>
    <t>=</t>
  </si>
  <si>
    <t>Installation Statement</t>
  </si>
  <si>
    <t>The undersigned attests on behalf of the Installer that he/she will ensure that the elevating device(s) will be assembled and erected according with the design submission.</t>
  </si>
  <si>
    <t>Official Capacity in Company</t>
  </si>
  <si>
    <t>Name</t>
  </si>
  <si>
    <t>Date</t>
  </si>
  <si>
    <t>Signature</t>
  </si>
  <si>
    <t>Document Transmittal and 
Engineers Statement</t>
  </si>
  <si>
    <r>
      <t xml:space="preserve">email completed forms to: </t>
    </r>
    <r>
      <rPr>
        <b/>
        <sz val="9"/>
        <rFont val="Arial Narrow"/>
        <family val="2"/>
      </rPr>
      <t>eddesignsubmittal@tssa.org</t>
    </r>
  </si>
  <si>
    <t>Spec No.</t>
  </si>
  <si>
    <t>Transmittal Page</t>
  </si>
  <si>
    <t>of</t>
  </si>
  <si>
    <t>Supporting Documents</t>
  </si>
  <si>
    <t>All submissions to TSSA must include a Document Transmittal.  List all documents included as part of this submission</t>
  </si>
  <si>
    <t>Document Name (Include Drawing # where applicable)</t>
  </si>
  <si>
    <t>Document Revision</t>
  </si>
  <si>
    <t>Total Pages</t>
  </si>
  <si>
    <r>
      <t xml:space="preserve">Indicate if page(s) is a replacement </t>
    </r>
    <r>
      <rPr>
        <sz val="12"/>
        <rFont val="Wingdings"/>
        <charset val="2"/>
      </rPr>
      <t>Ê</t>
    </r>
  </si>
  <si>
    <t>Specification Sheet for ___</t>
  </si>
  <si>
    <t>Layout Drawings [Part B1]</t>
  </si>
  <si>
    <t>Hydraulic Schematic [Part B1]</t>
  </si>
  <si>
    <t>Electrical Schematic [Part C1]</t>
  </si>
  <si>
    <t>Electrical Conformance [Part C2]</t>
  </si>
  <si>
    <t>Acceptance Tests [Part D2]</t>
  </si>
  <si>
    <t>Notes: (Please indicate what data has changed on any replacement pages if not identified by a revision note on the document)</t>
  </si>
  <si>
    <t>Professional Engineer's Statement</t>
  </si>
  <si>
    <t xml:space="preserve">The whole design of this Elevating Device, including the above listed controlled documents, and the parts and features not specifically identified in the design submission are in compliance with the Technical Standards &amp; Safety Act and Ontario's Elevating Devices Regulation, except for variances set out in the Proposed Variance(s) attached to this submission.  If the design submission covers an alteration, this statement is limited to parts and features that are subject of or may be affected by the alteration.   </t>
  </si>
  <si>
    <t>Professional Engineer's Stamp</t>
  </si>
  <si>
    <t xml:space="preserve">Qualifying Amendment: </t>
  </si>
  <si>
    <t>Specification Sheet for</t>
  </si>
  <si>
    <t>Elevators</t>
  </si>
  <si>
    <t>Revision</t>
  </si>
  <si>
    <t>General</t>
  </si>
  <si>
    <t>PART A - Provide the following General Information about the  Elevating Device and the building it is being installed in.  This form can be used for up to 10 devices in the same building provided the devices are of the same class, capacity, speed, operation, utilized a common machine room and are to be installed simultaneously.</t>
  </si>
  <si>
    <t>Elevating Device Class
and Type</t>
  </si>
  <si>
    <t>kg</t>
  </si>
  <si>
    <t>per.</t>
  </si>
  <si>
    <t>m/s</t>
  </si>
  <si>
    <t>Building</t>
  </si>
  <si>
    <t>mm</t>
  </si>
  <si>
    <t>Mech. Drawings</t>
  </si>
  <si>
    <t>PART B2 - Provide the following details and dimensions as applicable for this installation</t>
  </si>
  <si>
    <t>Vertical Clearances</t>
  </si>
  <si>
    <t>H/W</t>
  </si>
  <si>
    <t>Entrances</t>
  </si>
  <si>
    <t>Mfg</t>
  </si>
  <si>
    <t>Model</t>
  </si>
  <si>
    <t>hr</t>
  </si>
  <si>
    <t>Top</t>
  </si>
  <si>
    <t>Btm</t>
  </si>
  <si>
    <t>Interlocks</t>
  </si>
  <si>
    <t>Power Door Operator</t>
  </si>
  <si>
    <t>s</t>
  </si>
  <si>
    <t>Car Doors and Enclosure</t>
  </si>
  <si>
    <t>Weight</t>
  </si>
  <si>
    <t>Safeties</t>
  </si>
  <si>
    <t>N</t>
  </si>
  <si>
    <t>Governor</t>
  </si>
  <si>
    <t>E.Brake</t>
  </si>
  <si>
    <t>Mfg/Type</t>
  </si>
  <si>
    <t>Suspension</t>
  </si>
  <si>
    <t>Counter Weight &amp; Compensation</t>
  </si>
  <si>
    <t>kg/m</t>
  </si>
  <si>
    <t>Buffers</t>
  </si>
  <si>
    <t>Guides</t>
  </si>
  <si>
    <t>Machine</t>
  </si>
  <si>
    <t xml:space="preserve"> </t>
  </si>
  <si>
    <t>Control</t>
  </si>
  <si>
    <t>Note: Alternate Floor Recall is not required if the floor area containing the recall level is sprinklered and there are no fire detectors in the hoistway below the recall level.</t>
  </si>
  <si>
    <t>Seismic</t>
  </si>
  <si>
    <t>Hydraulic Cylinder</t>
  </si>
  <si>
    <t>D1=</t>
  </si>
  <si>
    <t>D3=</t>
  </si>
  <si>
    <t>D2=</t>
  </si>
  <si>
    <t>L1=</t>
  </si>
  <si>
    <t>L3=</t>
  </si>
  <si>
    <t>t1=</t>
  </si>
  <si>
    <t>t3=</t>
  </si>
  <si>
    <t>L2=</t>
  </si>
  <si>
    <t>t2=</t>
  </si>
  <si>
    <t>Valve</t>
  </si>
  <si>
    <t>kPa</t>
  </si>
  <si>
    <t>Schematics</t>
  </si>
  <si>
    <t>Schematic and Electrical Conformance</t>
  </si>
  <si>
    <t>xx</t>
  </si>
  <si>
    <t>20xx</t>
  </si>
  <si>
    <t xml:space="preserve">      Conformance Documents Attached</t>
  </si>
  <si>
    <t xml:space="preserve">      N/A for this Alteration</t>
  </si>
  <si>
    <t>TSSA File Number for Conformance Documents</t>
  </si>
  <si>
    <t xml:space="preserve">      Conformance Documents on file with TSSA</t>
  </si>
  <si>
    <t>Electrical and Control Features</t>
  </si>
  <si>
    <t>22xx</t>
  </si>
  <si>
    <t>Acceptances Tests</t>
  </si>
  <si>
    <t>23xx</t>
  </si>
  <si>
    <t xml:space="preserve">      Acceptance Tests Attached</t>
  </si>
  <si>
    <t>TSSA File Number for Acceptance Tests</t>
  </si>
  <si>
    <t xml:space="preserve">      Acceptance Tests on file with TSSA</t>
  </si>
  <si>
    <t>Codes and Standards</t>
  </si>
  <si>
    <t>PART E - Enter the applied Standard Number, Title and Revision where applicable</t>
  </si>
  <si>
    <t>Safety Code for Elevators</t>
  </si>
  <si>
    <t>B44-10</t>
  </si>
  <si>
    <t>Orders/Bulletins</t>
  </si>
  <si>
    <t>Additional</t>
  </si>
  <si>
    <t>PART F - Special Features - Remarks - Additional Tests - Scope of Alteration (Attached additional pages as required)</t>
  </si>
  <si>
    <t>All Elevating Devices (Abridged Form)</t>
  </si>
  <si>
    <t>Specification Data</t>
  </si>
  <si>
    <t>Specification Data &amp; Scope of Alteration or Revision</t>
  </si>
  <si>
    <t>Supporting Information</t>
  </si>
  <si>
    <t>Supporting Drawings and Documents</t>
  </si>
  <si>
    <t>Applied Codes</t>
  </si>
  <si>
    <t>Is any qualifying amendment to this statement attached ?</t>
  </si>
  <si>
    <t xml:space="preserve">The whole design of this Elevating Device, including the above listed controlled documents, and the parts and features not specifically identified in the design submission are in compliance with the Technical Standards &amp; Safety Act and Ontario's Elevating Devices Regulation, except for variances set out in the Proposed Variance(s) attached to this submission.  If the design submission covers an alteration, this statement is limited to parts and features that are subject of or may be affected by the alteration.  </t>
  </si>
  <si>
    <t>Temporary Elevator Used for Construction</t>
  </si>
  <si>
    <t>TSSA has registered a design submission for the installation number shown above.  At this time we are requesting that this installation be inspected to the requirements of Section 5.10. Conformance with requirements is listed below.</t>
  </si>
  <si>
    <t>Confirm full compliance to Section 2 requirement, or specify what section 5.10 permissions are being followed.</t>
  </si>
  <si>
    <t>Y</t>
  </si>
  <si>
    <t>Elevator is not accessible to the general public - construction trades only</t>
  </si>
  <si>
    <t>2.1 Construction of H/W &amp; Enclosure</t>
  </si>
  <si>
    <t>See Notes</t>
  </si>
  <si>
    <t>2.22 Buffer and Bumpers</t>
  </si>
  <si>
    <t>Must fully meet</t>
  </si>
  <si>
    <t>2.2 Pits</t>
  </si>
  <si>
    <t>2.23 Guide Rails and Fastenings</t>
  </si>
  <si>
    <t>2.3 Loc'n &amp; Cwt guard</t>
  </si>
  <si>
    <t>2.24 Driving Machine and Sheaves</t>
  </si>
  <si>
    <t>2.4 Vertical Car Clearance &amp; Runby</t>
  </si>
  <si>
    <t>2.25 Terminal Stopping Devices</t>
  </si>
  <si>
    <t>2.5 Loc'n &amp; Cwt guard</t>
  </si>
  <si>
    <t>2.26 Operating and Control Devices</t>
  </si>
  <si>
    <t>2.6 Protection of Space below H/W</t>
  </si>
  <si>
    <t>2.27 Emerg Operation &amp; Signalling</t>
  </si>
  <si>
    <t>2.7 M/C Rm's and M/C Spaces</t>
  </si>
  <si>
    <t>2.8 Equipment in H/W's and M/C roms</t>
  </si>
  <si>
    <t>2.9 Machinery, beams supports, foundations</t>
  </si>
  <si>
    <t>2.10  Equipment Guarding and Railings</t>
  </si>
  <si>
    <t>2.11 Protection of Hoistway Openings</t>
  </si>
  <si>
    <t xml:space="preserve">2.12 H/W door interlocks and H/W Access </t>
  </si>
  <si>
    <t>2.13 Power Operation of H/W doors</t>
  </si>
  <si>
    <t>2.14 Car Enclosures</t>
  </si>
  <si>
    <t>2.15 Car frames and platforms</t>
  </si>
  <si>
    <t>2.16 Capacity and Loading</t>
  </si>
  <si>
    <t>2.17 Car and Cwt Safeties</t>
  </si>
  <si>
    <t>2.18 Speed Governors</t>
  </si>
  <si>
    <t>2.19 ACO and UCM Protection</t>
  </si>
  <si>
    <t>2.20 Suspension Means and Connections</t>
  </si>
  <si>
    <t>2.21 Counterweights</t>
  </si>
  <si>
    <t>The following allowances in Section 5.10 are implemented</t>
  </si>
  <si>
    <t>The following items are not fully compliant with Section 2 requirements, however utilize the following Section 5.10 permissions:</t>
  </si>
  <si>
    <t xml:space="preserve">add notes here to explain what has been provided on site that will permit this installation to be licensed in accordance with the permissions
noted in Section 5.10 Elevators Used for Construction.                 (TIP: Use Alt+Enter to create a carriage return when typing in this area)
</t>
  </si>
  <si>
    <t>Page 1 Notes</t>
  </si>
  <si>
    <t>Page 2 Notes</t>
  </si>
  <si>
    <t>Alteration</t>
  </si>
  <si>
    <t>All Elevating Devices (Car Top Railing)</t>
  </si>
  <si>
    <t>Addition of car top railing to existing car.</t>
  </si>
  <si>
    <r>
      <t xml:space="preserve">Car Weight (per </t>
    </r>
    <r>
      <rPr>
        <b/>
        <u/>
        <sz val="12"/>
        <rFont val="Arial Narrow"/>
        <family val="2"/>
      </rPr>
      <t>original crosshead data tag</t>
    </r>
    <r>
      <rPr>
        <sz val="12"/>
        <rFont val="Arial Narrow"/>
        <family val="2"/>
      </rPr>
      <t>)</t>
    </r>
  </si>
  <si>
    <t>Car Weight Reset</t>
  </si>
  <si>
    <t>&lt;&lt;</t>
  </si>
  <si>
    <t>Total weight changes all previous Aux. Data Tags</t>
  </si>
  <si>
    <t>+</t>
  </si>
  <si>
    <t>Unrecorded weight changes (Calculated)</t>
  </si>
  <si>
    <t>Total Weight Change (from original)</t>
  </si>
  <si>
    <r>
      <t xml:space="preserve">Car Weight (as </t>
    </r>
    <r>
      <rPr>
        <b/>
        <u/>
        <sz val="12"/>
        <rFont val="Arial Narrow"/>
        <family val="2"/>
      </rPr>
      <t>weighed</t>
    </r>
    <r>
      <rPr>
        <sz val="12"/>
        <rFont val="Arial Narrow"/>
        <family val="2"/>
      </rPr>
      <t xml:space="preserve"> before alteration)</t>
    </r>
  </si>
  <si>
    <r>
      <t xml:space="preserve">Weight Added/Removed (all changes </t>
    </r>
    <r>
      <rPr>
        <u/>
        <sz val="12"/>
        <rFont val="Arial Narrow"/>
        <family val="2"/>
      </rPr>
      <t>this</t>
    </r>
    <r>
      <rPr>
        <sz val="12"/>
        <rFont val="Arial Narrow"/>
        <family val="2"/>
      </rPr>
      <t xml:space="preserve"> alt.)</t>
    </r>
  </si>
  <si>
    <t>Total Car Weight (after alteration)</t>
  </si>
  <si>
    <r>
      <t>CWT Weight (</t>
    </r>
    <r>
      <rPr>
        <u/>
        <sz val="12"/>
        <rFont val="Arial Narrow"/>
        <family val="2"/>
      </rPr>
      <t>after alteration</t>
    </r>
    <r>
      <rPr>
        <sz val="12"/>
        <rFont val="Arial Narrow"/>
        <family val="2"/>
      </rPr>
      <t>)</t>
    </r>
  </si>
  <si>
    <t>Overbalance</t>
  </si>
  <si>
    <t>kg approx.</t>
  </si>
  <si>
    <t>*** Reminder: An Auxiliary Data Tag is required</t>
  </si>
  <si>
    <t>CWT Buffer Type</t>
  </si>
  <si>
    <t>Spring</t>
  </si>
  <si>
    <t>CWT Buffer Stroke</t>
  </si>
  <si>
    <r>
      <t>Maximum</t>
    </r>
    <r>
      <rPr>
        <sz val="12"/>
        <rFont val="Arial Narrow"/>
        <family val="2"/>
      </rPr>
      <t xml:space="preserve"> Bottom CWT Runby</t>
    </r>
  </si>
  <si>
    <t>1/2 Gravity Stopping Distance (if electric 8.2.4)</t>
  </si>
  <si>
    <t>Top Car Runby (if hydraulic)</t>
  </si>
  <si>
    <t>Dim 'a'</t>
  </si>
  <si>
    <t>Max. upward movement of car (Buffer Stroke+ Runby + 1/2 Gravity or Top Runby if hydraulic)</t>
  </si>
  <si>
    <t xml:space="preserve">Dim 'b'  </t>
  </si>
  <si>
    <t>Height of Guard Rail (910mm &lt;= c &lt;= 1070mm)</t>
  </si>
  <si>
    <t xml:space="preserve">Dim 'c'  </t>
  </si>
  <si>
    <r>
      <t>Required Min.</t>
    </r>
    <r>
      <rPr>
        <sz val="12"/>
        <rFont val="Arial Narrow"/>
        <family val="2"/>
      </rPr>
      <t xml:space="preserve"> Clearance at max. upward movement</t>
    </r>
  </si>
  <si>
    <t>Dim 'd'</t>
  </si>
  <si>
    <r>
      <t xml:space="preserve">Min. </t>
    </r>
    <r>
      <rPr>
        <sz val="12"/>
        <rFont val="Arial Narrow"/>
        <family val="2"/>
      </rPr>
      <t>clearance above guard rail (a+c)</t>
    </r>
  </si>
  <si>
    <t>Dim 'e'</t>
  </si>
  <si>
    <r>
      <rPr>
        <b/>
        <sz val="12"/>
        <color indexed="30"/>
        <rFont val="Arial Narrow"/>
        <family val="2"/>
      </rPr>
      <t>&gt;100mm</t>
    </r>
    <r>
      <rPr>
        <sz val="12"/>
        <rFont val="Arial Narrow"/>
        <family val="2"/>
      </rPr>
      <t xml:space="preserve"> (4 in.) hor. towards hoistway</t>
    </r>
  </si>
  <si>
    <t>Dim 'f'</t>
  </si>
  <si>
    <r>
      <rPr>
        <b/>
        <sz val="12"/>
        <color indexed="30"/>
        <rFont val="Arial Narrow"/>
        <family val="2"/>
      </rPr>
      <t>&gt;300mm</t>
    </r>
    <r>
      <rPr>
        <sz val="12"/>
        <rFont val="Arial Narrow"/>
        <family val="2"/>
      </rPr>
      <t xml:space="preserve"> (12in.) hor. Towards centerline of car</t>
    </r>
  </si>
  <si>
    <t>Area 'A'</t>
  </si>
  <si>
    <t>if railing &gt;100mm (4 in.) from edge of car. Area outside railing marked with red and white stripes</t>
  </si>
  <si>
    <r>
      <t>Note:</t>
    </r>
    <r>
      <rPr>
        <i/>
        <sz val="10.5"/>
        <rFont val="Arial Narrow"/>
        <family val="2"/>
      </rPr>
      <t xml:space="preserve"> Welding shall comply with CAD 2.1</t>
    </r>
  </si>
  <si>
    <t>Supporting Drawings and Documents &amp; Submitters Notes:</t>
  </si>
  <si>
    <t>Insert and Drawings Documents or notes in this box.  
New lines may be entered by holding down Alt while pressing the Enter key.</t>
  </si>
  <si>
    <t xml:space="preserve">The whole design of this Elevating Device, including the above listed controlled documents, and the parts and features not specifically identified in the design submission are in compliance with the Technical Standards &amp; Safety Act and Ontario's Elevating Devices Regulation, except for variances set out in the Proposed Variances(s) attached to this submission.  If the design submission covers an alteration, this statement is limited to parts and features that are subject of or may be affected by the alteration.  </t>
  </si>
  <si>
    <t xml:space="preserve">This form may not be accept if not filled in electronically.  </t>
  </si>
  <si>
    <t>Minor Type A Alteration</t>
  </si>
  <si>
    <t>Machine Guarding</t>
  </si>
  <si>
    <t>Code Requirements</t>
  </si>
  <si>
    <t>N/A</t>
  </si>
  <si>
    <t>Conforms</t>
  </si>
  <si>
    <t>See attached Generic Requirements Drawing detailing these items</t>
  </si>
  <si>
    <t>A.</t>
  </si>
  <si>
    <t>B.</t>
  </si>
  <si>
    <t>2.7.3.4.2 Access doors 750 mm wide, 2030 mm height   min.</t>
  </si>
  <si>
    <t>C.</t>
  </si>
  <si>
    <t xml:space="preserve">2.10.1 Sheaves, ropes extending beyond base, exposed gears, sprockets etc. shall be guarded, unless the driving-machine sheave is so located to minimize the possibility of contact. </t>
  </si>
  <si>
    <t>D.</t>
  </si>
  <si>
    <t>Open or removable with common tools.</t>
  </si>
  <si>
    <t>E.</t>
  </si>
  <si>
    <t>Operating procedures or work instructions for acess to equipment are on site</t>
  </si>
  <si>
    <t>F.</t>
  </si>
  <si>
    <t>Working clearances electrical control equipment 1000 mm. CAD 2.2.1</t>
  </si>
  <si>
    <t>Select ONE to Identify the clearance that applies</t>
  </si>
  <si>
    <t>G.</t>
  </si>
  <si>
    <t>Access for the operation of the disconnecting means shall be:</t>
  </si>
  <si>
    <t>(1)</t>
  </si>
  <si>
    <t>1000 mm for installations under OESC 2000 edition or later, or</t>
  </si>
  <si>
    <t>(2)</t>
  </si>
  <si>
    <t>750 mm (29.5 in.) for installations installed under OESC 1988 edition or prior, or</t>
  </si>
  <si>
    <t>(3)</t>
  </si>
  <si>
    <t>if existing clearances are less than 750 mm, they shall not be further reduced</t>
  </si>
  <si>
    <t>H.</t>
  </si>
  <si>
    <t>Installation by or supervised by a registered contractor. O.Reg 209/01 s. 24</t>
  </si>
  <si>
    <t>I.</t>
  </si>
  <si>
    <t>Large or heavy sections that may need to be removed or opened for maintenance shall be easily handled by one person</t>
  </si>
  <si>
    <t>J.</t>
  </si>
  <si>
    <t>Permitted to be less than 450mm if not required for maintenence or maintenance access</t>
  </si>
  <si>
    <t>K.</t>
  </si>
  <si>
    <t>Posts cannot infringe on clearance requirements</t>
  </si>
  <si>
    <t>The requirements for item(s)</t>
  </si>
  <si>
    <t>listed above could not be achieved. See attached</t>
  </si>
  <si>
    <t>description and application for Variance.</t>
  </si>
  <si>
    <t>Drawing Notes</t>
  </si>
  <si>
    <t>Typical Perimeter Machine Guarding</t>
  </si>
  <si>
    <t>Guarding Requirements for a Generic Machine Room Configuration</t>
  </si>
  <si>
    <t>Dumbwaiters</t>
  </si>
  <si>
    <t>M/R</t>
  </si>
  <si>
    <r>
      <t>mm</t>
    </r>
    <r>
      <rPr>
        <vertAlign val="superscript"/>
        <sz val="8"/>
        <rFont val="Arial Narrow"/>
        <family val="2"/>
      </rPr>
      <t>2</t>
    </r>
  </si>
  <si>
    <t>Car Enclosure</t>
  </si>
  <si>
    <t>kN</t>
  </si>
  <si>
    <t>kW</t>
  </si>
  <si>
    <t>Material Lifts / Freight Platform Lifts</t>
  </si>
  <si>
    <t>Door Operator</t>
  </si>
  <si>
    <t>Gov.</t>
  </si>
  <si>
    <t>Ix</t>
  </si>
  <si>
    <r>
      <t>mm</t>
    </r>
    <r>
      <rPr>
        <vertAlign val="superscript"/>
        <sz val="8"/>
        <rFont val="Arial Narrow"/>
        <family val="2"/>
      </rPr>
      <t>4</t>
    </r>
  </si>
  <si>
    <t>Iy</t>
  </si>
  <si>
    <t>Sx</t>
  </si>
  <si>
    <r>
      <t>mm</t>
    </r>
    <r>
      <rPr>
        <vertAlign val="superscript"/>
        <sz val="8"/>
        <rFont val="Arial Narrow"/>
        <family val="2"/>
      </rPr>
      <t>3</t>
    </r>
  </si>
  <si>
    <t>Sy</t>
  </si>
  <si>
    <t>rx</t>
  </si>
  <si>
    <t>ry</t>
  </si>
  <si>
    <t>Parking Garage Lifts</t>
  </si>
  <si>
    <t>Carrier</t>
  </si>
  <si>
    <t>Equipment for Power Driven Parking of Motor Vehicles</t>
  </si>
  <si>
    <t>EN 14010:2009</t>
  </si>
  <si>
    <t>Lifts for Persons with Physical Disabilities</t>
  </si>
  <si>
    <t>PART A - Provide the following General Information about the Elevating Device and the building it is being installed in.  This form can be used for up to 10 devices in the same building provided the devices are of the same class, capacity, speed, operation, utilized a common machine room and are to be installed simultaneously.</t>
  </si>
  <si>
    <t>degrees</t>
  </si>
  <si>
    <t>Runway / Enclosure</t>
  </si>
  <si>
    <t>Carriage / Platform</t>
  </si>
  <si>
    <t>Bottom</t>
  </si>
  <si>
    <t>1:</t>
  </si>
  <si>
    <t>Lifts - Persons w/Disabilities</t>
  </si>
  <si>
    <t>B355-09</t>
  </si>
  <si>
    <t>Box Number</t>
  </si>
  <si>
    <t>Device Class</t>
  </si>
  <si>
    <t>Construction Hoists</t>
  </si>
  <si>
    <t>Type of Submission</t>
  </si>
  <si>
    <t>Submitter's Specification No.</t>
  </si>
  <si>
    <t>Address</t>
  </si>
  <si>
    <t>Elevating Device Make</t>
  </si>
  <si>
    <t>Construction Hoist Make</t>
  </si>
  <si>
    <t>Elevating Device Model</t>
  </si>
  <si>
    <t>Construction Hoist model</t>
  </si>
  <si>
    <t>Carriage Type
[4.4, 7.1]</t>
  </si>
  <si>
    <t>Capacity
(All Cars must be the same)
[7.5.3]</t>
  </si>
  <si>
    <t>Rated Load
[Table 1]</t>
  </si>
  <si>
    <t>Capacity
(All Cars must be the same)
[7.2.3]</t>
  </si>
  <si>
    <t xml:space="preserve">Capacity per Load Carrier
(All Carriers must be the same)
</t>
  </si>
  <si>
    <t>Capacity
(All Cars must be the same)
[2.16.1]</t>
  </si>
  <si>
    <t>Capacity
[B44-Appendix D]
[persons]</t>
  </si>
  <si>
    <t>Max Capacity
Persons
[Table 1]</t>
  </si>
  <si>
    <t>Capacity
[B44-Appendix D]</t>
  </si>
  <si>
    <t>Max Capacity
Wheelchairs
[Table 1]</t>
  </si>
  <si>
    <t>Rated Speed</t>
  </si>
  <si>
    <t>Rated Speed
(&lt;0.15m/s for Type 'B')
[7.4.2.2(b)]</t>
  </si>
  <si>
    <t>Rated Speed
[4.3]</t>
  </si>
  <si>
    <t>Rated Speed
(&lt;=0.15m/s)
[5.10.4]</t>
  </si>
  <si>
    <t>Rated Down Speed
(Hydraulic Only)</t>
  </si>
  <si>
    <t>Class of Loading
(if freight)
[2.16.2.2]</t>
  </si>
  <si>
    <t>Class of Loading
[7.5.3]</t>
  </si>
  <si>
    <t>License Location
(if in a remote location)
[O.Reg. 209/01, s30(1)]</t>
  </si>
  <si>
    <t>Is Lift Accessible to the general public
[CAD 7.4.2.2]</t>
  </si>
  <si>
    <t>Is Lift Accessible to the general public?</t>
  </si>
  <si>
    <t>No. of Levels Served</t>
  </si>
  <si>
    <t>Number of Landings</t>
  </si>
  <si>
    <t>No. of Levels Served
[4.2.4]</t>
  </si>
  <si>
    <t>Number of Load Carriers per Power Unit.</t>
  </si>
  <si>
    <t>No. of Floors Penetrated
[CAD 7.4.2.2(c)]</t>
  </si>
  <si>
    <t>Mean Angle of Inclination
[4.2.5]</t>
  </si>
  <si>
    <t>Travel</t>
  </si>
  <si>
    <t>Travel
Type B &lt;= 7600 mm
[CAD 7.4.2.2(d)]</t>
  </si>
  <si>
    <t>Travel
[4.2.1]</t>
  </si>
  <si>
    <t>Maximum Bottom CWT Runby
[2.4.4(b), 2.4.5]</t>
  </si>
  <si>
    <t>Min. Clr. above/outside Railing [2.14.1.7.2(a), 2.4.7.1(c)(2)]</t>
  </si>
  <si>
    <t>Min. Clearance
above Crosshead
[2.4.7.1(a) &amp; (b)]</t>
  </si>
  <si>
    <t>Min Car Top Clearance</t>
  </si>
  <si>
    <t>Min. Clearance above Car Top
[2.4.7.1]</t>
  </si>
  <si>
    <t>Car Jump Prevention
[2.4.6.1.1(d), 2.21.4.2]</t>
  </si>
  <si>
    <r>
      <t xml:space="preserve">H/W Sides Construction </t>
    </r>
    <r>
      <rPr>
        <b/>
        <sz val="10.5"/>
        <rFont val="Arial Narrow"/>
        <family val="2"/>
      </rPr>
      <t>below top</t>
    </r>
    <r>
      <rPr>
        <sz val="10.5"/>
        <rFont val="Arial Narrow"/>
        <family val="2"/>
      </rPr>
      <t xml:space="preserve"> level
[7.4.3]</t>
    </r>
  </si>
  <si>
    <r>
      <t xml:space="preserve">H/W Sides Construction </t>
    </r>
    <r>
      <rPr>
        <b/>
        <sz val="10.5"/>
        <rFont val="Arial Narrow"/>
        <family val="2"/>
      </rPr>
      <t>at top</t>
    </r>
    <r>
      <rPr>
        <sz val="10.5"/>
        <rFont val="Arial Narrow"/>
        <family val="2"/>
      </rPr>
      <t xml:space="preserve"> level
[7.4.3]</t>
    </r>
  </si>
  <si>
    <r>
      <t xml:space="preserve">Runway Construction </t>
    </r>
    <r>
      <rPr>
        <b/>
        <sz val="10.5"/>
        <rFont val="Arial Narrow"/>
        <family val="2"/>
      </rPr>
      <t>at top</t>
    </r>
    <r>
      <rPr>
        <sz val="10.5"/>
        <rFont val="Arial Narrow"/>
        <family val="2"/>
      </rPr>
      <t xml:space="preserve"> level
[5.1.1, 5.1.2a]</t>
    </r>
  </si>
  <si>
    <t>Pit Depth
&gt;600 mm per 2.2
[7.4.4]</t>
  </si>
  <si>
    <t>Pit Depth
[5.4]</t>
  </si>
  <si>
    <t>Height of Enclosure at top landing if not fully enclosed.
[7.4.3]</t>
  </si>
  <si>
    <t>Height of Enclosure at top landing if not fully enclosed.
[5.1.5a]</t>
  </si>
  <si>
    <t>Is fire resistive hoistway construction required?
[7.4.3]</t>
  </si>
  <si>
    <t>Is fire resistive hoistway construction required?
[5.1.1d]</t>
  </si>
  <si>
    <t>Hoistway Enclosure
[7.1.1]</t>
  </si>
  <si>
    <t>Under Platform Work Space, Via
[7.4.6.2.1]</t>
  </si>
  <si>
    <t>Under Platform Work Space, Via
[5.4.1]</t>
  </si>
  <si>
    <t>Under Platform Work Space Height
[7.4.6.2.1]</t>
  </si>
  <si>
    <t>Under Platform Work Space Height
[5.4.1]</t>
  </si>
  <si>
    <t>Minimum Overhead Clearance
[7.4.6.1.4, 7.4.6.2.2]</t>
  </si>
  <si>
    <t>Vertical Clearance above Platform
[4.1.5.2]</t>
  </si>
  <si>
    <t>Space Below CWT
Accessible
[2.6]</t>
  </si>
  <si>
    <t>Space Below Mast</t>
  </si>
  <si>
    <t>Space Below Hoistway Accessible
[7.4.8]</t>
  </si>
  <si>
    <t>Protection of Space Below Hoistway
[7.1.6]</t>
  </si>
  <si>
    <t>Space Below Hoistway Accessible?</t>
  </si>
  <si>
    <t>Are Ceiling Intersection Guards Provided?
[5.7]</t>
  </si>
  <si>
    <t>Machine Room or Machinery Enclosure
[7.4.9]</t>
  </si>
  <si>
    <t>Machine Location</t>
  </si>
  <si>
    <t>Access to Machine
[7.1.7, 2.7.3]</t>
  </si>
  <si>
    <t>Entrance</t>
  </si>
  <si>
    <t>Entrance/Gate</t>
  </si>
  <si>
    <t>Number of Entrances - Front</t>
  </si>
  <si>
    <t>Number of Entrances - Rear/Side</t>
  </si>
  <si>
    <t>Fire Rating of Entrances
(Table 3.5.3.1 - OBC)</t>
  </si>
  <si>
    <t>Fire Rating of Entrances/Gates
(Table 3.5.3.1 - OBC)</t>
  </si>
  <si>
    <t>Front Entrance Type
[2.11.2]</t>
  </si>
  <si>
    <t>Front Entrance Type
[7.4.13.1,7.4.13.2.2]</t>
  </si>
  <si>
    <t xml:space="preserve">Front Entrance Type
</t>
  </si>
  <si>
    <t>Front Entrance Type
[7.1.11.2.1]</t>
  </si>
  <si>
    <t>Rear/Side Entrance Type
[2.11.2]</t>
  </si>
  <si>
    <t>Rear/Side Entrance Type
[7.4.13.1,7.4.13.2.2]</t>
  </si>
  <si>
    <t xml:space="preserve">Rear/Side Entrance Type
</t>
  </si>
  <si>
    <t>Rear/Side Entrance Type
[7.1.11.2.1]</t>
  </si>
  <si>
    <t>Entrance Construction below top level
[7.4.13.1.1,]</t>
  </si>
  <si>
    <t>Entrance Construction below top level
[5.2.1.1]</t>
  </si>
  <si>
    <t>Entrance Construction at top level
[7.4.13.1.1]</t>
  </si>
  <si>
    <t>Entrance Construction at top level
[5.2.1.1]</t>
  </si>
  <si>
    <t>Vision Panel?
[7.4.13.1.3,7.4.13.2.6]</t>
  </si>
  <si>
    <t>Vision Panel?
[5.2.1.1(d)]</t>
  </si>
  <si>
    <t>Vision Panel Size
[7.1.11.8]</t>
  </si>
  <si>
    <t>Entrance Height below top level
[7.4.13.1.2,7.4.13.2]</t>
  </si>
  <si>
    <t>Entrance Height below top level
[5.2.2.1]</t>
  </si>
  <si>
    <t>Entrance Height at top level
[7.4.13.1.2,7.4.13.2]</t>
  </si>
  <si>
    <t>Entrance Height at top level
[5.2.2.1]</t>
  </si>
  <si>
    <t>Retainers: Provide identification criteria for inspector's use to verify proper part &amp; installation, or supply drawing, or detail on Layout Drawings. [2.11.11.8]</t>
  </si>
  <si>
    <t>Access to Hoistway
[7.1.12.3, 7.1.12.4]</t>
  </si>
  <si>
    <t>Height of Door Sill from Floor
[7.1.12.1.1]</t>
  </si>
  <si>
    <t>Door Locking Device Type
[2.12]</t>
  </si>
  <si>
    <t>Door Locking Device Type</t>
  </si>
  <si>
    <t>Door Locking Device Type
[5.2.4.1.1]</t>
  </si>
  <si>
    <t>Door Locking Device Type
[7.1.12]</t>
  </si>
  <si>
    <t xml:space="preserve">Door Locking Device Type
</t>
  </si>
  <si>
    <t>Interlock (or Lock &amp; Contact)</t>
  </si>
  <si>
    <t xml:space="preserve">Interlock (or Lock &amp; Contact for type A Only)
[CAD 7.4.14.8]
</t>
  </si>
  <si>
    <t>Interlock / Lock &amp; Contact: Lab &amp; File # if not CSA Listed</t>
  </si>
  <si>
    <t>Front Door Operator</t>
  </si>
  <si>
    <t>Rear/Side Door Operator</t>
  </si>
  <si>
    <t>Door Reopening Device Type Front</t>
  </si>
  <si>
    <t>Door Reopening Device Type Rear/Side</t>
  </si>
  <si>
    <t>Front Door Total Mass
[2.13.4.2]</t>
  </si>
  <si>
    <t>Rear/Side Door Total Mass
[2.13.4.2]</t>
  </si>
  <si>
    <t>Front Door Normal Close Time
[2.13.4.2.4(b)]</t>
  </si>
  <si>
    <t>Rear/Side Door Normal Close Time
[2.13.4.2.4(b)]</t>
  </si>
  <si>
    <t>Front Door Reduced Close Time
[2.13.4.2.4(c)]</t>
  </si>
  <si>
    <t>Rear/Side Door Reduced Close Time
[2.13.4.2.4(c)]</t>
  </si>
  <si>
    <t>Front Car Door Width</t>
  </si>
  <si>
    <t>Entrance Width Below Top Level
[5.2.2.2]</t>
  </si>
  <si>
    <t>Platform Width
[7.5.1.1.1(a)]</t>
  </si>
  <si>
    <t>Platform Width
[Table 1]</t>
  </si>
  <si>
    <t>Car Width
[7.2.3.1]</t>
  </si>
  <si>
    <t>Carrier Width</t>
  </si>
  <si>
    <t>Rear/Side Car Door Width</t>
  </si>
  <si>
    <t>Entrance Width At Top Level
[5.2.2.2]</t>
  </si>
  <si>
    <t>Platform Depth</t>
  </si>
  <si>
    <t>Platform Length
[Table 1]</t>
  </si>
  <si>
    <t>Car Depth
[7.2.3.1]</t>
  </si>
  <si>
    <t>Carrier Depth/Length</t>
  </si>
  <si>
    <t>Front Car Door Type
[2.14.4.3 &amp; 2.14.4.4]</t>
  </si>
  <si>
    <t>Front Car Door Type
[7.2.1.2.4]</t>
  </si>
  <si>
    <t>Car Height
[7.2.1.1.2]
&lt;1220mm</t>
  </si>
  <si>
    <t>Carrier Height</t>
  </si>
  <si>
    <t>Rear/Side Car Door Type
[2.14.4.3 &amp; 2.14.4.4]</t>
  </si>
  <si>
    <t>Rear/Side Car Door Type
[7.2.1.2.4]</t>
  </si>
  <si>
    <t>Platform Area
[Table 1]</t>
  </si>
  <si>
    <t>Method of Platform Fall Protection [4.1.3]</t>
  </si>
  <si>
    <t>Inching Provided (Y/N)
[7.2.2.8]</t>
  </si>
  <si>
    <t>Is a Foldable Seat Provided?
[7.6.6]</t>
  </si>
  <si>
    <t>Is a Foldable Carriage Assembly Provided?
[7.2.6]</t>
  </si>
  <si>
    <t>Location of Sensitive Edges
[7.2.4]</t>
  </si>
  <si>
    <t>Wall/Door Enclosure Lining Material
[CAD 2.14.2.12 &amp; 2.14.3.1]</t>
  </si>
  <si>
    <t>Car Sides Construction
[7.5.1.1.1(b)]</t>
  </si>
  <si>
    <t>Height of Car Sides
[7.5.1.1.1]</t>
  </si>
  <si>
    <t>Car Ceiling or Open Top
[7.5.1.1.6]</t>
  </si>
  <si>
    <t>Platform Ceiling or Open Top
[7.3.2]</t>
  </si>
  <si>
    <t>Wall/Door Flame Spread Rating
[CAD 2.14.2.1.2 &amp; 2.14.3.1]</t>
  </si>
  <si>
    <t>Ceiling Enclosure Lining Material
[CAD 2.14.2.1.2 &amp; 2.14.3.1]</t>
  </si>
  <si>
    <t>Ceiling Flame Spread Rating
[CAD 2.14.2.1.2 &amp; 2.14.3.1]</t>
  </si>
  <si>
    <t>Floor Enclosure Lining Material
[CAD 2.14.2.1.2 &amp; 2.14.3.1]</t>
  </si>
  <si>
    <t>Floor Flame Spread Rating
[CAD 2.14.2.1 &amp; 2.14.3.1]</t>
  </si>
  <si>
    <t>Firefighter's Elevator? (Y/N)</t>
  </si>
  <si>
    <t>ORIGINAL Weight of Complete Car
[2.16.3.2.2(a)]</t>
  </si>
  <si>
    <t>ORIGINAL Weight of Complete Car
[7.2.3.3.2]</t>
  </si>
  <si>
    <r>
      <t>Weight of Complete Car AFTER</t>
    </r>
    <r>
      <rPr>
        <b/>
        <sz val="10"/>
        <rFont val="Arial Narrow"/>
        <family val="2"/>
      </rPr>
      <t xml:space="preserve"> </t>
    </r>
    <r>
      <rPr>
        <sz val="10"/>
        <rFont val="Arial Narrow"/>
        <family val="2"/>
      </rPr>
      <t>this Alteration
[2.16.3.2.2(a)]</t>
    </r>
  </si>
  <si>
    <t>Total Weight of Car</t>
  </si>
  <si>
    <t>Weight of Complete Car</t>
  </si>
  <si>
    <t xml:space="preserve">Weight of Complete Car
</t>
  </si>
  <si>
    <t>Weight of Complete Car AFTER this Alteration
[7.2.3.3.2]</t>
  </si>
  <si>
    <t>Weight of Complete Carrier</t>
  </si>
  <si>
    <t>Car Safety
[2.17]</t>
  </si>
  <si>
    <t>Safety Device
[7.2.5]</t>
  </si>
  <si>
    <t>Car Safety
[7.2.4]</t>
  </si>
  <si>
    <t>Carrier Safety</t>
  </si>
  <si>
    <t>CWT Safety
[2.17]</t>
  </si>
  <si>
    <t>Car Safety - Type
[2.17.5]</t>
  </si>
  <si>
    <t>Car Safety - Type
[7.2.5]</t>
  </si>
  <si>
    <t>Car Safety - Type
[7.2.4.5]</t>
  </si>
  <si>
    <t xml:space="preserve">Carrier Safety - Type
[5.6.1.6]
</t>
  </si>
  <si>
    <t>Is Safety Device test certificate attached?</t>
  </si>
  <si>
    <t>CWT Safety - Type
[2.17.5]</t>
  </si>
  <si>
    <t>Car Safety - Activation Force
[2.17.14(d)]</t>
  </si>
  <si>
    <t>CWT Safety - Activation Force
[2.17.14(d)]</t>
  </si>
  <si>
    <t>Car Governor</t>
  </si>
  <si>
    <t>CWT Governor</t>
  </si>
  <si>
    <t>Car Governor - Pull Thru
[2.18.9(c)]</t>
  </si>
  <si>
    <t>CWT Governor - Pull Thru
[2.18.9(c)]</t>
  </si>
  <si>
    <t>ACO Protection Emergency Brake
[2.19.3]</t>
  </si>
  <si>
    <t>UCM Protection Emergency Brake
[2.19.3]</t>
  </si>
  <si>
    <t>Suspension Type
[7.2.6.1]</t>
  </si>
  <si>
    <t>Number of Suspension Members
[2.20.4]</t>
  </si>
  <si>
    <t>Rope Grade</t>
  </si>
  <si>
    <t>Rope Grade
[7.2.6.1]</t>
  </si>
  <si>
    <t>Factor of Safety
[2.20.3]</t>
  </si>
  <si>
    <t>Factor of Safety
[7.5.6.3]</t>
  </si>
  <si>
    <t>Factor of Safety
[6.2.1.2, 6.4.1.2]</t>
  </si>
  <si>
    <t>Calculated Factor of Safety
[7.2.6.4]</t>
  </si>
  <si>
    <t xml:space="preserve">Calculated Factor of Safety
</t>
  </si>
  <si>
    <t>Rope Assembly Construction
[A17.6 - 1.3.2.2.2]</t>
  </si>
  <si>
    <t>Rope Stranding or Standard Chain Number [7.5.6.2(a), A17.6 - 1.3.2.2.2]</t>
  </si>
  <si>
    <t>Rope Stranding or Standard Chain Number</t>
  </si>
  <si>
    <t xml:space="preserve">Rope Stranding or Standard Chain Number [7.2.6.3.1(c), A17.6 - 1.3.2.2.2] </t>
  </si>
  <si>
    <t>Rope Stranding or Standard Chain Number
[5.6.2.1]</t>
  </si>
  <si>
    <t>Suspension Type</t>
  </si>
  <si>
    <t>Rope Strand Construction
[A17.6 - 1.3.1.3.4]</t>
  </si>
  <si>
    <t>Rope Construction</t>
  </si>
  <si>
    <t>Drive sheave, sprocket or drum dia. [7.5.10(a)(1)]</t>
  </si>
  <si>
    <t>Drive sheave or drum dia. [6.2.2.1(g), 6.2.3(c)]</t>
  </si>
  <si>
    <t>Drive sheave, sprocket or drum dia.
[7.2.10.1.2, 7.3.6.2]</t>
  </si>
  <si>
    <t>Drive sheave, sprocket or drum dia.
[5.6.2.4]</t>
  </si>
  <si>
    <t>Roping Ratio</t>
  </si>
  <si>
    <t>Hoisting Roping Ratio</t>
  </si>
  <si>
    <t>Chain Breaking Strength
[7.5.6.3(b)]</t>
  </si>
  <si>
    <t>Rope or Chain Breaking Strength
[6.2.1.2, 6.4.1.2]</t>
  </si>
  <si>
    <t>Breaking Strength
[7.2.6.5]</t>
  </si>
  <si>
    <t>Breaking Strength</t>
  </si>
  <si>
    <t>Counterweight Overbalance Minimum</t>
  </si>
  <si>
    <t>Counterweight Overbalance Maximum</t>
  </si>
  <si>
    <t>Compensating Ropes Quantity</t>
  </si>
  <si>
    <t>Compensating Chains Quantity</t>
  </si>
  <si>
    <t>Compensating Ropes Diameter</t>
  </si>
  <si>
    <t>Unit Mass of Compensating Means</t>
  </si>
  <si>
    <t>Car Buffers (Type)
[2.22.1.1]</t>
  </si>
  <si>
    <t>Car Buffer Type
[7.5.8]</t>
  </si>
  <si>
    <t>Car Buffers (Type)
[7.2.8]</t>
  </si>
  <si>
    <t>Buffer Type</t>
  </si>
  <si>
    <t>CWT Buffers (Type)
[2.22.1.1]</t>
  </si>
  <si>
    <t>Car Oil Buffer
[2.22.4, 8.3(a)(1)]</t>
  </si>
  <si>
    <t>CWT Oil Buffer
[2.22.4, 8.3(a)(1)]</t>
  </si>
  <si>
    <t>Car Buffer Stroke
[2.22.3.1, 2.22.4.1]</t>
  </si>
  <si>
    <t>Car Buffer Stroke
[7.5.8.3, 7.5.8.4]</t>
  </si>
  <si>
    <t>CWT Buffer Stroke
[2.22.3.1, 2.22.4.1]</t>
  </si>
  <si>
    <t>Car Buffer Total Load Rating
[2.22.3.2, 2.22.4.10]</t>
  </si>
  <si>
    <t>CWT Buffer Total Load Rating
[2.23.3.2, 2.22.4.10]</t>
  </si>
  <si>
    <t>Car rail nominal mass/m
[Table 2.23.3]</t>
  </si>
  <si>
    <t>Nominal Weight Car Rails</t>
  </si>
  <si>
    <t>Guide Rail Details
[5.6]</t>
  </si>
  <si>
    <t xml:space="preserve">Guide Rail Nominal Mass/m
</t>
  </si>
  <si>
    <t>Max. Bracket Spacing Car
[2.23.4, Fig 2.23.4.1-1]</t>
  </si>
  <si>
    <t xml:space="preserve">Max. Bracket Spacing
</t>
  </si>
  <si>
    <t>CWT rail nominal mass/m
[Table 2.23.4.3.1]</t>
  </si>
  <si>
    <t>Guide Rail Data
(If non-standard)
[7.5.9.2]</t>
  </si>
  <si>
    <t>Guide Rail Data
(If non-standard)</t>
  </si>
  <si>
    <t>Max. Bracket Spacing CWT
[Table 2.23.4.3.1]</t>
  </si>
  <si>
    <t>Type of Drive</t>
  </si>
  <si>
    <t>Drive Type
[7.2.10.3]</t>
  </si>
  <si>
    <t>Drive Motor Rating</t>
  </si>
  <si>
    <t>Drive Machine Location</t>
  </si>
  <si>
    <t>Drive Machine Location
[7.1.7.3]</t>
  </si>
  <si>
    <t>Means for Emergency Movement of Carriage
[6.1.4]</t>
  </si>
  <si>
    <t>Type of Operation</t>
  </si>
  <si>
    <t>Type of Operation
(Type-B 'CP' Only)
[CAD 7.4.2.2(e)]</t>
  </si>
  <si>
    <t>Type of Operation
[7.2.12]</t>
  </si>
  <si>
    <t>Type of Motor Control</t>
  </si>
  <si>
    <t>Controller</t>
  </si>
  <si>
    <t>Controller Location
[7.1.7.3]</t>
  </si>
  <si>
    <t>TSSA File # for Controller</t>
  </si>
  <si>
    <t>Operating Devices Location
[8.2.3]</t>
  </si>
  <si>
    <t>Emergency Stop Location
[8.5.2]</t>
  </si>
  <si>
    <t>Location of Normal Terminal Stopping Devices
[7.2.11.2]</t>
  </si>
  <si>
    <t>Emergency Power Provided? (Y/N)
[2.27.2]</t>
  </si>
  <si>
    <t>No. of Cars that can run at once on Emergency Power</t>
  </si>
  <si>
    <t>Scope of Alteration Includes Upgrading Fire Service</t>
  </si>
  <si>
    <t>FEO provided? (Y/N)
[2.27.3]</t>
  </si>
  <si>
    <t>Method of Phase I Recall - Automatic of Manual
[2.27.3.1, 2.27.3.2]</t>
  </si>
  <si>
    <t>Machine Room Sensors Provided? (Y/N)
[CAD 2.27.3.2.2]</t>
  </si>
  <si>
    <t>Plunger Gripper? (Y/N)
[3.13.3]</t>
  </si>
  <si>
    <t>Plunger Gripper? (Y/N)</t>
  </si>
  <si>
    <t>Plunger Gripper Actuation Means
[3.17.3.2]</t>
  </si>
  <si>
    <t>Plunger Gripper Actuation Means</t>
  </si>
  <si>
    <t>Number of Cylinders</t>
  </si>
  <si>
    <t>Number of Stages</t>
  </si>
  <si>
    <t>Cylinder Orientation</t>
  </si>
  <si>
    <t>Cylinder Connection
(direct or 1:2 roped)
[3.18.1]</t>
  </si>
  <si>
    <t>Cylinder Connection
(direct or 1:2 roped)</t>
  </si>
  <si>
    <t xml:space="preserve">Synchronization Method
</t>
  </si>
  <si>
    <t>Synchronization Method</t>
  </si>
  <si>
    <t>Plunger O/D
[8.2.8.1]</t>
  </si>
  <si>
    <t>Plunger O/D
[6.6.1.1]</t>
  </si>
  <si>
    <t>Plunger O/D</t>
  </si>
  <si>
    <t>Plunger Free Length
[8.2.8.1.1]</t>
  </si>
  <si>
    <t>Plunger Free Length
[6.6.1.1]</t>
  </si>
  <si>
    <t xml:space="preserve">Plunger Free Length
</t>
  </si>
  <si>
    <t>Plunger Wall
[8.2.8.1]</t>
  </si>
  <si>
    <t>Plunger Wall
[6.6.1.1]</t>
  </si>
  <si>
    <t xml:space="preserve">Plunger Wall
</t>
  </si>
  <si>
    <t>Safety Bulkhead or Double Cylinder
[3.18.3.4]</t>
  </si>
  <si>
    <t>Safety Bulkhead or Double Cylinder
[6.6.7]</t>
  </si>
  <si>
    <t xml:space="preserve">Safety Bulkhead or Double Cylinder
</t>
  </si>
  <si>
    <t>Plunger Weight
[3.16.3(b)]</t>
  </si>
  <si>
    <t xml:space="preserve">Plunger Weight
</t>
  </si>
  <si>
    <t>Cylinder Corrosion Protection
[3.18.3.8]</t>
  </si>
  <si>
    <t xml:space="preserve">Cylinder Corrosion Protection
</t>
  </si>
  <si>
    <t>Cylinder Corrosion Protection</t>
  </si>
  <si>
    <t>Control Valve</t>
  </si>
  <si>
    <t>Control Valve Lab &amp; File # if not CSA Listed
[3.19.4.6]</t>
  </si>
  <si>
    <t xml:space="preserve">Control Valve Lab &amp; File # if not CSA Listed
</t>
  </si>
  <si>
    <t>Overspeed Valve
[3.19.4.7]</t>
  </si>
  <si>
    <t>Speed Limiting Valve
[6.6.5]</t>
  </si>
  <si>
    <t>Line Rupture Valve</t>
  </si>
  <si>
    <t>Overspeed Valve TSSA File No.</t>
  </si>
  <si>
    <t>Speed Limiting Valve TSSA File No.</t>
  </si>
  <si>
    <t>Max. (Rated) System Pressure
[3.19.1.2]</t>
  </si>
  <si>
    <t>Max. (Rated) System Pressure
[6.6.1.3]</t>
  </si>
  <si>
    <t>Max. (Rated) System Pressure
(1.6 x Working [5.4.2.7])</t>
  </si>
  <si>
    <t>Clearances, Ramps and Flaps at Landings</t>
  </si>
  <si>
    <t>Vertical Clearance Platform to Landing 'a'</t>
  </si>
  <si>
    <t>Ramp Inclination 'b'</t>
  </si>
  <si>
    <t>Horizontal Clearance Platform to Landing 'c'</t>
  </si>
  <si>
    <t>Is Bridging Flap Provided? 'd'</t>
  </si>
  <si>
    <t>2.12.7.3.2|Independent Speed Control on Access</t>
  </si>
  <si>
    <t>|</t>
  </si>
  <si>
    <t>8.4.2.2|Single Ground / Single Failure</t>
  </si>
  <si>
    <t>7.2.12.36|Reversing of Single-Phase AC Motors</t>
  </si>
  <si>
    <t>2.19.1.2|Ascending Car Overspeed Protection</t>
  </si>
  <si>
    <t>2.26.1.4.1(d)(1)|Indepndent Speed Control on Inspection</t>
  </si>
  <si>
    <t>8.4.2.3|Redundancy and Checking</t>
  </si>
  <si>
    <t>2.26.7|Installation of Capacitors or Other Devices</t>
  </si>
  <si>
    <t>5.2.2.1.1|Redundancy and Checking</t>
  </si>
  <si>
    <t>2.19.2.2|Unintended Car Movement Protection</t>
  </si>
  <si>
    <t>2.26.4.3.2|SIL Certification  (Incl. Conditions of Certification)</t>
  </si>
  <si>
    <t>2.26.8|Release and Application of Driving-Machine Brakes</t>
  </si>
  <si>
    <t>2.25.4.1|ETSL is independent of NTS</t>
  </si>
  <si>
    <t>2.26.9.3(a)&amp;(b)|single ground / Redundancy</t>
  </si>
  <si>
    <t>2.25.4.2|ETSD is independent of NTS</t>
  </si>
  <si>
    <t>2.26.8.2|Release and Application of Driving Machine Brakes</t>
  </si>
  <si>
    <t>2.26.9.5|Static Motor Control</t>
  </si>
  <si>
    <t>2.26.1.4.1(d)(1)|Independent Speed Control on Inspection</t>
  </si>
  <si>
    <t>7.5.12.1.21/.2.26|Single Ground / Single Failure</t>
  </si>
  <si>
    <t>2.26.9.6|Static motor Control</t>
  </si>
  <si>
    <t>7.5.12.1.22/.2.27|Redundancy and Checking</t>
  </si>
  <si>
    <t>2.26.9.7|Generator Field Control</t>
  </si>
  <si>
    <t>2.26.9.5 / 2.26.9.6|Two Means to Remove Power</t>
  </si>
  <si>
    <t>3.26.6.3|Relay/contactor to remove power from motor/valve</t>
  </si>
  <si>
    <t>3.26.6.3 / 3.26.6.4|Two Means to Remove Power</t>
  </si>
  <si>
    <t>3.26.6.4|Two devices to remove power from motor</t>
  </si>
  <si>
    <t>2.26.9.3|Single Ground / Single Failure</t>
  </si>
  <si>
    <t>2.26.9.4|Redundancy and Checking</t>
  </si>
  <si>
    <t>*3|Compensating-Rope Sheave</t>
  </si>
  <si>
    <t>*2.2(a)|Emergency Stop on Carriage</t>
  </si>
  <si>
    <t>*9|Pit Stop Switch</t>
  </si>
  <si>
    <t>5.2.3.4|Emergency Stop Switch</t>
  </si>
  <si>
    <t>*4|Motor Field Sensing</t>
  </si>
  <si>
    <t>*2.2(b)|Emergency Stop at Landings</t>
  </si>
  <si>
    <t>*10|Car Top Stop</t>
  </si>
  <si>
    <t>*5|Emergency Stop Switch</t>
  </si>
  <si>
    <t>*2.3|E. Stop on Remote Control</t>
  </si>
  <si>
    <t>*11|Governor Overspeed Switch</t>
  </si>
  <si>
    <t>|Load Carrier Safety Switch</t>
  </si>
  <si>
    <t>*6|Broken Rope, Tape or Chain</t>
  </si>
  <si>
    <t>*7|Pit Stop Switch</t>
  </si>
  <si>
    <t>*3|Final Terminal Stopping Device</t>
  </si>
  <si>
    <t>*12|Final Terminal Limit Switch</t>
  </si>
  <si>
    <t>|Governor Overspeed Switch</t>
  </si>
  <si>
    <t>*8|Car Top Stop</t>
  </si>
  <si>
    <t>*4|Sensitive Edge / Sensitive Surface</t>
  </si>
  <si>
    <t>*14|Ldg Door Interlock/Lock &amp; Contact</t>
  </si>
  <si>
    <t>*9|Car Safety Switch</t>
  </si>
  <si>
    <t>*5, 6.1.2.4|Slack Belt or Chain Switch</t>
  </si>
  <si>
    <t>#1or3.18.1.2.7|Slack Rope Device</t>
  </si>
  <si>
    <t>*10|Governor Overspeed Switch</t>
  </si>
  <si>
    <t>*5, 6.2.4|Drum or Sheave Switch</t>
  </si>
  <si>
    <t>#9|Car Safety Mechanism Switch</t>
  </si>
  <si>
    <t>7.5.11|Final Terminal Limit</t>
  </si>
  <si>
    <t>*5, 7.2.5|Safeties Switch</t>
  </si>
  <si>
    <t>7.1.7.6.2|Hoistway Access Door Switch</t>
  </si>
  <si>
    <t>5.6.1.6|Slack Rope Device</t>
  </si>
  <si>
    <t>*11|Final Terminal Limit</t>
  </si>
  <si>
    <t>*6, 7.2.6.2|Foldable Components</t>
  </si>
  <si>
    <t>7.1.12.4|Hoistway Access Switch</t>
  </si>
  <si>
    <t>|Anti-Creep Device</t>
  </si>
  <si>
    <t>*12|Emergency Speed Limit</t>
  </si>
  <si>
    <t>*14|Landing Door Interlocks</t>
  </si>
  <si>
    <t>*6, 7.4.3.1|Rotatable Chair</t>
  </si>
  <si>
    <t>7.2.1.2.2|Car door Contact</t>
  </si>
  <si>
    <t>|Motor Phase Protection</t>
  </si>
  <si>
    <t>*6, 7.6.3.2|Safety Flap</t>
  </si>
  <si>
    <t>7.3.11.3|Anti-creep Device</t>
  </si>
  <si>
    <t>*18|Emergency Exit</t>
  </si>
  <si>
    <t>*6, 7.6.5|Ramps, Flaps, Hinged-Edge Stops</t>
  </si>
  <si>
    <t>2.26.1.4.1(b)|Car Top Transfer</t>
  </si>
  <si>
    <t>|Low Oil Protection</t>
  </si>
  <si>
    <t>*16|Emergency Terminal Stopping</t>
  </si>
  <si>
    <t>*25|Blind Hoistway Access door</t>
  </si>
  <si>
    <t>*7, 7.7.7|Platform Gate Contact</t>
  </si>
  <si>
    <t>2.26.1.6.6|Independent Speed Control</t>
  </si>
  <si>
    <t>*26|Pit Door</t>
  </si>
  <si>
    <t>*7, 7.5.4|Platform Barrier Contact</t>
  </si>
  <si>
    <t>*21|In-Car Stop</t>
  </si>
  <si>
    <t>*28|Car Door Interlock</t>
  </si>
  <si>
    <t>*8, 5.2.3|Landing Door or Gate Interlocks</t>
  </si>
  <si>
    <t>2.25.2or3.25.1|Normal Terminal Stopping Device</t>
  </si>
  <si>
    <t>*32|Hoistway Access Opening</t>
  </si>
  <si>
    <t>3.25.2|Terminal Speed Reducing</t>
  </si>
  <si>
    <t>2.12.7|Hoistway Access Switch</t>
  </si>
  <si>
    <t>3.26.7|Recycling Operation</t>
  </si>
  <si>
    <t>2.18.7.2|Governor Rope Tension</t>
  </si>
  <si>
    <t>3.26.8|Pressure Switch</t>
  </si>
  <si>
    <t>*29|Ascending Car Overspeed</t>
  </si>
  <si>
    <t>6.6.6|Anti-Creep Device</t>
  </si>
  <si>
    <t>*30|Unintended Movement</t>
  </si>
  <si>
    <t>6.6.8|Pressure Switch</t>
  </si>
  <si>
    <t>8.2.4|Automatic Levelling</t>
  </si>
  <si>
    <t>3.18.1.2.7|Slack Rope Device</t>
  </si>
  <si>
    <t>8.2.4.1(c)|Visual Levelling Signal</t>
  </si>
  <si>
    <t>2.25.2or3.25.1|Normal Terminal</t>
  </si>
  <si>
    <t>3.18.2.7.1|Plunger Follower Guide</t>
  </si>
  <si>
    <t>2.26.1.5|Car Door Bypass Switch</t>
  </si>
  <si>
    <t>8.3.1|Audible Alarm</t>
  </si>
  <si>
    <t>2.26.1.5|Landing Door Bypass Switch</t>
  </si>
  <si>
    <t>8.3.4|Audiovisual Signal</t>
  </si>
  <si>
    <t>#3/7.6.8.2|Anti-Creep Speed Control</t>
  </si>
  <si>
    <t>#5|Motor Phase Protection</t>
  </si>
  <si>
    <t>8.4.4|Normal Terminal</t>
  </si>
  <si>
    <t>2.26.5|Door Monitoring</t>
  </si>
  <si>
    <t>#7|Recycling Operation</t>
  </si>
  <si>
    <t>8.4.5|Phase Reversal</t>
  </si>
  <si>
    <t>#8|Pressure Switch</t>
  </si>
  <si>
    <t>7.6.8.4/7.6.8.5|Low Oil Protection</t>
  </si>
  <si>
    <t>#10, 38-091(5)|Auxilary Contact</t>
  </si>
  <si>
    <t>#3|Anti-Creep Speed Control</t>
  </si>
  <si>
    <t>#9|Low Oil Protection</t>
  </si>
  <si>
    <t>5.2.1.4.4|Car Top Prop</t>
  </si>
  <si>
    <t>2.27.2|Emergency Power</t>
  </si>
  <si>
    <t>3.19.4.7.6|Field Adjustment Procedure for Overspeed Valve</t>
  </si>
  <si>
    <t>|Field Adjustment Procedure for Rupture Valve</t>
  </si>
  <si>
    <t>2.27.3.1.6(m)|Phase I and Load Weighing Device</t>
  </si>
  <si>
    <t>2.27.3.3.1(l)|Phase II and Load Weight Device</t>
  </si>
  <si>
    <t>2.27.3.3.6|Phase II and Ground</t>
  </si>
  <si>
    <t>2.27.3.4|Phase I and II Power Off</t>
  </si>
  <si>
    <t>3.17.3.2.2(a)|Plunger Gripper Operational During Power Failure</t>
  </si>
  <si>
    <t>3.27.1, 2 &amp; 3|Phase I under Special Conditions</t>
  </si>
  <si>
    <t>3.27.4|Phase II under Special Conditions</t>
  </si>
  <si>
    <t>Applicable Safety Code</t>
  </si>
  <si>
    <t>Safety Code Edition</t>
  </si>
  <si>
    <t>Ontario Building Code</t>
  </si>
  <si>
    <t>Ontario Electrical Safety Code</t>
  </si>
  <si>
    <t>Other</t>
  </si>
  <si>
    <t>Applicable Safety Code for Controller (See box 1411)</t>
  </si>
  <si>
    <t>Applicable Safety Code for FEO (See box 1435)</t>
  </si>
  <si>
    <t>Welded Steel Construction
(Metal Arc Welding)</t>
  </si>
  <si>
    <t>FACTORY WELDS
Cert. of Companies for Fusion Welding of Steel</t>
  </si>
  <si>
    <t>FACTORY WELDS
Name of Certified Company</t>
  </si>
  <si>
    <t>FIELD WELDS
Cert. of Companies for Fusion Welding of Steel</t>
  </si>
  <si>
    <t>FIELD WELDS
Name of Certified Company</t>
  </si>
  <si>
    <t>Director's Order Applicable to this Submission</t>
  </si>
  <si>
    <t>Manufacturer's Bulletins Applicable to this Submission</t>
  </si>
  <si>
    <t xml:space="preserve">PART D2 - Provide a written test procedure for the items listed below. Provide a written procedure for the tests of 8.10.2/3 that cannot be easily demonstrated in the field or for those tests which require specific test instructions to demonstrate compliance.  The procedure should follow the same sequence of the tests in 8.10.
In addition written test procedures are required for the following (circled) items from Part C2 and Part D1:
2010, 2011, 2012, 2202, 2210, 2213, 2219, 2220, 2224, 2227, 2228, 2232, 2233, 2236, 2237, 2238, 2240, 2242 where applicable. </t>
  </si>
  <si>
    <t xml:space="preserve">PART D1 - Indicate which Operating, Safety Devices and/or Electrical Protective Devices have been PROVIDED.  2.26.2.(*X), 3.26.(#X) or as Referenced. </t>
  </si>
  <si>
    <t>PART D1 - Indicate which Operating, Safety Devices and/or Electrical Protective Devices have been PROVIDED.  8.5.(*X) or as referenced.</t>
  </si>
  <si>
    <t xml:space="preserve">PART D1 - Indicate which Operating, Safety Devices and/or Electrical Protective Devices have been PROVIDED.  7.2.12.(*X), 2.26.2.(#X) or as Referenced. </t>
  </si>
  <si>
    <t>PART D1 - Indicate which Operating, Safety Devices and/or Electrical Protective Devices have been PROVIDED.</t>
  </si>
  <si>
    <t>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clauses 2.28.1 or 3.28.1 as applicable and the information required by the submission guidelines.  If the elevating device is hydraulic, a hydraulic schematic is also required that clearly indicates all of the components required by 3.18, 3.19 and 3.24.</t>
  </si>
  <si>
    <t>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clauses 7.5.13 or 7.6.9 as applicable and the information required by the submission guidelines.  If the elevating device is hydraulic, a hydraulic schematic is also required that clearly indicates all of the components required by 3.18, 3.19 and 3.24.</t>
  </si>
  <si>
    <t>PART B1 - Provide drawings that include layout, plan and elevation views of the elevating device and/or parts thereof, showing all pertinent information necessary to demonstrate conformance with the Regulation and applied codes.  If the elevating device is hydraulic, a hydraulic schematic is also required that clearly indicates all of the components required by 6.6</t>
  </si>
  <si>
    <t>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clauses 7.2.13 or 7.3.12 as applicable and the information required by the submission guidelines.  If the elevating device is hydraulic, a hydraulic schematic is also required that clearly indicates all of the components required by 7.3.5.</t>
  </si>
  <si>
    <t>PART B1 - Provide drawings that include layout, plan and elevation views of the elevating device and/or parts thereof, showing all pertinent information necessary to demonstrate conformance with the Regulation and applied codes.  If the elevating device is hydraulic, a hydraulic schematic is also required.</t>
  </si>
  <si>
    <t>PART C2 - In addition to the schematic, provide a written conformance document to explain how compliance with the following requirements are met (where applicable) if it is not possible to demonstrate compliance in the schematic.</t>
  </si>
  <si>
    <t>PART C1 - Provide an electrical schematic drawing indicating conformance with 2.19, 2.25, 2.26 &amp; 2.27 for electric elevators or indicating conformance with 3.25, 3.26 &amp; 3.27 for hydraulic elevators.  Schematics must also meet the requirements of 8.6.1.6.3(a).  Contactors and relays used in critical operating circuits shall be clearly identified (see 2.26.3)</t>
  </si>
  <si>
    <t>PART C1 - Provide an electrical schematic drawing indicating conformance with 7.5.11, 7.5.12 for electric material lifts or indicating conformance with 7.6.7 and 7.6.8 for hydraulic elevators.  Schematics must also meet the requirements of 8.6.1.6.3(a).  Contactors and relays used in critical operating circuits shall be clearly identified (see 2.26.3)</t>
  </si>
  <si>
    <t>PART C1 - Provide an electrical schematic drawing indicating conformance with Section 8. Contactors and relays used in critical operating circuits shall be clearly identified (see 8.5)</t>
  </si>
  <si>
    <t>PART C1 - Provide an electrical schematic drawing indicating conformance with 7.2.11 &amp; 7.2.12 for electric dumbwaiters or indicating conformance with 7.3.10 &amp; 7.3.11 for hydraulic dumbwaiters.  Schematics must also meet the requirements of 8.6.1.6.3(a).</t>
  </si>
  <si>
    <t>F15</t>
  </si>
  <si>
    <t>R15</t>
  </si>
  <si>
    <t>F17</t>
  </si>
  <si>
    <t>F19</t>
  </si>
  <si>
    <t>F21</t>
  </si>
  <si>
    <t>R17</t>
  </si>
  <si>
    <t>R19</t>
  </si>
  <si>
    <t>R21</t>
  </si>
  <si>
    <t>F23</t>
  </si>
  <si>
    <t>R23</t>
  </si>
  <si>
    <t>F27</t>
  </si>
  <si>
    <t>F25</t>
  </si>
  <si>
    <t>F29</t>
  </si>
  <si>
    <t>R50</t>
  </si>
  <si>
    <t>F52</t>
  </si>
  <si>
    <t>F50</t>
  </si>
  <si>
    <t>R40</t>
  </si>
  <si>
    <t>R52</t>
  </si>
  <si>
    <t>R42</t>
  </si>
  <si>
    <t>F56</t>
  </si>
  <si>
    <t>F60</t>
  </si>
  <si>
    <t>F48</t>
  </si>
  <si>
    <t>F44</t>
  </si>
  <si>
    <t>F58</t>
  </si>
  <si>
    <t>R60</t>
  </si>
  <si>
    <t>R44</t>
  </si>
  <si>
    <t>F64</t>
  </si>
  <si>
    <t>R64</t>
  </si>
  <si>
    <t>F62</t>
  </si>
  <si>
    <t>F66</t>
  </si>
  <si>
    <t>R62</t>
  </si>
  <si>
    <t>R66</t>
  </si>
  <si>
    <t>F72</t>
  </si>
  <si>
    <t>F70</t>
  </si>
  <si>
    <t>R72</t>
  </si>
  <si>
    <t>R70</t>
  </si>
  <si>
    <t>R56</t>
  </si>
  <si>
    <t>F80</t>
  </si>
  <si>
    <t>F82</t>
  </si>
  <si>
    <t>F84</t>
  </si>
  <si>
    <t>F78</t>
  </si>
  <si>
    <t>F86</t>
  </si>
  <si>
    <t>F88</t>
  </si>
  <si>
    <t>R88</t>
  </si>
  <si>
    <t>F90</t>
  </si>
  <si>
    <t>R82</t>
  </si>
  <si>
    <t>F94</t>
  </si>
  <si>
    <t>R84</t>
  </si>
  <si>
    <t>R94</t>
  </si>
  <si>
    <t>F98</t>
  </si>
  <si>
    <t>R98</t>
  </si>
  <si>
    <t>F100</t>
  </si>
  <si>
    <t>R68</t>
  </si>
  <si>
    <t>R54</t>
  </si>
  <si>
    <t>R100</t>
  </si>
  <si>
    <t>R86</t>
  </si>
  <si>
    <t>F102</t>
  </si>
  <si>
    <t>F54</t>
  </si>
  <si>
    <t>F106</t>
  </si>
  <si>
    <t>R90</t>
  </si>
  <si>
    <t>R58</t>
  </si>
  <si>
    <t>F128</t>
  </si>
  <si>
    <t>F107</t>
  </si>
  <si>
    <t>F96</t>
  </si>
  <si>
    <t>R78</t>
  </si>
  <si>
    <t>F69</t>
  </si>
  <si>
    <t>R128</t>
  </si>
  <si>
    <t>R107</t>
  </si>
  <si>
    <t>R96</t>
  </si>
  <si>
    <t>R69</t>
  </si>
  <si>
    <t>F130</t>
  </si>
  <si>
    <t>F109</t>
  </si>
  <si>
    <t>F36</t>
  </si>
  <si>
    <t>F71</t>
  </si>
  <si>
    <t>F132</t>
  </si>
  <si>
    <t>F111</t>
  </si>
  <si>
    <t>F73</t>
  </si>
  <si>
    <t>R132</t>
  </si>
  <si>
    <t>R111</t>
  </si>
  <si>
    <t>R102</t>
  </si>
  <si>
    <t>R73</t>
  </si>
  <si>
    <t>F134</t>
  </si>
  <si>
    <t>F113</t>
  </si>
  <si>
    <t>F104</t>
  </si>
  <si>
    <t>F75</t>
  </si>
  <si>
    <t>R134</t>
  </si>
  <si>
    <t>R113</t>
  </si>
  <si>
    <t>R104</t>
  </si>
  <si>
    <t>R75</t>
  </si>
  <si>
    <t>F138</t>
  </si>
  <si>
    <t>F142</t>
  </si>
  <si>
    <t>R142</t>
  </si>
  <si>
    <t>F144</t>
  </si>
  <si>
    <t>F148</t>
  </si>
  <si>
    <t>F150</t>
  </si>
  <si>
    <t>F119</t>
  </si>
  <si>
    <t>F110</t>
  </si>
  <si>
    <t>F79</t>
  </si>
  <si>
    <t>R150</t>
  </si>
  <si>
    <t>R119</t>
  </si>
  <si>
    <t>R110</t>
  </si>
  <si>
    <t>R79</t>
  </si>
  <si>
    <t>F152</t>
  </si>
  <si>
    <t>F121</t>
  </si>
  <si>
    <t>F112</t>
  </si>
  <si>
    <t>F81</t>
  </si>
  <si>
    <t>F158</t>
  </si>
  <si>
    <t>F127</t>
  </si>
  <si>
    <t>F118</t>
  </si>
  <si>
    <t>F87</t>
  </si>
  <si>
    <t>F160</t>
  </si>
  <si>
    <t>F129</t>
  </si>
  <si>
    <t>F120</t>
  </si>
  <si>
    <t>F89</t>
  </si>
  <si>
    <t>F162</t>
  </si>
  <si>
    <t>f131</t>
  </si>
  <si>
    <t>F122</t>
  </si>
  <si>
    <t>F91</t>
  </si>
  <si>
    <t>O150</t>
  </si>
  <si>
    <t>R225</t>
  </si>
  <si>
    <t>R185</t>
  </si>
  <si>
    <t>R176</t>
  </si>
  <si>
    <t>R140</t>
  </si>
  <si>
    <t>R131</t>
  </si>
  <si>
    <t>F233</t>
  </si>
  <si>
    <t>F193</t>
  </si>
  <si>
    <t>F184</t>
  </si>
  <si>
    <t>F139</t>
  </si>
  <si>
    <t>F235</t>
  </si>
  <si>
    <t>Type of submission</t>
  </si>
  <si>
    <t>Variance</t>
  </si>
  <si>
    <t>ED Device Class</t>
  </si>
  <si>
    <t>ED Device Type</t>
  </si>
  <si>
    <t>Class of Loading</t>
  </si>
  <si>
    <t>B355 Safety Type</t>
  </si>
  <si>
    <t>Rope Stranding</t>
  </si>
  <si>
    <t>Guide Rail Mass</t>
  </si>
  <si>
    <t>Control Valve Manufacturer</t>
  </si>
  <si>
    <t>Carriage Type
(Handicapped Lift</t>
  </si>
  <si>
    <t>Safety Code</t>
  </si>
  <si>
    <t>SubmissionType</t>
  </si>
  <si>
    <t>BuildingFunction</t>
  </si>
  <si>
    <t>ValidEDDeviceClass</t>
  </si>
  <si>
    <t>LoadingClass</t>
  </si>
  <si>
    <t>EntranceType</t>
  </si>
  <si>
    <t>DoorLockingDeviceType</t>
  </si>
  <si>
    <t>Interlock</t>
  </si>
  <si>
    <t>InterlockModel</t>
  </si>
  <si>
    <t>DoorOperator</t>
  </si>
  <si>
    <t>SafetyType</t>
  </si>
  <si>
    <t>B355SafetyType</t>
  </si>
  <si>
    <t>SuspensionType</t>
  </si>
  <si>
    <t>RopeGrade</t>
  </si>
  <si>
    <t>RopeStranding</t>
  </si>
  <si>
    <t>RopeConstruction</t>
  </si>
  <si>
    <t>BufferType</t>
  </si>
  <si>
    <t>GuideRailMass</t>
  </si>
  <si>
    <t>DriveType</t>
  </si>
  <si>
    <t>OperationType</t>
  </si>
  <si>
    <t>MotorControlType</t>
  </si>
  <si>
    <t>GripperActuation</t>
  </si>
  <si>
    <t>Cylinders</t>
  </si>
  <si>
    <t>Stages</t>
  </si>
  <si>
    <t>Orientation</t>
  </si>
  <si>
    <t>Connection</t>
  </si>
  <si>
    <t>Sync</t>
  </si>
  <si>
    <t>Bulkhead</t>
  </si>
  <si>
    <t>CorrosionProtection</t>
  </si>
  <si>
    <t>CarriageType</t>
  </si>
  <si>
    <t>SafetyCode</t>
  </si>
  <si>
    <t>SafetyCodeforElevators</t>
  </si>
  <si>
    <t>No Variances Proposed</t>
  </si>
  <si>
    <t>Rental</t>
  </si>
  <si>
    <t>Freight Elevator</t>
  </si>
  <si>
    <t>Class A - General Frt Loading</t>
  </si>
  <si>
    <t>Type A</t>
  </si>
  <si>
    <t>Major Alteration to Installation No(s).:</t>
  </si>
  <si>
    <t>Condominium</t>
  </si>
  <si>
    <t>Freight Elevator-P</t>
  </si>
  <si>
    <t>Class B - Motor Vehicle Loading</t>
  </si>
  <si>
    <t>HSSS-Horizontally Sliding, Single-Section</t>
  </si>
  <si>
    <t>C.J.Anderson</t>
  </si>
  <si>
    <t>Concord</t>
  </si>
  <si>
    <t>APV</t>
  </si>
  <si>
    <t>Type B</t>
  </si>
  <si>
    <t>Back-up Nut</t>
  </si>
  <si>
    <t>Steel Cable</t>
  </si>
  <si>
    <t>Iron</t>
  </si>
  <si>
    <t>8 x 19</t>
  </si>
  <si>
    <t>Warrington</t>
  </si>
  <si>
    <t>Solid</t>
  </si>
  <si>
    <t>8.5</t>
  </si>
  <si>
    <t>Geared Traction</t>
  </si>
  <si>
    <t>Automatic</t>
  </si>
  <si>
    <t>DC</t>
  </si>
  <si>
    <t>Alimak</t>
  </si>
  <si>
    <t>Hydraulic</t>
  </si>
  <si>
    <t>Single Stage</t>
  </si>
  <si>
    <t>Upright</t>
  </si>
  <si>
    <t>Direct</t>
  </si>
  <si>
    <t>Internal Guide</t>
  </si>
  <si>
    <t>Safety Bulkhead</t>
  </si>
  <si>
    <t>Cathodic Protection</t>
  </si>
  <si>
    <t>Blain</t>
  </si>
  <si>
    <t>Chair Carriage</t>
  </si>
  <si>
    <t>Minor-Type 'A' alteration to installation No(s).:</t>
  </si>
  <si>
    <t>Yes, Pre-Approved Variance attached</t>
  </si>
  <si>
    <t>Student Residence</t>
  </si>
  <si>
    <t>Escalators</t>
  </si>
  <si>
    <t>Hand-Power Freight Elevator</t>
  </si>
  <si>
    <t>Class C1 - Truck Loaded, static load &lt; cap.</t>
  </si>
  <si>
    <t>HSCO-Horizontally Sliding, Centre Opening</t>
  </si>
  <si>
    <t>Mechanical Lock and Contact</t>
  </si>
  <si>
    <t>Atlantic Lifts</t>
  </si>
  <si>
    <t>Type C</t>
  </si>
  <si>
    <t>Traction</t>
  </si>
  <si>
    <t>8 x 21</t>
  </si>
  <si>
    <t>Seale</t>
  </si>
  <si>
    <t>9.5</t>
  </si>
  <si>
    <t>Gearless Traction</t>
  </si>
  <si>
    <t>Car-Switch Operation</t>
  </si>
  <si>
    <t>AC Single Speed</t>
  </si>
  <si>
    <t>Electric</t>
  </si>
  <si>
    <t>Two Stage</t>
  </si>
  <si>
    <t>Inverted</t>
  </si>
  <si>
    <t>Roped 1:2</t>
  </si>
  <si>
    <t>External Guide</t>
  </si>
  <si>
    <t>Double Cylinder</t>
  </si>
  <si>
    <t>Immune Cylinder Material</t>
  </si>
  <si>
    <t>GMV</t>
  </si>
  <si>
    <t>Standing Platform</t>
  </si>
  <si>
    <t>Safety Code for Manlifts</t>
  </si>
  <si>
    <t>Group Home</t>
  </si>
  <si>
    <t>Moving Walks</t>
  </si>
  <si>
    <t>Passenger Elevator</t>
  </si>
  <si>
    <t>Class C2 - Truck Loaded, static load &gt; cap.</t>
  </si>
  <si>
    <t>HS2-Horizontally Sliding, Two-Speed</t>
  </si>
  <si>
    <t>N/C</t>
  </si>
  <si>
    <t>D.A.Matot</t>
  </si>
  <si>
    <t>Series 9000</t>
  </si>
  <si>
    <t>Concord Elevator</t>
  </si>
  <si>
    <t>Type D</t>
  </si>
  <si>
    <t>Roped Hydraulic</t>
  </si>
  <si>
    <t>Extra High Strength</t>
  </si>
  <si>
    <t>8 x 25</t>
  </si>
  <si>
    <t>Filler Wire</t>
  </si>
  <si>
    <t>Oil</t>
  </si>
  <si>
    <t>12.0</t>
  </si>
  <si>
    <t>Winding Drum</t>
  </si>
  <si>
    <t>Continuous-Pressure Operation</t>
  </si>
  <si>
    <t>AC Two Speed</t>
  </si>
  <si>
    <t>Atlas</t>
  </si>
  <si>
    <t>Three Stage</t>
  </si>
  <si>
    <t>Not buried</t>
  </si>
  <si>
    <t>PVC Liner</t>
  </si>
  <si>
    <t>Maxton</t>
  </si>
  <si>
    <t>Wheelchair Platform</t>
  </si>
  <si>
    <t>Safety Code for Personnel Hoists</t>
  </si>
  <si>
    <t>Standard design</t>
  </si>
  <si>
    <t>Hotel</t>
  </si>
  <si>
    <t>LULA Elevator</t>
  </si>
  <si>
    <t>Class C3 - Heavy Concentrations</t>
  </si>
  <si>
    <t>HS2C-Horizontally Sliding, Two-Speed, Centre Opening</t>
  </si>
  <si>
    <t>ECI</t>
  </si>
  <si>
    <t>890</t>
  </si>
  <si>
    <t>Dover</t>
  </si>
  <si>
    <t>Other, See Part F</t>
  </si>
  <si>
    <t>Chain</t>
  </si>
  <si>
    <t>1570 Single</t>
  </si>
  <si>
    <t>6 x 19</t>
  </si>
  <si>
    <t>16.5</t>
  </si>
  <si>
    <t>Rack and Pinion</t>
  </si>
  <si>
    <t>Preregister Operation</t>
  </si>
  <si>
    <t>Generator Field</t>
  </si>
  <si>
    <t>Becket</t>
  </si>
  <si>
    <t>Other (Details Attached)</t>
  </si>
  <si>
    <t>Other Protective Means</t>
  </si>
  <si>
    <t>Rotavele</t>
  </si>
  <si>
    <t>Wheelchair and Attendant Platform</t>
  </si>
  <si>
    <t>Safety Code for Material Hoists</t>
  </si>
  <si>
    <t>New Installation -  Based on Standard Design No.:</t>
  </si>
  <si>
    <t>Hospital</t>
  </si>
  <si>
    <t>Sidewalk Elevator</t>
  </si>
  <si>
    <t>HS3C-Horizontally Sliding, Three-Speed, Centre Opening</t>
  </si>
  <si>
    <t>Fujitec</t>
  </si>
  <si>
    <t>5245AH</t>
  </si>
  <si>
    <t>1180/1770 Dual</t>
  </si>
  <si>
    <t>6 x 25</t>
  </si>
  <si>
    <t>18</t>
  </si>
  <si>
    <t>Screw-Column</t>
  </si>
  <si>
    <t>Signal Operation</t>
  </si>
  <si>
    <t>VVVF Variable Voltage Variable Frequency</t>
  </si>
  <si>
    <t>CEC</t>
  </si>
  <si>
    <t>Not Buried</t>
  </si>
  <si>
    <t>Algi</t>
  </si>
  <si>
    <t>Special Adaptation Platform</t>
  </si>
  <si>
    <t>Assemblies</t>
  </si>
  <si>
    <t>Manlifts</t>
  </si>
  <si>
    <t>Temporary for Construction</t>
  </si>
  <si>
    <t>HWSS-Horizontally Swinging, Single-Section</t>
  </si>
  <si>
    <t>G.A.L.</t>
  </si>
  <si>
    <t>MO</t>
  </si>
  <si>
    <t>1370/1770 Dual</t>
  </si>
  <si>
    <t>7 x 7</t>
  </si>
  <si>
    <t>22.5</t>
  </si>
  <si>
    <t>Continuous-Pressure Floor Selective Operation</t>
  </si>
  <si>
    <t>VVAC Variable Voltage AC</t>
  </si>
  <si>
    <t>EECO</t>
  </si>
  <si>
    <t>SafetyCodeforManlifts</t>
  </si>
  <si>
    <t>Learning Institution</t>
  </si>
  <si>
    <t>Passenger Ropeways</t>
  </si>
  <si>
    <t>HWCO-Horizontally Swinging, Centre-Opening</t>
  </si>
  <si>
    <t>Garaventa</t>
  </si>
  <si>
    <t>MOM</t>
  </si>
  <si>
    <t>Kone</t>
  </si>
  <si>
    <t>1770 Single</t>
  </si>
  <si>
    <t>7 x 19</t>
  </si>
  <si>
    <t>27.5</t>
  </si>
  <si>
    <t>SCR Dual Bridge Thyristor Convertor</t>
  </si>
  <si>
    <t>D.A. Matot</t>
  </si>
  <si>
    <t>Otis</t>
  </si>
  <si>
    <t>Component Filing</t>
  </si>
  <si>
    <t>CHSS-Combination, Horizontally Sliding and Swinging</t>
  </si>
  <si>
    <t>Type N</t>
  </si>
  <si>
    <t>MAC</t>
  </si>
  <si>
    <t>1960 Single</t>
  </si>
  <si>
    <t>33.5</t>
  </si>
  <si>
    <t>Da Rocha</t>
  </si>
  <si>
    <t>ThyssenKrupp</t>
  </si>
  <si>
    <t>B311-02</t>
  </si>
  <si>
    <t>Dumbwaiter</t>
  </si>
  <si>
    <t>VSCB-Vertically Sliding, Bi-parting, Counterbalanced</t>
  </si>
  <si>
    <t>Type DM</t>
  </si>
  <si>
    <t>Mitsubishi</t>
  </si>
  <si>
    <t>2300 Single</t>
  </si>
  <si>
    <t>44.5</t>
  </si>
  <si>
    <t>Delta</t>
  </si>
  <si>
    <t>Mercantile</t>
  </si>
  <si>
    <t>Stage Lifts</t>
  </si>
  <si>
    <t>Hand-Power Dumbwaiter</t>
  </si>
  <si>
    <t>VSDC-Vertically Sliding, Down To Open, Counterbalanced</t>
  </si>
  <si>
    <t>Peelle</t>
  </si>
  <si>
    <t>Type SM</t>
  </si>
  <si>
    <t>ECCI</t>
  </si>
  <si>
    <t>Industrial</t>
  </si>
  <si>
    <t>VSUC-Vertically Sliding, Up To Open, Counterbalanced</t>
  </si>
  <si>
    <t>Type M</t>
  </si>
  <si>
    <t xml:space="preserve">N/C </t>
  </si>
  <si>
    <t>Federal</t>
  </si>
  <si>
    <t>Mass Transportation</t>
  </si>
  <si>
    <t>Special Elevating Device</t>
  </si>
  <si>
    <t>Accordion Style Horizontally Sliding</t>
  </si>
  <si>
    <t>Type WP</t>
  </si>
  <si>
    <t>Ribaudo Vertical Systems</t>
  </si>
  <si>
    <t>SafetyCodeforPersonnelHoists</t>
  </si>
  <si>
    <t>Escalator</t>
  </si>
  <si>
    <t>Horizontal Sliding, Bi-Folding</t>
  </si>
  <si>
    <t>Type SN</t>
  </si>
  <si>
    <t>Schindler</t>
  </si>
  <si>
    <t>Horizontal Swinging, Bi-Folding</t>
  </si>
  <si>
    <t>MOCP</t>
  </si>
  <si>
    <t>TKE</t>
  </si>
  <si>
    <t>Horizontal Collapsible Type</t>
  </si>
  <si>
    <t>P13002</t>
  </si>
  <si>
    <t>Gault Reliance</t>
  </si>
  <si>
    <t>Moving Walk - Pallet</t>
  </si>
  <si>
    <t>601025</t>
  </si>
  <si>
    <t>J.R.T.</t>
  </si>
  <si>
    <t>Moving Walk - Belt</t>
  </si>
  <si>
    <t>601026</t>
  </si>
  <si>
    <t>6940A</t>
  </si>
  <si>
    <t>MCE</t>
  </si>
  <si>
    <t>Lifts-PersonswDisabilities</t>
  </si>
  <si>
    <t>MaterialLiftsFreightPlatformLifts</t>
  </si>
  <si>
    <t>UB1A</t>
  </si>
  <si>
    <t>Northern</t>
  </si>
  <si>
    <t>Type - A</t>
  </si>
  <si>
    <t>UB2</t>
  </si>
  <si>
    <t>Type - B</t>
  </si>
  <si>
    <t>UA-3P</t>
  </si>
  <si>
    <t>UA-4P</t>
  </si>
  <si>
    <t>LiftsforPersonswithPhysicalDisabilities</t>
  </si>
  <si>
    <t>UA-5P</t>
  </si>
  <si>
    <t>Vertco</t>
  </si>
  <si>
    <t>Stairchair Lift</t>
  </si>
  <si>
    <t>DA-1</t>
  </si>
  <si>
    <t>SafetyCodeforMaterialHoists</t>
  </si>
  <si>
    <t>Enclosed Stair Platform Lift</t>
  </si>
  <si>
    <t>DA-2</t>
  </si>
  <si>
    <t>Unenclosed Stair Platform lift</t>
  </si>
  <si>
    <t>C.J. Andersen</t>
  </si>
  <si>
    <t>HG-1</t>
  </si>
  <si>
    <t>Enclosed Vertical Platform Lift</t>
  </si>
  <si>
    <t>HG-2</t>
  </si>
  <si>
    <t>Unenclosed Vertical Platform Lift</t>
  </si>
  <si>
    <t>I-68</t>
  </si>
  <si>
    <t>EquipmentforPowerDrivenParkingofMotorVehicles</t>
  </si>
  <si>
    <t>Endless Belt Type Manlift</t>
  </si>
  <si>
    <t>Power Type Manlift</t>
  </si>
  <si>
    <t>PassengerRopeways</t>
  </si>
  <si>
    <t>Chair Lift</t>
  </si>
  <si>
    <t>Gondola Lift</t>
  </si>
  <si>
    <t>Reversible Ropeway</t>
  </si>
  <si>
    <t>ConstructionHoists</t>
  </si>
  <si>
    <t>Material Construction Hoist</t>
  </si>
  <si>
    <t>Workmen Rail-Guided Const. Hoist</t>
  </si>
  <si>
    <t>Workmen Rope-Guided Const. Hoist</t>
  </si>
  <si>
    <t>Inclined Elevator</t>
  </si>
  <si>
    <t>Inclined Dumbwaiter</t>
  </si>
  <si>
    <t>Inclined Manlift</t>
  </si>
  <si>
    <t>Inclined Construction Hoist</t>
  </si>
  <si>
    <t>Inclined Material Lift</t>
  </si>
  <si>
    <t>Funicular Railway</t>
  </si>
  <si>
    <t>ParkingGarageLifts</t>
  </si>
  <si>
    <t>PGL, Simple</t>
  </si>
  <si>
    <t>PGL, Complex</t>
  </si>
  <si>
    <t>SpecialElevatingDevice</t>
  </si>
  <si>
    <t>Wind Turbine Tower Elevator</t>
  </si>
  <si>
    <t>Observation Elevator</t>
  </si>
  <si>
    <t>Group Heading</t>
  </si>
  <si>
    <t>Description</t>
  </si>
  <si>
    <t>Car 1 &amp; 2</t>
  </si>
  <si>
    <t>Data 1 &amp; 2</t>
  </si>
  <si>
    <t>Units</t>
  </si>
  <si>
    <t>Checkbox 1 &amp; 2 or Units</t>
  </si>
  <si>
    <t>Car 3 &amp; 4</t>
  </si>
  <si>
    <t>Data 3 &amp; 4</t>
  </si>
  <si>
    <t>Checkbox 1 &amp; 2 (Single Data)</t>
  </si>
  <si>
    <t>Checkbox 3 &amp; 4 or Units</t>
  </si>
  <si>
    <t>Checkbox 1 &amp; 2</t>
  </si>
  <si>
    <t>Checkbox 3 &amp; 4</t>
  </si>
  <si>
    <t>This is line one
This is line two
This is line three</t>
  </si>
  <si>
    <t>Owners ED Designation</t>
  </si>
  <si>
    <t>Capacity (kg)</t>
  </si>
  <si>
    <t>Capacity (persons)</t>
  </si>
  <si>
    <t>Rated Speed (m/s)</t>
  </si>
  <si>
    <t>Rated Down Speed (m/s)</t>
  </si>
  <si>
    <t>Door Reopening Device</t>
  </si>
  <si>
    <r>
      <t xml:space="preserve">2.7.2 Path and clearance 450 mm min.  </t>
    </r>
    <r>
      <rPr>
        <sz val="11"/>
        <color theme="4" tint="-0.249977111117893"/>
        <rFont val="Arial Narrow"/>
        <family val="2"/>
      </rPr>
      <t>(Clearance may be attained by removing fence style guarding)</t>
    </r>
  </si>
  <si>
    <t>B44-19</t>
  </si>
  <si>
    <t>B355-19</t>
  </si>
  <si>
    <t xml:space="preserve">Method of Restricting Use
[CAD Section 7]
</t>
  </si>
  <si>
    <t>Wind Turbine Tower Elevators</t>
  </si>
  <si>
    <t>Wind Tower Address</t>
  </si>
  <si>
    <t>Maximum Capacity
[2.16.3]</t>
  </si>
  <si>
    <t xml:space="preserve">Maximum CWT Bottom
Runby
</t>
  </si>
  <si>
    <t>Min. Clr. Above CWT
[2.4.3]</t>
  </si>
  <si>
    <t>Space Below Travel Path
[2.6]</t>
  </si>
  <si>
    <t>Access to Enclosed CWT and Ropes
[2.3.2]</t>
  </si>
  <si>
    <t>Hoistway Door Type
[2.11.1]</t>
  </si>
  <si>
    <t>Interlock / Lock &amp; Contact: Listing /Certification
[2.12.3.5]</t>
  </si>
  <si>
    <t>Car Door Sectioning
[2.14.13]</t>
  </si>
  <si>
    <t>Car Door Vision Panel
[2.14.3]</t>
  </si>
  <si>
    <t>Car Door Type
[2.14.10]</t>
  </si>
  <si>
    <t xml:space="preserve">Car Height
[2.14.2]
</t>
  </si>
  <si>
    <t>car Interlock (or Lock &amp; Contact)
[2.14.11]</t>
  </si>
  <si>
    <t>Car Interlock / Lock &amp; Contact: Listing /Certification
[2.14.11.2]</t>
  </si>
  <si>
    <t>CWT Safety Tripping Speed
[2.17.3(b)]</t>
  </si>
  <si>
    <t>Car Safety Tripping Speed
[2.17.3(b)]</t>
  </si>
  <si>
    <t>CWT Safety - Type
[2.17.1/2.17.2]</t>
  </si>
  <si>
    <t>Car Safety - Activation Force
[2.17.3(f)]</t>
  </si>
  <si>
    <t>Speed-Limiting Device
[2.16.5]</t>
  </si>
  <si>
    <t>Rope Grade
[2.20.2.13(d)]</t>
  </si>
  <si>
    <t>Safety Rope Provided?
[2.20.2.11]</t>
  </si>
  <si>
    <t>Car Buffer Type
[2.22.1/2.22.2]</t>
  </si>
  <si>
    <t>CWT Buffer Type
[2.22.1/2/22/2]</t>
  </si>
  <si>
    <t xml:space="preserve">Car Buffer </t>
  </si>
  <si>
    <t>Cwt Buffer</t>
  </si>
  <si>
    <t>Qty x Diameter of Guide Rope
[2.23.1.8 x 2.23.1.4]</t>
  </si>
  <si>
    <t>Counterweight Guide Type
[2.21.1]</t>
  </si>
  <si>
    <t>Counterweight Guide Data
(Unit weight, or Diameter)</t>
  </si>
  <si>
    <t>Is a Ladder Guided System?
[2.23.2]</t>
  </si>
  <si>
    <t>Drive Machine Type
[2.24]</t>
  </si>
  <si>
    <t>Material and grooving for sheaves
[2.24.4]</t>
  </si>
  <si>
    <t>Facror of Safety for Driving Machins and Sheaves
[2.24.5]</t>
  </si>
  <si>
    <t>Means for manual Release of Driving Machine Brake
[2.24.10]</t>
  </si>
  <si>
    <t>Two Means to Remove power from the Brake
[2.24.9.5]</t>
  </si>
  <si>
    <t>Type of Operation
[2.26.1.2]</t>
  </si>
  <si>
    <t>Wired or Wireless two-way Communication per 2.27</t>
  </si>
  <si>
    <t>Location Staffed by Authorized Personnel Attended. [2.27]</t>
  </si>
  <si>
    <t>2.26.6|Installation of Capacitors or Other Devices</t>
  </si>
  <si>
    <t>2.26.7.3|Single Ground / Single Failure</t>
  </si>
  <si>
    <t xml:space="preserve">2.26.2.6|Ladder-Guided Access Cover Switch </t>
  </si>
  <si>
    <t xml:space="preserve">2.26.2.2|Car Top Stop </t>
  </si>
  <si>
    <t xml:space="preserve">2.26.2.3|Car Safety Switch </t>
  </si>
  <si>
    <t xml:space="preserve">2.16.4|Overload Detection
</t>
  </si>
  <si>
    <t xml:space="preserve">2.26.2.4|Final Terminal Limit
</t>
  </si>
  <si>
    <t>2.12|Ldg Door Interlock/Lock &amp; Contact</t>
  </si>
  <si>
    <t>2.26.5|Motor Phase Protection</t>
  </si>
  <si>
    <t>2.25.2|Normal Terminal</t>
  </si>
  <si>
    <t>2.20.2.10 ( c)|Visible Hour Meter</t>
  </si>
  <si>
    <t>2.25.3|Slack Rope Detection Switch</t>
  </si>
  <si>
    <t>2.15.10|Car in Use Warning Device</t>
  </si>
  <si>
    <t xml:space="preserve">2.26.2.5|Car Door Contacts
</t>
  </si>
  <si>
    <t xml:space="preserve">PART D1 - Indicate which Operating, Safety Devices and/or Electrical Protective Devices have been PROVIDED.   </t>
  </si>
  <si>
    <t>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clauses 2.28 as applicable and the information required by the submission guidelines.</t>
  </si>
  <si>
    <t>PART C1 - Provide an electrical schematic drawing indicating conformance with 2.25, 2.26.  Contactors and relays used in critical operating circuits shall be clearly identified (see 2.26.3)</t>
  </si>
  <si>
    <t>Safety Code for Wind Turbine Tower Elevators</t>
  </si>
  <si>
    <t>SafetyCodeforWindTurbineTowerElevators</t>
  </si>
  <si>
    <t>B44.8-16</t>
  </si>
  <si>
    <t>Elevating Device Class and Type</t>
  </si>
  <si>
    <t>Rated Speed
[2.16.3] (0.4m/s Max.)</t>
  </si>
  <si>
    <t>Minimum Operating Temperature</t>
  </si>
  <si>
    <t>Wind Tower</t>
  </si>
  <si>
    <t>Clearance</t>
  </si>
  <si>
    <t>Car Door Height
[2.14.10]</t>
  </si>
  <si>
    <t>Car Door Width
[2.14.12]</t>
  </si>
  <si>
    <t>Glass/Transparent/Translucent on Enclosure Panels?
[2.14.4]</t>
  </si>
  <si>
    <t>Emergency Exit Provided on car (door, roof)? 
[2.14.9]</t>
  </si>
  <si>
    <t>Car Weight</t>
  </si>
  <si>
    <t>Suspension &amp; Safety Rope</t>
  </si>
  <si>
    <t>Safety Rope Breaking Strength
[2.20.2.13(c)]</t>
  </si>
  <si>
    <t xml:space="preserve">CWT </t>
  </si>
  <si>
    <t>Car Guide Type [2.23]
(wire rope guided or ladder guided)</t>
  </si>
  <si>
    <t>Wireless Operating Device Provided? [2.26.1.3] (Yes or No)</t>
  </si>
  <si>
    <t>Installation of Capacitors or Other Devices</t>
  </si>
  <si>
    <t>2.26.7.3</t>
  </si>
  <si>
    <t xml:space="preserve">PART D1 - Indicate which Operating, Safety Devices and/or Electrical Protective Devices have been PROVIDED.  </t>
  </si>
  <si>
    <t>Provided</t>
  </si>
  <si>
    <t>PGL, Complex Automatic</t>
  </si>
  <si>
    <t>New Installation - Replacing existing Installation No(s).: (See box 4000 for retained components)</t>
  </si>
  <si>
    <t>Matl Lift</t>
  </si>
  <si>
    <t>Barrier Free</t>
  </si>
  <si>
    <t>PGL</t>
  </si>
  <si>
    <t>SpecialWindTower</t>
  </si>
  <si>
    <t>SPECIFICATION SHEET FOR A POWER TYPE MANLIFT CSA B311-02</t>
  </si>
  <si>
    <t>No.</t>
  </si>
  <si>
    <t>Item</t>
  </si>
  <si>
    <t>PreDefined Options</t>
  </si>
  <si>
    <t>User Entry</t>
  </si>
  <si>
    <t>Type of Submission &amp; Installation Number</t>
  </si>
  <si>
    <t>New Installation,  Standard Design
Alteration to Installation Nuimber</t>
  </si>
  <si>
    <t>Submitters Specification No.</t>
  </si>
  <si>
    <t>Manlift Manufacturer &amp; Model</t>
  </si>
  <si>
    <t>Manufacturer
Model</t>
  </si>
  <si>
    <t>Maximum Capacity (Max 454kg)
7.2</t>
  </si>
  <si>
    <t>Rated Speed (Max 0.76m/s)
7.2</t>
  </si>
  <si>
    <t>Address of Installation</t>
  </si>
  <si>
    <t>Manlift Accessible to Non-Authorized Persons 7.31.2</t>
  </si>
  <si>
    <t>No 
Yes ( controls are key operated)</t>
  </si>
  <si>
    <t>No of levels served</t>
  </si>
  <si>
    <t>Levels</t>
  </si>
  <si>
    <t>Manlift travel</t>
  </si>
  <si>
    <t>Type of Operation 
7.31.1</t>
  </si>
  <si>
    <t>Continuous-pressure or
Automatic</t>
  </si>
  <si>
    <t>Wireless control 
7.32</t>
  </si>
  <si>
    <t xml:space="preserve">No 
Yes  </t>
  </si>
  <si>
    <t>Drive Type 
7.28.1</t>
  </si>
  <si>
    <t>Traction,  Rack and pinion
 Winding-drum</t>
  </si>
  <si>
    <t xml:space="preserve">Drive Motor </t>
  </si>
  <si>
    <t>Output: kW   
Max current permitted: Amps@Volts</t>
  </si>
  <si>
    <t xml:space="preserve">Weight of Car
</t>
  </si>
  <si>
    <t xml:space="preserve">kg
  </t>
  </si>
  <si>
    <t xml:space="preserve">Counterweight 
</t>
  </si>
  <si>
    <t>Provided
Not provided</t>
  </si>
  <si>
    <t>Weight of Counterweight</t>
  </si>
  <si>
    <t xml:space="preserve">kg
</t>
  </si>
  <si>
    <t>Hoistway Enclosure height 
7.3.1.1</t>
  </si>
  <si>
    <t>Fully
Partially, to a height of: ________mm</t>
  </si>
  <si>
    <t>Hoistway construction 
7.3.1</t>
  </si>
  <si>
    <t>Perforated reject. 25mm ball
Solid</t>
  </si>
  <si>
    <t>Minimum top car clearance 
7.7.3</t>
  </si>
  <si>
    <t>Clearances, running 
7.7.4.4</t>
  </si>
  <si>
    <t>1.  Car sill hwy sill _____ mm
2.  Car sill/hwy door face _____mm</t>
  </si>
  <si>
    <t>Clearances, car to hoistway
7.7.4.1</t>
  </si>
  <si>
    <t>[   ] More than 100mm
[   ] Between 20 to 100 mm</t>
  </si>
  <si>
    <t>Car bottom runby 
7.7.2</t>
  </si>
  <si>
    <t>1.  Minimum     mm
2.  Maximum     mm</t>
  </si>
  <si>
    <t>Counterweight bottom runby 
7.7.2</t>
  </si>
  <si>
    <t>Guiderails &amp; Fastenings 
7.26.2/3</t>
  </si>
  <si>
    <t>Steel
Wood
other</t>
  </si>
  <si>
    <t>Spring buffer</t>
  </si>
  <si>
    <t>1.  Load rating:     kg
2.  Stroke:     mm</t>
  </si>
  <si>
    <t>Hoistway door construction  
7.11.1/2</t>
  </si>
  <si>
    <t>Perforated
Solid, with vision panel</t>
  </si>
  <si>
    <t>Hoistway opening 
7.11.1</t>
  </si>
  <si>
    <t>1.  Width:     mm
2.  Height     mm</t>
  </si>
  <si>
    <t>No. of entrances</t>
  </si>
  <si>
    <t>Door retaining means &amp; stops 7.11.6.2.6</t>
  </si>
  <si>
    <t>Interlock 
7.12</t>
  </si>
  <si>
    <t>1.  Make:
2.  Model:</t>
  </si>
  <si>
    <t>CSA File number for interlock</t>
  </si>
  <si>
    <t>Access to hoistway 
7.11.4</t>
  </si>
  <si>
    <t xml:space="preserve">
</t>
  </si>
  <si>
    <t>Car net platform 
7.2</t>
  </si>
  <si>
    <t>Width:     mm
Depth:     mm</t>
  </si>
  <si>
    <t>Car enclosure construction 
7.13.1.1</t>
  </si>
  <si>
    <t>Openwork, designed to 7.3.1.2
Solid</t>
  </si>
  <si>
    <t>Top of Car clearance 
7.7.3</t>
  </si>
  <si>
    <t>Emergency lighting 
7.13.6</t>
  </si>
  <si>
    <t>From building emergency power
By battery power pack</t>
  </si>
  <si>
    <t>Emergency signal/communication
7.41</t>
  </si>
  <si>
    <t xml:space="preserve">Alarm bell on car
Telephone Intercom
</t>
  </si>
  <si>
    <t>Car door construction 
7.14.1</t>
  </si>
  <si>
    <t>Openwork, rejecting 25mm diameter bell
Solid</t>
  </si>
  <si>
    <t>Rope fastening type 
7.23.6</t>
  </si>
  <si>
    <t>Wedge socket  
Eyebolt, calcuated factor of safety</t>
  </si>
  <si>
    <t xml:space="preserve">Hoist Ropes </t>
  </si>
  <si>
    <t>Number of ropes 
7.23.3</t>
  </si>
  <si>
    <t>Diameter of Ropes
7.23.3</t>
  </si>
  <si>
    <t>Rope construction 
7.23</t>
  </si>
  <si>
    <t>Calculated factor of safety 
7.23.2</t>
  </si>
  <si>
    <t xml:space="preserve">Governor Ropes </t>
  </si>
  <si>
    <t>Diameter
7.20.1</t>
  </si>
  <si>
    <t>Rope construction 
7.20.1</t>
  </si>
  <si>
    <t>Rated breaking load per rope 
7.20.3</t>
  </si>
  <si>
    <t>Safety type 
7.18.1</t>
  </si>
  <si>
    <t>For wire-rope suspended car
For rack-and-pinion manlift</t>
  </si>
  <si>
    <t>Maximum mass, stopping &amp; sustaining 7.6.8.2.1</t>
  </si>
  <si>
    <t>Safety, make and model</t>
  </si>
  <si>
    <t>Governor tripping speed setting 7.19.1.1</t>
  </si>
  <si>
    <t>Car gate contact 
7.14.2.1/7.33.14</t>
  </si>
  <si>
    <t>Emergency exit contact
7.13.4.2/7.33.15</t>
  </si>
  <si>
    <t>Stop switch top of car 
7.33.9</t>
  </si>
  <si>
    <t>Car safety mechanical switch
7.33.10</t>
  </si>
  <si>
    <t>Final terminal stop device
7.30.3/7.33.12</t>
  </si>
  <si>
    <t>Normal terminal stop device 
7.30.2</t>
  </si>
  <si>
    <t>Hoistway interlock 
7.12/7.33.13</t>
  </si>
  <si>
    <t>Stop switch bottom hoistway
7.33.9</t>
  </si>
  <si>
    <t>Phase protection 3.2.1</t>
  </si>
  <si>
    <t>Ground fault circuit interupter 7.39</t>
  </si>
  <si>
    <t>Elevating device metal enclosure grounding protection 7.5.5</t>
  </si>
  <si>
    <t>Solidly grounded
By separate grounding conductor</t>
  </si>
  <si>
    <t>Motor overload protection 
3.2.2</t>
  </si>
  <si>
    <t>Type:
Setting:</t>
  </si>
  <si>
    <t>Redundancy protection for magnetically operated switches, contactors, relays 7.4.3(c)</t>
  </si>
  <si>
    <t>1.  Critical components:
2.  Back-up components:</t>
  </si>
  <si>
    <t>Standard Number, Title and Revision</t>
  </si>
  <si>
    <t>Special Features or Scope of Alteration</t>
  </si>
  <si>
    <t>New Installation,  Standard Design
Alteration to Installation #</t>
  </si>
  <si>
    <t>Lift Manufacturer</t>
  </si>
  <si>
    <t xml:space="preserve">Manufacturer
</t>
  </si>
  <si>
    <t>Maximum Capacity 
6.2.1</t>
  </si>
  <si>
    <t>______ kg's
One Person</t>
  </si>
  <si>
    <t>Manlift Model</t>
  </si>
  <si>
    <t>Address of Lift Installation</t>
  </si>
  <si>
    <t>Lift travel</t>
  </si>
  <si>
    <t>Machinery Securement &amp; Support
6.8</t>
  </si>
  <si>
    <t>On top of overhead beams
On top of structural floor</t>
  </si>
  <si>
    <t>Brake in Car
6.11.7</t>
  </si>
  <si>
    <t>a)deadman control type, 
b) independent of car safety, c) bidirectional</t>
  </si>
  <si>
    <t>Hwy Enclosure height 
6.5.1</t>
  </si>
  <si>
    <t>Occupied Space Below Hoistway
6.4</t>
  </si>
  <si>
    <t>Minimum top car clearance 
6.10.2</t>
  </si>
  <si>
    <t>Clearance, cwt to it's Casing
6.3.2</t>
  </si>
  <si>
    <t>Clearances, car to hwy 
6.3.1</t>
  </si>
  <si>
    <t>Clearances, Car to Landing Sill 
6.3.3</t>
  </si>
  <si>
    <t>Clearances, Landing Sill to Sill Gate
6.6.4</t>
  </si>
  <si>
    <t>Guide Rails
6.9.2</t>
  </si>
  <si>
    <t>Car Buffer
6.10.1  , 6.4</t>
  </si>
  <si>
    <t>At the top of hoistway only
At top and Bottom of hoistway</t>
  </si>
  <si>
    <t>H/W Landing Accessible to Public
6.6.1/2</t>
  </si>
  <si>
    <t>Yes (accessible to unauthorized persons)
No (not accessible to unauthorized persons)</t>
  </si>
  <si>
    <t>HW Landing Opening Protection
6.6.1/2</t>
  </si>
  <si>
    <t>Side hinged self closing gate
Swing type guard rail</t>
  </si>
  <si>
    <t>1.  Front:
2.  Rear:</t>
  </si>
  <si>
    <t>Cwt Construction
6.14.1</t>
  </si>
  <si>
    <t>Cwt Inspection Panel
6.14.4</t>
  </si>
  <si>
    <t>Provided
 cwt eye bolt/rope hitch inspection panel</t>
  </si>
  <si>
    <t>Car / HW Illumination
6.17</t>
  </si>
  <si>
    <t>Illumination level from general lighting
dedicated lighting</t>
  </si>
  <si>
    <t>Means of Egress from Car
6.11.5</t>
  </si>
  <si>
    <t>Car Gate Height
6.11.4</t>
  </si>
  <si>
    <t>Rope Fastening Factor of Safety
4.4, 6.16.1.5/6</t>
  </si>
  <si>
    <t>No. of ropes 
6.16.1.2/3</t>
  </si>
  <si>
    <t xml:space="preserve">Diameter of Ropes
6.16.1.2/3  
</t>
  </si>
  <si>
    <t>Rated breaking load per rope 
6.16.2.1(d)</t>
  </si>
  <si>
    <t>Calculated factor of safety 
4.4, 6.16.1.2/3</t>
  </si>
  <si>
    <t>Sheave PD/Rope Ratio
6.15</t>
  </si>
  <si>
    <t>Hand Rope Material &amp; Diameter
6.16.3</t>
  </si>
  <si>
    <t>Hemp or Other Material
Diameter  mm</t>
  </si>
  <si>
    <t>Safety Latch
6.12</t>
  </si>
  <si>
    <t>Provided, a safety latch at bottom landing</t>
  </si>
  <si>
    <t>Floor Stop Pin
6.13</t>
  </si>
  <si>
    <t>Special features-scope of alterations</t>
  </si>
  <si>
    <t>Handpowered Counter-Balanced Manlift</t>
  </si>
  <si>
    <t>Recommended Car Safety Test Method   6.11.8</t>
  </si>
  <si>
    <t xml:space="preserve">PART A - Provide the following General Information about the  Elevating Device and the building it is being installed at.  </t>
  </si>
  <si>
    <t xml:space="preserve">Type of Submission &amp; No. </t>
  </si>
  <si>
    <t>Kg</t>
  </si>
  <si>
    <t>Minimum Temperature</t>
  </si>
  <si>
    <r>
      <rPr>
        <vertAlign val="superscript"/>
        <sz val="11"/>
        <color theme="1"/>
        <rFont val="Calibri"/>
        <family val="2"/>
        <scheme val="minor"/>
      </rPr>
      <t>o</t>
    </r>
    <r>
      <rPr>
        <sz val="10"/>
        <rFont val="Arial"/>
        <family val="2"/>
      </rPr>
      <t>C</t>
    </r>
  </si>
  <si>
    <t>Signal System</t>
  </si>
  <si>
    <t xml:space="preserve">PART B1 - Provide drawings that include layout, plan and elevation views of the elevating device and/or parts thereof, showing all pertinent information necessary to demonstrate conformance with the Regulation and applied codes.  </t>
  </si>
  <si>
    <t>Mast</t>
  </si>
  <si>
    <t>Maximum Car Travel</t>
  </si>
  <si>
    <t>m</t>
  </si>
  <si>
    <t>Landing</t>
  </si>
  <si>
    <t>Car</t>
  </si>
  <si>
    <t>Net. Platform Depth</t>
  </si>
  <si>
    <t>Number of Car Entrances</t>
  </si>
  <si>
    <t>CWT</t>
  </si>
  <si>
    <t>%</t>
  </si>
  <si>
    <t>ACO</t>
  </si>
  <si>
    <t>Guiderails</t>
  </si>
  <si>
    <t>Kg/m</t>
  </si>
  <si>
    <t>X</t>
  </si>
  <si>
    <t>Number of Car Buffers</t>
  </si>
  <si>
    <t>Drive Machinery</t>
  </si>
  <si>
    <t>Brake Test Weight</t>
  </si>
  <si>
    <t>Brake Gap</t>
  </si>
  <si>
    <t>Drive Motor Output</t>
  </si>
  <si>
    <t>Number of Drive Motors</t>
  </si>
  <si>
    <t>Clearances</t>
  </si>
  <si>
    <t>Runby</t>
  </si>
  <si>
    <t>PART C1 - Provide an electrical schematic drawing indicating conformance with 
4.3 , 7.5, 8.4, 8.5, 14, 15, 16, 17, 18, 19.1.3, 22.4, 23</t>
  </si>
  <si>
    <t>Electrical Protective Devices</t>
  </si>
  <si>
    <t>Load Limiting Device</t>
  </si>
  <si>
    <t>Motor Protection</t>
  </si>
  <si>
    <t>Disconnecting Means &amp; Size</t>
  </si>
  <si>
    <t>Means</t>
  </si>
  <si>
    <t>Size</t>
  </si>
  <si>
    <t>A</t>
  </si>
  <si>
    <t>Terminals</t>
  </si>
  <si>
    <t>Normal Switch Location</t>
  </si>
  <si>
    <t>Overcurrent Protection</t>
  </si>
  <si>
    <t>Final Switch Location</t>
  </si>
  <si>
    <t>Overload Protection</t>
  </si>
  <si>
    <t>Type</t>
  </si>
  <si>
    <t>Setting</t>
  </si>
  <si>
    <t>Testing Method for 2232</t>
  </si>
  <si>
    <t>Acceptance Tests</t>
  </si>
  <si>
    <t>PART D2 - Provide a written test procedure for the Acceptance Inspection Tests of xx, xx,x x  and Section 24 that cannot be easily demonstrated in the field of for those tests which require specific test instructions to demonstrate compliance. The procedures should follow the same sequence of tests in Section 24.
In addition written test procedures are required for the following items from Part C2 and Part D1:  20xx, 20xx, 22xx, 22xx.</t>
  </si>
  <si>
    <t>Order/Bulletin</t>
  </si>
  <si>
    <t>Shopping Cart Conveyor</t>
  </si>
  <si>
    <t>ShoppingCartConveyor</t>
  </si>
  <si>
    <t>Special Features - Remarks - Additional Tests</t>
  </si>
  <si>
    <t>Provide a listing of all attached or referenced documents used to demonstrate compliance</t>
  </si>
  <si>
    <t>Attachments and Reference Documents</t>
  </si>
  <si>
    <t>PART F</t>
  </si>
  <si>
    <t>Acceptance Tests on file at TSSA - File #</t>
  </si>
  <si>
    <t>Acceptance Tests Attached</t>
  </si>
  <si>
    <t xml:space="preserve">Inspection and Tests: </t>
  </si>
  <si>
    <t>PART D</t>
  </si>
  <si>
    <t>If not possible to demonstated by the schematic:
Specify in a conformance write-up how compliance to the following requirements are achieved.</t>
  </si>
  <si>
    <t>Electrical Conformance Documents:  Schematics &amp; Conformance Write-up</t>
  </si>
  <si>
    <t>PART C</t>
  </si>
  <si>
    <t>Reversal Stop Device</t>
  </si>
  <si>
    <t>Smoke Detectors</t>
  </si>
  <si>
    <t>Egress Restriction Device</t>
  </si>
  <si>
    <t>Tandem Operation</t>
  </si>
  <si>
    <t>Missing Step / Pallet</t>
  </si>
  <si>
    <t>Stop Sw in Machinery Space</t>
  </si>
  <si>
    <t>Handrail Speed Monitor</t>
  </si>
  <si>
    <t>Broken drive chain</t>
  </si>
  <si>
    <t>Stop Sw in Inspection Controls</t>
  </si>
  <si>
    <t xml:space="preserve">Step Lateral Displacement </t>
  </si>
  <si>
    <t>Comb-step / Pallet-step impact Device</t>
  </si>
  <si>
    <t>Auxilliary Emergency Stop Buttons</t>
  </si>
  <si>
    <t>Handrail Entry Device</t>
  </si>
  <si>
    <t>Emergency Stop Buttons</t>
  </si>
  <si>
    <t>Step Level / Pallet Level Device</t>
  </si>
  <si>
    <t>Portable plug in - Inspection Control</t>
  </si>
  <si>
    <t>Permanent - Inspection Control</t>
  </si>
  <si>
    <t>Step Upthrust Device</t>
  </si>
  <si>
    <t>Start switch (down, run, up)</t>
  </si>
  <si>
    <t>Fill Below</t>
  </si>
  <si>
    <t>PART B</t>
  </si>
  <si>
    <t>-</t>
  </si>
  <si>
    <t xml:space="preserve">Control </t>
  </si>
  <si>
    <t xml:space="preserve">Type of Motor </t>
  </si>
  <si>
    <t>Drive Connection</t>
  </si>
  <si>
    <t>for Controller</t>
  </si>
  <si>
    <t>TSSA File#</t>
  </si>
  <si>
    <t>Controller Make</t>
  </si>
  <si>
    <t>M/C &amp; Control</t>
  </si>
  <si>
    <t>BLDG</t>
  </si>
  <si>
    <t>Slope / Angle of Incline</t>
  </si>
  <si>
    <t>Vertical Rise</t>
  </si>
  <si>
    <t>Maximum capacity</t>
  </si>
  <si>
    <t>Rated speed</t>
  </si>
  <si>
    <t>specification No.</t>
  </si>
  <si>
    <t>Device Type</t>
  </si>
  <si>
    <t>Submitter's</t>
  </si>
  <si>
    <t>PART A General Specifications</t>
  </si>
  <si>
    <t>Elevator Type</t>
  </si>
  <si>
    <t>Esc&lt;0.5
MW&lt;0.7
MW&lt;0.9</t>
  </si>
  <si>
    <t>persons per hour</t>
  </si>
  <si>
    <t>6.1.4 or 6.2.4</t>
  </si>
  <si>
    <t>Is Variable or Reduced Speed</t>
  </si>
  <si>
    <t>Applied ?</t>
  </si>
  <si>
    <r>
      <t>Esc&lt;30</t>
    </r>
    <r>
      <rPr>
        <vertAlign val="superscript"/>
        <sz val="7"/>
        <rFont val="Arial Narrow"/>
        <family val="2"/>
      </rPr>
      <t>o</t>
    </r>
    <r>
      <rPr>
        <sz val="7"/>
        <rFont val="Arial Narrow"/>
        <family val="2"/>
      </rPr>
      <t xml:space="preserve">
MW&lt;12</t>
    </r>
    <r>
      <rPr>
        <vertAlign val="superscript"/>
        <sz val="7"/>
        <rFont val="Arial Narrow"/>
        <family val="2"/>
      </rPr>
      <t>o</t>
    </r>
  </si>
  <si>
    <t xml:space="preserve">Horizontal Run </t>
  </si>
  <si>
    <t>6.1.3.1 or 6.2.3.1</t>
  </si>
  <si>
    <t>Entire Truss projection</t>
  </si>
  <si>
    <t>Esc or MW -  Make &amp;</t>
  </si>
  <si>
    <t xml:space="preserve">Model </t>
  </si>
  <si>
    <t xml:space="preserve">Balustrade type </t>
  </si>
  <si>
    <t>6.1.3.3.4 or 6.2.3.3.4</t>
  </si>
  <si>
    <t>Soffit Guard</t>
  </si>
  <si>
    <t>Balustrade Material</t>
  </si>
  <si>
    <t>Guards - Guarding</t>
  </si>
  <si>
    <t>6.1.3.3.3 or 6.2.3.3.3</t>
  </si>
  <si>
    <t>Anti Slide Devices</t>
  </si>
  <si>
    <t>Deck Barricades</t>
  </si>
  <si>
    <t>6.1.3.3.10</t>
  </si>
  <si>
    <t>Skirt Deflectors</t>
  </si>
  <si>
    <t>6.1.3.3.5 or 6.2.3.3.5</t>
  </si>
  <si>
    <t>Esc or MW Brake</t>
  </si>
  <si>
    <t>6.1.5.1 or 6.2.5.1</t>
  </si>
  <si>
    <r>
      <t xml:space="preserve">Brake Rated Load - </t>
    </r>
    <r>
      <rPr>
        <b/>
        <sz val="9"/>
        <rFont val="Arial Narrow"/>
        <family val="2"/>
      </rPr>
      <t>Stopped</t>
    </r>
  </si>
  <si>
    <r>
      <t xml:space="preserve">Brake Rated Load - </t>
    </r>
    <r>
      <rPr>
        <b/>
        <sz val="9"/>
        <rFont val="Arial Narrow"/>
        <family val="2"/>
      </rPr>
      <t>Running</t>
    </r>
  </si>
  <si>
    <t>6.1.3.9.3 or 6.2.3.10.3</t>
  </si>
  <si>
    <t>Brake Info</t>
  </si>
  <si>
    <r>
      <t xml:space="preserve">Driving M/C Brake </t>
    </r>
    <r>
      <rPr>
        <sz val="10"/>
        <rFont val="Arial"/>
        <family val="2"/>
      </rPr>
      <t>(Loc'n)</t>
    </r>
  </si>
  <si>
    <t xml:space="preserve">Main Drive Shaft Brake  </t>
  </si>
  <si>
    <t>6.1.5.3.1 or 6.2.5.3.1</t>
  </si>
  <si>
    <t>6.1.5.3.2 or 6.2.5.3.2</t>
  </si>
  <si>
    <t>Brake torque setting range</t>
  </si>
  <si>
    <t>Nm</t>
  </si>
  <si>
    <t>Method to measure torque</t>
  </si>
  <si>
    <t>Minimum Stopping Distance</t>
  </si>
  <si>
    <t>Min Distance - skirt sw to</t>
  </si>
  <si>
    <t>No Load</t>
  </si>
  <si>
    <t>combplate</t>
  </si>
  <si>
    <t xml:space="preserve">Handrail Height </t>
  </si>
  <si>
    <t>6.1.3.4.5</t>
  </si>
  <si>
    <t>[900-1000]</t>
  </si>
  <si>
    <r>
      <t xml:space="preserve">Step Width
</t>
    </r>
    <r>
      <rPr>
        <sz val="7"/>
        <rFont val="Arial Narrow"/>
        <family val="2"/>
      </rPr>
      <t>6.1.3.5.2  [560-1020]
6.2.3.7 [see table]</t>
    </r>
  </si>
  <si>
    <t>Step Depth</t>
  </si>
  <si>
    <t>Step Rise</t>
  </si>
  <si>
    <t>6.1.3.5.2</t>
  </si>
  <si>
    <t>[&gt;400]</t>
  </si>
  <si>
    <t>[&lt;220]</t>
  </si>
  <si>
    <r>
      <t xml:space="preserve">Slot Depth
</t>
    </r>
    <r>
      <rPr>
        <sz val="7"/>
        <rFont val="Arial Narrow"/>
        <family val="2"/>
      </rPr>
      <t>6.1.3.5.5
6.2.3.6.2 belt</t>
    </r>
  </si>
  <si>
    <r>
      <t>mm</t>
    </r>
    <r>
      <rPr>
        <sz val="7"/>
        <rFont val="Arial Narrow"/>
        <family val="2"/>
      </rPr>
      <t xml:space="preserve">
[&gt;9.5]
[&gt;4.8]</t>
    </r>
  </si>
  <si>
    <r>
      <t xml:space="preserve">Slot Width
</t>
    </r>
    <r>
      <rPr>
        <sz val="7"/>
        <rFont val="Arial Narrow"/>
        <family val="2"/>
      </rPr>
      <t>6.1.3.5.5
6.2.3.6.2 belt</t>
    </r>
  </si>
  <si>
    <r>
      <t>mm</t>
    </r>
    <r>
      <rPr>
        <sz val="7"/>
        <rFont val="Arial Narrow"/>
        <family val="2"/>
      </rPr>
      <t xml:space="preserve">
[&lt;6.5]
[&lt;6.4]</t>
    </r>
  </si>
  <si>
    <r>
      <t xml:space="preserve">Slot Centres
</t>
    </r>
    <r>
      <rPr>
        <sz val="7"/>
        <rFont val="Arial Narrow"/>
        <family val="2"/>
      </rPr>
      <t>6.1.3.5.5
6.2.3.6.2 belt</t>
    </r>
  </si>
  <si>
    <r>
      <t>mm</t>
    </r>
    <r>
      <rPr>
        <sz val="7"/>
        <rFont val="Arial Narrow"/>
        <family val="2"/>
      </rPr>
      <t xml:space="preserve">
[&lt;9.5]
[&lt;13]</t>
    </r>
  </si>
  <si>
    <t>Number of flat steps</t>
  </si>
  <si>
    <t>Step Demarcation</t>
  </si>
  <si>
    <t>Demarcation Lights</t>
  </si>
  <si>
    <t>6.1.3.6.5</t>
  </si>
  <si>
    <t>6.1.3.5.6</t>
  </si>
  <si>
    <t>Speed Governor</t>
  </si>
  <si>
    <t>Welder Qualification to 8.8.1</t>
  </si>
  <si>
    <t>6.1.6.3.2 or 6.2.6.3.2</t>
  </si>
  <si>
    <t>Welding Procedues to 8.8.2</t>
  </si>
  <si>
    <t>Brake Certification Tests</t>
  </si>
  <si>
    <t>Step or Pallet - Fatigue Tests</t>
  </si>
  <si>
    <t xml:space="preserve">6.1.5.3.3 </t>
  </si>
  <si>
    <t>Indicate which Operating, Safety Devices or Electrical Protective Devices have been PROVIDED.  
[ESC] 6.1.6.x.x or  [MW] 6.2.6.x.x</t>
  </si>
  <si>
    <t>x.x</t>
  </si>
  <si>
    <t>¾½</t>
  </si>
  <si>
    <t>ê</t>
  </si>
  <si>
    <t>3.10 | 3.8</t>
  </si>
  <si>
    <t>I</t>
  </si>
  <si>
    <t>3.11 | 3.9</t>
  </si>
  <si>
    <t>3.12 | 3.10</t>
  </si>
  <si>
    <t>3.13 | 3.11</t>
  </si>
  <si>
    <t xml:space="preserve">Broken step chain/treadway </t>
  </si>
  <si>
    <t>3.15 | 3.12</t>
  </si>
  <si>
    <t>/</t>
  </si>
  <si>
    <t>Skirt Obstruction Device</t>
  </si>
  <si>
    <t>interlocked operation</t>
  </si>
  <si>
    <t>3.7 | 3.6</t>
  </si>
  <si>
    <t>8  |  7</t>
  </si>
  <si>
    <t>3.8 | 3.7</t>
  </si>
  <si>
    <t>spring return</t>
  </si>
  <si>
    <t>constant pressure</t>
  </si>
  <si>
    <t>manual rest</t>
  </si>
  <si>
    <t>positively actuated</t>
  </si>
  <si>
    <t>Moving Walk</t>
  </si>
  <si>
    <t xml:space="preserve">Electrical schematics shall indicate conformance to </t>
  </si>
  <si>
    <t>6.1.6 &amp; 6.1.7</t>
  </si>
  <si>
    <t>6.2.6 &amp; 6.2.7</t>
  </si>
  <si>
    <t>Inspection &amp; testing per 8.10.4.1.2(c)(2) are required to demonstrate conformance to</t>
  </si>
  <si>
    <t xml:space="preserve">6.1.6.10 to 6.1.6.13 </t>
  </si>
  <si>
    <t xml:space="preserve">Inspection &amp; testing per 8.10.4.1.2(s)are required to demonstrate conformance to </t>
  </si>
  <si>
    <t xml:space="preserve">6.1.6 </t>
  </si>
  <si>
    <t>6.2.6</t>
  </si>
  <si>
    <t>6.1.6.10.1</t>
  </si>
  <si>
    <t>(single ground / single failure)</t>
  </si>
  <si>
    <t>6.1.6.10.2</t>
  </si>
  <si>
    <t>(redundancy &amp; checking)</t>
  </si>
  <si>
    <t>(removal of power)</t>
  </si>
  <si>
    <t>6.1.6.11</t>
  </si>
  <si>
    <t>Electrically Powered Safety Devices</t>
  </si>
  <si>
    <t>6.1.6.12</t>
  </si>
  <si>
    <t>6.2.6.11</t>
  </si>
  <si>
    <t>6.1.6.13</t>
  </si>
  <si>
    <t>Completion of Maintenance Circuits</t>
  </si>
  <si>
    <t>6.2.6.12</t>
  </si>
  <si>
    <t>6.1.6.14</t>
  </si>
  <si>
    <t>Escalator Manual Reset</t>
  </si>
  <si>
    <t>6.2.6.13</t>
  </si>
  <si>
    <t>Moving Walk Manual Reset</t>
  </si>
  <si>
    <t>6.1.6.15</t>
  </si>
  <si>
    <t>Contactors &amp; Relays in Critical Circuits</t>
  </si>
  <si>
    <t>6.2.6.14</t>
  </si>
  <si>
    <t>Provide a write-up for the Tests of 8.10.4  which cannot be easily demonstated in the field or for those tests which require specific test 
instructions to demonstrate compliance. The write-up should follow the same sequence of tests required in 8.10</t>
  </si>
  <si>
    <t>[8.10.4.1.2(e)] Speed Governor</t>
  </si>
  <si>
    <t>[8.10.4.1.2(f)] Broken drive chain</t>
  </si>
  <si>
    <t>[8.10.4.1.2(g)] Reversal Stop Switch</t>
  </si>
  <si>
    <t xml:space="preserve">[8.10.4.1.2(h)] Broken step chain/treadway </t>
  </si>
  <si>
    <t>[8.10.4.1.2(m)] Handrail Speed Monitor</t>
  </si>
  <si>
    <t>B44-94 &amp; Earlier: Max Gap 5.0mm, Max Sum 6.0mm</t>
  </si>
  <si>
    <t>B44-00: Max Gap 4.0mm, Max Sum 7.0mm</t>
  </si>
  <si>
    <t>B44-02: Loaded Gap &lt;5.0mm, Index &lt;=0.15</t>
  </si>
  <si>
    <t>B44-02: Loaded Gap &lt;5.0mm, Index &lt;=0.25 w/ Skirt Deflectors</t>
  </si>
  <si>
    <t>B44-00: Mwalk w/skirtless balustrade to 6.2.3.3.5</t>
  </si>
  <si>
    <t>B44-07: Loaded Gap &lt;5.0mm, Index &lt;=0.15</t>
  </si>
  <si>
    <t>B44-07: Loaded Gap &lt;5.0mm, Index &lt;=0.25 w/ Skirt Deflectors</t>
  </si>
  <si>
    <t>other method - details attached</t>
  </si>
  <si>
    <t>n/a</t>
  </si>
  <si>
    <t>direct braking on main drive shaft</t>
  </si>
  <si>
    <t>braking to the gear reducer</t>
  </si>
  <si>
    <t>Main Drive Shaft Brake</t>
  </si>
  <si>
    <t>Not Provided</t>
  </si>
  <si>
    <t>Required - mechanical overspeed governor provided</t>
  </si>
  <si>
    <t>Required - electronically actuated - mechanical braking</t>
  </si>
  <si>
    <t>Not Required (direct drive AC squirrel cage induction motor)</t>
  </si>
  <si>
    <t>Esc Brake Tests</t>
  </si>
  <si>
    <t>CSA certified brake</t>
  </si>
  <si>
    <t>NRTL certified brake - certificate attached</t>
  </si>
  <si>
    <t>pending - field test with loads listed in 33.10 &amp; 33.20</t>
  </si>
  <si>
    <t>Step Pallet Fatigue Attestation</t>
  </si>
  <si>
    <t>Attached Summary w/Attestation to 8.3.11 -letter attached</t>
  </si>
  <si>
    <t>Test data and attestation document on file at TSSA</t>
  </si>
  <si>
    <t>Specification Sheet for
Escalators and Moving Walks</t>
  </si>
  <si>
    <t>O.Reg 209/01 (Elevating Devices) s.15</t>
  </si>
  <si>
    <t>https://www.ontario.ca/laws/regulation/010209</t>
  </si>
  <si>
    <t>1. Elevators,   2. Dumbwaiters,   3. Escalators,   4. Moving Walks,   4.1 Shopping Cart Conveyors,   5. Freight platform lifts and material lifts</t>
  </si>
  <si>
    <t>10, Incline Lifts,   11. Stage Lifts,   12.  Special Elevating Devices,   13. Parking Garage Lifts</t>
  </si>
  <si>
    <t xml:space="preserve">Application </t>
  </si>
  <si>
    <t xml:space="preserve">Transmittal </t>
  </si>
  <si>
    <t>complete the specification sheet</t>
  </si>
  <si>
    <t>ESC-MW</t>
  </si>
  <si>
    <t>Hoist</t>
  </si>
  <si>
    <t>SCC</t>
  </si>
  <si>
    <t>Wind Tower Turbine Elevators</t>
  </si>
  <si>
    <t>Temporary Elevator</t>
  </si>
  <si>
    <t>Temp Elev</t>
  </si>
  <si>
    <t>Cartop Railing</t>
  </si>
  <si>
    <t>MC Guarding</t>
  </si>
  <si>
    <t>Abridged</t>
  </si>
  <si>
    <t>when submitting design submission for review.</t>
  </si>
  <si>
    <t>identifies submission enclosures and P.Eng review</t>
  </si>
  <si>
    <t>to identify parties requesting services</t>
  </si>
  <si>
    <r>
      <t>This EXCEL File contains a collection of</t>
    </r>
    <r>
      <rPr>
        <b/>
        <sz val="10"/>
        <color rgb="FFFF0000"/>
        <rFont val="Calibri"/>
        <family val="2"/>
        <scheme val="minor"/>
      </rPr>
      <t xml:space="preserve"> DESIGN SUBMISSION SPECIFICATION PAGES</t>
    </r>
    <r>
      <rPr>
        <sz val="10"/>
        <rFont val="Calibri"/>
        <family val="2"/>
        <scheme val="minor"/>
      </rPr>
      <t xml:space="preserve"> intended to be used to address the requirements of </t>
    </r>
  </si>
  <si>
    <r>
      <t>Section 1.(5) of this regulation recognizes the following</t>
    </r>
    <r>
      <rPr>
        <b/>
        <sz val="10"/>
        <color rgb="FFFF0000"/>
        <rFont val="Calibri"/>
        <family val="2"/>
        <scheme val="minor"/>
      </rPr>
      <t xml:space="preserve"> "Classes of elevating devices"</t>
    </r>
    <r>
      <rPr>
        <b/>
        <sz val="10"/>
        <rFont val="Calibri"/>
        <family val="2"/>
        <scheme val="minor"/>
      </rPr>
      <t>,  including:</t>
    </r>
  </si>
  <si>
    <r>
      <t>6.  Barrier Free Lifts (</t>
    </r>
    <r>
      <rPr>
        <i/>
        <sz val="8"/>
        <rFont val="Calibri"/>
        <family val="2"/>
        <scheme val="minor"/>
      </rPr>
      <t>previously Lifts for Persons with Physical Disabilities</t>
    </r>
    <r>
      <rPr>
        <sz val="10"/>
        <rFont val="Calibri"/>
        <family val="2"/>
        <scheme val="minor"/>
      </rPr>
      <t>),   7. Manlifts,   8. Passenger Ropeways,   9. Construction Hoists</t>
    </r>
  </si>
  <si>
    <r>
      <t xml:space="preserve">The regulation also recognises </t>
    </r>
    <r>
      <rPr>
        <b/>
        <sz val="10"/>
        <color rgb="FFFF0000"/>
        <rFont val="Calibri"/>
        <family val="2"/>
        <scheme val="minor"/>
      </rPr>
      <t>"Device Types"</t>
    </r>
    <r>
      <rPr>
        <sz val="10"/>
        <rFont val="Calibri"/>
        <family val="2"/>
        <scheme val="minor"/>
      </rPr>
      <t xml:space="preserve"> associated with the above noted device classes. Refer to the Regulation for Details.</t>
    </r>
  </si>
  <si>
    <r>
      <rPr>
        <b/>
        <sz val="10"/>
        <rFont val="Calibri"/>
        <family val="2"/>
        <scheme val="minor"/>
      </rPr>
      <t>1.</t>
    </r>
    <r>
      <rPr>
        <b/>
        <sz val="10"/>
        <color rgb="FFFF0000"/>
        <rFont val="Calibri"/>
        <family val="2"/>
        <scheme val="minor"/>
      </rPr>
      <t xml:space="preserve"> Elevators</t>
    </r>
  </si>
  <si>
    <r>
      <rPr>
        <b/>
        <sz val="10"/>
        <rFont val="Calibri"/>
        <family val="2"/>
        <scheme val="minor"/>
      </rPr>
      <t>2.</t>
    </r>
    <r>
      <rPr>
        <b/>
        <sz val="10"/>
        <color rgb="FFFF0000"/>
        <rFont val="Calibri"/>
        <family val="2"/>
        <scheme val="minor"/>
      </rPr>
      <t xml:space="preserve"> Dumbwaiters</t>
    </r>
  </si>
  <si>
    <r>
      <rPr>
        <b/>
        <sz val="10"/>
        <rFont val="Calibri"/>
        <family val="2"/>
        <scheme val="minor"/>
      </rPr>
      <t>4.1</t>
    </r>
    <r>
      <rPr>
        <b/>
        <sz val="10"/>
        <color rgb="FFFF0000"/>
        <rFont val="Calibri"/>
        <family val="2"/>
        <scheme val="minor"/>
      </rPr>
      <t xml:space="preserve"> Shopping Cart Conveyors</t>
    </r>
  </si>
  <si>
    <r>
      <rPr>
        <b/>
        <sz val="10"/>
        <rFont val="Calibri"/>
        <family val="2"/>
        <scheme val="minor"/>
      </rPr>
      <t>5.</t>
    </r>
    <r>
      <rPr>
        <b/>
        <sz val="10"/>
        <color rgb="FFFF0000"/>
        <rFont val="Calibri"/>
        <family val="2"/>
        <scheme val="minor"/>
      </rPr>
      <t xml:space="preserve"> Freight and Material Lifts</t>
    </r>
  </si>
  <si>
    <r>
      <rPr>
        <b/>
        <sz val="10"/>
        <rFont val="Calibri"/>
        <family val="2"/>
        <scheme val="minor"/>
      </rPr>
      <t>6.</t>
    </r>
    <r>
      <rPr>
        <b/>
        <sz val="10"/>
        <color rgb="FFFF0000"/>
        <rFont val="Calibri"/>
        <family val="2"/>
        <scheme val="minor"/>
      </rPr>
      <t xml:space="preserve"> Barrier Free Lifts (B355 Code)</t>
    </r>
  </si>
  <si>
    <r>
      <rPr>
        <b/>
        <sz val="10"/>
        <rFont val="Calibri"/>
        <family val="2"/>
        <scheme val="minor"/>
      </rPr>
      <t>7.</t>
    </r>
    <r>
      <rPr>
        <b/>
        <sz val="10"/>
        <color rgb="FFFF0000"/>
        <rFont val="Calibri"/>
        <family val="2"/>
        <scheme val="minor"/>
      </rPr>
      <t xml:space="preserve"> Manlifts</t>
    </r>
  </si>
  <si>
    <r>
      <rPr>
        <b/>
        <sz val="10"/>
        <rFont val="Calibri"/>
        <family val="2"/>
        <scheme val="minor"/>
      </rPr>
      <t>8.</t>
    </r>
    <r>
      <rPr>
        <b/>
        <sz val="10"/>
        <color rgb="FFFF0000"/>
        <rFont val="Calibri"/>
        <family val="2"/>
        <scheme val="minor"/>
      </rPr>
      <t xml:space="preserve"> Passenger Ropeways</t>
    </r>
  </si>
  <si>
    <r>
      <rPr>
        <b/>
        <sz val="10"/>
        <rFont val="Calibri"/>
        <family val="2"/>
        <scheme val="minor"/>
      </rPr>
      <t>9.</t>
    </r>
    <r>
      <rPr>
        <b/>
        <sz val="10"/>
        <color rgb="FFFF0000"/>
        <rFont val="Calibri"/>
        <family val="2"/>
        <scheme val="minor"/>
      </rPr>
      <t xml:space="preserve"> Construction Hoists</t>
    </r>
  </si>
  <si>
    <r>
      <rPr>
        <b/>
        <sz val="10"/>
        <rFont val="Calibri"/>
        <family val="2"/>
        <scheme val="minor"/>
      </rPr>
      <t>10.</t>
    </r>
    <r>
      <rPr>
        <b/>
        <sz val="10"/>
        <color rgb="FFFF0000"/>
        <rFont val="Calibri"/>
        <family val="2"/>
        <scheme val="minor"/>
      </rPr>
      <t xml:space="preserve"> Incline Lifts</t>
    </r>
  </si>
  <si>
    <r>
      <rPr>
        <b/>
        <sz val="10"/>
        <rFont val="Calibri"/>
        <family val="2"/>
        <scheme val="minor"/>
      </rPr>
      <t>11.</t>
    </r>
    <r>
      <rPr>
        <b/>
        <sz val="10"/>
        <color rgb="FFFF0000"/>
        <rFont val="Calibri"/>
        <family val="2"/>
        <scheme val="minor"/>
      </rPr>
      <t xml:space="preserve"> Stage Lifts</t>
    </r>
  </si>
  <si>
    <r>
      <rPr>
        <b/>
        <sz val="10"/>
        <rFont val="Calibri"/>
        <family val="2"/>
        <scheme val="minor"/>
      </rPr>
      <t>12.</t>
    </r>
    <r>
      <rPr>
        <b/>
        <sz val="10"/>
        <color rgb="FFFF0000"/>
        <rFont val="Calibri"/>
        <family val="2"/>
        <scheme val="minor"/>
      </rPr>
      <t xml:space="preserve"> Special Elevating Device</t>
    </r>
  </si>
  <si>
    <r>
      <rPr>
        <b/>
        <sz val="10"/>
        <rFont val="Calibri"/>
        <family val="2"/>
        <scheme val="minor"/>
      </rPr>
      <t>13.</t>
    </r>
    <r>
      <rPr>
        <b/>
        <sz val="10"/>
        <color rgb="FFFF0000"/>
        <rFont val="Calibri"/>
        <family val="2"/>
        <scheme val="minor"/>
      </rPr>
      <t xml:space="preserve"> Parking Garage Lifts</t>
    </r>
  </si>
  <si>
    <t>transmittal'</t>
  </si>
  <si>
    <t>plus the appropriate specification sheets below;</t>
  </si>
  <si>
    <r>
      <rPr>
        <b/>
        <sz val="10"/>
        <rFont val="Calibri"/>
        <family val="2"/>
        <scheme val="minor"/>
      </rPr>
      <t>3.</t>
    </r>
    <r>
      <rPr>
        <b/>
        <sz val="10"/>
        <color rgb="FFFF0000"/>
        <rFont val="Calibri"/>
        <family val="2"/>
        <scheme val="minor"/>
      </rPr>
      <t xml:space="preserve"> Escalators    or     </t>
    </r>
    <r>
      <rPr>
        <b/>
        <sz val="10"/>
        <rFont val="Calibri"/>
        <family val="2"/>
        <scheme val="minor"/>
      </rPr>
      <t>4.</t>
    </r>
    <r>
      <rPr>
        <b/>
        <sz val="10"/>
        <color rgb="FFFF0000"/>
        <rFont val="Calibri"/>
        <family val="2"/>
        <scheme val="minor"/>
      </rPr>
      <t xml:space="preserve"> Moving Walks</t>
    </r>
  </si>
  <si>
    <t>use form 1-9, 11-13 which best represents the device class</t>
  </si>
  <si>
    <t xml:space="preserve">Preliminary/Safety Assessment </t>
  </si>
  <si>
    <t>Request for</t>
  </si>
  <si>
    <t xml:space="preserve">Safety Assessment / Compliance Review </t>
  </si>
  <si>
    <t>Details of Request for Service</t>
  </si>
  <si>
    <r>
      <t xml:space="preserve">345 Carlingview Drive
Toronto, ON M9W 6N9
Tel.: 416.734.3300
</t>
    </r>
    <r>
      <rPr>
        <b/>
        <sz val="10"/>
        <rFont val="Arial Narrow"/>
        <family val="2"/>
      </rPr>
      <t>www.tssa.org</t>
    </r>
  </si>
  <si>
    <t>SPECIFICATION SHEET FOR A HAND POWERED COUNTERBALANCED TYPE MANLIFT CSA B311-02</t>
  </si>
  <si>
    <t xml:space="preserve">345 Carlingview Drive
Toronto, ON M9W 6N9
Tel: 413.734.3300
</t>
  </si>
  <si>
    <t>S.A</t>
  </si>
  <si>
    <t>If requesting a Safety Assessment / Preliminary Review, use</t>
  </si>
  <si>
    <t>to capture the details related to the request</t>
  </si>
  <si>
    <t>The Technical Standards and Safety Authority  (TSSA), is an independent, not-for-profit, non-governmental organization. We provide Safety Services including the administration of Ontario's Technical Standards and Safety Act, 2000.  We are a risk-based, prevention oriented organization that provides services, including public education, training, certification, licensing, registration, engineering design review, inspection activities, and safety management consultation.  TSSA's safety assessment / compliance review is subject to / limited by the terms and conditions of our memorandum of understanding with the Government of Ontario.</t>
  </si>
  <si>
    <t>for specific alterations;</t>
  </si>
  <si>
    <t>for addition of a car top railing</t>
  </si>
  <si>
    <t xml:space="preserve">for addition of  machine guarding </t>
  </si>
  <si>
    <t>If a submission for an above device has been registered, use</t>
  </si>
  <si>
    <r>
      <rPr>
        <b/>
        <sz val="10"/>
        <rFont val="Arial Narrow"/>
        <family val="2"/>
      </rPr>
      <t xml:space="preserve">Outline the exact nature of the request for service.
</t>
    </r>
    <r>
      <rPr>
        <sz val="10"/>
        <rFont val="Arial Narrow"/>
        <family val="2"/>
      </rPr>
      <t xml:space="preserve">
Example: Review &lt;item details&gt; for compliance to requirements &lt;specify applicable code sections&gt;  of  &lt;specify code name and edition&gt;
    - Review interlock for compliance to the requirements of section 7.5 of CSA Z185-R2001
</t>
    </r>
  </si>
  <si>
    <t>Location Name &amp; Address</t>
  </si>
  <si>
    <t>Passenger Ropeway</t>
  </si>
  <si>
    <t>Ropeway
Manufacturer
and Model</t>
  </si>
  <si>
    <t>Mfg.</t>
  </si>
  <si>
    <t>Rope Speed</t>
  </si>
  <si>
    <t>Normal</t>
  </si>
  <si>
    <t>Evacuation</t>
  </si>
  <si>
    <t>Transportation Length</t>
  </si>
  <si>
    <t>Single/Two/Variable Speed?</t>
  </si>
  <si>
    <t>Inclined Length</t>
  </si>
  <si>
    <t>Location of:</t>
  </si>
  <si>
    <t>Drive</t>
  </si>
  <si>
    <t>Tension</t>
  </si>
  <si>
    <t>Average grade</t>
  </si>
  <si>
    <t>Trip time</t>
  </si>
  <si>
    <t>sec</t>
  </si>
  <si>
    <t>Average rope inclination</t>
  </si>
  <si>
    <t>Line gauge</t>
  </si>
  <si>
    <t>Maximum rope inclination</t>
  </si>
  <si>
    <t>Direction of Rotation</t>
  </si>
  <si>
    <t>Capacity</t>
  </si>
  <si>
    <t>Uphill</t>
  </si>
  <si>
    <t>pph</t>
  </si>
  <si>
    <t>Downhill</t>
  </si>
  <si>
    <t>Number and location of Operators</t>
  </si>
  <si>
    <t>Carriers</t>
  </si>
  <si>
    <t>Number of carriers</t>
  </si>
  <si>
    <t>Carrier Spacing</t>
  </si>
  <si>
    <t>Carrier Capacity (each)</t>
  </si>
  <si>
    <t>Persons</t>
  </si>
  <si>
    <t xml:space="preserve">Carriers  </t>
  </si>
  <si>
    <t>Weight of hanger, chair &amp; grip (empty)</t>
  </si>
  <si>
    <t>Grips</t>
  </si>
  <si>
    <t>Grip resistance to sliding (force)</t>
  </si>
  <si>
    <t>Grip Type</t>
  </si>
  <si>
    <t>Grip construction</t>
  </si>
  <si>
    <t>Min. horizontal clearance between carrier and nearest structure with 115 kg in seat</t>
  </si>
  <si>
    <t>Drive and Return</t>
  </si>
  <si>
    <t xml:space="preserve">Drive Machine  </t>
  </si>
  <si>
    <t>Disconnecting means and size</t>
  </si>
  <si>
    <t>Overcurrent protective means</t>
  </si>
  <si>
    <t>Type (AC/DC) and power rating of main drive motor</t>
  </si>
  <si>
    <t>Overload protection and setting</t>
  </si>
  <si>
    <t>Special testing methods for device above</t>
  </si>
  <si>
    <t>Bullwheel/haul rope grounding method</t>
  </si>
  <si>
    <t>drive</t>
  </si>
  <si>
    <t>return</t>
  </si>
  <si>
    <t>Maximum load on each tower sheave</t>
  </si>
  <si>
    <t>Minimum load on any tower sheave</t>
  </si>
  <si>
    <t>Gearbox</t>
  </si>
  <si>
    <t>Drive bullwheel diameter &amp; liner material</t>
  </si>
  <si>
    <t>Dia</t>
  </si>
  <si>
    <t>Gearbox Ratio</t>
  </si>
  <si>
    <t>Material</t>
  </si>
  <si>
    <t>Return bullwheel diameter &amp; liner material</t>
  </si>
  <si>
    <t>Torque from load (output)</t>
  </si>
  <si>
    <t>Haul Rope</t>
  </si>
  <si>
    <t>Rope Manufacturer</t>
  </si>
  <si>
    <t>Nominal breaking strength</t>
  </si>
  <si>
    <t>Rope type and formation</t>
  </si>
  <si>
    <t>Actual breaking strength</t>
  </si>
  <si>
    <t>Maximum tension in service</t>
  </si>
  <si>
    <t>Unit Weight</t>
  </si>
  <si>
    <t>Number of splices and spliced length</t>
  </si>
  <si>
    <t>Hydraulic Tensioning</t>
  </si>
  <si>
    <t>Type of Tensioning</t>
  </si>
  <si>
    <t>Manually operated pump?</t>
  </si>
  <si>
    <t>Design Pressure Range (4.22.5.6)</t>
  </si>
  <si>
    <t>Flow limiting valves on tensioning cylinders?</t>
  </si>
  <si>
    <t>Tension Force</t>
  </si>
  <si>
    <t>Counterweighted Tensioning</t>
  </si>
  <si>
    <t>Counterweight (C/W) Rope Manufacturer</t>
  </si>
  <si>
    <t>Weight of counterweight</t>
  </si>
  <si>
    <t>C/W sheave groove material</t>
  </si>
  <si>
    <t>Factor of safety of the counterweight rope: ultimate strength over static tension</t>
  </si>
  <si>
    <t>Breaking strength of C/W rope</t>
  </si>
  <si>
    <t>nominal</t>
  </si>
  <si>
    <t>actual</t>
  </si>
  <si>
    <t>Brakes</t>
  </si>
  <si>
    <t>Service Brake</t>
  </si>
  <si>
    <t>Emergency Brake</t>
  </si>
  <si>
    <t>Service Brake Type &amp; Location</t>
  </si>
  <si>
    <t>Emergency Brake Location &amp; Control</t>
  </si>
  <si>
    <t>Emergency brake stopping distance &amp; max deceleration</t>
  </si>
  <si>
    <t>Antirollback</t>
  </si>
  <si>
    <t>Anti-rollback Type</t>
  </si>
  <si>
    <t>Antirollback Location</t>
  </si>
  <si>
    <t>Evacuation Drive</t>
  </si>
  <si>
    <t>Coupling method</t>
  </si>
  <si>
    <t>Minimum speed</t>
  </si>
  <si>
    <t>trip time</t>
  </si>
  <si>
    <t>Power</t>
  </si>
  <si>
    <t>Evacuation time</t>
  </si>
  <si>
    <t>Electrical Protective Switches, Contacts</t>
  </si>
  <si>
    <t>PART B - Provide the corresponding drawing number and identifier on the drawing for each of the following electrical protective switches and contacts</t>
  </si>
  <si>
    <t>double contacts for stopping lift</t>
  </si>
  <si>
    <t>loading station stop switch</t>
  </si>
  <si>
    <t>When speed exceeds 3 m/s, one rope position indicator on each sheave assembly?</t>
  </si>
  <si>
    <t>unloading station stop switch</t>
  </si>
  <si>
    <t>hour meter installed on main drive (4.23.1.9)?</t>
  </si>
  <si>
    <t>Emergency stop red pull cord adjacent to carrier conveyor (4.30.5.4) - detachable only</t>
  </si>
  <si>
    <t>Detachable Grips Only</t>
  </si>
  <si>
    <t>Supporting Documents and Drawings</t>
  </si>
  <si>
    <t xml:space="preserve">PART D1 - Indicate which of the following documents and drawings are contained within the package.   </t>
  </si>
  <si>
    <t>Documents</t>
  </si>
  <si>
    <t>Drawings</t>
  </si>
  <si>
    <t>As-built Plan &amp; Profile</t>
  </si>
  <si>
    <t>towers</t>
  </si>
  <si>
    <t>Preliminary ropeline calculation</t>
  </si>
  <si>
    <t>upper and lower stations</t>
  </si>
  <si>
    <t>As-built ropeline calculation</t>
  </si>
  <si>
    <t>sheaves and sheave assemblies</t>
  </si>
  <si>
    <t>Destructive test of haul rope</t>
  </si>
  <si>
    <t>tensioning sheaves</t>
  </si>
  <si>
    <t>Haul rope splice certificate</t>
  </si>
  <si>
    <t>deropement equipment and switches</t>
  </si>
  <si>
    <t>List of new and used parts</t>
  </si>
  <si>
    <t>main drive</t>
  </si>
  <si>
    <t>Operations manual</t>
  </si>
  <si>
    <t>rope grips</t>
  </si>
  <si>
    <t>Maintenance manual</t>
  </si>
  <si>
    <t>hangers and spring boxes</t>
  </si>
  <si>
    <t>Non-destructive test of haul rope</t>
  </si>
  <si>
    <t>chairs</t>
  </si>
  <si>
    <t>Acceptance Test Procedure</t>
  </si>
  <si>
    <t>brakes and backstops</t>
  </si>
  <si>
    <t>As-built foundation drawings</t>
  </si>
  <si>
    <t>tensioning system and details</t>
  </si>
  <si>
    <t>Bearing strengths of soils</t>
  </si>
  <si>
    <t>foundations of all structures</t>
  </si>
  <si>
    <t>Concrete test reports CAN/CSA-A23.2</t>
  </si>
  <si>
    <t>electric power and lightning protection</t>
  </si>
  <si>
    <t>Statement for foundation construction</t>
  </si>
  <si>
    <t>electric controls</t>
  </si>
  <si>
    <t>Rock anchor pull test</t>
  </si>
  <si>
    <t xml:space="preserve">communication schematics </t>
  </si>
  <si>
    <t>Non-destructive test of hangers</t>
  </si>
  <si>
    <t>hydraulic schematics</t>
  </si>
  <si>
    <t>Fatigue test data of grip, chair and hanger</t>
  </si>
  <si>
    <t>bullwheel catchers</t>
  </si>
  <si>
    <t>Evacuation plan</t>
  </si>
  <si>
    <t>structures or buildings</t>
  </si>
  <si>
    <t>spring performance curve 0 to 500,000 cycles</t>
  </si>
  <si>
    <t>safety circuit</t>
  </si>
  <si>
    <t>evacuation equipment (seats, ropes)</t>
  </si>
  <si>
    <t>service and inspection platform; and</t>
  </si>
  <si>
    <t>ramps</t>
  </si>
  <si>
    <t>loading conveyor</t>
  </si>
  <si>
    <t>Test Procedure</t>
  </si>
  <si>
    <t>service brake torque test</t>
  </si>
  <si>
    <t>grip slip</t>
  </si>
  <si>
    <t>emergency brake torque test</t>
  </si>
  <si>
    <t>load test</t>
  </si>
  <si>
    <t>Safety Code Version</t>
  </si>
  <si>
    <t>Ski</t>
  </si>
  <si>
    <t>Conveyor</t>
  </si>
  <si>
    <t>Conveyor Path Length</t>
  </si>
  <si>
    <t>Conveyor Path Width</t>
  </si>
  <si>
    <t>kw</t>
  </si>
  <si>
    <t>Max</t>
  </si>
  <si>
    <t>Min</t>
  </si>
  <si>
    <t>Outdoor Conveyor</t>
  </si>
  <si>
    <t>Ski Conveyor</t>
  </si>
  <si>
    <t>Corporation Number/BIN (New Installation Only)</t>
  </si>
  <si>
    <t>Bill/Ship to address if other</t>
  </si>
  <si>
    <t>Business Term</t>
  </si>
  <si>
    <t>Building Type</t>
  </si>
  <si>
    <t>ED Applied Code-Edition</t>
  </si>
  <si>
    <t>ED Ascending Car Overspeed Protection Make and Model</t>
  </si>
  <si>
    <t>ED Car Governor Make and Model</t>
  </si>
  <si>
    <t>ED Car Safety Make and Model</t>
  </si>
  <si>
    <t>ED Car Safety Type</t>
  </si>
  <si>
    <t>ED Control Valve Make and Model</t>
  </si>
  <si>
    <t>ED Controller Code-Edition</t>
  </si>
  <si>
    <t>ED Controller Make and Model</t>
  </si>
  <si>
    <t>ED CWT Governor Make and Model</t>
  </si>
  <si>
    <t>ED CWT Safety Make and Model</t>
  </si>
  <si>
    <t>ED Cyl Corrosion Protection</t>
  </si>
  <si>
    <t>ED Device Make and Model</t>
  </si>
  <si>
    <t>ED Drive Machine Make &amp; Model</t>
  </si>
  <si>
    <t>ED Drive Type</t>
  </si>
  <si>
    <t>ED Fire Service Code-Edition</t>
  </si>
  <si>
    <t>ED Suspension Type</t>
  </si>
  <si>
    <t>ED Type of Motor Control</t>
  </si>
  <si>
    <t>ED Type of Operation</t>
  </si>
  <si>
    <t>ED UCM Protection Make and Model</t>
  </si>
  <si>
    <t>Federal Device</t>
  </si>
  <si>
    <t>Firefighter's Elevator Provided</t>
  </si>
  <si>
    <t>License Location</t>
  </si>
  <si>
    <t>Number of Floors Served</t>
  </si>
  <si>
    <t>Plunger Gripper Provided</t>
  </si>
  <si>
    <t>Travel (mm)</t>
  </si>
  <si>
    <t>945/950</t>
  </si>
  <si>
    <t>Weight of Complete Car (kg)</t>
  </si>
  <si>
    <t>Interlock (using contacts)</t>
  </si>
  <si>
    <t>Interlock (using SIL)</t>
  </si>
  <si>
    <t>2D &amp; 3D Enhanced Detection</t>
  </si>
  <si>
    <t>Percent Counterweight Overbalance Range
(2.24.2.3.5)</t>
  </si>
  <si>
    <t>Counterweight Overbalance Range
(ref 2.24.2.3.5)</t>
  </si>
  <si>
    <t>Suspension Member Size (WxT) or Diameter
[2.20.2.2.2(b)]</t>
  </si>
  <si>
    <t>Minimum Breaking Force (kN)
[2.20.2.2.2(c)]</t>
  </si>
  <si>
    <t>Type of Suspension
[2.20.2.2.2(a)]</t>
  </si>
  <si>
    <t>AramidFiber</t>
  </si>
  <si>
    <t>Elastomeric-Coated</t>
  </si>
  <si>
    <t>SteelWireRope</t>
  </si>
  <si>
    <t>CTP</t>
  </si>
  <si>
    <t>Aircraft Cable</t>
  </si>
  <si>
    <t>Direct-Plunger Hydraulic</t>
  </si>
  <si>
    <t>Elastomeric</t>
  </si>
  <si>
    <t>1090/1110/1085/1130</t>
  </si>
  <si>
    <t>*15|Car Door Contacts/Means</t>
  </si>
  <si>
    <t>Is this a High Building under OBC? [OBC 3.2.6]</t>
  </si>
  <si>
    <t>OBC Importance Category? [OBC 4.1.2.1(3) 5.2.2.1(2)]</t>
  </si>
  <si>
    <t>Is Seismic design required? [8.4(a)(3)]</t>
  </si>
  <si>
    <t>if New Installation &amp; Post Disaster FaSa(0.2) = 
[8.4(a)(3)]</t>
  </si>
  <si>
    <r>
      <t>if NEW; Seismic Hazard Index    I</t>
    </r>
    <r>
      <rPr>
        <vertAlign val="subscript"/>
        <sz val="10"/>
        <rFont val="Arial Narrow"/>
        <family val="2"/>
      </rPr>
      <t>E</t>
    </r>
    <r>
      <rPr>
        <sz val="10"/>
        <rFont val="Arial Narrow"/>
        <family val="2"/>
      </rPr>
      <t>FaSa(0.2) =
[8.4(a)(3)]</t>
    </r>
  </si>
  <si>
    <t>OBC</t>
  </si>
  <si>
    <t>O.Reg 332/12 Building Code</t>
  </si>
  <si>
    <t>345 Carlingview Drive
Toronto, ON M9W 6N9.
Tel: 416.734.3300</t>
  </si>
  <si>
    <t xml:space="preserve">Submitter's Specification No. </t>
  </si>
  <si>
    <t>MCTP Make</t>
  </si>
  <si>
    <t>MCTP Model</t>
  </si>
  <si>
    <t>Minimum Temperature
[ 6.2.1 (x) ]</t>
  </si>
  <si>
    <t>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 5.1. If the elevating device is hydraulic, a hydraulic schematic is also required that clearly indicates all of the components required by 4.11</t>
  </si>
  <si>
    <t>Max. Height of Mast 
 [ 6.1.1(k) ]  [ 6.2.1(j) ]</t>
  </si>
  <si>
    <t>Allowable Load on Mast
[ 4.2.5.2] [4.5.1.7]</t>
  </si>
  <si>
    <t>Weight of Hoist
[ 4.3.1.6]</t>
  </si>
  <si>
    <t>Max. Tie-in Interval
[ 4.3.3.3 ]</t>
  </si>
  <si>
    <t>Total Base Load at Mast</t>
  </si>
  <si>
    <t>Platform</t>
  </si>
  <si>
    <t>Overspeed</t>
  </si>
  <si>
    <t>Brake Torque</t>
  </si>
  <si>
    <t>Max. (Rated) System Pressure</t>
  </si>
  <si>
    <t>PART C1 - Provide an electrical schematic drawing indicating conformance with 
4.3, 4.5, 4.7, 4.8, 4.9, 4.12, 4.13, 4.14</t>
  </si>
  <si>
    <t>4.5.1.8</t>
  </si>
  <si>
    <t>Uncontrolled decent during power failure</t>
  </si>
  <si>
    <t xml:space="preserve">Overload Protection </t>
  </si>
  <si>
    <t>4.5.5.1(k)</t>
  </si>
  <si>
    <t xml:space="preserve">Brake protection from contaminants </t>
  </si>
  <si>
    <t>4.9.1 d / 4.9.3</t>
  </si>
  <si>
    <t xml:space="preserve">Positive Operation of Safety Switches </t>
  </si>
  <si>
    <t>4.5.5.3.2</t>
  </si>
  <si>
    <t>Hydro Mechanical Brake</t>
  </si>
  <si>
    <t>4.9.4(c)</t>
  </si>
  <si>
    <t>Common Mode Failure</t>
  </si>
  <si>
    <t>4.5.6.1.1 / 4.5.6.2.2</t>
  </si>
  <si>
    <t xml:space="preserve">Overspeed safety in down direction </t>
  </si>
  <si>
    <t>4.12.2(d)</t>
  </si>
  <si>
    <t>Safety Device to be Fail to Safe Operation</t>
  </si>
  <si>
    <t>4.14(b)</t>
  </si>
  <si>
    <t xml:space="preserve">Normal Operating device shall be on platform.  </t>
  </si>
  <si>
    <t>4.13(f)</t>
  </si>
  <si>
    <t xml:space="preserve"> NTSD to be independent of FTSD</t>
  </si>
  <si>
    <t xml:space="preserve">PART D2 - Provide a written test procedure for the items listed below. 
Provide a written procedure for the tests of 5.2 that cannot be easily demonstrated in the field or for those tests which require specific test instructions to demonstrate compliance.
</t>
  </si>
  <si>
    <t>Manuals</t>
  </si>
  <si>
    <t>PART D3 - Document Required</t>
  </si>
  <si>
    <t>Operations Manual</t>
  </si>
  <si>
    <t xml:space="preserve">Document name / Part no / Revison  </t>
  </si>
  <si>
    <t>Maintenance and Inspection Manual</t>
  </si>
  <si>
    <t>Document name / Part no / Revision</t>
  </si>
  <si>
    <t>Mast Climbing Transport Platform</t>
  </si>
  <si>
    <t>Rated Speed (m/s)
 [ 1.1 (i) ] &amp; [ 4.5.1.1]</t>
  </si>
  <si>
    <t>Maximum Capacity
(Persons) [ 4.2.2.3.2 ]</t>
  </si>
  <si>
    <t>Testing Method for 2252</t>
  </si>
  <si>
    <t>Override For 2256</t>
  </si>
  <si>
    <t>B354.12-17</t>
  </si>
  <si>
    <t>Mastclimbingtransportplatforms</t>
  </si>
  <si>
    <t>Mast climbing transport platforms</t>
  </si>
  <si>
    <t>Max. Unbraced Height
[6.1.1(k)]</t>
  </si>
  <si>
    <t>Opening Width 
4.4.6.1 ( f )</t>
  </si>
  <si>
    <t>Net Platform Width 
[6.1.3]</t>
  </si>
  <si>
    <t>Km/h</t>
  </si>
  <si>
    <t>Mast Attachments Load
[4.3.3.3]</t>
  </si>
  <si>
    <t>Correctional Facilities</t>
  </si>
  <si>
    <t>Office</t>
  </si>
  <si>
    <t>Unknown</t>
  </si>
  <si>
    <r>
      <t xml:space="preserve">Safety Device 
</t>
    </r>
    <r>
      <rPr>
        <sz val="10"/>
        <color rgb="FF0070C0"/>
        <rFont val="Arial Narrow"/>
        <family val="2"/>
      </rPr>
      <t>[ 4.5.6 ]</t>
    </r>
  </si>
  <si>
    <t>Location of Safety
[4.5.6.2.2]</t>
  </si>
  <si>
    <t>Specification Sheet for 
Power Manlift</t>
  </si>
  <si>
    <t>Specification Sheet for
 Hand Powered Manlift</t>
  </si>
  <si>
    <t>Mast Climing Transport Platform</t>
  </si>
  <si>
    <t>MCTP</t>
  </si>
  <si>
    <t xml:space="preserve">Maximum Capacity Persons
</t>
  </si>
  <si>
    <t>Landing platform doors or gates
2.11.1</t>
  </si>
  <si>
    <t>Platform Area
[2.16.3] (1.2m2 Max.)</t>
  </si>
  <si>
    <t xml:space="preserve">ORIGINAL Weight of Complete Car
</t>
  </si>
  <si>
    <r>
      <t>Weight of Complete Car AFTER</t>
    </r>
    <r>
      <rPr>
        <b/>
        <sz val="10"/>
        <rFont val="Arial Narrow"/>
        <family val="2"/>
      </rPr>
      <t xml:space="preserve"> </t>
    </r>
    <r>
      <rPr>
        <sz val="10"/>
        <rFont val="Arial Narrow"/>
        <family val="2"/>
      </rPr>
      <t xml:space="preserve">this Alteration
</t>
    </r>
  </si>
  <si>
    <t>Speed Limiting Device
[2.16.5]</t>
  </si>
  <si>
    <t>2.26.2.5|Car Door Contacts</t>
  </si>
  <si>
    <t>2.26.2.1|Emergency Stop Switch</t>
  </si>
  <si>
    <t>2.12/2.13|H/W Door Interlock or Elec. Contact</t>
  </si>
  <si>
    <t>2.26.2.6|Ladder-Guided Access Cover Switch</t>
  </si>
  <si>
    <t>2.26.2.2|Car Top Stop</t>
  </si>
  <si>
    <t>2.26.2.3|Car Safety Switch</t>
  </si>
  <si>
    <t>2.16.4|Overload Detection</t>
  </si>
  <si>
    <t>2.26.2.4|Final terminal Limit</t>
  </si>
  <si>
    <t>2.14.9|Emergency Exit Switch</t>
  </si>
  <si>
    <t>2.24.10|Manual Release M/C Brake</t>
  </si>
  <si>
    <t>2.26.8.2|Release and Application of M/C Brakes</t>
  </si>
  <si>
    <t>2.15.9|Obstruction Detection Dev/Sw.</t>
  </si>
  <si>
    <t>Rated Load
[4.2.2.3]</t>
  </si>
  <si>
    <t>Platform floor to access level [4.4.4.2]</t>
  </si>
  <si>
    <t>TSSA filling # 
[CAD 6.4.2]</t>
  </si>
  <si>
    <t>Landing Gate Height 
[CAD 6.6.1(d)]</t>
  </si>
  <si>
    <t>Loading Platform Overhead Protection [4.4.3]</t>
  </si>
  <si>
    <t>Tripping Speed Setting
[4.5.6.2.3]</t>
  </si>
  <si>
    <t>Pinion Tooth Strength Safety Factor [4.5.2]</t>
  </si>
  <si>
    <t>Car Buffer Type
[4.6]</t>
  </si>
  <si>
    <t>Car Buffer Stroke
[4.6.2]</t>
  </si>
  <si>
    <t>Drive Machine Type
[4.5]</t>
  </si>
  <si>
    <t>Maximum Wind Speed
[4.2.2.9]</t>
  </si>
  <si>
    <t xml:space="preserve">Single or Dual Mast
</t>
  </si>
  <si>
    <t>4.5.6.2.2|Overspeed Switch</t>
  </si>
  <si>
    <t>4.8.1 | Overload Device</t>
  </si>
  <si>
    <t>4.5.6|Car Safety Switch</t>
  </si>
  <si>
    <t xml:space="preserve">4.13 (c)/(d)|Final Terminal Switches </t>
  </si>
  <si>
    <t xml:space="preserve">4.9.2(c) | Phase Failure Protection </t>
  </si>
  <si>
    <t>4.1.4 (f)(/(g)| Emergency Stop Switch</t>
  </si>
  <si>
    <t>4.13(a)| Normal Terminal switches</t>
  </si>
  <si>
    <t xml:space="preserve">4.4.4.3(a)|Platform Gate Electric Contact </t>
  </si>
  <si>
    <t xml:space="preserve">4.4.6.1(a)|Landing Gate Electrical Gate </t>
  </si>
  <si>
    <t xml:space="preserve">4.5.6.2.2(j)|Manual Resettable Safety Switch </t>
  </si>
  <si>
    <t xml:space="preserve">4.5.6.2.1|Up Overspeed Detection </t>
  </si>
  <si>
    <t xml:space="preserve">4.7|Emergency Lowering &amp; Raising of Platform </t>
  </si>
  <si>
    <t>Type of Operation
[5.2.3]</t>
  </si>
  <si>
    <t xml:space="preserve">5.11.12.3/4(c)|Person Detection </t>
  </si>
  <si>
    <t>Car Width
[2.16.3 ]</t>
  </si>
  <si>
    <t>Car Depth
[2.16.3]</t>
  </si>
  <si>
    <r>
      <t>m</t>
    </r>
    <r>
      <rPr>
        <vertAlign val="superscript"/>
        <sz val="8"/>
        <rFont val="Arial Narrow"/>
        <family val="2"/>
      </rPr>
      <t>2</t>
    </r>
  </si>
  <si>
    <t/>
  </si>
  <si>
    <t>Car Safety - Type
[2.17]</t>
  </si>
  <si>
    <t>Factor Of Safety of Traction Climbing Rope
2.20.1.2/2.20.2.2]</t>
  </si>
  <si>
    <t>Safety Rope Qty x Rope Diameter
[2.20.2.1]</t>
  </si>
  <si>
    <t>Factor Of Safety of Safety Rope
2.20.2.2]</t>
  </si>
  <si>
    <t>Safety Rope Stranding</t>
  </si>
  <si>
    <t>Platform Gate Type
4.4.4.3(a)(b) or (a)(c)</t>
  </si>
  <si>
    <t>Safety 
[4.5.6]</t>
  </si>
  <si>
    <t>Platform Sill to Hoistway Gate</t>
  </si>
  <si>
    <t>Platform Encl. Edge to Hoistway Opening</t>
  </si>
  <si>
    <t>Platform Sill to Hoistway Landing Sill</t>
  </si>
  <si>
    <t>Platform Bottom Clearance</t>
  </si>
  <si>
    <t>5.8.8|Authorized User (how access controlled)</t>
  </si>
  <si>
    <t>PART C1 - Provide an electrical schematic drawing indicating conformance with 5.2    
Contactors and relays used in critical operating circuits shall be clearly identified.
Provide a hydraulic schematic for hydraulic drives</t>
  </si>
  <si>
    <t>5.2.4.1|Single Ground / Single Failure</t>
  </si>
  <si>
    <t>Means Test procedure required when provided</t>
  </si>
  <si>
    <t>4.9.4(b) / 4.9.4(c)|EPD effective if Contactor, Relay, or SSD fail</t>
  </si>
  <si>
    <t>5.2.2.4.2|Overspeed Safety Device Test</t>
  </si>
  <si>
    <t xml:space="preserve">5.2.2.4.4|Test of the means for Emergency Lowering </t>
  </si>
  <si>
    <t>|Ground fault crt interupter needed</t>
  </si>
  <si>
    <t>5.2.2.3|Overload Test</t>
  </si>
  <si>
    <t>5.2.2.4.3|Functional Test of Multiple Drive Units</t>
  </si>
  <si>
    <t>Provided?</t>
  </si>
  <si>
    <t>Interlock / Lock Type</t>
  </si>
  <si>
    <t>Working Area</t>
  </si>
  <si>
    <t>Side</t>
  </si>
  <si>
    <t>Service</t>
  </si>
  <si>
    <t>Emergency</t>
  </si>
  <si>
    <t>Pass</t>
  </si>
  <si>
    <t>Transfer</t>
  </si>
  <si>
    <t>Main</t>
  </si>
  <si>
    <t>660.x</t>
  </si>
  <si>
    <t>.x</t>
  </si>
  <si>
    <t>Type    |     Make Model</t>
  </si>
  <si>
    <t xml:space="preserve">Identify the Door types provided 
[as listed in Code Figure B.1 of Annex B]
</t>
  </si>
  <si>
    <t>Door Type</t>
  </si>
  <si>
    <t xml:space="preserve">Make / Model </t>
  </si>
  <si>
    <t>2.24.9.5 |Two Means to Remove Power</t>
  </si>
  <si>
    <t>Working</t>
  </si>
  <si>
    <t>Two leaf folded hinged door</t>
  </si>
  <si>
    <t xml:space="preserve">Folding door </t>
  </si>
  <si>
    <t xml:space="preserve">Single leaf hinged door </t>
  </si>
  <si>
    <t>Triple leaf folded hinged door</t>
  </si>
  <si>
    <t>Sliding folding door</t>
  </si>
  <si>
    <t xml:space="preserve">Sliding swing door </t>
  </si>
  <si>
    <t>Double leaf hinged door</t>
  </si>
  <si>
    <t>Single leaf sliding door</t>
  </si>
  <si>
    <t xml:space="preserve">Bi-parting sliding door </t>
  </si>
  <si>
    <t>Multi-passing sliding door</t>
  </si>
  <si>
    <t>Round the corner sliding door</t>
  </si>
  <si>
    <t>Vertical sliding door</t>
  </si>
  <si>
    <t>Sectional overhead door</t>
  </si>
  <si>
    <t>Roller blind door</t>
  </si>
  <si>
    <t xml:space="preserve">Roller door </t>
  </si>
  <si>
    <t xml:space="preserve">Up-and-over door </t>
  </si>
  <si>
    <t>Number of Cylinders per Carrier</t>
  </si>
  <si>
    <t>5.2.2.1.2|Hydraulic Safety Devices</t>
  </si>
  <si>
    <t>5.2.2.1.3|Mechancial Safety Devices</t>
  </si>
  <si>
    <t>CAD 9.6.1|Pit Stop Switch</t>
  </si>
  <si>
    <t>Box#'s 660.x| Door Interlocks</t>
  </si>
  <si>
    <t xml:space="preserve">Maximum Vertical Travel
</t>
  </si>
  <si>
    <t>Building Function [190]</t>
  </si>
  <si>
    <t>Outdoor</t>
  </si>
  <si>
    <t>Door ReOpeningDevice [760]</t>
  </si>
  <si>
    <t>ReOpeningDevice</t>
  </si>
  <si>
    <t>Electronic</t>
  </si>
  <si>
    <t>Electronic 2D</t>
  </si>
  <si>
    <t>Electronic 3D</t>
  </si>
  <si>
    <t>Mechanical</t>
  </si>
  <si>
    <t>2D Electronic - Smoke Sensitive</t>
  </si>
  <si>
    <t>2D Electronic - Not Smoke Sensitive</t>
  </si>
  <si>
    <t>Incline Lifts</t>
  </si>
  <si>
    <t>Lifts For Persons With Physical Disabilities</t>
  </si>
  <si>
    <t>Lifts for Barrier Free Access</t>
  </si>
  <si>
    <t>LiftsforBarrierFreeAccess</t>
  </si>
  <si>
    <t>ED Device Class [130]</t>
  </si>
  <si>
    <t>ED Device Type [130]</t>
  </si>
  <si>
    <t>Lifts-BarrierFreeAccess</t>
  </si>
  <si>
    <t>Lifts Barrier Free Access</t>
  </si>
  <si>
    <t>B44-22</t>
  </si>
  <si>
    <t>B44-16</t>
  </si>
  <si>
    <t>B44-13</t>
  </si>
  <si>
    <t>B355-15</t>
  </si>
  <si>
    <t>Back up Nut</t>
  </si>
  <si>
    <t>Self Locking Gear System</t>
  </si>
  <si>
    <t>Self Locking Rack and Pinion Suspension</t>
  </si>
  <si>
    <t>Car Safety Type [990]</t>
  </si>
  <si>
    <t>Encased in Plastic Pipe</t>
  </si>
  <si>
    <t>PVC Casting</t>
  </si>
  <si>
    <t>Wrapping and Coating</t>
  </si>
  <si>
    <t>Cylinder Corrosion Protection [1620]</t>
  </si>
  <si>
    <t>Performance Based Safety Code</t>
  </si>
  <si>
    <t>PerformanceBasedSafetyCode</t>
  </si>
  <si>
    <t>B44.7-07</t>
  </si>
  <si>
    <t>Stage Lift</t>
  </si>
  <si>
    <t>StageLifts</t>
  </si>
  <si>
    <t>Freight Platform Lift-B</t>
  </si>
  <si>
    <t>Freight Platform Lift-A</t>
  </si>
  <si>
    <t>Freight Elevator-E</t>
  </si>
  <si>
    <t>Climb Assist</t>
  </si>
  <si>
    <t>InclineLifts</t>
  </si>
  <si>
    <t>Electrohydraulic</t>
  </si>
  <si>
    <t>Automatic Call and Send</t>
  </si>
  <si>
    <t>Group Automatic Operation</t>
  </si>
  <si>
    <t>Non Selective Collective Automatic</t>
  </si>
  <si>
    <t>Selective Collective Automatic</t>
  </si>
  <si>
    <t>Type of Operation [1380]</t>
  </si>
  <si>
    <t>Type of Motor Control [1390]</t>
  </si>
  <si>
    <t>Number of Cylinders [1520]</t>
  </si>
  <si>
    <t>Number of Stages [1530]</t>
  </si>
  <si>
    <t>Cylinder Connection [1550]</t>
  </si>
  <si>
    <t>Synchronization method [1560]</t>
  </si>
  <si>
    <t>Plunger Gripper Actuation Means [1510]</t>
  </si>
  <si>
    <t>Cylinder Orientation [1540]</t>
  </si>
  <si>
    <t>Safety Bulkhead or double Cylinder [1600]</t>
  </si>
  <si>
    <t>Entrance Types [860] [870]</t>
  </si>
  <si>
    <t>Interlock Make/Model (or Lock &amp; Contact Make/Model) [720 make]</t>
  </si>
  <si>
    <t xml:space="preserve"> [720 Model]</t>
  </si>
  <si>
    <t>Door Operator Manufacturer [740]</t>
  </si>
  <si>
    <t>Suspension Type [1090, 1110, 1085, 1130]</t>
  </si>
  <si>
    <t>Ontario Building Code Edition [3020]</t>
  </si>
  <si>
    <t>Specification Sheet
Mast Climbing Transport Platform (MCTP)</t>
  </si>
  <si>
    <t>PGL, Automatic External Transfer Area</t>
  </si>
  <si>
    <t>Min. Car Top Clearance; Access to Car Top Required [2.4.1]</t>
  </si>
  <si>
    <t>Min. Car Top Clearance; Access to Car Top Not Required [2.4.2]</t>
  </si>
  <si>
    <t>Traction/Hoisting Rope Breaking Strength
[2.20.2.13(c)]</t>
  </si>
  <si>
    <t>Traction/Hoisting Rope Construction
[2.20.2.13 ( e)]</t>
  </si>
  <si>
    <t>Traction/Hoisting Qty x Rope Diameter
[2.20.1.1 / 2.20.1.2]</t>
  </si>
  <si>
    <t xml:space="preserve">Counterweight </t>
  </si>
  <si>
    <t>Car Buffer Stroke
[2.22.2(a)]</t>
  </si>
  <si>
    <t>CWT Buffer Stroke
[2.22.2(a)]</t>
  </si>
  <si>
    <t>Car Buffer Total Load Rating
[2.22.2(d)]</t>
  </si>
  <si>
    <t>CWT Buffer Total Load Rating
[2.22.2 (d)]</t>
  </si>
  <si>
    <t>Spacing Guide Rope Fixes
[2.23.1.5]</t>
  </si>
  <si>
    <t>Guide Rope Qty x Diameter
2.23.1.4, 2.23.1.8</t>
  </si>
  <si>
    <t>Drive Machine</t>
  </si>
  <si>
    <t>Factor of Safety of Overhead Beams and Supports [2.9.3]</t>
  </si>
  <si>
    <r>
      <t>kg/m</t>
    </r>
    <r>
      <rPr>
        <vertAlign val="superscript"/>
        <sz val="10"/>
        <rFont val="Arial"/>
        <family val="2"/>
      </rPr>
      <t>2</t>
    </r>
  </si>
  <si>
    <t>Drive Type [1340]</t>
  </si>
  <si>
    <t>Chain Hydraulic</t>
  </si>
  <si>
    <t>Chain and Chain Sprocket</t>
  </si>
  <si>
    <t>Hydraulic Scissor Lift</t>
  </si>
  <si>
    <t>Rope and Rope Sprocket</t>
  </si>
  <si>
    <t>Screw and Nut</t>
  </si>
  <si>
    <t>Spiralift</t>
  </si>
  <si>
    <r>
      <t>1090/</t>
    </r>
    <r>
      <rPr>
        <b/>
        <sz val="10"/>
        <rFont val="Arial"/>
        <family val="2"/>
      </rPr>
      <t>1110</t>
    </r>
    <r>
      <rPr>
        <sz val="10"/>
        <rFont val="Arial"/>
        <family val="2"/>
      </rPr>
      <t>/1085/</t>
    </r>
    <r>
      <rPr>
        <b/>
        <sz val="10"/>
        <rFont val="Arial"/>
        <family val="2"/>
      </rPr>
      <t>1130</t>
    </r>
  </si>
  <si>
    <t>Z256-M87</t>
  </si>
  <si>
    <t>Z185-M87</t>
  </si>
  <si>
    <t>PGLuser</t>
  </si>
  <si>
    <t>Authorized Personnel ONLY</t>
  </si>
  <si>
    <t>Platform Roof 
[CAD 6.6.1 (a)]</t>
  </si>
  <si>
    <t>Platform Guarding 
[4.4.2]</t>
  </si>
  <si>
    <t>Previously Licensed?
Installation No.</t>
  </si>
  <si>
    <t>Public and/or Authorized Personnel</t>
  </si>
  <si>
    <t>5.4.2|Pressure Switch</t>
  </si>
  <si>
    <t>Controller is same as a previous Installation No.</t>
  </si>
  <si>
    <t xml:space="preserve">Max. Horizontal Travel
</t>
  </si>
  <si>
    <t>if yes, how is free fall mitigated?</t>
  </si>
  <si>
    <t>Safety</t>
  </si>
  <si>
    <t>Persons allowed access to the Lift? (Authorized Person or Public)</t>
  </si>
  <si>
    <t>Schematic / Electrical Conformance</t>
  </si>
  <si>
    <t>Grey Cell Allows User Entry</t>
  </si>
  <si>
    <t>Submissions should make use of the 'application' &amp;</t>
  </si>
  <si>
    <t>pages</t>
  </si>
  <si>
    <t>Landing Gate Type
 [ 4.4.6 ]</t>
  </si>
  <si>
    <t>Inventory Number</t>
  </si>
  <si>
    <t>CWT Rope Diameter</t>
  </si>
  <si>
    <t>Fixed or Detachable Grip</t>
  </si>
  <si>
    <t>Haul Rope Diameter</t>
  </si>
  <si>
    <t>Haul Rope Type</t>
  </si>
  <si>
    <t>Loading Interval (distance between) (m)</t>
  </si>
  <si>
    <t>Machine Make and Model</t>
  </si>
  <si>
    <t>Make / Model</t>
  </si>
  <si>
    <t>Manufacturer of Rope Grips</t>
  </si>
  <si>
    <t>Max Capacity (p/hr)</t>
  </si>
  <si>
    <t>Max Operating Speed (m/s)</t>
  </si>
  <si>
    <t>Method of Device Tensioning</t>
  </si>
  <si>
    <t>Mfr of Chair Seats and Hangers</t>
  </si>
  <si>
    <t>Path Length (m)</t>
  </si>
  <si>
    <t>Path Rise (m)</t>
  </si>
  <si>
    <t>Ski Code Edition</t>
  </si>
  <si>
    <t>Ski Device Type</t>
  </si>
  <si>
    <t>Spacing (chairs, bars, or tows) (m)</t>
  </si>
  <si>
    <r>
      <t xml:space="preserve">Loading conveyor? </t>
    </r>
    <r>
      <rPr>
        <b/>
        <sz val="10"/>
        <color rgb="FF0033CC"/>
        <rFont val="Arial Narrow"/>
        <family val="2"/>
      </rPr>
      <t>(6.8)</t>
    </r>
  </si>
  <si>
    <r>
      <t xml:space="preserve">PART A - Provide the following General Information about the passenger ropeway and the area it is being installed.  This form can be used for fixed or detachable above surface circulating passenger ropeways. </t>
    </r>
    <r>
      <rPr>
        <b/>
        <i/>
        <sz val="9"/>
        <color rgb="FF0033CC"/>
        <rFont val="Arial Narrow"/>
        <family val="2"/>
      </rPr>
      <t>*Referenced clauses refer to CSA Z98-19</t>
    </r>
  </si>
  <si>
    <r>
      <t>Vertical clearance b/w carrier and ground or snow</t>
    </r>
    <r>
      <rPr>
        <sz val="10"/>
        <color rgb="FF0033CC"/>
        <rFont val="Arial Narrow"/>
        <family val="2"/>
      </rPr>
      <t xml:space="preserve"> (6.3)</t>
    </r>
  </si>
  <si>
    <r>
      <t>Persons or vehicles permitted under ropeway?</t>
    </r>
    <r>
      <rPr>
        <sz val="10"/>
        <color rgb="FF0033CC"/>
        <rFont val="Arial Narrow"/>
        <family val="2"/>
      </rPr>
      <t xml:space="preserve"> (6.3)</t>
    </r>
  </si>
  <si>
    <r>
      <t>Minimum distance b/w passing carriers with each swung 10</t>
    </r>
    <r>
      <rPr>
        <sz val="10"/>
        <rFont val="Arial"/>
        <family val="2"/>
      </rPr>
      <t>°</t>
    </r>
    <r>
      <rPr>
        <sz val="10"/>
        <rFont val="Arial Narrow"/>
        <family val="2"/>
      </rPr>
      <t xml:space="preserve"> inward</t>
    </r>
    <r>
      <rPr>
        <sz val="10"/>
        <color rgb="FF0033CC"/>
        <rFont val="Arial Narrow"/>
        <family val="2"/>
      </rPr>
      <t xml:space="preserve"> (6.4)</t>
    </r>
  </si>
  <si>
    <r>
      <t xml:space="preserve">Factor of Safety based on ultimate strength and static tension </t>
    </r>
    <r>
      <rPr>
        <sz val="10"/>
        <color rgb="FF0033CC"/>
        <rFont val="Arial Narrow"/>
        <family val="2"/>
      </rPr>
      <t>(11.2.2)</t>
    </r>
  </si>
  <si>
    <r>
      <t xml:space="preserve">Counterweight sheave-to-rope ratio </t>
    </r>
    <r>
      <rPr>
        <sz val="10"/>
        <color rgb="FF0033CC"/>
        <rFont val="Arial Narrow"/>
        <family val="2"/>
      </rPr>
      <t>(3.20)</t>
    </r>
  </si>
  <si>
    <r>
      <t>Service brake stopping distance &amp; max deceleration</t>
    </r>
    <r>
      <rPr>
        <sz val="10"/>
        <color indexed="13"/>
        <rFont val="Arial Narrow"/>
        <family val="2"/>
      </rPr>
      <t xml:space="preserve"> </t>
    </r>
    <r>
      <rPr>
        <sz val="10"/>
        <color rgb="FF0033CC"/>
        <rFont val="Arial Narrow"/>
        <family val="2"/>
      </rPr>
      <t>(6.6)</t>
    </r>
  </si>
  <si>
    <r>
      <t xml:space="preserve">Service brake complies with </t>
    </r>
    <r>
      <rPr>
        <sz val="10"/>
        <color rgb="FF0033CC"/>
        <rFont val="Arial Narrow"/>
        <family val="2"/>
      </rPr>
      <t>4.23.2</t>
    </r>
    <r>
      <rPr>
        <sz val="10"/>
        <rFont val="Arial Narrow"/>
        <family val="2"/>
      </rPr>
      <t>?</t>
    </r>
  </si>
  <si>
    <r>
      <t xml:space="preserve">Emergency brake complies with </t>
    </r>
    <r>
      <rPr>
        <sz val="10"/>
        <color rgb="FF0033CC"/>
        <rFont val="Arial Narrow"/>
        <family val="2"/>
      </rPr>
      <t>4.23.3</t>
    </r>
    <r>
      <rPr>
        <sz val="10"/>
        <rFont val="Arial Narrow"/>
        <family val="2"/>
      </rPr>
      <t>?</t>
    </r>
  </si>
  <si>
    <r>
      <t xml:space="preserve">Maximum deceleration upon application of all brakes </t>
    </r>
    <r>
      <rPr>
        <sz val="10"/>
        <color rgb="FF0033CC"/>
        <rFont val="Arial Narrow"/>
        <family val="2"/>
      </rPr>
      <t>(6.6.4)</t>
    </r>
  </si>
  <si>
    <r>
      <t xml:space="preserve">Each brake and antirollback complies with </t>
    </r>
    <r>
      <rPr>
        <sz val="10"/>
        <color rgb="FF0033CC"/>
        <rFont val="Arial Narrow"/>
        <family val="2"/>
      </rPr>
      <t>4.23.1.3</t>
    </r>
    <r>
      <rPr>
        <sz val="10"/>
        <rFont val="Arial Narrow"/>
        <family val="2"/>
      </rPr>
      <t>?</t>
    </r>
  </si>
  <si>
    <r>
      <t>Drive and return sheave-to-rope ratio</t>
    </r>
    <r>
      <rPr>
        <sz val="10"/>
        <color rgb="FF0033CC"/>
        <rFont val="Arial Narrow"/>
        <family val="2"/>
      </rPr>
      <t xml:space="preserve"> (4.20.2)</t>
    </r>
  </si>
  <si>
    <r>
      <t xml:space="preserve">Ground fault shall cause the ropeway to stop </t>
    </r>
    <r>
      <rPr>
        <sz val="10"/>
        <color rgb="FF0033CC"/>
        <rFont val="Arial Narrow"/>
        <family val="2"/>
      </rPr>
      <t>(4.30.1.3)</t>
    </r>
  </si>
  <si>
    <r>
      <t>phase protection for polyphase motors</t>
    </r>
    <r>
      <rPr>
        <sz val="10"/>
        <color rgb="FF0033CC"/>
        <rFont val="Arial Narrow"/>
        <family val="2"/>
      </rPr>
      <t xml:space="preserve"> (4.30.2.1)</t>
    </r>
  </si>
  <si>
    <r>
      <t>Overspeed or other failure of DC motor protection</t>
    </r>
    <r>
      <rPr>
        <sz val="10"/>
        <color indexed="13"/>
        <rFont val="Arial Narrow"/>
        <family val="2"/>
      </rPr>
      <t xml:space="preserve"> </t>
    </r>
    <r>
      <rPr>
        <sz val="10"/>
        <color rgb="FF0033CC"/>
        <rFont val="Arial Narrow"/>
        <family val="2"/>
      </rPr>
      <t>(4.30.2.2)</t>
    </r>
  </si>
  <si>
    <r>
      <t>Deropement switches if haul ropes leave any sheave assembly</t>
    </r>
    <r>
      <rPr>
        <sz val="10"/>
        <color rgb="FF0033CC"/>
        <rFont val="Arial Narrow"/>
        <family val="2"/>
      </rPr>
      <t xml:space="preserve"> (4.29.6.2)</t>
    </r>
  </si>
  <si>
    <r>
      <t xml:space="preserve">Safety gate at unloading point </t>
    </r>
    <r>
      <rPr>
        <sz val="10"/>
        <color rgb="FF0033CC"/>
        <rFont val="Arial Narrow"/>
        <family val="2"/>
      </rPr>
      <t>(4.29.8.1 and 40.29.8.2)</t>
    </r>
  </si>
  <si>
    <r>
      <t>Pressure sensing devices for tension over or under pressure</t>
    </r>
    <r>
      <rPr>
        <sz val="10"/>
        <color indexed="13"/>
        <rFont val="Arial Narrow"/>
        <family val="2"/>
      </rPr>
      <t xml:space="preserve"> </t>
    </r>
    <r>
      <rPr>
        <sz val="10"/>
        <color rgb="FF0033CC"/>
        <rFont val="Arial Narrow"/>
        <family val="2"/>
      </rPr>
      <t>(4.21.5.7)</t>
    </r>
  </si>
  <si>
    <t>Emergency brake actuates full-load rated circuit contactor or circuit breaker</t>
  </si>
  <si>
    <r>
      <t xml:space="preserve">Grip and rope position switches in accordance with </t>
    </r>
    <r>
      <rPr>
        <sz val="10"/>
        <color rgb="FF0033CC"/>
        <rFont val="Arial Narrow"/>
        <family val="2"/>
      </rPr>
      <t>6.14.3</t>
    </r>
  </si>
  <si>
    <r>
      <t>Prevention of collisions in accordance with</t>
    </r>
    <r>
      <rPr>
        <sz val="10"/>
        <color indexed="13"/>
        <rFont val="Arial Narrow"/>
        <family val="2"/>
      </rPr>
      <t xml:space="preserve"> </t>
    </r>
    <r>
      <rPr>
        <sz val="10"/>
        <color rgb="FF0033CC"/>
        <rFont val="Arial Narrow"/>
        <family val="2"/>
      </rPr>
      <t>6.14.4</t>
    </r>
  </si>
  <si>
    <r>
      <t xml:space="preserve">Speed synchronization in accordance with </t>
    </r>
    <r>
      <rPr>
        <sz val="10"/>
        <color rgb="FF0033CC"/>
        <rFont val="Arial Narrow"/>
        <family val="2"/>
      </rPr>
      <t>6.14.5</t>
    </r>
  </si>
  <si>
    <r>
      <t>Carrier spacing in accordance with</t>
    </r>
    <r>
      <rPr>
        <sz val="10"/>
        <color rgb="FF0033CC"/>
        <rFont val="Arial Narrow"/>
        <family val="2"/>
      </rPr>
      <t xml:space="preserve"> 6.14.6</t>
    </r>
  </si>
  <si>
    <r>
      <t xml:space="preserve">Max deceleration under most adverse braking conditions?  </t>
    </r>
    <r>
      <rPr>
        <sz val="10"/>
        <color rgb="FF0033CC"/>
        <rFont val="Arial Narrow"/>
        <family val="2"/>
      </rPr>
      <t>6.14.2.4</t>
    </r>
  </si>
  <si>
    <r>
      <t xml:space="preserve">Grip on splice in accordance with </t>
    </r>
    <r>
      <rPr>
        <sz val="10"/>
        <color rgb="FF0033CC"/>
        <rFont val="Arial Narrow"/>
        <family val="2"/>
      </rPr>
      <t>6.14.9</t>
    </r>
  </si>
  <si>
    <r>
      <t>Grip force check in accordance with</t>
    </r>
    <r>
      <rPr>
        <sz val="10"/>
        <color indexed="13"/>
        <rFont val="Arial Narrow"/>
        <family val="2"/>
      </rPr>
      <t xml:space="preserve"> </t>
    </r>
    <r>
      <rPr>
        <sz val="10"/>
        <color rgb="FF0033CC"/>
        <rFont val="Arial Narrow"/>
        <family val="2"/>
      </rPr>
      <t>6.14.8</t>
    </r>
  </si>
  <si>
    <r>
      <t xml:space="preserve">MRT results of haul rope </t>
    </r>
    <r>
      <rPr>
        <sz val="10"/>
        <color rgb="FF0033CC"/>
        <rFont val="Arial Narrow"/>
        <family val="2"/>
      </rPr>
      <t>(11.10.2)</t>
    </r>
  </si>
  <si>
    <r>
      <t xml:space="preserve">NDT of carriers by manufacturer </t>
    </r>
    <r>
      <rPr>
        <sz val="10"/>
        <color rgb="FF0033CC"/>
        <rFont val="Arial Narrow"/>
        <family val="2"/>
      </rPr>
      <t>3.27.5</t>
    </r>
  </si>
  <si>
    <t>PART D2 - Provide a written test procedure/test instructions to demonstrate compliance for below.</t>
  </si>
  <si>
    <t xml:space="preserve">345 Carlingview Drive
Toronto, ON M9W 6N9
Tel.: 416.734.3300
</t>
  </si>
  <si>
    <t xml:space="preserve">345 Carlingview Drive
Toronto, ON  M9W 6N9
</t>
  </si>
  <si>
    <t>Rope nominal diameter (mm)</t>
  </si>
  <si>
    <t>Loading Interval
(distance between)</t>
  </si>
  <si>
    <t>Maximum Wind Speed
(A.3)</t>
  </si>
  <si>
    <t>Maximum Capacity
(Persons) (8.7)</t>
  </si>
  <si>
    <t>Wireless Control
(14.7)</t>
  </si>
  <si>
    <t xml:space="preserve">Max. Height of Mast 
</t>
  </si>
  <si>
    <t xml:space="preserve">Single or Dual Car Mast
</t>
  </si>
  <si>
    <t xml:space="preserve">Max. Tie-in Interval
</t>
  </si>
  <si>
    <t xml:space="preserve">Weight of Hoist
</t>
  </si>
  <si>
    <t xml:space="preserve">Allowable Load on Mast
</t>
  </si>
  <si>
    <t xml:space="preserve">Mast Attachments Load
</t>
  </si>
  <si>
    <t xml:space="preserve">Max. Unbraced Height
</t>
  </si>
  <si>
    <t>Opening Width
(7.1)</t>
  </si>
  <si>
    <t xml:space="preserve">Rated Speed (m/s)
</t>
  </si>
  <si>
    <t>Maximum Capacity
(kg) (8.7)</t>
  </si>
  <si>
    <t>Method of Operation
(14.1)</t>
  </si>
  <si>
    <t>Hoistway Door Type
(7.4)</t>
  </si>
  <si>
    <t>Clear Opening Height 
(7.1)</t>
  </si>
  <si>
    <t>Landing Gate Height 
(7.2)</t>
  </si>
  <si>
    <t>Net Platform Width 
(8.7)</t>
  </si>
  <si>
    <t>Car Gate Type
(8.6)</t>
  </si>
  <si>
    <t>Car Height without Extension</t>
  </si>
  <si>
    <t>Net. Platform Depth
(8.7)</t>
  </si>
  <si>
    <t xml:space="preserve">Load Per Net Area </t>
  </si>
  <si>
    <t>Weight of Counterweight
(kg)</t>
  </si>
  <si>
    <t xml:space="preserve">Governor Tripping Speed Setting
</t>
  </si>
  <si>
    <t>Up Safety Make/Model
(CAD 6.1.1.2)</t>
  </si>
  <si>
    <t xml:space="preserve">Tripping Speed Setting
</t>
  </si>
  <si>
    <t>Car Guiderails Type
(10.1)</t>
  </si>
  <si>
    <t>CWT Guiderails Type
(10.1)</t>
  </si>
  <si>
    <t>Max. Bracket Spacing Car Rail (10.1)</t>
  </si>
  <si>
    <t>Max. Bracket Spacing CWT Rail</t>
  </si>
  <si>
    <t>Nominal Weight CWT Rails
(10.1)</t>
  </si>
  <si>
    <t>Governor Ropes
#  x Diameter (19.3.2)</t>
  </si>
  <si>
    <t>Breaking Strength
(21.6)</t>
  </si>
  <si>
    <t>Factor Of Safety
(21.5)</t>
  </si>
  <si>
    <t>Governor Rope Factor of Safety</t>
  </si>
  <si>
    <t>Governor Rope Construction (19.3.2)</t>
  </si>
  <si>
    <t>Governor rope Breaking Strength (19.3.2)</t>
  </si>
  <si>
    <t>Min. Ratio of Sheave to Rope</t>
  </si>
  <si>
    <t>Car Buffer Type
(12.1)</t>
  </si>
  <si>
    <t>CWT Buffer Type (12.1)</t>
  </si>
  <si>
    <t>Car Buffer Stroke
(12.2, 12.3)</t>
  </si>
  <si>
    <t>Counterweight Buffer Stroke
(12.2, 12.3)</t>
  </si>
  <si>
    <t>Number of Car Buffers
(12.2, 12.3)</t>
  </si>
  <si>
    <t>Number of CWT Buffers
(12.2, 12.3)</t>
  </si>
  <si>
    <t xml:space="preserve">Drive Machine Location
(20.1, 20.9) </t>
  </si>
  <si>
    <t>Drive Machine Type
(20.1, 20.9)</t>
  </si>
  <si>
    <t>Drive Type
(20.1, 20.3, 20.9)</t>
  </si>
  <si>
    <t>Brake Make &amp; Model
(20.8)</t>
  </si>
  <si>
    <t>Brake Torque
(20.8)</t>
  </si>
  <si>
    <t>Brake Test Weight
(20.8)</t>
  </si>
  <si>
    <t>Drive sheave pinion dia.
(20.2, 20.3)</t>
  </si>
  <si>
    <t>Car Bottom Clearance
(13.1)</t>
  </si>
  <si>
    <t>Car Sill to Hoistway Gate
(13.11)</t>
  </si>
  <si>
    <t>Car Sill to Hoistway Enclosure (13.11)</t>
  </si>
  <si>
    <t>Car Bottom Runby
(13.2, 13.3)</t>
  </si>
  <si>
    <t>Counterweight Bottom Runby (13.2, 13.3)</t>
  </si>
  <si>
    <t>Car Encl. Edge to H/W Opening (13.11)</t>
  </si>
  <si>
    <t>Overspeed Switch (19.3.5)</t>
  </si>
  <si>
    <t xml:space="preserve">4.3.2|Electrical Panels </t>
  </si>
  <si>
    <t>4.3.6|Circuit operating over 150 V rms</t>
  </si>
  <si>
    <t>14.6|Poly Phase Motor</t>
  </si>
  <si>
    <t>15.2|Electrial Protective Devices (Switches)</t>
  </si>
  <si>
    <t>18.1.3|ETSLD is independent of NTSD and positive</t>
  </si>
  <si>
    <t>14.5|Independent Speed Control on Inspection</t>
  </si>
  <si>
    <t xml:space="preserve">18.1.1|NTSD is independent of FTSD and positive </t>
  </si>
  <si>
    <t xml:space="preserve">20.8|Release and Application of Drive-Machine Brk </t>
  </si>
  <si>
    <t>Governor Switch (Separate from 90% device)</t>
  </si>
  <si>
    <t>Normal Terminal Switches (18.2)</t>
  </si>
  <si>
    <t>Car Safety Switch (19.1.3)</t>
  </si>
  <si>
    <t>Car Emergency Stop Switch (14.3)</t>
  </si>
  <si>
    <t>Motor Phase Protection (14.6)</t>
  </si>
  <si>
    <t>Slack Rope Switch (17.1)</t>
  </si>
  <si>
    <t>Final Terminal Switches (18.3)</t>
  </si>
  <si>
    <t>Car Gate Electrical Contact (8.6.5)</t>
  </si>
  <si>
    <t>Car Emergency Exit Switch (8.4.1.d)</t>
  </si>
  <si>
    <t>Top of Car Stop Switch (14.3.b)</t>
  </si>
  <si>
    <t>Manual Resettable Safety Switch (19.1.3)</t>
  </si>
  <si>
    <t>UP Overspeed Protection (CAD 6.1.1.2)</t>
  </si>
  <si>
    <t>4.3.6, 4.3.7| Ground fault circuit</t>
  </si>
  <si>
    <t>CAD 295/22 (6.3.1)|EPD effective if contactor, relay or SSD fail</t>
  </si>
  <si>
    <t>Amps</t>
  </si>
  <si>
    <t>Override for box 2235 (Finals)</t>
  </si>
  <si>
    <t>Function</t>
  </si>
  <si>
    <t>Requirement</t>
  </si>
  <si>
    <t>MCTPs shall be equipped wíth a permanently installed device  to switch off the platform and secure it against unauthorized use.</t>
  </si>
  <si>
    <t>When the platform is moving downward, the platform shall automatically stop at 3 m (10 ft) from the base and shall remain stopped for no less than 3 s.</t>
  </si>
  <si>
    <t>Maximum Rated Speed shall not be more than 0.2 m/s</t>
  </si>
  <si>
    <t>Means to prevent guide roller run off the top of guide.</t>
  </si>
  <si>
    <t>Braking system shall be  protected from ingress of water,dust,lubricants as per CSA-C22.2 no. 60529</t>
  </si>
  <si>
    <t>Means to arrest TP when decent due to failure is 0.50 m/s or more.</t>
  </si>
  <si>
    <t>Exception: 4.5.7: In case of multiple drive units down overspeed not required if each brake is capable of holding 1.1 times load at max speed.</t>
  </si>
  <si>
    <t>Overload protection required.</t>
  </si>
  <si>
    <t>Overload device profile selection shall be preveted against unauthorised access.</t>
  </si>
  <si>
    <t>Phase failure detection required.</t>
  </si>
  <si>
    <t>Control system shall comply with CEC part 1 or ISO 13849-1,CAT-1</t>
  </si>
  <si>
    <t xml:space="preserve">Single failure in control system shall not cause un-intended motion. </t>
  </si>
  <si>
    <t>Up/Down Terminal stopping device required.</t>
  </si>
  <si>
    <t>Normal operating devices shall be located on platform only</t>
  </si>
  <si>
    <t>Continous pressure operating controls required.</t>
  </si>
  <si>
    <t>E Stop(positive operation) required on platform near the control devices.</t>
  </si>
  <si>
    <t>E-3</t>
  </si>
  <si>
    <t>E-4</t>
  </si>
  <si>
    <t>E-5</t>
  </si>
  <si>
    <t>E-6</t>
  </si>
  <si>
    <t>Door Protective and Reopening Device</t>
  </si>
  <si>
    <t>E-7</t>
  </si>
  <si>
    <t>Door Timing for Hall and Car Calls</t>
  </si>
  <si>
    <t>E-8</t>
  </si>
  <si>
    <t>E-9</t>
  </si>
  <si>
    <t>E-10</t>
  </si>
  <si>
    <t>Car Position Indicator</t>
  </si>
  <si>
    <t>E-11</t>
  </si>
  <si>
    <t>E-12</t>
  </si>
  <si>
    <t>E-13</t>
  </si>
  <si>
    <t>E-14</t>
  </si>
  <si>
    <t>E-15</t>
  </si>
  <si>
    <t>Hall Buttons</t>
  </si>
  <si>
    <t xml:space="preserve">E-15.1: Hall buttons and keypad buttons location. </t>
  </si>
  <si>
    <t>E-15.2: Clear floor space of min. 760 mm (30 in) by 1220 mm (48 in) provided at hall buttons and keypad</t>
  </si>
  <si>
    <t xml:space="preserve">E-15.4: Hall button call registered visual and audible requirement. </t>
  </si>
  <si>
    <t xml:space="preserve">E-15.5: Hall button placement and characteristics. </t>
  </si>
  <si>
    <t>E-16</t>
  </si>
  <si>
    <t>E-17</t>
  </si>
  <si>
    <t>E-18</t>
  </si>
  <si>
    <t>E-19</t>
  </si>
  <si>
    <t>E-20</t>
  </si>
  <si>
    <t>Outdoor Recreational Conveyor (Carpet)</t>
  </si>
  <si>
    <t>Conveyor
Manufacturer
and Model</t>
  </si>
  <si>
    <t>Conveyor Vertical Rise</t>
  </si>
  <si>
    <t>Min. Trip Time</t>
  </si>
  <si>
    <t>Sec</t>
  </si>
  <si>
    <t>deg</t>
  </si>
  <si>
    <t>Maximum Number of Persons</t>
  </si>
  <si>
    <t>Type of Passengers</t>
  </si>
  <si>
    <t>Construction of Conveyor Belt</t>
  </si>
  <si>
    <t>Conveyor Loading Interval</t>
  </si>
  <si>
    <t>Factor of Safety of Conveyor Belt</t>
  </si>
  <si>
    <t>Operator/Attendant</t>
  </si>
  <si>
    <t>Number of Operators</t>
  </si>
  <si>
    <t>Attendant Has Full View of  Conveyor? If NO, Explain...</t>
  </si>
  <si>
    <t>Location of Operators</t>
  </si>
  <si>
    <t>Number of Attendants</t>
  </si>
  <si>
    <t>Voice Communications Between Stations?</t>
  </si>
  <si>
    <t>Disconnecting Means</t>
  </si>
  <si>
    <t>Disconnect Size</t>
  </si>
  <si>
    <t>Overcurrent Protective Means</t>
  </si>
  <si>
    <t>Type (AC/DC) and 
Power Output &amp; Amps of main drive motor</t>
  </si>
  <si>
    <t>Overload Protection and Setting</t>
  </si>
  <si>
    <t>Full Load Amp</t>
  </si>
  <si>
    <t>Emp Load Amp</t>
  </si>
  <si>
    <t>Drive Output Continuous</t>
  </si>
  <si>
    <t xml:space="preserve">Drive Sheave Diameter </t>
  </si>
  <si>
    <t xml:space="preserve">Return Wheel Diameter </t>
  </si>
  <si>
    <t>Torque From Load (Output)</t>
  </si>
  <si>
    <t>Location of: Tensioning</t>
  </si>
  <si>
    <t>KN</t>
  </si>
  <si>
    <t>Manually Operated Tensioning Pump?</t>
  </si>
  <si>
    <t>Flow Limiting Valves on Tensioning Cylinders?</t>
  </si>
  <si>
    <t>Brakes and Antirollback</t>
  </si>
  <si>
    <t>Antirollback Type</t>
  </si>
  <si>
    <t>Misc.</t>
  </si>
  <si>
    <t xml:space="preserve">Snow Pit installed? </t>
  </si>
  <si>
    <t>Double Contacts for Stopping Conveyor CAD 5.3.2</t>
  </si>
  <si>
    <t>Snow Melter Installed?</t>
  </si>
  <si>
    <t xml:space="preserve">   </t>
  </si>
  <si>
    <t>Main Drive</t>
  </si>
  <si>
    <t>List of New and Used Parts</t>
  </si>
  <si>
    <t>Brakes and Backstops</t>
  </si>
  <si>
    <t>Tensioning System and Details</t>
  </si>
  <si>
    <t>Maintenance Manual</t>
  </si>
  <si>
    <t>Foundations of All Structures</t>
  </si>
  <si>
    <t>Electric Power and Lightning Protection</t>
  </si>
  <si>
    <t>Evacuation Plan</t>
  </si>
  <si>
    <t>Electric Controls</t>
  </si>
  <si>
    <t>As-built Foundation Drawings</t>
  </si>
  <si>
    <t xml:space="preserve">Communication Schematics </t>
  </si>
  <si>
    <t>Bearing Strengths of Soils</t>
  </si>
  <si>
    <t>Hydraulic Schematics</t>
  </si>
  <si>
    <t>Concrete Test Reports CAN/CSA-A23.2</t>
  </si>
  <si>
    <t>Structures or Buildings</t>
  </si>
  <si>
    <t>Statement for Foundation Construction</t>
  </si>
  <si>
    <t>Safety Circuit</t>
  </si>
  <si>
    <t>Spring Performance Curve 0 to 500,000 cycles</t>
  </si>
  <si>
    <t>Ramps</t>
  </si>
  <si>
    <t>Service Brake Torque Test</t>
  </si>
  <si>
    <t>Emergency Brake Torque Test</t>
  </si>
  <si>
    <r>
      <t xml:space="preserve">Conveyor Elevated? </t>
    </r>
    <r>
      <rPr>
        <sz val="10"/>
        <color rgb="FF0070C0"/>
        <rFont val="Arial Narrow"/>
        <family val="2"/>
      </rPr>
      <t>(10.2.3)</t>
    </r>
  </si>
  <si>
    <r>
      <t xml:space="preserve">External Belt Guide Used?
</t>
    </r>
    <r>
      <rPr>
        <sz val="10"/>
        <color rgb="FF0070C0"/>
        <rFont val="Arial Narrow"/>
        <family val="2"/>
      </rPr>
      <t>(10.5.4)</t>
    </r>
  </si>
  <si>
    <r>
      <t xml:space="preserve">Walk Surface on One side or Both Sides?
</t>
    </r>
    <r>
      <rPr>
        <sz val="10"/>
        <color rgb="FF0070C0"/>
        <rFont val="Arial Narrow"/>
        <family val="2"/>
      </rPr>
      <t>(10.2.3)</t>
    </r>
  </si>
  <si>
    <r>
      <t xml:space="preserve">Min. Vertical Clearance to Structures (Min.2.2m) 
</t>
    </r>
    <r>
      <rPr>
        <sz val="10"/>
        <color rgb="FF0070C0"/>
        <rFont val="Arial Narrow"/>
        <family val="2"/>
      </rPr>
      <t>(10.4.2)</t>
    </r>
  </si>
  <si>
    <t>Method of Operations
[4.14 (d)]</t>
  </si>
  <si>
    <t>AC/DC</t>
  </si>
  <si>
    <r>
      <t>m/s</t>
    </r>
    <r>
      <rPr>
        <vertAlign val="superscript"/>
        <sz val="8"/>
        <rFont val="Arial Narrow"/>
        <family val="2"/>
      </rPr>
      <t>2</t>
    </r>
  </si>
  <si>
    <r>
      <t xml:space="preserve">Design Pressure Range </t>
    </r>
    <r>
      <rPr>
        <sz val="10"/>
        <color rgb="FF002060"/>
        <rFont val="Arial Narrow"/>
        <family val="2"/>
      </rPr>
      <t>(4.23.5.6)</t>
    </r>
  </si>
  <si>
    <r>
      <t xml:space="preserve">Automatic Stopping Device Location 
</t>
    </r>
    <r>
      <rPr>
        <sz val="10"/>
        <color rgb="FF0070C0"/>
        <rFont val="Arial Narrow"/>
        <family val="2"/>
      </rPr>
      <t xml:space="preserve">(10.6.2.2) </t>
    </r>
  </si>
  <si>
    <r>
      <t xml:space="preserve">Automatic Stopping Dev. Stopping Distance
</t>
    </r>
    <r>
      <rPr>
        <sz val="10"/>
        <color rgb="FF0070C0"/>
        <rFont val="Arial Narrow"/>
        <family val="2"/>
      </rPr>
      <t xml:space="preserve">(10.6.2.3.2) </t>
    </r>
  </si>
  <si>
    <r>
      <t xml:space="preserve">Each Brake and Antirollback Complies With </t>
    </r>
    <r>
      <rPr>
        <sz val="10"/>
        <color rgb="FF0070C0"/>
        <rFont val="Arial Narrow"/>
        <family val="2"/>
      </rPr>
      <t>(4.25.1.3)</t>
    </r>
    <r>
      <rPr>
        <sz val="10"/>
        <rFont val="Arial Narrow"/>
        <family val="2"/>
      </rPr>
      <t>?</t>
    </r>
  </si>
  <si>
    <r>
      <t xml:space="preserve">Ground Fault Shall Cause the Conveyor to Stop 
</t>
    </r>
    <r>
      <rPr>
        <sz val="10"/>
        <color rgb="FF0070C0"/>
        <rFont val="Arial Narrow"/>
        <family val="2"/>
      </rPr>
      <t>(4.31.1.8)</t>
    </r>
    <r>
      <rPr>
        <sz val="10"/>
        <rFont val="Arial Narrow"/>
        <family val="2"/>
      </rPr>
      <t xml:space="preserve">CAD </t>
    </r>
  </si>
  <si>
    <r>
      <t xml:space="preserve">Phase Protection for Polyphase Motors 
</t>
    </r>
    <r>
      <rPr>
        <sz val="10"/>
        <color rgb="FF0070C0"/>
        <rFont val="Arial Narrow"/>
        <family val="2"/>
      </rPr>
      <t>(4.32.2.1)</t>
    </r>
  </si>
  <si>
    <r>
      <t>Overspeed or Other Failure of DC Motor Protection</t>
    </r>
    <r>
      <rPr>
        <sz val="10"/>
        <color indexed="13"/>
        <rFont val="Arial Narrow"/>
        <family val="2"/>
      </rPr>
      <t xml:space="preserve"> </t>
    </r>
    <r>
      <rPr>
        <sz val="10"/>
        <color rgb="FF0070C0"/>
        <rFont val="Arial Narrow"/>
        <family val="2"/>
      </rPr>
      <t>(4.32.2.2)</t>
    </r>
  </si>
  <si>
    <r>
      <t xml:space="preserve">Service Stopping Devices
</t>
    </r>
    <r>
      <rPr>
        <sz val="10"/>
        <color rgb="FF0070C0"/>
        <rFont val="Arial Narrow"/>
        <family val="2"/>
      </rPr>
      <t>(4.31.4)</t>
    </r>
  </si>
  <si>
    <r>
      <t xml:space="preserve">Emergency Stopping Devices
</t>
    </r>
    <r>
      <rPr>
        <sz val="10"/>
        <color rgb="FF0070C0"/>
        <rFont val="Arial Narrow"/>
        <family val="2"/>
      </rPr>
      <t>(4.31.5)</t>
    </r>
  </si>
  <si>
    <r>
      <t xml:space="preserve">Overspeed Switch (4.25.2.5)
</t>
    </r>
    <r>
      <rPr>
        <sz val="10"/>
        <color rgb="FF0070C0"/>
        <rFont val="Arial Narrow"/>
        <family val="2"/>
      </rPr>
      <t>(Amendments to Z98-14
5.4.1)</t>
    </r>
    <r>
      <rPr>
        <sz val="10"/>
        <color indexed="13"/>
        <rFont val="Arial Narrow"/>
        <family val="2"/>
      </rPr>
      <t xml:space="preserve">
</t>
    </r>
  </si>
  <si>
    <r>
      <t xml:space="preserve">Tensioning System or Carriage Over-travel or Limits </t>
    </r>
    <r>
      <rPr>
        <sz val="10"/>
        <color rgb="FF0070C0"/>
        <rFont val="Arial Narrow"/>
        <family val="2"/>
      </rPr>
      <t>(4.31.7)</t>
    </r>
  </si>
  <si>
    <r>
      <t>Pressure Sensing Devices for Tension Over or Under Pressure</t>
    </r>
    <r>
      <rPr>
        <sz val="10"/>
        <color rgb="FF0070C0"/>
        <rFont val="Arial Narrow"/>
        <family val="2"/>
      </rPr>
      <t xml:space="preserve"> (4.23.5.7)</t>
    </r>
  </si>
  <si>
    <r>
      <t xml:space="preserve">Emergency Brake or Service Brake Actuates Full-Load Rated Circuit Contactor
</t>
    </r>
    <r>
      <rPr>
        <sz val="10"/>
        <color rgb="FF0070C0"/>
        <rFont val="Arial Narrow"/>
        <family val="2"/>
      </rPr>
      <t>(4.32.2.3)</t>
    </r>
  </si>
  <si>
    <r>
      <t xml:space="preserve">Hour Meters Installed on Main Drive? 
</t>
    </r>
    <r>
      <rPr>
        <sz val="10"/>
        <color rgb="FF0070C0"/>
        <rFont val="Arial Narrow"/>
        <family val="2"/>
      </rPr>
      <t>(4.24.1.9)</t>
    </r>
  </si>
  <si>
    <t>max
(m)</t>
  </si>
  <si>
    <t>min
(m)</t>
  </si>
  <si>
    <t>Z98-2019</t>
  </si>
  <si>
    <r>
      <t xml:space="preserve">Capacity 
</t>
    </r>
    <r>
      <rPr>
        <sz val="10"/>
        <color rgb="FF0070C0"/>
        <rFont val="Arial Narrow"/>
        <family val="2"/>
      </rPr>
      <t>(10.3.1)</t>
    </r>
  </si>
  <si>
    <r>
      <t xml:space="preserve">Cross-Slope 
(Max 5% or 3 deg) </t>
    </r>
    <r>
      <rPr>
        <sz val="10"/>
        <color rgb="FF0070C0"/>
        <rFont val="Arial Narrow"/>
        <family val="2"/>
      </rPr>
      <t>(10.2.2)</t>
    </r>
  </si>
  <si>
    <r>
      <t xml:space="preserve">Belt Speed (Max 0.8 m/s) </t>
    </r>
    <r>
      <rPr>
        <sz val="10"/>
        <color rgb="FF0070C0"/>
        <rFont val="Arial Narrow"/>
        <family val="2"/>
      </rPr>
      <t xml:space="preserve"> (10.3.2)</t>
    </r>
  </si>
  <si>
    <t xml:space="preserve">Maximum Grade (Max. 40% 21.8 Deg) (10.2.1) </t>
  </si>
  <si>
    <r>
      <t xml:space="preserve">Conveyor Skirting Distance to Ground </t>
    </r>
    <r>
      <rPr>
        <sz val="10"/>
        <color rgb="FF0070C0"/>
        <rFont val="Arial Narrow"/>
        <family val="2"/>
      </rPr>
      <t>(10.2.5)</t>
    </r>
  </si>
  <si>
    <r>
      <t xml:space="preserve">Means to Prevent Belt From Lifting? </t>
    </r>
    <r>
      <rPr>
        <sz val="10"/>
        <color rgb="FF0070C0"/>
        <rFont val="Arial Narrow"/>
        <family val="2"/>
      </rPr>
      <t>(10.5.5)</t>
    </r>
  </si>
  <si>
    <r>
      <t xml:space="preserve">Max.  Accel. / Decel.
</t>
    </r>
    <r>
      <rPr>
        <sz val="10"/>
        <color rgb="FF0070C0"/>
        <rFont val="Arial Narrow"/>
        <family val="2"/>
      </rPr>
      <t>(10.3.3)</t>
    </r>
  </si>
  <si>
    <r>
      <t xml:space="preserve">Width of Walk Surface for On Grade Conveyor (Min 300mm) </t>
    </r>
    <r>
      <rPr>
        <sz val="10"/>
        <color rgb="FF0070C0"/>
        <rFont val="Arial Narrow"/>
        <family val="2"/>
      </rPr>
      <t>(10.2.3)</t>
    </r>
  </si>
  <si>
    <t xml:space="preserve">Drive Machine             Mfg
                                   Model </t>
  </si>
  <si>
    <t>Gearbox                        Mfg
                                   Model</t>
  </si>
  <si>
    <t>XX</t>
  </si>
  <si>
    <t>PART D2 -  Provide a written test procedure/test instructions to demonstrate compliance for below.</t>
  </si>
  <si>
    <t>*7|Pit Stop Switch
7.5.12.1.16(a) or 7.5.12.2.20(a)</t>
  </si>
  <si>
    <t>*8|Car Top Stop
7.5.12.1.16(b) or 7.5.12.2.20(b)</t>
  </si>
  <si>
    <t>*10|Governor Overspeed Switch 7.5.12.1.16 (d) or 7.5.12.2.20(d)</t>
  </si>
  <si>
    <t>7.5.1.2.2
7.5.12.1.11|Car Door Contacts</t>
  </si>
  <si>
    <t>7.5.10.2(b)|Manual Lowering (Type B)</t>
  </si>
  <si>
    <t>7.5.12.1.6/
7.5.12.2.6|Emergency Stop Switch</t>
  </si>
  <si>
    <t>*9|Car Safety Switch 7.5.12.1.16(c)or 7.5.12.2.20 (c)</t>
  </si>
  <si>
    <t>*12|Emerg'cy Speed Limit (Type A)</t>
  </si>
  <si>
    <t>Test procedure required when provided</t>
  </si>
  <si>
    <t>Reference a TSSA component filing number.</t>
  </si>
  <si>
    <t>Chain or belt drive system shall have failure detection.</t>
  </si>
  <si>
    <t>Brakes shall release after holding torque is developed by Drive.</t>
  </si>
  <si>
    <t>Emergency lowring required. Means to prevent accidental operation.</t>
  </si>
  <si>
    <t>Overload warning shall not reset unless condition is taken care off.</t>
  </si>
  <si>
    <t>Safety contacts shall be of positive operation type.</t>
  </si>
  <si>
    <t xml:space="preserve"> Electrical redundancy testing procedure of critical components is required on each Design Submission.</t>
  </si>
  <si>
    <t>Design of control system shall take care of commom mode failure or any defect arising from a single cause  occuring simultaniously in more than one circuit.</t>
  </si>
  <si>
    <t>Electrical apparatus and wiring shall conform to OESC</t>
  </si>
  <si>
    <t>Certified to CAN/CSA C22.2 No. 14, Industrial Control Equipment or approved per Ontario Regulation 438/07 s.2.(1) 2 by a field evaluation agency.  Field inspection sticker might be acceptable.</t>
  </si>
  <si>
    <t>Spec. No.:</t>
  </si>
  <si>
    <t xml:space="preserve">Revision </t>
  </si>
  <si>
    <t xml:space="preserve"> 6.1.3.5.7,   6.2.3.5.4</t>
  </si>
  <si>
    <t>Speed Monitoring</t>
  </si>
  <si>
    <t>6.1.3.3.12</t>
  </si>
  <si>
    <t>Max Capacity  (carts)</t>
  </si>
  <si>
    <t>Max Capacity  (persons per hour)</t>
  </si>
  <si>
    <t>Max Capacity (kg per cart)</t>
  </si>
  <si>
    <t>Minimum distance -skirt sw to combplate mm</t>
  </si>
  <si>
    <t>Step/Treadway Width mm</t>
  </si>
  <si>
    <t>Speed Monitoring device</t>
  </si>
  <si>
    <t>Disconnected Motor Safety Device</t>
  </si>
  <si>
    <t>Esc only</t>
  </si>
  <si>
    <t>curved Esc only</t>
  </si>
  <si>
    <t>List the existing Installation No(s).</t>
  </si>
  <si>
    <t>Submission 
Type</t>
  </si>
  <si>
    <t>Revision Type</t>
  </si>
  <si>
    <t>Revision to Registered</t>
  </si>
  <si>
    <t>Revision to unregistered</t>
  </si>
  <si>
    <t>Electrical compliance checklist for Transport Platform (confirm if checked and provide notes as required)</t>
  </si>
  <si>
    <t>Checked?</t>
  </si>
  <si>
    <t>Notes / Submitter Notes</t>
  </si>
  <si>
    <t>See CAD 295/22 Sec 6.4.2 ,Landing door interlocks shall be evaluated and pre-approved for use by TSSA prior to device licensing. Such components shall either be identified with a manufacturers make and model, or shall reference a TSSA component filing number.</t>
  </si>
  <si>
    <t>Is landing door interlock evaluated and pre-approved for use by TSSA prior to device licensing.</t>
  </si>
  <si>
    <t xml:space="preserve">       </t>
  </si>
  <si>
    <t>Submitting Engineer's statement.</t>
  </si>
  <si>
    <t>Read 4.7.2. Control system fault and overspeed faults shall not be bypassed.4.7.3
(4.7.1 / 4.7.2)</t>
  </si>
  <si>
    <t>Must be remotely testable. NA if utilizing Multiple drive units as per 4.5.6.1.2. (4.5.6.2.2)</t>
  </si>
  <si>
    <t>Over speed device in down direction required &lt;= 0.50 m/s
(4.5.6.1.1)</t>
  </si>
  <si>
    <t>Applies to Electro-Mech Brakes.
(4.5.5.3.2)</t>
  </si>
  <si>
    <t>2 means required to remove power from the brakes.
(4.5.5.2.1)</t>
  </si>
  <si>
    <t>Manufacturers Proof of IP protection.
(4.5.5.1.k)</t>
  </si>
  <si>
    <t>(4.5.1.8)</t>
  </si>
  <si>
    <t>(4.5.1.4)</t>
  </si>
  <si>
    <t>(4.5.1.3)</t>
  </si>
  <si>
    <t>speed &lt;=0.2 m/s
(4.5.1.1)</t>
  </si>
  <si>
    <t>Mechanical interlocking may be required to prevent operation if TP not present at landing.
(4.4.6.1.h)</t>
  </si>
  <si>
    <t>Mech lock with 2 manual actions to unlock outward car door and mech lock to prevent opening of inward car gate unless 0.25m of landing and keep outward gate locked till platform reach bottom landing.
(4.4.4.3)</t>
  </si>
  <si>
    <t>Selector system or switch placement
(4.3.1.3)</t>
  </si>
  <si>
    <t>A lockable disconnect or fail safe key switch
(4.3.1.2 / 4.9.2.a)</t>
  </si>
  <si>
    <t>(4.8.1)</t>
  </si>
  <si>
    <t>(4.8.6)</t>
  </si>
  <si>
    <t>(4.8.10)</t>
  </si>
  <si>
    <t>(4.9.1.d / 4.9.3)</t>
  </si>
  <si>
    <t>(4.9.2.c)</t>
  </si>
  <si>
    <t>See Table-6
(4.9.4.a)</t>
  </si>
  <si>
    <t>Redundancy
(4.9.4.b)</t>
  </si>
  <si>
    <t>Diversity: For Example same program executed on 2 ordinary PLC to ahieve redundency is not allowed. (4.9.4.c)</t>
  </si>
  <si>
    <t>Single failure or single short shall not render control circuit ineffective.
(4.9.5.1.1)</t>
  </si>
  <si>
    <t>(4.12.2.d)</t>
  </si>
  <si>
    <t>Safety switch .Self resetting.
(4.13.a)</t>
  </si>
  <si>
    <t>4.13.e requires upper final switch to have positive operation. Only safety switch allowed. (4.13.c / 4.13.d)</t>
  </si>
  <si>
    <t>One final switch can perform upper and lower final. (4.13.f)</t>
  </si>
  <si>
    <t>(4.14.b)</t>
  </si>
  <si>
    <t>Hierarchy selection requiried between multiple operating devices.
(4.14.c)</t>
  </si>
  <si>
    <t>Portable device is allowed with a warning to operate only when on platform. (4.14.d)</t>
  </si>
  <si>
    <t>E stop shall remove power (positive operation) from motor and brake.Meet requirements of 4.14.g  (4.14.f / 4.14.g)</t>
  </si>
  <si>
    <t>(CAD 295/22 Sec 2.2 , Sec 6.3.2)</t>
  </si>
  <si>
    <t xml:space="preserve"> (CAD 295/22 Sec 6.4.2)</t>
  </si>
  <si>
    <t>Any special safety device or overload device shall be of fail to safe condition type.</t>
  </si>
  <si>
    <t>Independence required between terminal stopping switch and final stopping switch</t>
  </si>
  <si>
    <t>Landing Gate : Fully closed before TP operation.
Open into building side. 
Open from outside of building only.</t>
  </si>
  <si>
    <t>Electrically interlocked Car gates required to prevent motion unless all car gates are in closed position. 
Outward opening gate shall require 2 manual actions to unlock the gate and lock shall prevent opening unless platform is within 0.25m of landing.
Mech lock on inward car gate.</t>
  </si>
  <si>
    <t>Power failure shall not cause uncontrolled descent.</t>
  </si>
  <si>
    <t>Over speed device: Independent of drive machinery. 
Switch shall interupt control system. 
Manual reset required.</t>
  </si>
  <si>
    <t>Electronic control shall have EN 12016 certification.  
Single failure, single short, single ground detection.</t>
  </si>
  <si>
    <t>Upper / lower Final switch  required. 
Upper final switch shall be of positive operation type.</t>
  </si>
  <si>
    <t>For Devices with multiple operating stations: Interlocking required</t>
  </si>
  <si>
    <t>Testing Procedure. See testing req'mts Section 5 of code.</t>
  </si>
  <si>
    <t>compliance is via..</t>
  </si>
  <si>
    <t xml:space="preserve">Protection against Single failure, single ground and short circuit. </t>
  </si>
  <si>
    <t>email@email.com</t>
  </si>
  <si>
    <t xml:space="preserve">Applicable Safety Code for Controller </t>
  </si>
  <si>
    <t>Test Procedure required</t>
  </si>
  <si>
    <t>5.10.2|Final Terminal Limit (Ultimate)</t>
  </si>
  <si>
    <t>5.10.2|Normal Terminal (End Limit)</t>
  </si>
  <si>
    <t>38-091(5)|Auxilary Contact (Battery lower)</t>
  </si>
  <si>
    <t xml:space="preserve">2.25.2or3.25.1|Normal Terminal </t>
  </si>
  <si>
    <t>2.26.1.6.7|Inner Landing Zone if static control</t>
  </si>
  <si>
    <t>Stop Motion Switch (18.3.4)</t>
  </si>
  <si>
    <t>Number of  Suspension Members (21.2, 21.3)</t>
  </si>
  <si>
    <t>Number of  Suspension Members
[7.5.6.4]</t>
  </si>
  <si>
    <t>Number of  Suspension Members
[6.2.1.1, 6.4.1.1]</t>
  </si>
  <si>
    <t>Number of Suspension  Suspension Members
[7.2.6.5]</t>
  </si>
  <si>
    <t>Number of Suspension Members per carrier</t>
  </si>
  <si>
    <t>Suspension Member Size (WxT) or Diameter</t>
  </si>
  <si>
    <t>Suspension Member Size (WxT) or Diameter
[7.5.6.4]</t>
  </si>
  <si>
    <t>Suspension Member Size (WxT) or Diameter
[6.2.1.3]</t>
  </si>
  <si>
    <t>Suspension Member Size (WxT) or Diameter
[2.20.2, 7.2.6.5]</t>
  </si>
  <si>
    <t>Suspension Member Size (WxT) or Diameter(&gt;7mm [5.6.2.3])</t>
  </si>
  <si>
    <t>Suspension Element Type
[3.6.10]</t>
  </si>
  <si>
    <t>Type of Suspension</t>
  </si>
  <si>
    <t>Alteration scope includes a New Controller</t>
  </si>
  <si>
    <t>Operation &amp; Control</t>
  </si>
  <si>
    <t>`</t>
  </si>
  <si>
    <t>Suspension Means</t>
  </si>
  <si>
    <r>
      <t xml:space="preserve">Provision of Features Referenced in Appendix E
</t>
    </r>
    <r>
      <rPr>
        <sz val="11"/>
        <color theme="1"/>
        <rFont val="Arial Narrow"/>
        <family val="2"/>
      </rPr>
      <t>Elevator Requirements for persons with Physical Disabilities</t>
    </r>
  </si>
  <si>
    <t>Indicate Compliance to Appendix E</t>
  </si>
  <si>
    <r>
      <rPr>
        <b/>
        <sz val="11"/>
        <color rgb="FF0000FF"/>
        <rFont val="Calibri"/>
        <family val="2"/>
        <scheme val="minor"/>
      </rPr>
      <t>Leveling:</t>
    </r>
    <r>
      <rPr>
        <b/>
        <sz val="11"/>
        <color theme="1"/>
        <rFont val="Calibri"/>
        <family val="2"/>
        <scheme val="minor"/>
      </rPr>
      <t xml:space="preserve"> </t>
    </r>
    <r>
      <rPr>
        <sz val="11"/>
        <color theme="1"/>
        <rFont val="Calibri"/>
        <family val="2"/>
        <scheme val="minor"/>
      </rPr>
      <t>Car automatically stop and maintain position at landing within +/- 13mm</t>
    </r>
  </si>
  <si>
    <r>
      <rPr>
        <b/>
        <sz val="11"/>
        <color rgb="FF0000FF"/>
        <rFont val="Calibri"/>
        <family val="2"/>
        <scheme val="minor"/>
      </rPr>
      <t xml:space="preserve">Door Operation: </t>
    </r>
    <r>
      <rPr>
        <sz val="11"/>
        <color theme="1"/>
        <rFont val="Calibri"/>
        <family val="2"/>
        <scheme val="minor"/>
      </rPr>
      <t>Automatic opening and closing of Landing and Car door</t>
    </r>
  </si>
  <si>
    <r>
      <rPr>
        <b/>
        <sz val="11"/>
        <color rgb="FF0000FF"/>
        <rFont val="Calibri"/>
        <family val="2"/>
        <scheme val="minor"/>
      </rPr>
      <t>Door Size:</t>
    </r>
    <r>
      <rPr>
        <sz val="11"/>
        <color theme="1"/>
        <rFont val="Calibri"/>
        <family val="2"/>
        <scheme val="minor"/>
      </rPr>
      <t xml:space="preserve"> Clear Door width comply with Table E-5-1 (minimum 915 mm)</t>
    </r>
  </si>
  <si>
    <r>
      <rPr>
        <b/>
        <sz val="11"/>
        <color rgb="FF0000FF"/>
        <rFont val="Calibri"/>
        <family val="2"/>
        <scheme val="minor"/>
      </rPr>
      <t xml:space="preserve">Inside Dimension of Elevator Cars: </t>
    </r>
    <r>
      <rPr>
        <sz val="11"/>
        <color theme="1"/>
        <rFont val="Calibri"/>
        <family val="2"/>
        <scheme val="minor"/>
      </rPr>
      <t xml:space="preserve"> Comply with Table E-5-1</t>
    </r>
  </si>
  <si>
    <t>Car Controls</t>
  </si>
  <si>
    <r>
      <rPr>
        <b/>
        <sz val="11"/>
        <color rgb="FFFF0000"/>
        <rFont val="Calibri"/>
        <family val="2"/>
        <scheme val="minor"/>
      </rPr>
      <t xml:space="preserve">E-10.1: General: </t>
    </r>
    <r>
      <rPr>
        <sz val="11"/>
        <color theme="1"/>
        <rFont val="Calibri"/>
        <family val="2"/>
        <scheme val="minor"/>
      </rPr>
      <t xml:space="preserve">In car audio and visual floor location indicator. </t>
    </r>
  </si>
  <si>
    <r>
      <rPr>
        <b/>
        <sz val="11"/>
        <color rgb="FFFF0000"/>
        <rFont val="Calibri"/>
        <family val="2"/>
        <scheme val="minor"/>
      </rPr>
      <t>E-10.2: Visual Iindicators:</t>
    </r>
    <r>
      <rPr>
        <sz val="11"/>
        <color theme="1"/>
        <rFont val="Calibri"/>
        <family val="2"/>
        <scheme val="minor"/>
      </rPr>
      <t xml:space="preserve"> location and characteristics. </t>
    </r>
  </si>
  <si>
    <t xml:space="preserve">E-10.3: Audible Indicators: </t>
  </si>
  <si>
    <t>Emergency Communications</t>
  </si>
  <si>
    <r>
      <rPr>
        <b/>
        <sz val="11"/>
        <color rgb="FFFF0000"/>
        <rFont val="Calibri"/>
        <family val="2"/>
        <scheme val="minor"/>
      </rPr>
      <t xml:space="preserve">E-11.1: General: </t>
    </r>
    <r>
      <rPr>
        <sz val="11"/>
        <color theme="1"/>
        <rFont val="Calibri"/>
        <family val="2"/>
        <scheme val="minor"/>
      </rPr>
      <t xml:space="preserve">Emergency two-way communication compliant with 2.27.1. </t>
    </r>
  </si>
  <si>
    <r>
      <rPr>
        <b/>
        <sz val="11"/>
        <color rgb="FFFF0000"/>
        <rFont val="Calibri"/>
        <family val="2"/>
        <scheme val="minor"/>
      </rPr>
      <t>E-11.2: Instructions:</t>
    </r>
    <r>
      <rPr>
        <sz val="11"/>
        <color theme="1"/>
        <rFont val="Calibri"/>
        <family val="2"/>
        <scheme val="minor"/>
      </rPr>
      <t xml:space="preserve"> Operating Instructions present in both tactile and visual form. </t>
    </r>
  </si>
  <si>
    <t>Floor Surfaces</t>
  </si>
  <si>
    <t>Handrails</t>
  </si>
  <si>
    <r>
      <rPr>
        <b/>
        <sz val="11"/>
        <color rgb="FF0000FF"/>
        <rFont val="Calibri"/>
        <family val="2"/>
        <scheme val="minor"/>
      </rPr>
      <t>Illumination Levels.</t>
    </r>
    <r>
      <rPr>
        <sz val="11"/>
        <color theme="1"/>
        <rFont val="Calibri"/>
        <family val="2"/>
        <scheme val="minor"/>
      </rPr>
      <t xml:space="preserve"> The level of illumiinatino at the car controls shall be 100 lx (10 fc) minimum</t>
    </r>
  </si>
  <si>
    <t>E-15.3: Hall buttons shall be min 19 mm ( 0.75 in)</t>
  </si>
  <si>
    <t>E-16.1: Audible Signals</t>
  </si>
  <si>
    <t>E-16.2: Visible Signals</t>
  </si>
  <si>
    <r>
      <rPr>
        <b/>
        <sz val="11"/>
        <color rgb="FF0000FF"/>
        <rFont val="Calibri"/>
        <family val="2"/>
        <scheme val="minor"/>
      </rPr>
      <t>Hall or In-Car Signals.</t>
    </r>
    <r>
      <rPr>
        <sz val="11"/>
        <color theme="1"/>
        <rFont val="Calibri"/>
        <family val="2"/>
        <scheme val="minor"/>
      </rPr>
      <t xml:space="preserve"> </t>
    </r>
  </si>
  <si>
    <r>
      <rPr>
        <b/>
        <sz val="11"/>
        <color rgb="FF0000FF"/>
        <rFont val="Calibri"/>
        <family val="2"/>
        <scheme val="minor"/>
      </rPr>
      <t>Floor/Car Destination.</t>
    </r>
    <r>
      <rPr>
        <sz val="11"/>
        <color theme="1"/>
        <rFont val="Calibri"/>
        <family val="2"/>
        <scheme val="minor"/>
      </rPr>
      <t xml:space="preserve"> Raised character &amp; Braille floor designation provided on both entrance jambs. </t>
    </r>
  </si>
  <si>
    <t xml:space="preserve">Designation-Oriented Elevator. </t>
  </si>
  <si>
    <t>E-18.2 Call Buttons</t>
  </si>
  <si>
    <r>
      <rPr>
        <b/>
        <sz val="11"/>
        <color rgb="FFFF0000"/>
        <rFont val="Calibri"/>
        <family val="2"/>
        <scheme val="minor"/>
      </rPr>
      <t>E-18.1 General.</t>
    </r>
    <r>
      <rPr>
        <sz val="11"/>
        <color theme="1"/>
        <rFont val="Calibri"/>
        <family val="2"/>
        <scheme val="minor"/>
      </rPr>
      <t xml:space="preserve"> Compliance with clause E-3 to E-8, E-11, E-12, E-14, E-17 and E-18.2 to E-18.6</t>
    </r>
  </si>
  <si>
    <t>E-18.3 Hall Signals</t>
  </si>
  <si>
    <t>E-18.4 Car Controls</t>
  </si>
  <si>
    <t>E-18.5 Car Position Indicators</t>
  </si>
  <si>
    <t>E-18.6 Elevator Car Identification</t>
  </si>
  <si>
    <t>Limited-Use / Limited-Application Elevator</t>
  </si>
  <si>
    <t>Signs</t>
  </si>
  <si>
    <t>Complete for Passenger Elevators</t>
  </si>
  <si>
    <t>Submitter Notes on Appendix E:</t>
  </si>
  <si>
    <t>Car Safety Make and Model 
[19]</t>
  </si>
  <si>
    <t>CWT Safety Make and Model 
[19]</t>
  </si>
  <si>
    <t>Car Safety - Type
[19]</t>
  </si>
  <si>
    <t>CWT Safety - Type
[19]</t>
  </si>
  <si>
    <t>Car Safety-Gov'r</t>
  </si>
  <si>
    <t>Cwt Sfty-Govr</t>
  </si>
  <si>
    <t>Car Safety Make/Model
[2.17]</t>
  </si>
  <si>
    <t>Car Governor Tripping Speed Setting</t>
  </si>
  <si>
    <t>Cwt Governor Tripping Speed Setting</t>
  </si>
  <si>
    <t>Gov'rs</t>
  </si>
  <si>
    <t>2020 National Building Code of Canada Seismic Hazard Tool</t>
  </si>
  <si>
    <t>References:</t>
  </si>
  <si>
    <t>Table 1.2 in MMAH Supplementary Standard SB-1</t>
  </si>
  <si>
    <t>Appendix E was developed and approved by the CSA B44 Technical Committee and is a non mandatory part of B44 Safety Code for Elevators.* Below is a summary of Appendix E offerings on this installation as referenced in OBC 3.5.2.2 Barrier-Free Design (O.Reg. 322-12)
* Enforcement remains the jurisduction of the building authority.</t>
  </si>
  <si>
    <t>B44-2019</t>
  </si>
  <si>
    <t>296/22 [8.7.2.7]*1</t>
  </si>
  <si>
    <r>
      <t xml:space="preserve">B44-19 </t>
    </r>
    <r>
      <rPr>
        <b/>
        <i/>
        <sz val="11"/>
        <color rgb="FFFF0000"/>
        <rFont val="Arial Narrow"/>
        <family val="2"/>
      </rPr>
      <t>8.7.2.14.5</t>
    </r>
    <r>
      <rPr>
        <b/>
        <i/>
        <sz val="11"/>
        <color theme="4" tint="-0.249977111117893"/>
        <rFont val="Arial Narrow"/>
        <family val="2"/>
      </rPr>
      <t xml:space="preserve">
OBC O.Reg 332/12
CAD amend. 295/22</t>
    </r>
  </si>
  <si>
    <t>Brake Make / Model</t>
  </si>
  <si>
    <t>Belt Drive</t>
  </si>
  <si>
    <t>Drive Machine (Pump if Hydraulic) Make/Model</t>
  </si>
  <si>
    <t>Brake Make / Model
[4.5.5]</t>
  </si>
  <si>
    <t>Car Buffer Stroke
[7.2.8]</t>
  </si>
  <si>
    <t>Car Buffer Stroke</t>
  </si>
  <si>
    <t>ORIGINAL Weight of Complete Car</t>
  </si>
  <si>
    <t>PART A - Provide the following General Information about the  Elevating Device and the building it is being installed in.  This form can be used for multiple devices provided the devices are the same. (eg. capacity, speed, travel, openings.)</t>
  </si>
  <si>
    <t>PART A - Provide the following General Information about the  Elevating Device and the building it is being installed in.  This form can be used for up to 10 devices in the same building provided the devices are the same (capacity, speed, travel, openings.)</t>
  </si>
  <si>
    <t>PART A - Provide the following General Information about the  Elevating Device and the building it is being installed in.  This form can be used for multiple devices in the same building provided the devices are the same class, capacity, speed, operation, utilized a common machine room and are to be installed simultaneously.</t>
  </si>
  <si>
    <t>Specification Sheet Material or 
Workmen's Rail-Guided Construction Hoist</t>
  </si>
  <si>
    <t>Z185-M87(R2001)</t>
  </si>
  <si>
    <t>BS EN 14010:2003+A1:2009</t>
  </si>
  <si>
    <t>A17.8-2016 / B44.8-16</t>
  </si>
  <si>
    <t>A17.1-2019 / B44-2019</t>
  </si>
  <si>
    <t>B355-2019</t>
  </si>
  <si>
    <t>PART D2 - Provide a written test procedure for the items listed below. Provide a written procedure for the tests of 8.10.2/3 that cannot be easily demonstrated in the field or for those tests which require specific test instructions to demonstrate compliance.  The procedure should follow the same sequence of the tests in 8.10.
In addition written test procedures are required for the [[double boxed]] items from Part C2 and Part D1: when feature is provided.</t>
  </si>
  <si>
    <t>PART D2 - Provide a written test procedure for the items listed below. Provide a written test procedure for the tests of 8.10.5.5 that cannot be easily demonstrated in the field or for those tests which require specific test instructions to demonstrate compliance.  The procedure should follow the same sequence of the tests in 8.10.
In addition written test procedures are required for the [[double boxed]] items from Part C2 and Part D1: when feature is provided.</t>
  </si>
  <si>
    <t>PART D2 - Provide a written test procedure for the items listed below.  Provide a written procedure for the tests of Appendix A2 that cannot be easily demonstrated in the field or for those tests which require specific test instructions to demonstrate compliance.  
In addition written test procedures are required for the [[double boxed]] items from Part C2 and Part D1: when feature is provided.</t>
  </si>
  <si>
    <t>PART D2 - Provide a written test procedure for the tests of 8.10.5.5 that cannot be easily demonstrated in the field or for those tests which require specific test instructions to demonstrate compliance.  The procedure should follow the same sequence of the tests in 8.10.
In addition written test procedures are required for the [[double boxed]] items from Part C2 and Part D1: when feature is provided.</t>
  </si>
  <si>
    <t>PART D2 - Provide a written test procedure for the items listed below.
In addition written test procedures are required for the [[double boxed]] items from Part C2 and Part D1: when feature is provided.</t>
  </si>
  <si>
    <t>J-Bar</t>
  </si>
  <si>
    <t>T-Bar</t>
  </si>
  <si>
    <t>Passenger Conveyor</t>
  </si>
  <si>
    <t>Platter</t>
  </si>
  <si>
    <t>Rope Tow</t>
  </si>
  <si>
    <t>Ropeways for Secondary Carriers</t>
  </si>
  <si>
    <t>Special Installation</t>
  </si>
  <si>
    <t>ooo</t>
  </si>
  <si>
    <t>Passenger ropeways and passenger conveyors</t>
  </si>
  <si>
    <t>Passengerropewaysandpassengerconveyors</t>
  </si>
  <si>
    <t>Z98-19</t>
  </si>
  <si>
    <t>Z98-14</t>
  </si>
  <si>
    <t>Z98-07</t>
  </si>
  <si>
    <t>Controller Make and Model</t>
  </si>
  <si>
    <r>
      <t xml:space="preserve">PART A - Provide the following General Information about the conveyor and the area it is being installed. </t>
    </r>
    <r>
      <rPr>
        <b/>
        <sz val="12"/>
        <color rgb="FF0070C0"/>
        <rFont val="Arial Narrow"/>
        <family val="2"/>
      </rPr>
      <t xml:space="preserve">  </t>
    </r>
    <r>
      <rPr>
        <b/>
        <i/>
        <sz val="9"/>
        <color rgb="FF000080"/>
        <rFont val="Arial Narrow"/>
        <family val="2"/>
      </rPr>
      <t>*Referenced clauses refer to CSA Z98-2019</t>
    </r>
  </si>
  <si>
    <t>345 Carlingview Drive
Toronto, ON  M9W 6N9</t>
  </si>
  <si>
    <t xml:space="preserve">Applicable Safety Code for controller </t>
  </si>
  <si>
    <t>Controller make model</t>
  </si>
  <si>
    <t>Drive Machine Make / Model</t>
  </si>
  <si>
    <t>kNm</t>
  </si>
  <si>
    <t>Cable Hoist Tensiometer</t>
  </si>
  <si>
    <t>Mechanical Winch</t>
  </si>
  <si>
    <t>Puller</t>
  </si>
  <si>
    <t>Threaded Rod</t>
  </si>
  <si>
    <t>Threaded Rod &amp; String</t>
  </si>
  <si>
    <t>Turnbuckles</t>
  </si>
  <si>
    <t>SkiTensioning</t>
  </si>
  <si>
    <t>Passenger Ropeway Ski Tensioning</t>
  </si>
  <si>
    <t>CWT Rope nominal diameter (mm)</t>
  </si>
  <si>
    <t>m/s2</t>
  </si>
  <si>
    <t>min</t>
  </si>
  <si>
    <t>Inspection speed</t>
  </si>
  <si>
    <t>Location of Attendants</t>
  </si>
  <si>
    <r>
      <t>Min. Vertical Clearance to Trees/Shrubs</t>
    </r>
    <r>
      <rPr>
        <sz val="10"/>
        <color rgb="FF0070C0"/>
        <rFont val="Arial Narrow"/>
        <family val="2"/>
      </rPr>
      <t xml:space="preserve"> (10.4.1)</t>
    </r>
  </si>
  <si>
    <r>
      <t xml:space="preserve">Min. Horizontal Clearance to Trees/Shrubs </t>
    </r>
    <r>
      <rPr>
        <sz val="10"/>
        <color rgb="FF0070C0"/>
        <rFont val="Arial Narrow"/>
        <family val="2"/>
      </rPr>
      <t>(10.4.1)</t>
    </r>
  </si>
  <si>
    <r>
      <t xml:space="preserve">Automatic Stopping Dev.W/Manual Reset Type </t>
    </r>
    <r>
      <rPr>
        <sz val="10"/>
        <color theme="4" tint="-0.249977111117893"/>
        <rFont val="Arial Narrow"/>
        <family val="2"/>
      </rPr>
      <t>(10.6.3.1)</t>
    </r>
  </si>
  <si>
    <t>1.  Front:, 2.  Rear:, 3.  Side:</t>
  </si>
  <si>
    <t>Type of Motor Control'</t>
  </si>
  <si>
    <t xml:space="preserve">Rated DOWN Speed </t>
  </si>
  <si>
    <t xml:space="preserve">Up m/s
</t>
  </si>
  <si>
    <t>Down m/s</t>
  </si>
  <si>
    <t>Step Info</t>
  </si>
  <si>
    <r>
      <t xml:space="preserve">Outline the exact nature of the alteration in sufficient detail with the drawings and documents listed under item 4000 to clearly demonstrate compliance with the applied codes. Include applicable </t>
    </r>
    <r>
      <rPr>
        <b/>
        <sz val="10"/>
        <rFont val="Arial Narrow"/>
        <family val="2"/>
      </rPr>
      <t>Box No's.: Description &amp; new entry</t>
    </r>
  </si>
  <si>
    <t>to convey &lt;10 minor edits to registered submissions</t>
  </si>
  <si>
    <t>Manlift (P)</t>
  </si>
  <si>
    <t>Manlift (H)</t>
  </si>
  <si>
    <t>Manlift (EB)</t>
  </si>
  <si>
    <t>for power manlift</t>
  </si>
  <si>
    <t>for hand manlift</t>
  </si>
  <si>
    <t>for endless belt manlift</t>
  </si>
  <si>
    <t>WTTE</t>
  </si>
  <si>
    <t>Displacement (engine size)</t>
  </si>
  <si>
    <t>L</t>
  </si>
  <si>
    <t>Drive output (continuous)</t>
  </si>
  <si>
    <r>
      <t xml:space="preserve">Tensioning system or carriage over-travel or limits </t>
    </r>
    <r>
      <rPr>
        <sz val="10"/>
        <color rgb="FF0033CC"/>
        <rFont val="Arial Narrow"/>
        <family val="2"/>
      </rPr>
      <t>(4.31.7)</t>
    </r>
  </si>
  <si>
    <t>SkirtStepMitigation</t>
  </si>
  <si>
    <t>ESC/Mwalk</t>
  </si>
  <si>
    <t>M/C_Brake_Location</t>
  </si>
  <si>
    <t>Required - mechanical overspeed governor provided,Required - electronically actuated - mechanical braking,Not Required (direct drive AC squirrel cage induction motor),N/A</t>
  </si>
  <si>
    <t>CSA certified brake,NRTL certified brake - certificate attached,pending - field test with loads listed in 33.10 &amp; 33.20,n/a</t>
  </si>
  <si>
    <t>Attached Summary w/Attestation to 8.3.11 -letter attached,Test data and attestation document on file at TSSA,n/a,-</t>
  </si>
  <si>
    <t>Skirt deflector devices Yes/No</t>
  </si>
  <si>
    <t xml:space="preserve">TSSA Filing # (CAD 6.4)
</t>
  </si>
  <si>
    <t>Lock Device Make/Model or Box 731</t>
  </si>
  <si>
    <r>
      <t>kg/m</t>
    </r>
    <r>
      <rPr>
        <vertAlign val="superscript"/>
        <sz val="10"/>
        <color theme="1"/>
        <rFont val="Calibri"/>
        <family val="2"/>
        <scheme val="minor"/>
      </rPr>
      <t>2</t>
    </r>
  </si>
  <si>
    <t xml:space="preserve">Counterweight Overbalance </t>
  </si>
  <si>
    <t>Car Governor Make and Model (19.3)</t>
  </si>
  <si>
    <t>CWT Governor Make and Model (19.3)</t>
  </si>
  <si>
    <t>Base Enclosure full height [4.4.5.3]</t>
  </si>
  <si>
    <t>Make</t>
  </si>
  <si>
    <t>Load Per Net Area 4.4.1.4,  4.2.2.3.4, 6.1.2</t>
  </si>
  <si>
    <t>Min Clear Platform Roof Height [4.4.3.2]</t>
  </si>
  <si>
    <t>Power Manlift</t>
  </si>
  <si>
    <t>Hand Powered Manlift</t>
  </si>
  <si>
    <t>Specification Sheet for 
Endless-Belt-Type Manlift</t>
  </si>
  <si>
    <t>Up m/s
Max 0.40</t>
  </si>
  <si>
    <t>Rated Speed 
5.3.6</t>
  </si>
  <si>
    <t>Maximum Number of Steps</t>
  </si>
  <si>
    <t>Landing Opening Size</t>
  </si>
  <si>
    <t xml:space="preserve">A=_________ mm
B= __________ mm
</t>
  </si>
  <si>
    <t>Protection of Entrance and Exit</t>
  </si>
  <si>
    <t>Staggered Guardrail
Self-Locking Gate</t>
  </si>
  <si>
    <t>Guarding of Openings</t>
  </si>
  <si>
    <t>Masonary, Wiremesh, Railing with Toeboard</t>
  </si>
  <si>
    <t xml:space="preserve">Top clearance 
</t>
  </si>
  <si>
    <t>Pulley Clearance</t>
  </si>
  <si>
    <t>Top landing to centre pulley  mm</t>
  </si>
  <si>
    <t>Emergency Grab Rail &amp; Platform</t>
  </si>
  <si>
    <t>Platform provided
Platform not required</t>
  </si>
  <si>
    <t>Drive Motor</t>
  </si>
  <si>
    <t>Pulley Diameter</t>
  </si>
  <si>
    <t>Gear Ratio</t>
  </si>
  <si>
    <t>Safety Brake setting criteria</t>
  </si>
  <si>
    <t>Operating Brake setting criteria</t>
  </si>
  <si>
    <t>Overspeed Sensing Device Provided?</t>
  </si>
  <si>
    <t>Yes / No
and Setting Speed m/s</t>
  </si>
  <si>
    <t>Belt Material</t>
  </si>
  <si>
    <t>Belt Strength</t>
  </si>
  <si>
    <t>Belt Size (L x W) mm</t>
  </si>
  <si>
    <t>Length mm
Width mm</t>
  </si>
  <si>
    <t>Splicing</t>
  </si>
  <si>
    <t>Butt joint, Lap Joint, other</t>
  </si>
  <si>
    <t>Belt Tensioning Criteria</t>
  </si>
  <si>
    <t>Start and Stop Means</t>
  </si>
  <si>
    <t>Top
Bottom</t>
  </si>
  <si>
    <t>Top Safety Stop Devices</t>
  </si>
  <si>
    <t>(a) split rail sw or equiv.  (b) photo cell (c) lever actuated sw</t>
  </si>
  <si>
    <t>Bottom Safety Stop</t>
  </si>
  <si>
    <t>Tension Device Switches</t>
  </si>
  <si>
    <t>Overspeed Sensing Device Switch</t>
  </si>
  <si>
    <t>Emergency Stop</t>
  </si>
  <si>
    <t xml:space="preserve">Phase protection </t>
  </si>
  <si>
    <t>Ground fault circuit interupter</t>
  </si>
  <si>
    <t xml:space="preserve">Safety type 
</t>
  </si>
  <si>
    <t xml:space="preserve">Emergency lighting 
5.2.11.4
</t>
  </si>
  <si>
    <t xml:space="preserve">Manlift Accessible to Non-Authorized Persons </t>
  </si>
  <si>
    <t xml:space="preserve">Drive Type 
</t>
  </si>
  <si>
    <t>earthquake</t>
  </si>
  <si>
    <t>Savaria</t>
  </si>
  <si>
    <t># 50</t>
  </si>
  <si>
    <t>Controller Manufacturer
[1400]</t>
  </si>
  <si>
    <t>RAM</t>
  </si>
  <si>
    <t>Stannah</t>
  </si>
  <si>
    <t>Lift operated by:</t>
  </si>
  <si>
    <t>Specification Sheet for 
Stage Lift</t>
  </si>
  <si>
    <r>
      <t>Weight of Complete Car AFTER</t>
    </r>
    <r>
      <rPr>
        <b/>
        <sz val="10"/>
        <color theme="0" tint="-0.34998626667073579"/>
        <rFont val="Arial Narrow"/>
        <family val="2"/>
      </rPr>
      <t xml:space="preserve"> </t>
    </r>
    <r>
      <rPr>
        <sz val="10"/>
        <color theme="0" tint="-0.34998626667073579"/>
        <rFont val="Arial Narrow"/>
        <family val="2"/>
      </rPr>
      <t>this Alteration
[2.16.3.2.2(a)]</t>
    </r>
  </si>
  <si>
    <r>
      <t>if NEW; Seismic Hazard Index    I</t>
    </r>
    <r>
      <rPr>
        <vertAlign val="subscript"/>
        <sz val="10"/>
        <color theme="0" tint="-0.34998626667073579"/>
        <rFont val="Arial Narrow"/>
        <family val="2"/>
      </rPr>
      <t>E</t>
    </r>
    <r>
      <rPr>
        <sz val="10"/>
        <color theme="0" tint="-0.34998626667073579"/>
        <rFont val="Arial Narrow"/>
        <family val="2"/>
      </rPr>
      <t>FaSa(0.2) =
[8.4(a)(3)]</t>
    </r>
  </si>
  <si>
    <t xml:space="preserve">Rated Down Speed
</t>
  </si>
  <si>
    <t>Lift operated by other:</t>
  </si>
  <si>
    <t>Restrictions for Operating this lift</t>
  </si>
  <si>
    <t>Restrictions for Operating this lift - other</t>
  </si>
  <si>
    <t>Levels Served [Stage, Orchesta Pit, Auditorium, other]</t>
  </si>
  <si>
    <t xml:space="preserve">Max Capacity Lifting
</t>
  </si>
  <si>
    <t xml:space="preserve">Max Capacity Static
</t>
  </si>
  <si>
    <t>Kg/m2</t>
  </si>
  <si>
    <t>B44-19: Loaded Gap &lt;5.0mm, Index &lt;=0.15</t>
  </si>
  <si>
    <t xml:space="preserve">6.1.1 </t>
  </si>
  <si>
    <t>Esc  Wellway Protection</t>
  </si>
  <si>
    <t>6.1.3.3.11 or 6.2.3.3.7</t>
  </si>
  <si>
    <t>6.1.3.3.13 or 6.2.3.3.8</t>
  </si>
  <si>
    <t>Skirt Step Gap or Loaded Gap</t>
  </si>
  <si>
    <t xml:space="preserve">6.1.6.3.6 </t>
  </si>
  <si>
    <t>Maximum Stopping Distance</t>
  </si>
  <si>
    <t>w/ Load</t>
  </si>
  <si>
    <t>[6.1.6.7 of B44-04]</t>
  </si>
  <si>
    <t>6.2.6.10 to 6.2.6.13</t>
  </si>
  <si>
    <t>6.1.6.10.4</t>
  </si>
  <si>
    <t>6.2.6.10.1</t>
  </si>
  <si>
    <t xml:space="preserve">6.2.6.10.2 </t>
  </si>
  <si>
    <t>6.2.6.10.4</t>
  </si>
  <si>
    <t>6.2.6.15</t>
  </si>
  <si>
    <r>
      <t xml:space="preserve">6.1.6.11 or  6.2.6.11  </t>
    </r>
    <r>
      <rPr>
        <b/>
        <sz val="10"/>
        <color indexed="12"/>
        <rFont val="Arial Narrow"/>
        <family val="2"/>
      </rPr>
      <t>Specified Devices</t>
    </r>
    <r>
      <rPr>
        <b/>
        <sz val="10"/>
        <rFont val="Arial Narrow"/>
        <family val="2"/>
      </rPr>
      <t xml:space="preserve"> or other </t>
    </r>
    <r>
      <rPr>
        <b/>
        <sz val="10"/>
        <color indexed="12"/>
        <rFont val="Arial Narrow"/>
        <family val="2"/>
      </rPr>
      <t>EPD's</t>
    </r>
    <r>
      <rPr>
        <b/>
        <sz val="10"/>
        <rFont val="Arial Narrow"/>
        <family val="2"/>
      </rPr>
      <t xml:space="preserve"> that requiring power for their functioning shall be provided with a write-up if field testing in not possible by the simple activation of a switch.  Include the following tests unless easily demonstrated.</t>
    </r>
  </si>
  <si>
    <t>Number of Drives</t>
  </si>
  <si>
    <t>Method of Drive syncronization</t>
  </si>
  <si>
    <t>Drive Info</t>
  </si>
  <si>
    <t xml:space="preserve">Car rail nominal mass/m
</t>
  </si>
  <si>
    <t xml:space="preserve">Max. Bracket Spacing Car
</t>
  </si>
  <si>
    <t xml:space="preserve">Car Oil Buffer Make &amp; Model
</t>
  </si>
  <si>
    <t>Buffer/bumper</t>
  </si>
  <si>
    <t xml:space="preserve">Platform Area
</t>
  </si>
  <si>
    <r>
      <t>m</t>
    </r>
    <r>
      <rPr>
        <vertAlign val="superscript"/>
        <sz val="11"/>
        <color theme="1"/>
        <rFont val="Calibri"/>
        <family val="2"/>
        <scheme val="minor"/>
      </rPr>
      <t>2</t>
    </r>
  </si>
  <si>
    <t>Platform Guard (Apron) Y/N</t>
  </si>
  <si>
    <t>Platform Guard (Apron) Length</t>
  </si>
  <si>
    <t>Platform Edge Protection</t>
  </si>
  <si>
    <t>Sensitive Switches?
Continuously monitored?</t>
  </si>
  <si>
    <t>Platform Construction</t>
  </si>
  <si>
    <t>Hoistway Enclosure Material</t>
  </si>
  <si>
    <t>Flush surfaces except at landing openings? (Y/N)</t>
  </si>
  <si>
    <t>Projections bevelled &gt;60 degrees (Y/N)</t>
  </si>
  <si>
    <t>Pit Depth</t>
  </si>
  <si>
    <t>Access to Pit</t>
  </si>
  <si>
    <t>Protective Railing? (Guideline 112)</t>
  </si>
  <si>
    <t>Platform bottom clearance</t>
  </si>
  <si>
    <t>Bottom Clearance achieved with mechancial prop.?</t>
  </si>
  <si>
    <t>Sill to sill clearance, Platform vs landing</t>
  </si>
  <si>
    <t>Flexible hydraulic hose used?</t>
  </si>
  <si>
    <t>Hoistway / Pit</t>
  </si>
  <si>
    <t>Hydraulics</t>
  </si>
  <si>
    <t xml:space="preserve">Method to prevent overtravel </t>
  </si>
  <si>
    <t>Two means are required to interrupt current to Brakes</t>
  </si>
  <si>
    <t>Brake Setting and method of measurement</t>
  </si>
  <si>
    <t>Anticreep provided?</t>
  </si>
  <si>
    <t>Platform level equalization means</t>
  </si>
  <si>
    <t>Freefall protection method</t>
  </si>
  <si>
    <t>Car Safety Make &amp; Model
[2.17]</t>
  </si>
  <si>
    <t>Location of all Stop Switches</t>
  </si>
  <si>
    <t>Control circuit, /component design concept criteria</t>
  </si>
  <si>
    <t>Electrical &amp; Control</t>
  </si>
  <si>
    <t>Operator</t>
  </si>
  <si>
    <t>Applicable Safety Code for Controller</t>
  </si>
  <si>
    <t>Control Valve Make and Model</t>
  </si>
  <si>
    <t>Other Feature on Platform
Trap door, electrical connections, railing mounts, permanent lighting, etc.</t>
  </si>
  <si>
    <t>Max and Min Sill to sill clearance</t>
  </si>
  <si>
    <t>Plunger O/D's
[8.2.8.1]</t>
  </si>
  <si>
    <t>Plunger Free Length(s)
[8.2.8.1.1]</t>
  </si>
  <si>
    <t>Plunger Wall(s)
[8.2.8.1]</t>
  </si>
  <si>
    <t>Data Lists</t>
  </si>
  <si>
    <t>Editable pull down list may be modified - see tab</t>
  </si>
  <si>
    <t>to add a value to a "green coloured" pull down list</t>
  </si>
  <si>
    <t>Type of Machine Guarding Provided</t>
  </si>
  <si>
    <t>Is an additional (2 Pos) recall key provided (CACF) [2.27.3.1.2]</t>
  </si>
  <si>
    <t>Communications Failure Monitoring is Provided [2.27.1.1.6]</t>
  </si>
  <si>
    <t>Video means to observe car floor area provided? [2.27.1.1.3(k)]</t>
  </si>
  <si>
    <t>Emergency Operation and Signaling Devices</t>
  </si>
  <si>
    <t>these are the notes</t>
  </si>
  <si>
    <t>Some Levels served use Bridge Scaffolding</t>
  </si>
  <si>
    <t>Is a procedure for oversided loads being included?</t>
  </si>
  <si>
    <t>Is the car capacity proposed to be de-rated?</t>
  </si>
  <si>
    <t xml:space="preserve">What means are provided to de-rate and limit the floor area
</t>
  </si>
  <si>
    <t xml:space="preserve">What Access and Control means are being provided?
[CAD 7.5] </t>
  </si>
  <si>
    <t>Control and Access Risk Assessment Report provided [CAD 7.6]</t>
  </si>
  <si>
    <t>Bridge scaffolding capacity confirmation letter included</t>
  </si>
  <si>
    <t>Does Clause 5.1.2(c) Apply to this Installation</t>
  </si>
  <si>
    <t>Acknowledge conformance to all applicable guarding requirements below. See also 296/22 [8.7.2.7]*1.</t>
  </si>
  <si>
    <t>Registration of this submission acknowledges that machine room guarding has been provided.  TSSA will only evaluate the guarding as to its compliance with 296/22 requirement [8.7.2.7]*1 which provides a minimum set of clearance requirements as indicated below and on the previous page. TSSA does not evaluate the overall suitability of machine room guarding as this is outside of TSSA's jurisdiction.</t>
  </si>
  <si>
    <r>
      <t xml:space="preserve">Min. Horizontal Cl. to Structures (Min. .3m) 
</t>
    </r>
    <r>
      <rPr>
        <sz val="10"/>
        <color rgb="FF0070C0"/>
        <rFont val="Arial Narrow"/>
        <family val="2"/>
      </rPr>
      <t>(10.4.2)</t>
    </r>
  </si>
  <si>
    <t>416-555-1234</t>
  </si>
  <si>
    <t>PGL_Type</t>
  </si>
  <si>
    <t>PGL, Automatic Internal Transfer Area</t>
  </si>
  <si>
    <t>Clear Opening Height 
[4.4.6.1, 4.4.6.2]</t>
  </si>
  <si>
    <t>Electrical / Mechancial Interlock [4.4.5.3(c), CAD 6.6.1 (h) - (i)]</t>
  </si>
  <si>
    <t>The original car weight may be reset by the submitting engineer if the crosshead data tag is  nonexistent or if the actual car weight (including alterations)  indicates the data tag is incorrect.</t>
  </si>
  <si>
    <r>
      <t xml:space="preserve">Inspection to verify Minimum values specified for dimensions </t>
    </r>
    <r>
      <rPr>
        <b/>
        <sz val="10"/>
        <color rgb="FF0066CC"/>
        <rFont val="Arial"/>
        <family val="2"/>
      </rPr>
      <t>'d'</t>
    </r>
    <r>
      <rPr>
        <sz val="10"/>
        <color rgb="FF0066CC"/>
        <rFont val="Arial"/>
        <family val="2"/>
      </rPr>
      <t>,</t>
    </r>
    <r>
      <rPr>
        <b/>
        <sz val="10"/>
        <color rgb="FF0066CC"/>
        <rFont val="Arial"/>
        <family val="2"/>
      </rPr>
      <t xml:space="preserve"> 'e'</t>
    </r>
    <r>
      <rPr>
        <sz val="10"/>
        <color rgb="FF0066CC"/>
        <rFont val="Arial"/>
        <family val="2"/>
      </rPr>
      <t xml:space="preserve"> </t>
    </r>
    <r>
      <rPr>
        <sz val="10"/>
        <color rgb="FF000000"/>
        <rFont val="Arial"/>
        <family val="2"/>
      </rPr>
      <t xml:space="preserve">and </t>
    </r>
    <r>
      <rPr>
        <b/>
        <sz val="10"/>
        <color rgb="FF0066CC"/>
        <rFont val="Arial"/>
        <family val="2"/>
      </rPr>
      <t>'f'</t>
    </r>
    <r>
      <rPr>
        <b/>
        <sz val="10"/>
        <color rgb="FF953735"/>
        <rFont val="Arial"/>
        <family val="2"/>
      </rPr>
      <t xml:space="preserve"> </t>
    </r>
    <r>
      <rPr>
        <sz val="10"/>
        <color rgb="FF000000"/>
        <rFont val="Arial"/>
        <family val="2"/>
      </rPr>
      <t>are achieved and that the car top is appropriately marked if there is more than 4" between the edge of car and railing.</t>
    </r>
  </si>
  <si>
    <t>Top of car-level at langing</t>
  </si>
  <si>
    <t>c'</t>
  </si>
  <si>
    <t>'d'</t>
  </si>
  <si>
    <t>'a'</t>
  </si>
  <si>
    <t>'e'</t>
  </si>
  <si>
    <t>'f'</t>
  </si>
  <si>
    <t>'b'</t>
  </si>
  <si>
    <t xml:space="preserve">Form Revision:
</t>
  </si>
  <si>
    <t>Specification Sheet for
Shopping Cart Conveyor</t>
  </si>
  <si>
    <t>carts</t>
  </si>
  <si>
    <t>kg per cart</t>
  </si>
  <si>
    <t>Is Variable Speed</t>
  </si>
  <si>
    <t xml:space="preserve">.00 </t>
  </si>
  <si>
    <r>
      <t xml:space="preserve">Horizontal Run </t>
    </r>
    <r>
      <rPr>
        <sz val="7"/>
        <rFont val="Arial Narrow"/>
        <family val="2"/>
      </rPr>
      <t>truss projecton</t>
    </r>
  </si>
  <si>
    <t xml:space="preserve">.20 </t>
  </si>
  <si>
    <t>Conveyor Make</t>
  </si>
  <si>
    <t>Conveyor Model</t>
  </si>
  <si>
    <t>Conveyor Direction ?</t>
  </si>
  <si>
    <t>Location relative to  ESC</t>
  </si>
  <si>
    <t>.00</t>
  </si>
  <si>
    <t>.10</t>
  </si>
  <si>
    <t>Entrance / Exit</t>
  </si>
  <si>
    <r>
      <t>300.00</t>
    </r>
    <r>
      <rPr>
        <sz val="9"/>
        <rFont val="Arial Narrow"/>
        <family val="2"/>
      </rPr>
      <t xml:space="preserve"> Entrance / Exit: </t>
    </r>
  </si>
  <si>
    <t>.01</t>
  </si>
  <si>
    <t>Describe the Entrance doors, construction, size.</t>
  </si>
  <si>
    <t>.02</t>
  </si>
  <si>
    <t>How are the Entrance Doors Opened:</t>
  </si>
  <si>
    <t>.03</t>
  </si>
  <si>
    <t>How are the Entrance Doors Closed:</t>
  </si>
  <si>
    <t>.04</t>
  </si>
  <si>
    <t>How are Foreign carts detected &amp; rejected?</t>
  </si>
  <si>
    <t>.05</t>
  </si>
  <si>
    <t>How is the cart conveyed / linked to the driving mechanism?</t>
  </si>
  <si>
    <t>.06</t>
  </si>
  <si>
    <t>How is the drive mechanism protected from contact by the general public at entry/exit locations</t>
  </si>
  <si>
    <t>.07</t>
  </si>
  <si>
    <t>What signage is provided to convey no riders &amp; no childern in carts</t>
  </si>
  <si>
    <t>.08</t>
  </si>
  <si>
    <t>How are persons detected?</t>
  </si>
  <si>
    <t>.09</t>
  </si>
  <si>
    <t>Specify where the stop button is located, height, type.</t>
  </si>
  <si>
    <r>
      <t>300.50</t>
    </r>
    <r>
      <rPr>
        <sz val="9"/>
        <rFont val="Arial Narrow"/>
        <family val="2"/>
      </rPr>
      <t xml:space="preserve"> Interior &amp; Sides</t>
    </r>
  </si>
  <si>
    <t>.50</t>
  </si>
  <si>
    <t>Specify which feature is present on which side</t>
  </si>
  <si>
    <t>LEFT SIDE</t>
  </si>
  <si>
    <t>RIGHT SIDE</t>
  </si>
  <si>
    <t>.51</t>
  </si>
  <si>
    <t>Height of sides</t>
  </si>
  <si>
    <t>Standard conveyor balustrades are provided</t>
  </si>
  <si>
    <t>.52</t>
  </si>
  <si>
    <t>Height of Extension</t>
  </si>
  <si>
    <t>Acrylic Balustrade Extensions are provided</t>
  </si>
  <si>
    <t>Walls are located on this side</t>
  </si>
  <si>
    <t>There is an adjacent Cart conveyor on this side</t>
  </si>
  <si>
    <t>There is an escalator on this side</t>
  </si>
  <si>
    <t>There is an open well way on this side</t>
  </si>
  <si>
    <t>.53</t>
  </si>
  <si>
    <t>Specify how cart jams are detected</t>
  </si>
  <si>
    <t>.54</t>
  </si>
  <si>
    <t>Specify protection for runaway carts</t>
  </si>
  <si>
    <t>Part B</t>
  </si>
  <si>
    <t xml:space="preserve">Itemize, Indicate which Operating, Safety Devices or Electrical Protective Devices have been PROVIDED.  </t>
  </si>
  <si>
    <t>Disconnected Motor Device</t>
  </si>
  <si>
    <t>Speed Governor / Speed Sensor</t>
  </si>
  <si>
    <t>Broken conveyance belt</t>
  </si>
  <si>
    <t>Cart Obstruction Device</t>
  </si>
  <si>
    <t>Part C</t>
  </si>
  <si>
    <t>Conformance write-up attached</t>
  </si>
  <si>
    <t>Conformance write-up on file at TSSA</t>
  </si>
  <si>
    <t>Part D</t>
  </si>
  <si>
    <t>Provide a write-up to test the various ELECTRICAL and  MECHANICAL safety features which have been provide for this device. 
This testing procedure will be followed during the initial device ACCEPTANCE Tests.</t>
  </si>
  <si>
    <t>1234 maple</t>
  </si>
  <si>
    <t>Toronto</t>
  </si>
  <si>
    <t>Safety Code Edition
(other)</t>
  </si>
  <si>
    <t>trhd</t>
  </si>
  <si>
    <t>;lk;lk;</t>
  </si>
  <si>
    <t>Describe entrance Frame, Guard, Archway construction, opening width and height (mm)</t>
  </si>
  <si>
    <t>Runway Construction 
[5.1.1]</t>
  </si>
  <si>
    <t>&lt;</t>
  </si>
  <si>
    <t>0</t>
  </si>
  <si>
    <t>see box 4000</t>
  </si>
  <si>
    <t>Tab</t>
  </si>
  <si>
    <t>Notes</t>
  </si>
  <si>
    <t>dataload column is now BB</t>
  </si>
  <si>
    <t>fix cell BB39 to correctly capture "weight of complete car"</t>
  </si>
  <si>
    <t>no change</t>
  </si>
  <si>
    <r>
      <t xml:space="preserve">Executable Software USIs : </t>
    </r>
    <r>
      <rPr>
        <sz val="9.5"/>
        <rFont val="Calibri"/>
        <family val="2"/>
      </rPr>
      <t xml:space="preserve">Executable software used in performing one or more of the functions listed below shall have a unique software identifier (USI) for each software version. </t>
    </r>
    <r>
      <rPr>
        <b/>
        <sz val="9.5"/>
        <color rgb="FFFF0000"/>
        <rFont val="Calibri"/>
        <family val="2"/>
      </rPr>
      <t>Provide with submission OR at time of inspection.</t>
    </r>
  </si>
  <si>
    <t>Traction 2.26.1.7</t>
  </si>
  <si>
    <t>Hydraulic 3.26.11</t>
  </si>
  <si>
    <t>Processor/Board Responsible</t>
  </si>
  <si>
    <t>USI</t>
  </si>
  <si>
    <t>2.26.1.7</t>
  </si>
  <si>
    <t>3.26.11</t>
  </si>
  <si>
    <t>Traction of Hydraulic</t>
  </si>
  <si>
    <t xml:space="preserve">2.26.1.7.1(a)
</t>
  </si>
  <si>
    <t>3.26.11.1(a)</t>
  </si>
  <si>
    <r>
      <t>working areas in the pit (</t>
    </r>
    <r>
      <rPr>
        <sz val="10"/>
        <color rgb="FF0033CC"/>
        <rFont val="Calibri"/>
        <family val="2"/>
      </rPr>
      <t>2.7.5.2</t>
    </r>
    <r>
      <rPr>
        <sz val="10"/>
        <rFont val="Calibri"/>
        <family val="2"/>
      </rPr>
      <t>) with 
device active [</t>
    </r>
    <r>
      <rPr>
        <sz val="10"/>
        <color rgb="FF0033CC"/>
        <rFont val="Calibri"/>
        <family val="2"/>
      </rPr>
      <t>2.7.5.2.1(b)(3)</t>
    </r>
    <r>
      <rPr>
        <sz val="10"/>
        <rFont val="Calibri"/>
        <family val="2"/>
      </rPr>
      <t>]</t>
    </r>
  </si>
  <si>
    <t>2.26.1.7.1(b)</t>
  </si>
  <si>
    <r>
      <t>hoistway access switches (</t>
    </r>
    <r>
      <rPr>
        <sz val="10"/>
        <color rgb="FF0033CC"/>
        <rFont val="Calibri"/>
        <family val="2"/>
      </rPr>
      <t>2.12.7</t>
    </r>
    <r>
      <rPr>
        <sz val="10"/>
        <rFont val="Calibri"/>
        <family val="2"/>
      </rPr>
      <t>)</t>
    </r>
  </si>
  <si>
    <t>2.26.1.7.1(c)</t>
  </si>
  <si>
    <t>3.26.11.1(b)</t>
  </si>
  <si>
    <r>
      <t>power operation of hoistway doors and car doors (</t>
    </r>
    <r>
      <rPr>
        <sz val="10"/>
        <color rgb="FF0033CC"/>
        <rFont val="Calibri"/>
        <family val="2"/>
      </rPr>
      <t>2.13</t>
    </r>
    <r>
      <rPr>
        <sz val="10"/>
        <rFont val="Calibri"/>
        <family val="2"/>
      </rPr>
      <t>)</t>
    </r>
  </si>
  <si>
    <t>2.26.1.7.1(e)</t>
  </si>
  <si>
    <t>3.26.11.1(a)`</t>
  </si>
  <si>
    <r>
      <t>broken suspension member (</t>
    </r>
    <r>
      <rPr>
        <sz val="10"/>
        <color rgb="FF0033CC"/>
        <rFont val="Calibri"/>
        <family val="2"/>
      </rPr>
      <t>2.20.8.2</t>
    </r>
    <r>
      <rPr>
        <sz val="10"/>
        <rFont val="Calibri"/>
        <family val="2"/>
      </rPr>
      <t>)</t>
    </r>
  </si>
  <si>
    <t>2.26.1.7.1(g)</t>
  </si>
  <si>
    <t>3.26.11.1(d)</t>
  </si>
  <si>
    <r>
      <t>normal terminal stopping devices (</t>
    </r>
    <r>
      <rPr>
        <sz val="10"/>
        <color rgb="FF0033CC"/>
        <rFont val="Calibri"/>
        <family val="2"/>
      </rPr>
      <t xml:space="preserve">2.25.2 </t>
    </r>
    <r>
      <rPr>
        <sz val="10"/>
        <rFont val="Calibri"/>
        <family val="2"/>
      </rPr>
      <t>or 3.25.1)</t>
    </r>
  </si>
  <si>
    <t>2.26.1.7.1(i)</t>
  </si>
  <si>
    <r>
      <t>operating devices and control equipment (</t>
    </r>
    <r>
      <rPr>
        <sz val="10"/>
        <color rgb="FF0033CC"/>
        <rFont val="Calibri"/>
        <family val="2"/>
      </rPr>
      <t>Section 2.26</t>
    </r>
    <r>
      <rPr>
        <sz val="10"/>
        <rFont val="Calibri"/>
        <family val="2"/>
      </rPr>
      <t xml:space="preserve">) </t>
    </r>
  </si>
  <si>
    <t>Section 2.26</t>
  </si>
  <si>
    <t>*Top-of-Car Inspection Operation (2.16.1.4.2)</t>
  </si>
  <si>
    <t>*In-Car Inspection Operation (2.26.1.4.3)</t>
  </si>
  <si>
    <t>*Machine room inspection (2.26.1.4.4)</t>
  </si>
  <si>
    <t>*Inspection Operation With Open Door Circuits. (2.26.1.4.5)</t>
  </si>
  <si>
    <t>*Operation in Leveling or Truck Zone. (2.26.1.4.6)</t>
  </si>
  <si>
    <t>*Electrical Protective Devices (2.26.2)</t>
  </si>
  <si>
    <t>3.26.11.1(g)</t>
  </si>
  <si>
    <r>
      <t>*Control and Operating Circuits (</t>
    </r>
    <r>
      <rPr>
        <sz val="10"/>
        <color rgb="FF0033CC"/>
        <rFont val="Calibri"/>
        <family val="2"/>
      </rPr>
      <t>2.26.9 or 3.26.6</t>
    </r>
    <r>
      <rPr>
        <sz val="10"/>
        <rFont val="Calibri"/>
        <family val="2"/>
      </rPr>
      <t>)</t>
    </r>
  </si>
  <si>
    <t>*System-Monitor/Prevent Automatic Operation With Faulty Door Circuits (2.26.5)</t>
  </si>
  <si>
    <t>2.26.1.7.1(j)</t>
  </si>
  <si>
    <r>
      <t>emergency communications (</t>
    </r>
    <r>
      <rPr>
        <sz val="10"/>
        <color rgb="FF0033CC"/>
        <rFont val="Calibri"/>
        <family val="2"/>
      </rPr>
      <t>2.27.1.1</t>
    </r>
    <r>
      <rPr>
        <sz val="10"/>
        <rFont val="Calibri"/>
        <family val="2"/>
      </rPr>
      <t>)</t>
    </r>
  </si>
  <si>
    <t>2.26.1.7.1(k)</t>
  </si>
  <si>
    <r>
      <t>emergency or standby power system (</t>
    </r>
    <r>
      <rPr>
        <sz val="10"/>
        <color rgb="FF0033CC"/>
        <rFont val="Calibri"/>
        <family val="2"/>
      </rPr>
      <t>2.27.2</t>
    </r>
    <r>
      <rPr>
        <sz val="10"/>
        <rFont val="Calibri"/>
        <family val="2"/>
      </rPr>
      <t>)</t>
    </r>
  </si>
  <si>
    <r>
      <t>2.26.1.7.1(</t>
    </r>
    <r>
      <rPr>
        <sz val="10"/>
        <rFont val="Arial"/>
        <family val="2"/>
      </rPr>
      <t>l</t>
    </r>
    <r>
      <rPr>
        <sz val="10"/>
        <rFont val="Calibri"/>
        <family val="2"/>
      </rPr>
      <t>)</t>
    </r>
  </si>
  <si>
    <r>
      <t>Firefighters’ Emergency Operation: automatic elevators (</t>
    </r>
    <r>
      <rPr>
        <sz val="10"/>
        <color rgb="FF0033CC"/>
        <rFont val="Calibri"/>
        <family val="2"/>
      </rPr>
      <t>2.27.3-2.27.6</t>
    </r>
    <r>
      <rPr>
        <sz val="10"/>
        <rFont val="Calibri"/>
        <family val="2"/>
      </rPr>
      <t>)</t>
    </r>
  </si>
  <si>
    <t>2.26.1.7.1(m)</t>
  </si>
  <si>
    <t>Occupant Evacuation Operation (2.27.11)</t>
  </si>
  <si>
    <t>2.26.1.7.1(n)</t>
  </si>
  <si>
    <t>3.26.11.1(l)</t>
  </si>
  <si>
    <r>
      <t>emergency operation and signal devices (</t>
    </r>
    <r>
      <rPr>
        <sz val="10"/>
        <color rgb="FF0033CC"/>
        <rFont val="Calibri"/>
        <family val="2"/>
      </rPr>
      <t>8.4.10</t>
    </r>
    <r>
      <rPr>
        <sz val="10"/>
        <rFont val="Calibri"/>
        <family val="2"/>
      </rPr>
      <t>) (</t>
    </r>
    <r>
      <rPr>
        <sz val="10"/>
        <color rgb="FF0033CC"/>
        <rFont val="Calibri"/>
        <family val="2"/>
      </rPr>
      <t>3.27</t>
    </r>
    <r>
      <rPr>
        <sz val="10"/>
        <rFont val="Calibri"/>
        <family val="2"/>
      </rPr>
      <t>)</t>
    </r>
  </si>
  <si>
    <t>2.26.1.7.1(d)</t>
  </si>
  <si>
    <r>
      <t>protection against traction loss (</t>
    </r>
    <r>
      <rPr>
        <sz val="10"/>
        <color rgb="FF0033CC"/>
        <rFont val="Calibri"/>
        <family val="2"/>
      </rPr>
      <t>2.20.8.1</t>
    </r>
    <r>
      <rPr>
        <sz val="10"/>
        <color rgb="FF000000"/>
        <rFont val="Calibri"/>
        <family val="2"/>
      </rPr>
      <t>)</t>
    </r>
  </si>
  <si>
    <t>2.26.1.7.1(f)</t>
  </si>
  <si>
    <r>
      <t>suspension-member residual strength (</t>
    </r>
    <r>
      <rPr>
        <sz val="10"/>
        <color rgb="FF0033CC"/>
        <rFont val="Calibri"/>
        <family val="2"/>
      </rPr>
      <t>2.20.8.3</t>
    </r>
    <r>
      <rPr>
        <sz val="10"/>
        <color rgb="FF000000"/>
        <rFont val="Calibri"/>
        <family val="2"/>
      </rPr>
      <t>)</t>
    </r>
  </si>
  <si>
    <t>2.26.1.7.1(h)</t>
  </si>
  <si>
    <r>
      <t>emergency terminal stopping means (</t>
    </r>
    <r>
      <rPr>
        <sz val="10"/>
        <color rgb="FF0033CC"/>
        <rFont val="Calibri"/>
        <family val="2"/>
      </rPr>
      <t>2.25.4</t>
    </r>
    <r>
      <rPr>
        <sz val="10"/>
        <color rgb="FF000000"/>
        <rFont val="Calibri"/>
        <family val="2"/>
      </rPr>
      <t xml:space="preserve">) </t>
    </r>
  </si>
  <si>
    <t>**ETSL (2.26.2.12)</t>
  </si>
  <si>
    <t>**ETSD (2.26.2.16)</t>
  </si>
  <si>
    <t>**Ascending Car Overspeed Protection (2.26.2.29)</t>
  </si>
  <si>
    <t>**Unintended Car Movement Device (2.26.2.30)</t>
  </si>
  <si>
    <t>*Release / Application of Driving-M/C Brakes (2.26.8)</t>
  </si>
  <si>
    <t>3.26.11.1(c)</t>
  </si>
  <si>
    <r>
      <t>electrical activation means (plunger gripper) (</t>
    </r>
    <r>
      <rPr>
        <sz val="9.5"/>
        <color rgb="FF0000FF"/>
        <rFont val="Cambria"/>
        <family val="1"/>
      </rPr>
      <t>3.17.3.2.1</t>
    </r>
    <r>
      <rPr>
        <sz val="9.5"/>
        <color rgb="FF000000"/>
        <rFont val="Cambria"/>
        <family val="1"/>
      </rPr>
      <t>)</t>
    </r>
  </si>
  <si>
    <t>3.26.11.1(e)</t>
  </si>
  <si>
    <r>
      <t>terminal speed-reducing device (</t>
    </r>
    <r>
      <rPr>
        <sz val="9.5"/>
        <color rgb="FF0000FF"/>
        <rFont val="Cambria"/>
        <family val="1"/>
      </rPr>
      <t>3.25.2</t>
    </r>
    <r>
      <rPr>
        <sz val="9.5"/>
        <color rgb="FF000000"/>
        <rFont val="Cambria"/>
        <family val="1"/>
      </rPr>
      <t>)</t>
    </r>
  </si>
  <si>
    <t>3.26.11.1(f)</t>
  </si>
  <si>
    <r>
      <t>phase reversal and failure protection (</t>
    </r>
    <r>
      <rPr>
        <sz val="9.5"/>
        <color rgb="FF0000FF"/>
        <rFont val="Cambria"/>
        <family val="1"/>
      </rPr>
      <t>3.26.5</t>
    </r>
    <r>
      <rPr>
        <sz val="9.5"/>
        <color rgb="FF000000"/>
        <rFont val="Cambria"/>
        <family val="1"/>
      </rPr>
      <t>)</t>
    </r>
  </si>
  <si>
    <t>3.26.11.1(h)</t>
  </si>
  <si>
    <r>
      <t>recycling operation multiple/telescopic plungers (</t>
    </r>
    <r>
      <rPr>
        <sz val="9.5"/>
        <color rgb="FF0000FF"/>
        <rFont val="Cambria"/>
        <family val="1"/>
      </rPr>
      <t>3.26.7</t>
    </r>
    <r>
      <rPr>
        <sz val="9.5"/>
        <color rgb="FF000000"/>
        <rFont val="Cambria"/>
        <family val="1"/>
      </rPr>
      <t>)</t>
    </r>
  </si>
  <si>
    <t>3.26.11.1(i)</t>
  </si>
  <si>
    <r>
      <t>pressure switch (</t>
    </r>
    <r>
      <rPr>
        <sz val="9.5"/>
        <color rgb="FF0000FF"/>
        <rFont val="Cambria"/>
        <family val="1"/>
      </rPr>
      <t>3.26.8</t>
    </r>
    <r>
      <rPr>
        <sz val="9.5"/>
        <color rgb="FF000000"/>
        <rFont val="Cambria"/>
        <family val="1"/>
      </rPr>
      <t>)</t>
    </r>
  </si>
  <si>
    <t>3.26.11.1(j)</t>
  </si>
  <si>
    <r>
      <t>low oil protection (</t>
    </r>
    <r>
      <rPr>
        <sz val="9.5"/>
        <color rgb="FF0000FF"/>
        <rFont val="Cambria"/>
        <family val="1"/>
      </rPr>
      <t>3.26.9</t>
    </r>
    <r>
      <rPr>
        <sz val="9.5"/>
        <color rgb="FF000000"/>
        <rFont val="Cambria"/>
        <family val="1"/>
      </rPr>
      <t>)</t>
    </r>
  </si>
  <si>
    <t>3.26.11.1(k)</t>
  </si>
  <si>
    <r>
      <t>auxiliary power lowering operation (</t>
    </r>
    <r>
      <rPr>
        <sz val="9.5"/>
        <color rgb="FF0000FF"/>
        <rFont val="Cambria"/>
        <family val="1"/>
      </rPr>
      <t>3.26.10</t>
    </r>
    <r>
      <rPr>
        <sz val="9.5"/>
        <color rgb="FF000000"/>
        <rFont val="Cambria"/>
        <family val="1"/>
      </rPr>
      <t>)</t>
    </r>
  </si>
  <si>
    <t>list updated 2024-01-11</t>
  </si>
  <si>
    <t>as shown in B44-10 &amp; as required in the Building Code</t>
  </si>
  <si>
    <t>Plunger Gripper? (Y/N)
[3.17.3]</t>
  </si>
  <si>
    <t>#6.5|Oil Tank Temp Shut Down</t>
  </si>
  <si>
    <t>Safety Code Edition [3010]</t>
  </si>
  <si>
    <t>Controller Safety Code Edition [3010] [3050]</t>
  </si>
  <si>
    <t>Safety_Code_for_Elevators</t>
  </si>
  <si>
    <t>Safety_Code_for_Manlifts</t>
  </si>
  <si>
    <t>Safety_Code_for_Personnel_Hoists</t>
  </si>
  <si>
    <t>Safety_Code_for_Material_Hoists</t>
  </si>
  <si>
    <t>Equipment_for_Power_Driven_Parking_of_Motor_Vehicles</t>
  </si>
  <si>
    <t>Safety_Code_for_Wind_Turbine_Tower_Elevators</t>
  </si>
  <si>
    <t>Mast_climbing_transport_platforms</t>
  </si>
  <si>
    <t>Performance_Based_Safety_Code</t>
  </si>
  <si>
    <t>Passenger_ropeways_and_passenger_conveyors</t>
  </si>
  <si>
    <t>Lifts_Barrier_Free_Access</t>
  </si>
  <si>
    <t>Lifts_-_Persons_wDisabilities</t>
  </si>
  <si>
    <t>Counterweight</t>
  </si>
  <si>
    <t>PRIORITY SERVICE is only available on a case-by-case basis as approved by the engineering manager. Email eddesignsubmittal@tssa.org to request and provide justification. Prioritization moves regulated/mandated requests for service to the front of the engineering review queue.If accepted, additional fees will be billed per the fee schedule</t>
  </si>
  <si>
    <t xml:space="preserve">Installing Contractor
Account No. </t>
  </si>
  <si>
    <t xml:space="preserve">Reminders:
1. All fees are non-refundable. 
2. This excel file is required to be uploaded in the Client Portal for New Installation submissions. Data entered in Boxes highlighted in green are captured in our system and is validated. 
</t>
  </si>
  <si>
    <t>Escalators and Moving Walks</t>
  </si>
  <si>
    <t xml:space="preserve">Include any relevant documentation that can be reviewed to evaluate the request for service noted above. A prepayment is required for this service. For an estimate of hours contact EDAD Engineering via eddesignsubmittal@tssa.org </t>
  </si>
  <si>
    <t>Rated Down Speed (Hydraulic Only)</t>
  </si>
  <si>
    <t>Capacity [2.16.1, 2.16.2]</t>
  </si>
  <si>
    <t>Submitter's Specification No. or Job Reference No.</t>
  </si>
  <si>
    <t>Submitting Applicant (Company name and address)</t>
  </si>
  <si>
    <t>Submitting Applicant's Account No. (for Box 100)</t>
  </si>
  <si>
    <t>Owner's TSSA Acct No.</t>
  </si>
  <si>
    <t>PO Number</t>
  </si>
  <si>
    <t>When submitting this Excel File for New Installations in the Client Portal, DO NOT DELETE ANY TABS</t>
  </si>
  <si>
    <t>SPECIFICATION SHEET BINDER FOR ED CAD 295/22 (as of March 13, 2026)</t>
  </si>
  <si>
    <t>Car Weight Change Resulting from this Alteration</t>
  </si>
  <si>
    <t>Unenclosed Stair Platform Lift</t>
  </si>
  <si>
    <t>Material Lift - ATD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</si>
</sst>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409]d\-mmm\-yyyy;@"/>
    <numFmt numFmtId="165" formatCode="&quot;$&quot;#,##0_);\(&quot;$&quot;#,##0\);"/>
    <numFmt numFmtId="166" formatCode="[$-409]d\-mmm\-yy;@"/>
    <numFmt numFmtId="167" formatCode="0.0"/>
    <numFmt numFmtId="168" formatCode="0#"/>
    <numFmt numFmtId="169" formatCode="#;\-#;0"/>
    <numFmt numFmtId="170" formatCode="0.0%"/>
    <numFmt numFmtId="171" formatCode="#;#;0"/>
    <numFmt numFmtId="172" formatCode="mmmdd\-yy"/>
    <numFmt numFmtId="173" formatCode="0.000"/>
  </numFmts>
  <fonts count="298"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5"/>
      <name val="Arial Narrow"/>
      <family val="2"/>
    </font>
    <font>
      <sz val="10"/>
      <name val="Arial Narrow"/>
      <family val="2"/>
    </font>
    <font>
      <b/>
      <sz val="10"/>
      <name val="Arial Narrow"/>
      <family val="2"/>
    </font>
    <font>
      <sz val="9"/>
      <name val="Arial Narrow"/>
      <family val="2"/>
    </font>
    <font>
      <b/>
      <sz val="22"/>
      <name val="Arial Narrow"/>
      <family val="2"/>
    </font>
    <font>
      <sz val="12"/>
      <name val="Arial Narrow"/>
      <family val="2"/>
    </font>
    <font>
      <b/>
      <i/>
      <sz val="10"/>
      <name val="Arial Narrow"/>
      <family val="2"/>
    </font>
    <font>
      <b/>
      <sz val="10.5"/>
      <name val="Arial Narrow"/>
      <family val="2"/>
    </font>
    <font>
      <b/>
      <sz val="9"/>
      <name val="Arial Narrow"/>
      <family val="2"/>
    </font>
    <font>
      <b/>
      <i/>
      <sz val="12"/>
      <color indexed="43"/>
      <name val="Arial Narrow"/>
      <family val="2"/>
    </font>
    <font>
      <sz val="8"/>
      <color indexed="43"/>
      <name val="Arial Narrow"/>
      <family val="2"/>
    </font>
    <font>
      <b/>
      <i/>
      <sz val="10"/>
      <color indexed="43"/>
      <name val="Arial Narrow"/>
      <family val="2"/>
    </font>
    <font>
      <sz val="8"/>
      <name val="Arial Narrow"/>
      <family val="2"/>
    </font>
    <font>
      <sz val="10.5"/>
      <color indexed="12"/>
      <name val="Arial Narrow"/>
      <family val="2"/>
    </font>
    <font>
      <b/>
      <i/>
      <sz val="12"/>
      <color indexed="18"/>
      <name val="Arial Narrow"/>
      <family val="2"/>
    </font>
    <font>
      <b/>
      <i/>
      <sz val="9"/>
      <color indexed="18"/>
      <name val="Arial Narrow"/>
      <family val="2"/>
    </font>
    <font>
      <b/>
      <i/>
      <sz val="12"/>
      <name val="Arial Narrow"/>
      <family val="2"/>
    </font>
    <font>
      <sz val="10.5"/>
      <color indexed="8"/>
      <name val="Arial Narrow"/>
      <family val="2"/>
    </font>
    <font>
      <b/>
      <sz val="10"/>
      <color indexed="81"/>
      <name val="Tahoma"/>
      <family val="2"/>
    </font>
    <font>
      <sz val="10"/>
      <color indexed="81"/>
      <name val="Tahoma"/>
      <family val="2"/>
    </font>
    <font>
      <sz val="8"/>
      <color indexed="81"/>
      <name val="Tahoma"/>
      <family val="2"/>
    </font>
    <font>
      <sz val="9"/>
      <color indexed="81"/>
      <name val="Tahoma"/>
      <family val="2"/>
    </font>
    <font>
      <b/>
      <sz val="9"/>
      <color indexed="81"/>
      <name val="Tahoma"/>
      <family val="2"/>
    </font>
    <font>
      <b/>
      <sz val="12"/>
      <name val="Arial Narrow"/>
      <family val="2"/>
    </font>
    <font>
      <sz val="12"/>
      <name val="Wingdings"/>
      <charset val="2"/>
    </font>
    <font>
      <b/>
      <i/>
      <sz val="10.5"/>
      <color indexed="43"/>
      <name val="Arial Narrow"/>
      <family val="2"/>
    </font>
    <font>
      <sz val="10.5"/>
      <color indexed="43"/>
      <name val="Arial Narrow"/>
      <family val="2"/>
    </font>
    <font>
      <b/>
      <i/>
      <sz val="10.5"/>
      <name val="Arial Narrow"/>
      <family val="2"/>
    </font>
    <font>
      <b/>
      <sz val="11"/>
      <name val="Arial Narrow"/>
      <family val="2"/>
    </font>
    <font>
      <sz val="8"/>
      <color indexed="8"/>
      <name val="Arial Narrow"/>
      <family val="2"/>
    </font>
    <font>
      <sz val="8"/>
      <color indexed="12"/>
      <name val="Arial Narrow"/>
      <family val="2"/>
    </font>
    <font>
      <b/>
      <sz val="10.5"/>
      <color indexed="12"/>
      <name val="Arial Narrow"/>
      <family val="2"/>
    </font>
    <font>
      <b/>
      <i/>
      <sz val="12"/>
      <color indexed="12"/>
      <name val="Arial Narrow"/>
      <family val="2"/>
    </font>
    <font>
      <sz val="12"/>
      <color indexed="43"/>
      <name val="Arial Narrow"/>
      <family val="2"/>
    </font>
    <font>
      <sz val="11"/>
      <name val="Arial Narrow"/>
      <family val="2"/>
    </font>
    <font>
      <b/>
      <u/>
      <sz val="12"/>
      <name val="Arial Narrow"/>
      <family val="2"/>
    </font>
    <font>
      <b/>
      <sz val="12"/>
      <color rgb="FFFF0000"/>
      <name val="Arial Narrow"/>
      <family val="2"/>
    </font>
    <font>
      <sz val="11"/>
      <color rgb="FFFF0000"/>
      <name val="Arial Narrow"/>
      <family val="2"/>
    </font>
    <font>
      <u/>
      <sz val="12"/>
      <name val="Arial Narrow"/>
      <family val="2"/>
    </font>
    <font>
      <sz val="12"/>
      <color rgb="FFFF0000"/>
      <name val="Arial Narrow"/>
      <family val="2"/>
    </font>
    <font>
      <b/>
      <sz val="10"/>
      <color indexed="39"/>
      <name val="Arial"/>
      <family val="2"/>
    </font>
    <font>
      <b/>
      <sz val="12"/>
      <color indexed="30"/>
      <name val="Arial Narrow"/>
      <family val="2"/>
    </font>
    <font>
      <b/>
      <sz val="12"/>
      <color indexed="11"/>
      <name val="Arial Narrow"/>
      <family val="2"/>
    </font>
    <font>
      <i/>
      <sz val="10.5"/>
      <name val="Arial Narrow"/>
      <family val="2"/>
    </font>
    <font>
      <b/>
      <i/>
      <sz val="11"/>
      <color indexed="43"/>
      <name val="Arial Narrow"/>
      <family val="2"/>
    </font>
    <font>
      <u/>
      <sz val="10.5"/>
      <name val="Arial Narrow"/>
      <family val="2"/>
    </font>
    <font>
      <b/>
      <sz val="12"/>
      <color rgb="FF002060"/>
      <name val="Arial Narrow"/>
      <family val="2"/>
    </font>
    <font>
      <i/>
      <sz val="11"/>
      <name val="Arial Narrow"/>
      <family val="2"/>
    </font>
    <font>
      <vertAlign val="superscript"/>
      <sz val="8"/>
      <name val="Arial Narrow"/>
      <family val="2"/>
    </font>
    <font>
      <sz val="8"/>
      <name val="Helv"/>
    </font>
    <font>
      <b/>
      <sz val="10"/>
      <name val="Arial"/>
      <family val="2"/>
    </font>
    <font>
      <sz val="9"/>
      <name val="Arial"/>
      <family val="2"/>
    </font>
    <font>
      <b/>
      <i/>
      <sz val="12"/>
      <color theme="4" tint="-0.249977111117893"/>
      <name val="Arial Narrow"/>
      <family val="2"/>
    </font>
    <font>
      <b/>
      <i/>
      <sz val="9"/>
      <color theme="4" tint="-0.249977111117893"/>
      <name val="Arial Narrow"/>
      <family val="2"/>
    </font>
    <font>
      <b/>
      <i/>
      <sz val="10.5"/>
      <color theme="4" tint="-0.249977111117893"/>
      <name val="Arial Narrow"/>
      <family val="2"/>
    </font>
    <font>
      <b/>
      <sz val="12"/>
      <color theme="4" tint="-0.249977111117893"/>
      <name val="Arial Narrow"/>
      <family val="2"/>
    </font>
    <font>
      <sz val="8"/>
      <color theme="4" tint="-0.249977111117893"/>
      <name val="Arial Narrow"/>
      <family val="2"/>
    </font>
    <font>
      <b/>
      <sz val="10.5"/>
      <color theme="4" tint="-0.249977111117893"/>
      <name val="Arial Narrow"/>
      <family val="2"/>
    </font>
    <font>
      <sz val="10"/>
      <color theme="4" tint="-0.249977111117893"/>
      <name val="Arial Narrow"/>
      <family val="2"/>
    </font>
    <font>
      <sz val="11"/>
      <color theme="4" tint="-0.249977111117893"/>
      <name val="Arial Narrow"/>
      <family val="2"/>
    </font>
    <font>
      <sz val="10"/>
      <color theme="4" tint="-0.249977111117893"/>
      <name val="Arial"/>
      <family val="2"/>
    </font>
    <font>
      <sz val="12"/>
      <color theme="4" tint="-0.249977111117893"/>
      <name val="Arial Narrow"/>
      <family val="2"/>
    </font>
    <font>
      <b/>
      <i/>
      <sz val="11"/>
      <color theme="4" tint="-0.249977111117893"/>
      <name val="Arial Narrow"/>
      <family val="2"/>
    </font>
    <font>
      <sz val="10.5"/>
      <color theme="4" tint="-0.249977111117893"/>
      <name val="Arial Narrow"/>
      <family val="2"/>
    </font>
    <font>
      <i/>
      <sz val="11"/>
      <color theme="4" tint="-0.249977111117893"/>
      <name val="Arial Narrow"/>
      <family val="2"/>
    </font>
    <font>
      <sz val="8"/>
      <name val="Arial"/>
      <family val="2"/>
    </font>
    <font>
      <b/>
      <sz val="8"/>
      <name val="Arial Narrow"/>
      <family val="2"/>
    </font>
    <font>
      <sz val="11"/>
      <color theme="0"/>
      <name val="Calibri"/>
      <family val="2"/>
      <scheme val="minor"/>
    </font>
    <font>
      <b/>
      <sz val="9"/>
      <name val="Arial"/>
      <family val="2"/>
    </font>
    <font>
      <sz val="10"/>
      <color indexed="18"/>
      <name val="Arial"/>
      <family val="2"/>
    </font>
    <font>
      <i/>
      <sz val="9"/>
      <name val="Arial"/>
      <family val="2"/>
    </font>
    <font>
      <i/>
      <sz val="9"/>
      <color indexed="18"/>
      <name val="Arial"/>
      <family val="2"/>
    </font>
    <font>
      <i/>
      <sz val="10"/>
      <name val="Arial"/>
      <family val="2"/>
    </font>
    <font>
      <sz val="7"/>
      <name val="Arial"/>
      <family val="2"/>
    </font>
    <font>
      <sz val="9"/>
      <color indexed="12"/>
      <name val="Arial"/>
      <family val="2"/>
    </font>
    <font>
      <b/>
      <i/>
      <sz val="9"/>
      <name val="Arial"/>
      <family val="2"/>
    </font>
    <font>
      <sz val="10"/>
      <color indexed="12"/>
      <name val="Arial"/>
      <family val="2"/>
    </font>
    <font>
      <b/>
      <sz val="14"/>
      <name val="Arial"/>
      <family val="2"/>
    </font>
    <font>
      <b/>
      <sz val="8"/>
      <color indexed="12"/>
      <name val="Arial"/>
      <family val="2"/>
    </font>
    <font>
      <sz val="9"/>
      <color theme="0"/>
      <name val="Calibri"/>
      <family val="2"/>
      <scheme val="minor"/>
    </font>
    <font>
      <b/>
      <sz val="8"/>
      <name val="Calibri"/>
      <family val="2"/>
      <scheme val="minor"/>
    </font>
    <font>
      <sz val="11"/>
      <color theme="1"/>
      <name val="Arial Narrow"/>
      <family val="2"/>
    </font>
    <font>
      <sz val="8"/>
      <color theme="1"/>
      <name val="Arial Narrow"/>
      <family val="2"/>
    </font>
    <font>
      <b/>
      <sz val="18"/>
      <color theme="1"/>
      <name val="Arial Narrow"/>
      <family val="2"/>
    </font>
    <font>
      <sz val="9"/>
      <color theme="1"/>
      <name val="Arial Narrow"/>
      <family val="2"/>
    </font>
    <font>
      <vertAlign val="superscript"/>
      <sz val="11"/>
      <color theme="1"/>
      <name val="Calibri"/>
      <family val="2"/>
      <scheme val="minor"/>
    </font>
    <font>
      <sz val="9"/>
      <color theme="1"/>
      <name val="Calibri"/>
      <family val="2"/>
      <scheme val="minor"/>
    </font>
    <font>
      <sz val="6"/>
      <name val="Arial Narrow"/>
      <family val="2"/>
    </font>
    <font>
      <b/>
      <sz val="10"/>
      <color theme="1"/>
      <name val="Calibri"/>
      <family val="2"/>
      <scheme val="minor"/>
    </font>
    <font>
      <b/>
      <sz val="9"/>
      <color theme="1"/>
      <name val="Calibri"/>
      <family val="2"/>
      <scheme val="minor"/>
    </font>
    <font>
      <b/>
      <sz val="11"/>
      <color theme="1"/>
      <name val="Arial Narrow"/>
      <family val="2"/>
    </font>
    <font>
      <b/>
      <sz val="10"/>
      <color theme="1"/>
      <name val="Arial Narrow"/>
      <family val="2"/>
    </font>
    <font>
      <sz val="18"/>
      <name val="Arial Narrow"/>
      <family val="2"/>
    </font>
    <font>
      <b/>
      <sz val="10"/>
      <color indexed="12"/>
      <name val="Arial Narrow"/>
      <family val="2"/>
    </font>
    <font>
      <b/>
      <sz val="11"/>
      <color theme="4" tint="-0.249977111117893"/>
      <name val="Arial Narrow"/>
      <family val="2"/>
    </font>
    <font>
      <b/>
      <sz val="10"/>
      <color theme="4" tint="-0.249977111117893"/>
      <name val="Arial Narrow"/>
      <family val="2"/>
    </font>
    <font>
      <sz val="7"/>
      <name val="Arial Narrow"/>
      <family val="2"/>
    </font>
    <font>
      <i/>
      <sz val="9"/>
      <color indexed="12"/>
      <name val="Arial Narrow"/>
      <family val="2"/>
    </font>
    <font>
      <b/>
      <sz val="9"/>
      <color indexed="12"/>
      <name val="Arial Narrow"/>
      <family val="2"/>
    </font>
    <font>
      <sz val="9"/>
      <color indexed="12"/>
      <name val="Arial Narrow"/>
      <family val="2"/>
    </font>
    <font>
      <b/>
      <sz val="7"/>
      <name val="Arial Narrow"/>
      <family val="2"/>
    </font>
    <font>
      <b/>
      <i/>
      <sz val="10"/>
      <color indexed="12"/>
      <name val="Arial Narrow"/>
      <family val="2"/>
    </font>
    <font>
      <i/>
      <sz val="10"/>
      <name val="Arial Narrow"/>
      <family val="2"/>
    </font>
    <font>
      <b/>
      <i/>
      <sz val="9"/>
      <color indexed="12"/>
      <name val="Arial"/>
      <family val="2"/>
    </font>
    <font>
      <b/>
      <sz val="11"/>
      <name val="Wingdings 3"/>
      <family val="1"/>
      <charset val="2"/>
    </font>
    <font>
      <b/>
      <sz val="10"/>
      <name val="Wingdings"/>
      <charset val="2"/>
    </font>
    <font>
      <sz val="6"/>
      <name val="Arial"/>
      <family val="2"/>
    </font>
    <font>
      <b/>
      <sz val="8"/>
      <name val="Wingdings"/>
      <charset val="2"/>
    </font>
    <font>
      <b/>
      <sz val="10"/>
      <name val="Wingdings 3"/>
      <family val="1"/>
      <charset val="2"/>
    </font>
    <font>
      <sz val="10"/>
      <color indexed="9"/>
      <name val="Arial Narrow"/>
      <family val="2"/>
    </font>
    <font>
      <i/>
      <sz val="12"/>
      <name val="Arial Narrow"/>
      <family val="2"/>
    </font>
    <font>
      <b/>
      <i/>
      <sz val="10"/>
      <color indexed="18"/>
      <name val="Arial Narrow"/>
      <family val="2"/>
    </font>
    <font>
      <i/>
      <sz val="10"/>
      <color indexed="12"/>
      <name val="Arial Narrow"/>
      <family val="2"/>
    </font>
    <font>
      <i/>
      <sz val="8"/>
      <name val="Arial Narrow"/>
      <family val="2"/>
    </font>
    <font>
      <vertAlign val="superscript"/>
      <sz val="7"/>
      <name val="Arial Narrow"/>
      <family val="2"/>
    </font>
    <font>
      <sz val="10"/>
      <color indexed="12"/>
      <name val="Arial Narrow"/>
      <family val="2"/>
    </font>
    <font>
      <u/>
      <sz val="10"/>
      <color theme="10"/>
      <name val="Arial"/>
      <family val="2"/>
    </font>
    <font>
      <sz val="10"/>
      <name val="Calibri"/>
      <family val="2"/>
      <scheme val="minor"/>
    </font>
    <font>
      <b/>
      <sz val="10"/>
      <color rgb="FFFF0000"/>
      <name val="Calibri"/>
      <family val="2"/>
      <scheme val="minor"/>
    </font>
    <font>
      <u/>
      <sz val="10"/>
      <color theme="10"/>
      <name val="Calibri"/>
      <family val="2"/>
      <scheme val="minor"/>
    </font>
    <font>
      <b/>
      <sz val="10"/>
      <name val="Calibri"/>
      <family val="2"/>
      <scheme val="minor"/>
    </font>
    <font>
      <i/>
      <sz val="8"/>
      <name val="Calibri"/>
      <family val="2"/>
      <scheme val="minor"/>
    </font>
    <font>
      <b/>
      <u/>
      <sz val="10"/>
      <name val="Calibri"/>
      <family val="2"/>
      <scheme val="minor"/>
    </font>
    <font>
      <b/>
      <i/>
      <sz val="10"/>
      <name val="Calibri"/>
      <family val="2"/>
      <scheme val="minor"/>
    </font>
    <font>
      <i/>
      <sz val="9"/>
      <name val="Calibri"/>
      <family val="2"/>
      <scheme val="minor"/>
    </font>
    <font>
      <sz val="10"/>
      <color theme="0" tint="-0.499984740745262"/>
      <name val="Calibri"/>
      <family val="2"/>
      <scheme val="minor"/>
    </font>
    <font>
      <b/>
      <sz val="10"/>
      <color rgb="FF0000FF"/>
      <name val="Calibri"/>
      <family val="2"/>
      <scheme val="minor"/>
    </font>
    <font>
      <b/>
      <u/>
      <sz val="10"/>
      <color theme="10"/>
      <name val="Calibri"/>
      <family val="2"/>
      <scheme val="minor"/>
    </font>
    <font>
      <b/>
      <sz val="18"/>
      <name val="Arial Narrow"/>
      <family val="2"/>
    </font>
    <font>
      <sz val="10"/>
      <color theme="0"/>
      <name val="Arial Narrow"/>
      <family val="2"/>
    </font>
    <font>
      <b/>
      <sz val="9"/>
      <color theme="0"/>
      <name val="Arial Narrow"/>
      <family val="2"/>
    </font>
    <font>
      <sz val="10"/>
      <color indexed="8"/>
      <name val="Arial"/>
      <family val="2"/>
    </font>
    <font>
      <b/>
      <sz val="9"/>
      <color indexed="8"/>
      <name val="Arial Narrow"/>
      <family val="2"/>
    </font>
    <font>
      <sz val="10"/>
      <color indexed="8"/>
      <name val="Arial Narrow"/>
      <family val="2"/>
    </font>
    <font>
      <b/>
      <sz val="9"/>
      <color indexed="48"/>
      <name val="Arial Narrow"/>
      <family val="2"/>
    </font>
    <font>
      <sz val="10"/>
      <color indexed="13"/>
      <name val="Arial Narrow"/>
      <family val="2"/>
    </font>
    <font>
      <sz val="12"/>
      <color indexed="81"/>
      <name val="Arial Narrow"/>
      <family val="2"/>
    </font>
    <font>
      <sz val="12"/>
      <color indexed="13"/>
      <name val="Arial Narrow"/>
      <family val="2"/>
    </font>
    <font>
      <sz val="10"/>
      <color theme="1"/>
      <name val="Arial Narrow"/>
      <family val="2"/>
    </font>
    <font>
      <b/>
      <i/>
      <sz val="12"/>
      <color rgb="FF305496"/>
      <name val="Arial Narrow"/>
      <family val="2"/>
    </font>
    <font>
      <sz val="10"/>
      <color rgb="FF305496"/>
      <name val="Arial Narrow"/>
      <family val="2"/>
    </font>
    <font>
      <sz val="11"/>
      <color rgb="FF305496"/>
      <name val="Calibri"/>
      <family val="2"/>
      <scheme val="minor"/>
    </font>
    <font>
      <b/>
      <sz val="12"/>
      <color rgb="FF000000"/>
      <name val="Calibri"/>
      <family val="2"/>
    </font>
    <font>
      <sz val="11"/>
      <color rgb="FF000000"/>
      <name val="Calibri"/>
      <family val="2"/>
    </font>
    <font>
      <sz val="11"/>
      <color rgb="FF006100"/>
      <name val="Calibri"/>
      <family val="2"/>
      <scheme val="minor"/>
    </font>
    <font>
      <b/>
      <sz val="11"/>
      <color theme="1"/>
      <name val="Calibri"/>
      <family val="2"/>
      <scheme val="minor"/>
    </font>
    <font>
      <b/>
      <i/>
      <sz val="12"/>
      <color theme="9" tint="-0.249977111117893"/>
      <name val="Arial Narrow"/>
      <family val="2"/>
    </font>
    <font>
      <b/>
      <i/>
      <sz val="10"/>
      <color theme="9" tint="-0.249977111117893"/>
      <name val="Arial Narrow"/>
      <family val="2"/>
    </font>
    <font>
      <b/>
      <i/>
      <sz val="12"/>
      <color theme="5" tint="-0.249977111117893"/>
      <name val="Arial Narrow"/>
      <family val="2"/>
    </font>
    <font>
      <sz val="20"/>
      <name val="Arial Narrow"/>
      <family val="2"/>
    </font>
    <font>
      <b/>
      <sz val="12"/>
      <color theme="5" tint="-0.249977111117893"/>
      <name val="Arial Narrow"/>
      <family val="2"/>
    </font>
    <font>
      <vertAlign val="subscript"/>
      <sz val="10"/>
      <name val="Arial Narrow"/>
      <family val="2"/>
    </font>
    <font>
      <b/>
      <sz val="11"/>
      <color rgb="FF305496"/>
      <name val="Arial Narrow"/>
      <family val="2"/>
    </font>
    <font>
      <sz val="10.5"/>
      <color rgb="FFFF0000"/>
      <name val="Arial Narrow"/>
      <family val="2"/>
    </font>
    <font>
      <b/>
      <i/>
      <sz val="10"/>
      <color theme="4" tint="-0.249977111117893"/>
      <name val="Arial Narrow"/>
      <family val="2"/>
    </font>
    <font>
      <sz val="10"/>
      <color rgb="FF0070C0"/>
      <name val="Arial Narrow"/>
      <family val="2"/>
    </font>
    <font>
      <b/>
      <sz val="11"/>
      <color indexed="10"/>
      <name val="Tahoma"/>
      <family val="2"/>
    </font>
    <font>
      <b/>
      <sz val="11"/>
      <color indexed="81"/>
      <name val="Tahoma"/>
      <family val="2"/>
    </font>
    <font>
      <sz val="11"/>
      <color indexed="81"/>
      <name val="Tahoma"/>
      <family val="2"/>
    </font>
    <font>
      <b/>
      <vertAlign val="subscript"/>
      <sz val="11"/>
      <color indexed="10"/>
      <name val="Tahoma"/>
      <family val="2"/>
    </font>
    <font>
      <u/>
      <sz val="11"/>
      <color indexed="12"/>
      <name val="Tahoma"/>
      <family val="2"/>
    </font>
    <font>
      <sz val="10"/>
      <color rgb="FFFF0000"/>
      <name val="Calibri"/>
      <family val="2"/>
      <scheme val="minor"/>
    </font>
    <font>
      <strike/>
      <sz val="10"/>
      <name val="Arial Narrow"/>
      <family val="2"/>
    </font>
    <font>
      <b/>
      <sz val="10"/>
      <color rgb="FF305496"/>
      <name val="Arial Narrow"/>
      <family val="2"/>
    </font>
    <font>
      <b/>
      <sz val="10"/>
      <color theme="5" tint="-0.249977111117893"/>
      <name val="Arial Narrow"/>
      <family val="2"/>
    </font>
    <font>
      <b/>
      <sz val="9"/>
      <color theme="5" tint="-0.249977111117893"/>
      <name val="Arial Narrow"/>
      <family val="2"/>
    </font>
    <font>
      <b/>
      <i/>
      <sz val="12"/>
      <color rgb="FF548235"/>
      <name val="Arial Narrow"/>
      <family val="2"/>
    </font>
    <font>
      <b/>
      <i/>
      <sz val="11"/>
      <color rgb="FF548235"/>
      <name val="Arial Narrow"/>
      <family val="2"/>
    </font>
    <font>
      <sz val="10.5"/>
      <color theme="9" tint="-0.249977111117893"/>
      <name val="Arial Narrow"/>
      <family val="2"/>
    </font>
    <font>
      <b/>
      <sz val="11"/>
      <color rgb="FF000000"/>
      <name val="Calibri"/>
      <family val="2"/>
    </font>
    <font>
      <u/>
      <sz val="10.5"/>
      <color theme="9" tint="-0.249977111117893"/>
      <name val="Arial Narrow"/>
      <family val="2"/>
    </font>
    <font>
      <b/>
      <sz val="11"/>
      <color theme="5" tint="-0.249977111117893"/>
      <name val="Arial Narrow"/>
      <family val="2"/>
    </font>
    <font>
      <vertAlign val="superscript"/>
      <sz val="10"/>
      <name val="Arial"/>
      <family val="2"/>
    </font>
    <font>
      <b/>
      <sz val="11"/>
      <color theme="4" tint="-0.249977111117893"/>
      <name val="Arial"/>
      <family val="2"/>
    </font>
    <font>
      <b/>
      <sz val="11"/>
      <color theme="5" tint="-0.249977111117893"/>
      <name val="Arial"/>
      <family val="2"/>
    </font>
    <font>
      <sz val="10"/>
      <color theme="0"/>
      <name val="Arial"/>
      <family val="2"/>
    </font>
    <font>
      <b/>
      <sz val="10"/>
      <color rgb="FF0033CC"/>
      <name val="Arial Narrow"/>
      <family val="2"/>
    </font>
    <font>
      <b/>
      <i/>
      <sz val="9"/>
      <color rgb="FF0033CC"/>
      <name val="Arial Narrow"/>
      <family val="2"/>
    </font>
    <font>
      <sz val="10"/>
      <color rgb="FF0033CC"/>
      <name val="Arial Narrow"/>
      <family val="2"/>
    </font>
    <font>
      <sz val="16"/>
      <color theme="1"/>
      <name val="Arial Narrow"/>
      <family val="2"/>
    </font>
    <font>
      <b/>
      <sz val="12"/>
      <color theme="1"/>
      <name val="Arial Narrow"/>
      <family val="2"/>
    </font>
    <font>
      <b/>
      <i/>
      <sz val="12"/>
      <color rgb="FF0070C0"/>
      <name val="Arial Narrow"/>
      <family val="2"/>
    </font>
    <font>
      <sz val="10"/>
      <color rgb="FF0070C0"/>
      <name val="Arial"/>
      <family val="2"/>
    </font>
    <font>
      <b/>
      <sz val="12"/>
      <color rgb="FF0070C0"/>
      <name val="Arial Narrow"/>
      <family val="2"/>
    </font>
    <font>
      <sz val="10"/>
      <color rgb="FF002060"/>
      <name val="Arial Narrow"/>
      <family val="2"/>
    </font>
    <font>
      <sz val="8"/>
      <name val="Calibri"/>
      <family val="2"/>
      <scheme val="minor"/>
    </font>
    <font>
      <b/>
      <sz val="9"/>
      <color rgb="FF305496"/>
      <name val="Arial Narrow"/>
      <family val="2"/>
    </font>
    <font>
      <sz val="10"/>
      <color rgb="FFFF0000"/>
      <name val="Arial"/>
      <family val="2"/>
    </font>
    <font>
      <sz val="9"/>
      <name val="Calibri"/>
      <family val="2"/>
      <scheme val="minor"/>
    </font>
    <font>
      <sz val="9"/>
      <color rgb="FF0000FF"/>
      <name val="Calibri"/>
      <family val="2"/>
      <scheme val="minor"/>
    </font>
    <font>
      <b/>
      <sz val="11"/>
      <color theme="1"/>
      <name val="Wingdings"/>
      <charset val="2"/>
    </font>
    <font>
      <b/>
      <i/>
      <sz val="10"/>
      <color rgb="FF0070C0"/>
      <name val="Arial Narrow"/>
      <family val="2"/>
    </font>
    <font>
      <sz val="8"/>
      <color rgb="FF0000FF"/>
      <name val="Arial"/>
      <family val="2"/>
    </font>
    <font>
      <sz val="10"/>
      <color rgb="FF305496"/>
      <name val="Arial"/>
      <family val="2"/>
    </font>
    <font>
      <b/>
      <sz val="11"/>
      <color theme="4" tint="-0.249977111117893"/>
      <name val="Calibri"/>
      <family val="2"/>
      <scheme val="minor"/>
    </font>
    <font>
      <b/>
      <sz val="11"/>
      <color rgb="FFC65911"/>
      <name val="Arial Narrow"/>
      <family val="2"/>
    </font>
    <font>
      <b/>
      <i/>
      <sz val="12"/>
      <color rgb="FFC65911"/>
      <name val="Arial Narrow"/>
      <family val="2"/>
    </font>
    <font>
      <sz val="11"/>
      <color rgb="FFFF0000"/>
      <name val="Calibri"/>
      <family val="2"/>
      <scheme val="minor"/>
    </font>
    <font>
      <b/>
      <i/>
      <sz val="11"/>
      <color theme="4" tint="-0.249977111117893"/>
      <name val="Calibri"/>
      <family val="2"/>
      <scheme val="minor"/>
    </font>
    <font>
      <b/>
      <sz val="11"/>
      <color rgb="FF548235"/>
      <name val="Arial Narrow"/>
      <family val="2"/>
    </font>
    <font>
      <sz val="11"/>
      <color rgb="FF305496"/>
      <name val="Arial Narrow"/>
      <family val="2"/>
    </font>
    <font>
      <b/>
      <sz val="11"/>
      <color rgb="FF305496"/>
      <name val="Calibri"/>
      <family val="2"/>
      <scheme val="minor"/>
    </font>
    <font>
      <b/>
      <sz val="9"/>
      <color theme="1"/>
      <name val="Arial Narrow"/>
      <family val="2"/>
    </font>
    <font>
      <sz val="11"/>
      <color rgb="FF0000FF"/>
      <name val="Calibri"/>
      <family val="2"/>
      <scheme val="minor"/>
    </font>
    <font>
      <b/>
      <sz val="11"/>
      <color rgb="FF0000FF"/>
      <name val="Calibri"/>
      <family val="2"/>
      <scheme val="minor"/>
    </font>
    <font>
      <b/>
      <sz val="11"/>
      <name val="Calibri"/>
      <family val="2"/>
      <scheme val="minor"/>
    </font>
    <font>
      <b/>
      <sz val="11"/>
      <color rgb="FFFF0000"/>
      <name val="Calibri"/>
      <family val="2"/>
      <scheme val="minor"/>
    </font>
    <font>
      <b/>
      <sz val="10.5"/>
      <color rgb="FF305496"/>
      <name val="Calibri"/>
      <family val="2"/>
      <scheme val="minor"/>
    </font>
    <font>
      <sz val="10"/>
      <color theme="0"/>
      <name val="Calibri"/>
      <family val="2"/>
      <scheme val="minor"/>
    </font>
    <font>
      <sz val="11"/>
      <name val="Calibri"/>
      <family val="2"/>
      <scheme val="minor"/>
    </font>
    <font>
      <sz val="8"/>
      <color rgb="FF0000FF"/>
      <name val="Arial Narrow"/>
      <family val="2"/>
    </font>
    <font>
      <sz val="10"/>
      <color rgb="FF0000FF"/>
      <name val="Arial"/>
      <family val="2"/>
    </font>
    <font>
      <b/>
      <sz val="8"/>
      <color rgb="FF0000FF"/>
      <name val="Arial Narrow"/>
      <family val="2"/>
    </font>
    <font>
      <b/>
      <i/>
      <sz val="10.5"/>
      <color rgb="FF305496"/>
      <name val="Arial Narrow"/>
      <family val="2"/>
    </font>
    <font>
      <sz val="10.5"/>
      <color rgb="FF0000FF"/>
      <name val="Arial Narrow"/>
      <family val="2"/>
    </font>
    <font>
      <u/>
      <sz val="10"/>
      <color rgb="FF0000FF"/>
      <name val="Arial"/>
      <family val="2"/>
    </font>
    <font>
      <b/>
      <i/>
      <sz val="11"/>
      <color rgb="FF0000FF"/>
      <name val="Arial Narrow"/>
      <family val="2"/>
    </font>
    <font>
      <b/>
      <i/>
      <sz val="11"/>
      <color rgb="FFFF0000"/>
      <name val="Arial Narrow"/>
      <family val="2"/>
    </font>
    <font>
      <b/>
      <sz val="20"/>
      <name val="Arial Narrow"/>
      <family val="2"/>
    </font>
    <font>
      <sz val="10"/>
      <color rgb="FF548235"/>
      <name val="Arial"/>
      <family val="2"/>
    </font>
    <font>
      <b/>
      <i/>
      <sz val="11"/>
      <color rgb="FF305496"/>
      <name val="Arial Narrow"/>
      <family val="2"/>
    </font>
    <font>
      <sz val="11"/>
      <color rgb="FF305496"/>
      <name val="Arial"/>
      <family val="2"/>
    </font>
    <font>
      <b/>
      <i/>
      <sz val="10"/>
      <color rgb="FF305496"/>
      <name val="Arial Narrow"/>
      <family val="2"/>
    </font>
    <font>
      <b/>
      <sz val="10.5"/>
      <color rgb="FF305496"/>
      <name val="Arial Narrow"/>
      <family val="2"/>
    </font>
    <font>
      <b/>
      <i/>
      <sz val="10"/>
      <color rgb="FF000080"/>
      <name val="Arial Narrow"/>
      <family val="2"/>
    </font>
    <font>
      <b/>
      <i/>
      <sz val="9"/>
      <color rgb="FF000080"/>
      <name val="Arial Narrow"/>
      <family val="2"/>
    </font>
    <font>
      <b/>
      <sz val="9"/>
      <color rgb="FF548235"/>
      <name val="Arial"/>
      <family val="2"/>
    </font>
    <font>
      <b/>
      <sz val="9"/>
      <name val="Calibri"/>
      <family val="2"/>
      <scheme val="minor"/>
    </font>
    <font>
      <sz val="12"/>
      <color indexed="81"/>
      <name val="Calibri"/>
      <family val="2"/>
      <scheme val="minor"/>
    </font>
    <font>
      <b/>
      <sz val="10"/>
      <color theme="4" tint="-0.249977111117893"/>
      <name val="Arial"/>
      <family val="2"/>
    </font>
    <font>
      <b/>
      <i/>
      <sz val="12"/>
      <color theme="0" tint="-4.9989318521683403E-2"/>
      <name val="Arial Narrow"/>
      <family val="2"/>
    </font>
    <font>
      <sz val="9"/>
      <color theme="4" tint="-0.249977111117893"/>
      <name val="Arial Narrow"/>
      <family val="2"/>
    </font>
    <font>
      <b/>
      <sz val="10"/>
      <color rgb="FF000080"/>
      <name val="Arial Narrow"/>
      <family val="2"/>
    </font>
    <font>
      <sz val="8"/>
      <color rgb="FF000080"/>
      <name val="Arial Narrow"/>
      <family val="2"/>
    </font>
    <font>
      <b/>
      <i/>
      <sz val="10"/>
      <color theme="5" tint="-0.249977111117893"/>
      <name val="Arial Narrow"/>
      <family val="2"/>
    </font>
    <font>
      <b/>
      <i/>
      <sz val="10"/>
      <color rgb="FF548235"/>
      <name val="Arial Narrow"/>
      <family val="2"/>
    </font>
    <font>
      <b/>
      <i/>
      <sz val="12"/>
      <color rgb="FF000080"/>
      <name val="Arial Narrow"/>
      <family val="2"/>
    </font>
    <font>
      <sz val="9"/>
      <color rgb="FF000080"/>
      <name val="Arial Narrow"/>
      <family val="2"/>
    </font>
    <font>
      <sz val="10"/>
      <color rgb="FF000080"/>
      <name val="Arial Narrow"/>
      <family val="2"/>
    </font>
    <font>
      <i/>
      <sz val="9"/>
      <color rgb="FF000080"/>
      <name val="Arial Narrow"/>
      <family val="2"/>
    </font>
    <font>
      <sz val="10"/>
      <color theme="1"/>
      <name val="Calibri"/>
      <family val="2"/>
      <scheme val="minor"/>
    </font>
    <font>
      <vertAlign val="superscript"/>
      <sz val="10"/>
      <color theme="1"/>
      <name val="Calibri"/>
      <family val="2"/>
      <scheme val="minor"/>
    </font>
    <font>
      <b/>
      <sz val="10"/>
      <color theme="0"/>
      <name val="Calibri"/>
      <family val="2"/>
      <scheme val="minor"/>
    </font>
    <font>
      <sz val="16"/>
      <color theme="0"/>
      <name val="Calibri"/>
      <family val="2"/>
      <scheme val="minor"/>
    </font>
    <font>
      <sz val="10"/>
      <color theme="0" tint="-0.34998626667073579"/>
      <name val="Arial Narrow"/>
      <family val="2"/>
    </font>
    <font>
      <b/>
      <sz val="10"/>
      <color theme="0" tint="-0.34998626667073579"/>
      <name val="Arial Narrow"/>
      <family val="2"/>
    </font>
    <font>
      <vertAlign val="subscript"/>
      <sz val="10"/>
      <color theme="0" tint="-0.34998626667073579"/>
      <name val="Arial Narrow"/>
      <family val="2"/>
    </font>
    <font>
      <b/>
      <i/>
      <sz val="11"/>
      <color rgb="FF000080"/>
      <name val="Arial Narrow"/>
      <family val="2"/>
    </font>
    <font>
      <b/>
      <sz val="8"/>
      <color theme="5" tint="-0.249977111117893"/>
      <name val="Arial"/>
      <family val="2"/>
    </font>
    <font>
      <sz val="11"/>
      <color theme="4" tint="-0.249977111117893"/>
      <name val="Arial"/>
      <family val="2"/>
    </font>
    <font>
      <b/>
      <sz val="11"/>
      <color theme="5" tint="-0.249977111117893"/>
      <name val="Calibri"/>
      <family val="2"/>
      <scheme val="minor"/>
    </font>
    <font>
      <sz val="9"/>
      <color rgb="FF0000FF"/>
      <name val="Arial"/>
      <family val="2"/>
    </font>
    <font>
      <b/>
      <sz val="11"/>
      <color rgb="FF0000FF"/>
      <name val="Arial Narrow"/>
      <family val="2"/>
    </font>
    <font>
      <sz val="11"/>
      <color rgb="FF0000FF"/>
      <name val="Arial Narrow"/>
      <family val="2"/>
    </font>
    <font>
      <b/>
      <sz val="10"/>
      <color rgb="FF0000FF"/>
      <name val="Arial Narrow"/>
      <family val="2"/>
    </font>
    <font>
      <b/>
      <sz val="9"/>
      <color rgb="FF0000FF"/>
      <name val="Arial"/>
      <family val="2"/>
    </font>
    <font>
      <b/>
      <i/>
      <sz val="10.5"/>
      <color theme="5" tint="-0.249977111117893"/>
      <name val="Arial Narrow"/>
      <family val="2"/>
    </font>
    <font>
      <b/>
      <i/>
      <sz val="10.5"/>
      <color rgb="FF000080"/>
      <name val="Arial Narrow"/>
      <family val="2"/>
    </font>
    <font>
      <b/>
      <sz val="8"/>
      <color theme="5" tint="-0.249977111117893"/>
      <name val="Arial Narrow"/>
      <family val="2"/>
    </font>
    <font>
      <sz val="10"/>
      <color rgb="FF000000"/>
      <name val="Arial Narrow"/>
      <family val="2"/>
    </font>
    <font>
      <sz val="10"/>
      <color rgb="FF000000"/>
      <name val="Arial"/>
      <family val="2"/>
    </font>
    <font>
      <b/>
      <sz val="10"/>
      <color rgb="FF0066CC"/>
      <name val="Arial"/>
      <family val="2"/>
    </font>
    <font>
      <sz val="10"/>
      <color rgb="FF0066CC"/>
      <name val="Arial"/>
      <family val="2"/>
    </font>
    <font>
      <b/>
      <sz val="10"/>
      <color rgb="FF953735"/>
      <name val="Arial"/>
      <family val="2"/>
    </font>
    <font>
      <b/>
      <sz val="12"/>
      <color theme="8" tint="-0.249977111117893"/>
      <name val="Arial Narrow"/>
      <family val="2"/>
    </font>
    <font>
      <sz val="8"/>
      <color rgb="FF000000"/>
      <name val="Tahoma"/>
      <family val="2"/>
    </font>
    <font>
      <b/>
      <i/>
      <sz val="9"/>
      <color theme="5" tint="-0.249977111117893"/>
      <name val="Arial Narrow"/>
      <family val="2"/>
    </font>
    <font>
      <b/>
      <i/>
      <sz val="9"/>
      <color indexed="12"/>
      <name val="Arial Narrow"/>
      <family val="2"/>
    </font>
    <font>
      <b/>
      <i/>
      <sz val="9"/>
      <name val="Arial Narrow"/>
      <family val="2"/>
    </font>
    <font>
      <b/>
      <i/>
      <sz val="9"/>
      <color rgb="FF000080"/>
      <name val="Arial"/>
      <family val="2"/>
    </font>
    <font>
      <b/>
      <sz val="11"/>
      <color rgb="FF000080"/>
      <name val="Arial Narrow"/>
      <family val="2"/>
    </font>
    <font>
      <b/>
      <sz val="9"/>
      <color rgb="FF000080"/>
      <name val="Arial Narrow"/>
      <family val="2"/>
    </font>
    <font>
      <b/>
      <sz val="9"/>
      <color theme="9" tint="0.79998168889431442"/>
      <name val="Arial Narrow"/>
      <family val="2"/>
    </font>
    <font>
      <sz val="10"/>
      <color theme="9" tint="0.79998168889431442"/>
      <name val="Arial Narrow"/>
      <family val="2"/>
    </font>
    <font>
      <b/>
      <sz val="10"/>
      <name val="Calibri"/>
      <family val="2"/>
    </font>
    <font>
      <sz val="9.5"/>
      <name val="Calibri"/>
      <family val="2"/>
    </font>
    <font>
      <b/>
      <sz val="9.5"/>
      <color rgb="FFFF0000"/>
      <name val="Calibri"/>
      <family val="2"/>
    </font>
    <font>
      <b/>
      <sz val="10"/>
      <color rgb="FF000000"/>
      <name val="Calibri"/>
      <family val="2"/>
    </font>
    <font>
      <b/>
      <sz val="10"/>
      <color rgb="FF000000"/>
      <name val="Arial Narrow"/>
      <family val="2"/>
    </font>
    <font>
      <sz val="10"/>
      <name val="Calibri"/>
      <family val="2"/>
    </font>
    <font>
      <sz val="10"/>
      <color rgb="FF0033CC"/>
      <name val="Calibri"/>
      <family val="2"/>
    </font>
    <font>
      <sz val="9"/>
      <name val="Calibri"/>
      <family val="2"/>
    </font>
    <font>
      <sz val="10"/>
      <color rgb="FF000000"/>
      <name val="Calibri"/>
      <family val="2"/>
    </font>
    <font>
      <sz val="9"/>
      <color rgb="FF000000"/>
      <name val="Calibri"/>
      <family val="2"/>
    </font>
    <font>
      <sz val="9.5"/>
      <color rgb="FF000000"/>
      <name val="Cambria"/>
      <family val="1"/>
    </font>
    <font>
      <sz val="9.5"/>
      <color rgb="FF0000FF"/>
      <name val="Cambria"/>
      <family val="1"/>
    </font>
    <font>
      <b/>
      <sz val="14"/>
      <color rgb="FF0000FF"/>
      <name val="Calibri"/>
      <family val="2"/>
      <scheme val="minor"/>
    </font>
  </fonts>
  <fills count="67">
    <fill>
      <patternFill patternType="none"/>
    </fill>
    <fill>
      <patternFill patternType="gray125"/>
    </fill>
    <fill>
      <patternFill patternType="solid">
        <fgColor theme="0" tint="-4.9989318521683403E-2"/>
        <bgColor indexed="64"/>
      </patternFill>
    </fill>
    <fill>
      <patternFill patternType="solid">
        <fgColor indexed="49"/>
        <bgColor indexed="64"/>
      </patternFill>
    </fill>
    <fill>
      <patternFill patternType="solid">
        <fgColor indexed="43"/>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rgb="FFFFFF99"/>
        <bgColor indexed="64"/>
      </patternFill>
    </fill>
    <fill>
      <patternFill patternType="solid">
        <fgColor theme="4" tint="0.79998168889431442"/>
        <bgColor indexed="64"/>
      </patternFill>
    </fill>
    <fill>
      <patternFill patternType="solid">
        <fgColor rgb="FFFFCCCC"/>
        <bgColor indexed="64"/>
      </patternFill>
    </fill>
    <fill>
      <patternFill patternType="solid">
        <fgColor rgb="FFFFCC99"/>
        <bgColor indexed="64"/>
      </patternFill>
    </fill>
    <fill>
      <patternFill patternType="solid">
        <fgColor rgb="FFCCCCFF"/>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8"/>
      </patternFill>
    </fill>
    <fill>
      <patternFill patternType="solid">
        <fgColor theme="9"/>
      </patternFill>
    </fill>
    <fill>
      <patternFill patternType="solid">
        <fgColor rgb="FFFFFFCC"/>
        <bgColor indexed="64"/>
      </patternFill>
    </fill>
    <fill>
      <patternFill patternType="solid">
        <fgColor theme="0"/>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indexed="9"/>
        <bgColor indexed="64"/>
      </patternFill>
    </fill>
    <fill>
      <patternFill patternType="solid">
        <fgColor rgb="FFFFF2CC"/>
        <bgColor indexed="64"/>
      </patternFill>
    </fill>
    <fill>
      <patternFill patternType="solid">
        <fgColor indexed="42"/>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E699"/>
        <bgColor indexed="64"/>
      </patternFill>
    </fill>
    <fill>
      <patternFill patternType="solid">
        <fgColor rgb="FFF8CBAD"/>
        <bgColor indexed="64"/>
      </patternFill>
    </fill>
    <fill>
      <patternFill patternType="solid">
        <fgColor rgb="FFFFD966"/>
        <bgColor indexed="64"/>
      </patternFill>
    </fill>
    <fill>
      <patternFill patternType="solid">
        <fgColor rgb="FFFFC000"/>
        <bgColor indexed="64"/>
      </patternFill>
    </fill>
    <fill>
      <patternFill patternType="solid">
        <fgColor rgb="FF00B0F0"/>
        <bgColor indexed="64"/>
      </patternFill>
    </fill>
    <fill>
      <patternFill patternType="solid">
        <fgColor rgb="FFD9D9FF"/>
        <bgColor indexed="64"/>
      </patternFill>
    </fill>
    <fill>
      <patternFill patternType="solid">
        <fgColor rgb="FF92D050"/>
        <bgColor rgb="FF000000"/>
      </patternFill>
    </fill>
    <fill>
      <patternFill patternType="solid">
        <fgColor rgb="FFE2EFDA"/>
        <bgColor rgb="FF000000"/>
      </patternFill>
    </fill>
    <fill>
      <patternFill patternType="solid">
        <fgColor rgb="FFFFFF00"/>
        <bgColor rgb="FF000000"/>
      </patternFill>
    </fill>
    <fill>
      <patternFill patternType="solid">
        <fgColor rgb="FFC6EFCE"/>
      </patternFill>
    </fill>
    <fill>
      <patternFill patternType="solid">
        <fgColor rgb="FF92D050"/>
        <bgColor indexed="64"/>
      </patternFill>
    </fill>
    <fill>
      <patternFill patternType="solid">
        <fgColor rgb="FFD9E1F2"/>
        <bgColor indexed="64"/>
      </patternFill>
    </fill>
    <fill>
      <patternFill patternType="solid">
        <fgColor rgb="FFBDD7EE"/>
        <bgColor indexed="64"/>
      </patternFill>
    </fill>
    <fill>
      <patternFill patternType="solid">
        <fgColor rgb="FFBDD7EE"/>
        <bgColor rgb="FF000000"/>
      </patternFill>
    </fill>
    <fill>
      <patternFill patternType="solid">
        <fgColor theme="9" tint="0.59999389629810485"/>
        <bgColor indexed="64"/>
      </patternFill>
    </fill>
    <fill>
      <patternFill patternType="solid">
        <fgColor rgb="FFFFF9E7"/>
        <bgColor indexed="64"/>
      </patternFill>
    </fill>
    <fill>
      <patternFill patternType="solid">
        <fgColor theme="2"/>
        <bgColor indexed="64"/>
      </patternFill>
    </fill>
    <fill>
      <patternFill patternType="solid">
        <fgColor theme="0" tint="-4.9989318521683403E-2"/>
        <bgColor rgb="FF000000"/>
      </patternFill>
    </fill>
    <fill>
      <patternFill patternType="solid">
        <fgColor rgb="FFE2EFDA"/>
        <bgColor indexed="64"/>
      </patternFill>
    </fill>
    <fill>
      <patternFill patternType="solid">
        <fgColor rgb="FF5B9BD5"/>
        <bgColor indexed="64"/>
      </patternFill>
    </fill>
    <fill>
      <patternFill patternType="solid">
        <fgColor theme="7" tint="0.79992065187536243"/>
        <bgColor indexed="64"/>
      </patternFill>
    </fill>
    <fill>
      <patternFill patternType="solid">
        <fgColor theme="9" tint="0.3999450666829432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rgb="FFDDDDFF"/>
        <bgColor indexed="64"/>
      </patternFill>
    </fill>
    <fill>
      <patternFill patternType="solid">
        <fgColor theme="5" tint="0.79998168889431442"/>
        <bgColor indexed="64"/>
      </patternFill>
    </fill>
    <fill>
      <patternFill patternType="solid">
        <fgColor theme="0"/>
        <bgColor theme="0" tint="-4.9989318521683403E-2"/>
      </patternFill>
    </fill>
    <fill>
      <patternFill patternType="solid">
        <fgColor rgb="FFFCE4D6"/>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theme="0" tint="-4.9989318521683403E-2"/>
      </patternFill>
    </fill>
    <fill>
      <patternFill patternType="solid">
        <fgColor theme="4"/>
      </patternFill>
    </fill>
    <fill>
      <patternFill patternType="solid">
        <fgColor rgb="FF2F75B5"/>
        <bgColor indexed="64"/>
      </patternFill>
    </fill>
    <fill>
      <patternFill patternType="solid">
        <fgColor theme="1" tint="0.34998626667073579"/>
        <bgColor indexed="64"/>
      </patternFill>
    </fill>
    <fill>
      <patternFill patternType="solid">
        <fgColor theme="5" tint="0.39997558519241921"/>
        <bgColor indexed="64"/>
      </patternFill>
    </fill>
    <fill>
      <patternFill patternType="solid">
        <fgColor rgb="FF00B050"/>
        <bgColor indexed="64"/>
      </patternFill>
    </fill>
    <fill>
      <patternFill patternType="lightUp">
        <fgColor theme="0"/>
        <bgColor rgb="FFFF0000"/>
      </patternFill>
    </fill>
    <fill>
      <patternFill patternType="solid">
        <fgColor theme="0" tint="-0.14999847407452621"/>
        <bgColor rgb="FF000000"/>
      </patternFill>
    </fill>
    <fill>
      <patternFill patternType="solid">
        <fgColor rgb="FFFBE4D5"/>
        <bgColor indexed="64"/>
      </patternFill>
    </fill>
    <fill>
      <patternFill patternType="solid">
        <fgColor rgb="FFE7F0F9"/>
        <bgColor indexed="64"/>
      </patternFill>
    </fill>
    <fill>
      <patternFill patternType="solid">
        <fgColor theme="7" tint="0.59999389629810485"/>
        <bgColor indexed="64"/>
      </patternFill>
    </fill>
  </fills>
  <borders count="298">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bottom style="thin">
        <color indexed="64"/>
      </bottom>
      <diagonal/>
    </border>
    <border>
      <left/>
      <right style="medium">
        <color indexed="64"/>
      </right>
      <top style="hair">
        <color indexed="64"/>
      </top>
      <bottom style="thin">
        <color indexed="64"/>
      </bottom>
      <diagonal/>
    </border>
    <border>
      <left style="thin">
        <color indexed="64"/>
      </left>
      <right style="double">
        <color indexed="64"/>
      </right>
      <top style="thin">
        <color indexed="64"/>
      </top>
      <bottom/>
      <diagonal/>
    </border>
    <border>
      <left style="double">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right style="medium">
        <color indexed="64"/>
      </right>
      <top style="thin">
        <color indexed="64"/>
      </top>
      <bottom/>
      <diagonal/>
    </border>
    <border>
      <left style="thin">
        <color indexed="64"/>
      </left>
      <right style="double">
        <color indexed="64"/>
      </right>
      <top/>
      <bottom style="thin">
        <color indexed="64"/>
      </bottom>
      <diagonal/>
    </border>
    <border>
      <left style="double">
        <color indexed="64"/>
      </left>
      <right/>
      <top/>
      <bottom style="thin">
        <color indexed="64"/>
      </bottom>
      <diagonal/>
    </border>
    <border>
      <left style="hair">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style="medium">
        <color indexed="64"/>
      </right>
      <top style="hair">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hair">
        <color indexed="64"/>
      </left>
      <right style="hair">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top/>
      <bottom/>
      <diagonal/>
    </border>
    <border>
      <left style="medium">
        <color indexed="64"/>
      </left>
      <right/>
      <top/>
      <bottom/>
      <diagonal/>
    </border>
    <border>
      <left style="medium">
        <color indexed="64"/>
      </left>
      <right/>
      <top style="medium">
        <color indexed="64"/>
      </top>
      <bottom/>
      <diagonal/>
    </border>
    <border>
      <left style="medium">
        <color indexed="64"/>
      </left>
      <right style="hair">
        <color indexed="64"/>
      </right>
      <top style="medium">
        <color indexed="64"/>
      </top>
      <bottom style="hair">
        <color indexed="64"/>
      </bottom>
      <diagonal/>
    </border>
    <border>
      <left style="medium">
        <color indexed="64"/>
      </left>
      <right/>
      <top/>
      <bottom style="medium">
        <color indexed="64"/>
      </bottom>
      <diagonal/>
    </border>
    <border>
      <left style="thin">
        <color indexed="64"/>
      </left>
      <right style="double">
        <color indexed="64"/>
      </right>
      <top/>
      <bottom/>
      <diagonal/>
    </border>
    <border>
      <left style="double">
        <color indexed="64"/>
      </left>
      <right/>
      <top/>
      <bottom/>
      <diagonal/>
    </border>
    <border>
      <left/>
      <right style="hair">
        <color indexed="64"/>
      </right>
      <top/>
      <bottom/>
      <diagonal/>
    </border>
    <border>
      <left style="hair">
        <color indexed="64"/>
      </left>
      <right/>
      <top/>
      <bottom/>
      <diagonal/>
    </border>
    <border>
      <left style="thin">
        <color indexed="64"/>
      </left>
      <right style="double">
        <color indexed="64"/>
      </right>
      <top/>
      <bottom style="medium">
        <color indexed="64"/>
      </bottom>
      <diagonal/>
    </border>
    <border>
      <left style="double">
        <color indexed="64"/>
      </left>
      <right/>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hair">
        <color indexed="64"/>
      </left>
      <right style="hair">
        <color indexed="64"/>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style="medium">
        <color indexed="64"/>
      </right>
      <top/>
      <bottom style="hair">
        <color indexed="64"/>
      </bottom>
      <diagonal/>
    </border>
    <border>
      <left/>
      <right style="thin">
        <color indexed="64"/>
      </right>
      <top style="medium">
        <color indexed="64"/>
      </top>
      <bottom style="hair">
        <color indexed="64"/>
      </bottom>
      <diagonal/>
    </border>
    <border>
      <left style="thin">
        <color indexed="64"/>
      </left>
      <right style="double">
        <color indexed="64"/>
      </right>
      <top style="medium">
        <color indexed="64"/>
      </top>
      <bottom/>
      <diagonal/>
    </border>
    <border>
      <left style="double">
        <color indexed="64"/>
      </left>
      <right/>
      <top style="medium">
        <color indexed="64"/>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style="double">
        <color indexed="64"/>
      </right>
      <top style="thin">
        <color indexed="64"/>
      </top>
      <bottom style="thin">
        <color indexed="64"/>
      </bottom>
      <diagonal/>
    </border>
    <border>
      <left/>
      <right/>
      <top style="dashed">
        <color indexed="10"/>
      </top>
      <bottom style="dashed">
        <color indexed="10"/>
      </bottom>
      <diagonal/>
    </border>
    <border>
      <left style="hair">
        <color indexed="64"/>
      </left>
      <right/>
      <top/>
      <bottom style="double">
        <color indexed="64"/>
      </bottom>
      <diagonal/>
    </border>
    <border>
      <left/>
      <right/>
      <top/>
      <bottom style="double">
        <color indexed="64"/>
      </bottom>
      <diagonal/>
    </border>
    <border>
      <left/>
      <right style="hair">
        <color indexed="64"/>
      </right>
      <top/>
      <bottom style="double">
        <color indexed="64"/>
      </bottom>
      <diagonal/>
    </border>
    <border>
      <left/>
      <right/>
      <top/>
      <bottom style="dashed">
        <color indexed="10"/>
      </bottom>
      <diagonal/>
    </border>
    <border>
      <left style="hair">
        <color indexed="64"/>
      </left>
      <right/>
      <top style="double">
        <color indexed="64"/>
      </top>
      <bottom style="thin">
        <color indexed="64"/>
      </bottom>
      <diagonal/>
    </border>
    <border>
      <left/>
      <right/>
      <top style="double">
        <color indexed="64"/>
      </top>
      <bottom style="thin">
        <color indexed="64"/>
      </bottom>
      <diagonal/>
    </border>
    <border>
      <left/>
      <right style="hair">
        <color indexed="64"/>
      </right>
      <top style="double">
        <color indexed="64"/>
      </top>
      <bottom style="thin">
        <color indexed="64"/>
      </bottom>
      <diagonal/>
    </border>
    <border>
      <left/>
      <right/>
      <top style="dashed">
        <color indexed="10"/>
      </top>
      <bottom/>
      <diagonal/>
    </border>
    <border>
      <left/>
      <right/>
      <top style="dotted">
        <color indexed="64"/>
      </top>
      <bottom/>
      <diagonal/>
    </border>
    <border>
      <left/>
      <right/>
      <top/>
      <bottom style="dotted">
        <color indexed="16"/>
      </bottom>
      <diagonal/>
    </border>
    <border>
      <left/>
      <right/>
      <top style="dotted">
        <color indexed="16"/>
      </top>
      <bottom/>
      <diagonal/>
    </border>
    <border>
      <left style="hair">
        <color indexed="64"/>
      </left>
      <right/>
      <top style="double">
        <color indexed="64"/>
      </top>
      <bottom/>
      <diagonal/>
    </border>
    <border>
      <left/>
      <right/>
      <top style="double">
        <color indexed="64"/>
      </top>
      <bottom/>
      <diagonal/>
    </border>
    <border>
      <left/>
      <right style="hair">
        <color indexed="64"/>
      </right>
      <top style="double">
        <color indexed="64"/>
      </top>
      <bottom/>
      <diagonal/>
    </border>
    <border>
      <left/>
      <right/>
      <top style="dashed">
        <color indexed="16"/>
      </top>
      <bottom style="dashed">
        <color indexed="16"/>
      </bottom>
      <diagonal/>
    </border>
    <border>
      <left/>
      <right/>
      <top/>
      <bottom style="dashed">
        <color indexed="16"/>
      </bottom>
      <diagonal/>
    </border>
    <border>
      <left/>
      <right/>
      <top style="dashed">
        <color indexed="16"/>
      </top>
      <bottom style="dashed">
        <color indexed="23"/>
      </bottom>
      <diagonal/>
    </border>
    <border>
      <left/>
      <right/>
      <top style="dashed">
        <color indexed="23"/>
      </top>
      <bottom style="dashed">
        <color indexed="16"/>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medium">
        <color indexed="64"/>
      </bottom>
      <diagonal/>
    </border>
    <border>
      <left style="thin">
        <color indexed="64"/>
      </left>
      <right style="thin">
        <color indexed="64"/>
      </right>
      <top/>
      <bottom style="double">
        <color indexed="64"/>
      </bottom>
      <diagonal/>
    </border>
    <border>
      <left/>
      <right style="thin">
        <color indexed="64"/>
      </right>
      <top/>
      <bottom style="double">
        <color indexed="64"/>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right style="double">
        <color indexed="64"/>
      </right>
      <top/>
      <bottom/>
      <diagonal/>
    </border>
    <border>
      <left style="double">
        <color indexed="64"/>
      </left>
      <right/>
      <top style="double">
        <color indexed="64"/>
      </top>
      <bottom/>
      <diagonal/>
    </border>
    <border>
      <left style="double">
        <color indexed="64"/>
      </left>
      <right style="double">
        <color indexed="64"/>
      </right>
      <top/>
      <bottom style="double">
        <color indexed="64"/>
      </bottom>
      <diagonal/>
    </border>
    <border>
      <left/>
      <right/>
      <top style="double">
        <color indexed="64"/>
      </top>
      <bottom style="double">
        <color indexed="64"/>
      </bottom>
      <diagonal/>
    </border>
    <border>
      <left style="hair">
        <color indexed="64"/>
      </left>
      <right style="thin">
        <color indexed="64"/>
      </right>
      <top style="medium">
        <color indexed="64"/>
      </top>
      <bottom/>
      <diagonal/>
    </border>
    <border>
      <left style="thin">
        <color indexed="64"/>
      </left>
      <right style="hair">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hair">
        <color indexed="64"/>
      </bottom>
      <diagonal/>
    </border>
    <border>
      <left style="thin">
        <color indexed="64"/>
      </left>
      <right/>
      <top/>
      <bottom style="hair">
        <color indexed="64"/>
      </bottom>
      <diagonal/>
    </border>
    <border>
      <left style="hair">
        <color indexed="8"/>
      </left>
      <right/>
      <top/>
      <bottom/>
      <diagonal/>
    </border>
    <border>
      <left/>
      <right style="hair">
        <color indexed="8"/>
      </right>
      <top/>
      <bottom/>
      <diagonal/>
    </border>
    <border>
      <left/>
      <right/>
      <top/>
      <bottom style="hair">
        <color indexed="8"/>
      </bottom>
      <diagonal/>
    </border>
    <border>
      <left style="hair">
        <color indexed="8"/>
      </left>
      <right/>
      <top/>
      <bottom style="hair">
        <color indexed="8"/>
      </bottom>
      <diagonal/>
    </border>
    <border>
      <left/>
      <right/>
      <top/>
      <bottom style="thin">
        <color indexed="8"/>
      </bottom>
      <diagonal/>
    </border>
    <border>
      <left style="medium">
        <color indexed="64"/>
      </left>
      <right/>
      <top style="thin">
        <color indexed="64"/>
      </top>
      <bottom/>
      <diagonal/>
    </border>
    <border>
      <left/>
      <right style="thin">
        <color indexed="64"/>
      </right>
      <top style="hair">
        <color indexed="64"/>
      </top>
      <bottom style="medium">
        <color indexed="64"/>
      </bottom>
      <diagonal/>
    </border>
    <border>
      <left style="medium">
        <color indexed="64"/>
      </left>
      <right style="medium">
        <color indexed="64"/>
      </right>
      <top style="medium">
        <color indexed="64"/>
      </top>
      <bottom/>
      <diagonal/>
    </border>
    <border>
      <left style="dotted">
        <color rgb="FFBFBFBF"/>
      </left>
      <right style="dotted">
        <color rgb="FFBFBFBF"/>
      </right>
      <top style="dotted">
        <color rgb="FFBFBFBF"/>
      </top>
      <bottom style="dotted">
        <color rgb="FFBFBFBF"/>
      </bottom>
      <diagonal/>
    </border>
    <border>
      <left style="dotted">
        <color theme="0" tint="-0.24994659260841701"/>
      </left>
      <right style="dotted">
        <color theme="0" tint="-0.24994659260841701"/>
      </right>
      <top style="dotted">
        <color theme="0" tint="-0.24994659260841701"/>
      </top>
      <bottom style="dotted">
        <color theme="0" tint="-0.24994659260841701"/>
      </bottom>
      <diagonal/>
    </border>
    <border>
      <left style="hair">
        <color indexed="64"/>
      </left>
      <right style="hair">
        <color indexed="64"/>
      </right>
      <top style="medium">
        <color indexed="64"/>
      </top>
      <bottom/>
      <diagonal/>
    </border>
    <border>
      <left style="hair">
        <color indexed="64"/>
      </left>
      <right style="hair">
        <color indexed="64"/>
      </right>
      <top style="thin">
        <color indexed="64"/>
      </top>
      <bottom/>
      <diagonal/>
    </border>
    <border>
      <left style="double">
        <color indexed="64"/>
      </left>
      <right style="double">
        <color indexed="64"/>
      </right>
      <top style="medium">
        <color indexed="64"/>
      </top>
      <bottom/>
      <diagonal/>
    </border>
    <border>
      <left style="double">
        <color indexed="64"/>
      </left>
      <right style="hair">
        <color indexed="64"/>
      </right>
      <top style="medium">
        <color indexed="64"/>
      </top>
      <bottom/>
      <diagonal/>
    </border>
    <border>
      <left style="double">
        <color indexed="64"/>
      </left>
      <right style="double">
        <color indexed="64"/>
      </right>
      <top/>
      <bottom style="thin">
        <color indexed="64"/>
      </bottom>
      <diagonal/>
    </border>
    <border>
      <left style="double">
        <color indexed="64"/>
      </left>
      <right style="hair">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hair">
        <color indexed="64"/>
      </right>
      <top style="thin">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hair">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hair">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style="hair">
        <color indexed="64"/>
      </bottom>
      <diagonal/>
    </border>
    <border>
      <left style="dotted">
        <color rgb="FFBFBFBF"/>
      </left>
      <right/>
      <top/>
      <bottom/>
      <diagonal/>
    </border>
    <border>
      <left style="dotted">
        <color theme="0" tint="-0.24994659260841701"/>
      </left>
      <right/>
      <top/>
      <bottom/>
      <diagonal/>
    </border>
    <border>
      <left style="medium">
        <color indexed="64"/>
      </left>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hair">
        <color auto="1"/>
      </right>
      <top style="medium">
        <color auto="1"/>
      </top>
      <bottom style="medium">
        <color auto="1"/>
      </bottom>
      <diagonal/>
    </border>
    <border>
      <left style="hair">
        <color auto="1"/>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double">
        <color indexed="64"/>
      </left>
      <right style="double">
        <color indexed="64"/>
      </right>
      <top style="double">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hair">
        <color indexed="64"/>
      </right>
      <top style="hair">
        <color indexed="64"/>
      </top>
      <bottom style="medium">
        <color indexed="64"/>
      </bottom>
      <diagonal/>
    </border>
    <border>
      <left style="medium">
        <color indexed="64"/>
      </left>
      <right/>
      <top style="thin">
        <color indexed="64"/>
      </top>
      <bottom style="thin">
        <color indexed="64"/>
      </bottom>
      <diagonal/>
    </border>
    <border>
      <left style="thin">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dotted">
        <color theme="0" tint="-0.24994659260841701"/>
      </left>
      <right style="dotted">
        <color theme="0" tint="-0.24994659260841701"/>
      </right>
      <top style="dotted">
        <color rgb="FFBFBFBF"/>
      </top>
      <bottom style="dotted">
        <color theme="0" tint="-0.24994659260841701"/>
      </bottom>
      <diagonal/>
    </border>
    <border>
      <left style="medium">
        <color auto="1"/>
      </left>
      <right/>
      <top style="medium">
        <color auto="1"/>
      </top>
      <bottom/>
      <diagonal/>
    </border>
    <border>
      <left/>
      <right/>
      <top style="medium">
        <color auto="1"/>
      </top>
      <bottom/>
      <diagonal/>
    </border>
    <border>
      <left style="hair">
        <color auto="1"/>
      </left>
      <right/>
      <top style="medium">
        <color auto="1"/>
      </top>
      <bottom/>
      <diagonal/>
    </border>
    <border>
      <left/>
      <right style="thin">
        <color auto="1"/>
      </right>
      <top style="medium">
        <color auto="1"/>
      </top>
      <bottom/>
      <diagonal/>
    </border>
    <border>
      <left style="thin">
        <color auto="1"/>
      </left>
      <right/>
      <top style="medium">
        <color auto="1"/>
      </top>
      <bottom/>
      <diagonal/>
    </border>
    <border>
      <left/>
      <right style="hair">
        <color auto="1"/>
      </right>
      <top style="medium">
        <color auto="1"/>
      </top>
      <bottom/>
      <diagonal/>
    </border>
    <border>
      <left/>
      <right style="medium">
        <color auto="1"/>
      </right>
      <top style="medium">
        <color auto="1"/>
      </top>
      <bottom/>
      <diagonal/>
    </border>
    <border>
      <left style="thin">
        <color indexed="64"/>
      </left>
      <right style="thin">
        <color indexed="64"/>
      </right>
      <top style="medium">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style="thin">
        <color indexed="64"/>
      </bottom>
      <diagonal/>
    </border>
    <border>
      <left style="hair">
        <color indexed="64"/>
      </left>
      <right style="medium">
        <color indexed="64"/>
      </right>
      <top/>
      <bottom style="medium">
        <color indexed="64"/>
      </bottom>
      <diagonal/>
    </border>
    <border>
      <left style="hair">
        <color indexed="64"/>
      </left>
      <right style="thin">
        <color indexed="64"/>
      </right>
      <top style="thin">
        <color indexed="64"/>
      </top>
      <bottom style="hair">
        <color indexed="64"/>
      </bottom>
      <diagonal/>
    </border>
    <border>
      <left style="hair">
        <color auto="1"/>
      </left>
      <right style="thin">
        <color indexed="64"/>
      </right>
      <top style="thin">
        <color indexed="64"/>
      </top>
      <bottom style="thin">
        <color indexed="64"/>
      </bottom>
      <diagonal/>
    </border>
    <border>
      <left style="hair">
        <color auto="1"/>
      </left>
      <right style="medium">
        <color indexed="64"/>
      </right>
      <top style="thin">
        <color indexed="64"/>
      </top>
      <bottom style="hair">
        <color indexed="64"/>
      </bottom>
      <diagonal/>
    </border>
    <border>
      <left style="hair">
        <color indexed="64"/>
      </left>
      <right style="medium">
        <color indexed="64"/>
      </right>
      <top/>
      <bottom style="hair">
        <color indexed="64"/>
      </bottom>
      <diagonal/>
    </border>
    <border>
      <left style="hair">
        <color indexed="64"/>
      </left>
      <right style="thin">
        <color indexed="64"/>
      </right>
      <top style="thin">
        <color indexed="64"/>
      </top>
      <bottom style="medium">
        <color indexed="64"/>
      </bottom>
      <diagonal/>
    </border>
    <border>
      <left style="hair">
        <color auto="1"/>
      </left>
      <right style="medium">
        <color indexed="64"/>
      </right>
      <top style="medium">
        <color indexed="64"/>
      </top>
      <bottom/>
      <diagonal/>
    </border>
    <border>
      <left style="hair">
        <color auto="1"/>
      </left>
      <right style="medium">
        <color indexed="64"/>
      </right>
      <top style="medium">
        <color indexed="64"/>
      </top>
      <bottom style="thin">
        <color indexed="64"/>
      </bottom>
      <diagonal/>
    </border>
    <border>
      <left style="hair">
        <color auto="1"/>
      </left>
      <right style="medium">
        <color indexed="64"/>
      </right>
      <top style="thin">
        <color indexed="64"/>
      </top>
      <bottom style="thin">
        <color indexed="64"/>
      </bottom>
      <diagonal/>
    </border>
    <border>
      <left style="hair">
        <color auto="1"/>
      </left>
      <right style="medium">
        <color indexed="64"/>
      </right>
      <top style="thin">
        <color indexed="64"/>
      </top>
      <bottom style="medium">
        <color indexed="64"/>
      </bottom>
      <diagonal/>
    </border>
    <border>
      <left style="hair">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hair">
        <color indexed="64"/>
      </left>
      <right style="thin">
        <color indexed="64"/>
      </right>
      <top style="medium">
        <color indexed="64"/>
      </top>
      <bottom/>
      <diagonal/>
    </border>
    <border>
      <left style="double">
        <color indexed="64"/>
      </left>
      <right/>
      <top style="medium">
        <color indexed="64"/>
      </top>
      <bottom/>
      <diagonal/>
    </border>
    <border>
      <left style="thin">
        <color indexed="64"/>
      </left>
      <right style="double">
        <color indexed="64"/>
      </right>
      <top style="medium">
        <color indexed="64"/>
      </top>
      <bottom/>
      <diagonal/>
    </border>
    <border>
      <left style="hair">
        <color indexed="64"/>
      </left>
      <right style="medium">
        <color indexed="64"/>
      </right>
      <top/>
      <bottom/>
      <diagonal/>
    </border>
    <border>
      <left style="hair">
        <color indexed="64"/>
      </left>
      <right style="medium">
        <color indexed="64"/>
      </right>
      <top style="medium">
        <color indexed="64"/>
      </top>
      <bottom style="hair">
        <color indexed="64"/>
      </bottom>
      <diagonal/>
    </border>
    <border>
      <left/>
      <right style="hair">
        <color indexed="8"/>
      </right>
      <top style="medium">
        <color indexed="64"/>
      </top>
      <bottom/>
      <diagonal/>
    </border>
    <border>
      <left style="hair">
        <color indexed="8"/>
      </left>
      <right/>
      <top style="medium">
        <color indexed="64"/>
      </top>
      <bottom/>
      <diagonal/>
    </border>
    <border>
      <left/>
      <right style="medium">
        <color indexed="64"/>
      </right>
      <top/>
      <bottom style="hair">
        <color indexed="8"/>
      </bottom>
      <diagonal/>
    </border>
    <border>
      <left style="hair">
        <color indexed="8"/>
      </left>
      <right/>
      <top/>
      <bottom style="medium">
        <color indexed="64"/>
      </bottom>
      <diagonal/>
    </border>
    <border>
      <left/>
      <right style="hair">
        <color indexed="64"/>
      </right>
      <top style="medium">
        <color indexed="64"/>
      </top>
      <bottom/>
      <diagonal/>
    </border>
    <border>
      <left/>
      <right style="hair">
        <color indexed="8"/>
      </right>
      <top/>
      <bottom style="medium">
        <color indexed="64"/>
      </bottom>
      <diagonal/>
    </border>
    <border>
      <left style="hair">
        <color indexed="64"/>
      </left>
      <right/>
      <top style="medium">
        <color indexed="64"/>
      </top>
      <bottom/>
      <diagonal/>
    </border>
    <border>
      <left/>
      <right style="hair">
        <color indexed="8"/>
      </right>
      <top/>
      <bottom style="thin">
        <color indexed="64"/>
      </bottom>
      <diagonal/>
    </border>
    <border>
      <left style="hair">
        <color indexed="8"/>
      </left>
      <right/>
      <top/>
      <bottom style="thin">
        <color indexed="64"/>
      </bottom>
      <diagonal/>
    </border>
    <border>
      <left/>
      <right style="hair">
        <color indexed="8"/>
      </right>
      <top style="thin">
        <color indexed="64"/>
      </top>
      <bottom/>
      <diagonal/>
    </border>
    <border>
      <left style="hair">
        <color indexed="8"/>
      </left>
      <right/>
      <top style="thin">
        <color indexed="64"/>
      </top>
      <bottom/>
      <diagonal/>
    </border>
    <border>
      <left style="thin">
        <color indexed="64"/>
      </left>
      <right style="thin">
        <color indexed="64"/>
      </right>
      <top/>
      <bottom style="hair">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hair">
        <color auto="1"/>
      </right>
      <top style="thick">
        <color auto="1"/>
      </top>
      <bottom style="thick">
        <color auto="1"/>
      </bottom>
      <diagonal/>
    </border>
    <border>
      <left style="hair">
        <color auto="1"/>
      </left>
      <right/>
      <top style="thick">
        <color auto="1"/>
      </top>
      <bottom style="thick">
        <color auto="1"/>
      </bottom>
      <diagonal/>
    </border>
    <border>
      <left/>
      <right style="thin">
        <color auto="1"/>
      </right>
      <top style="thick">
        <color auto="1"/>
      </top>
      <bottom style="thick">
        <color auto="1"/>
      </bottom>
      <diagonal/>
    </border>
    <border>
      <left style="thin">
        <color auto="1"/>
      </left>
      <right/>
      <top style="thick">
        <color auto="1"/>
      </top>
      <bottom style="thick">
        <color auto="1"/>
      </bottom>
      <diagonal/>
    </border>
    <border>
      <left/>
      <right style="thick">
        <color auto="1"/>
      </right>
      <top style="thick">
        <color auto="1"/>
      </top>
      <bottom style="thick">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style="dotted">
        <color indexed="64"/>
      </bottom>
      <diagonal/>
    </border>
    <border>
      <left/>
      <right style="thin">
        <color indexed="64"/>
      </right>
      <top style="dotted">
        <color indexed="64"/>
      </top>
      <bottom/>
      <diagonal/>
    </border>
    <border>
      <left/>
      <right style="double">
        <color auto="1"/>
      </right>
      <top style="double">
        <color auto="1"/>
      </top>
      <bottom/>
      <diagonal/>
    </border>
    <border>
      <left/>
      <right style="double">
        <color auto="1"/>
      </right>
      <top/>
      <bottom style="double">
        <color auto="1"/>
      </bottom>
      <diagonal/>
    </border>
    <border>
      <left style="double">
        <color indexed="64"/>
      </left>
      <right/>
      <top/>
      <bottom style="double">
        <color auto="1"/>
      </bottom>
      <diagonal/>
    </border>
    <border>
      <left style="hair">
        <color indexed="64"/>
      </left>
      <right/>
      <top/>
      <bottom style="hair">
        <color indexed="8"/>
      </bottom>
      <diagonal/>
    </border>
    <border>
      <left/>
      <right style="thin">
        <color indexed="64"/>
      </right>
      <top/>
      <bottom style="hair">
        <color indexed="8"/>
      </bottom>
      <diagonal/>
    </border>
    <border>
      <left style="hair">
        <color indexed="64"/>
      </left>
      <right/>
      <top style="hair">
        <color indexed="8"/>
      </top>
      <bottom/>
      <diagonal/>
    </border>
    <border>
      <left/>
      <right/>
      <top style="hair">
        <color indexed="8"/>
      </top>
      <bottom/>
      <diagonal/>
    </border>
    <border>
      <left/>
      <right style="thin">
        <color indexed="64"/>
      </right>
      <top style="hair">
        <color indexed="8"/>
      </top>
      <bottom/>
      <diagonal/>
    </border>
    <border>
      <left style="thin">
        <color indexed="64"/>
      </left>
      <right/>
      <top style="hair">
        <color indexed="64"/>
      </top>
      <bottom style="hair">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s>
  <cellStyleXfs count="16">
    <xf numFmtId="0" fontId="0" fillId="0" borderId="0"/>
    <xf numFmtId="9" fontId="10" fillId="0" borderId="0" applyFont="0" applyFill="0" applyBorder="0" applyAlignment="0" applyProtection="0"/>
    <xf numFmtId="0" fontId="60" fillId="0" borderId="0"/>
    <xf numFmtId="0" fontId="23" fillId="0" borderId="0"/>
    <xf numFmtId="0" fontId="78" fillId="15" borderId="0" applyNumberFormat="0" applyBorder="0" applyAlignment="0" applyProtection="0"/>
    <xf numFmtId="0" fontId="78" fillId="16" borderId="0" applyNumberFormat="0" applyBorder="0" applyAlignment="0" applyProtection="0"/>
    <xf numFmtId="0" fontId="9" fillId="0" borderId="0"/>
    <xf numFmtId="0" fontId="23" fillId="0" borderId="0"/>
    <xf numFmtId="0" fontId="127" fillId="0" borderId="0" applyNumberFormat="0" applyFill="0" applyBorder="0" applyAlignment="0" applyProtection="0"/>
    <xf numFmtId="0" fontId="155" fillId="35" borderId="0" applyNumberFormat="0" applyBorder="0" applyAlignment="0" applyProtection="0"/>
    <xf numFmtId="0" fontId="10" fillId="0" borderId="0"/>
    <xf numFmtId="0" fontId="8" fillId="0" borderId="0"/>
    <xf numFmtId="0" fontId="7" fillId="0" borderId="0"/>
    <xf numFmtId="0" fontId="78" fillId="57" borderId="0" applyNumberFormat="0" applyBorder="0" applyAlignment="0" applyProtection="0"/>
    <xf numFmtId="0" fontId="60" fillId="0" borderId="0"/>
    <xf numFmtId="0" fontId="3" fillId="0" borderId="0"/>
  </cellStyleXfs>
  <cellXfs count="6894">
    <xf numFmtId="0" fontId="0" fillId="0" borderId="0" xfId="0"/>
    <xf numFmtId="0" fontId="11" fillId="0" borderId="0" xfId="0" applyFont="1" applyAlignment="1">
      <alignment horizontal="left" vertical="top"/>
    </xf>
    <xf numFmtId="0" fontId="0" fillId="0" borderId="0" xfId="0" applyProtection="1">
      <protection locked="0"/>
    </xf>
    <xf numFmtId="0" fontId="11" fillId="0" borderId="0" xfId="0" applyFont="1" applyAlignment="1" applyProtection="1">
      <alignment horizontal="left" vertical="top"/>
      <protection locked="0"/>
    </xf>
    <xf numFmtId="0" fontId="15" fillId="0" borderId="0" xfId="0" applyFont="1" applyAlignment="1">
      <alignment vertical="top" wrapText="1"/>
    </xf>
    <xf numFmtId="0" fontId="21" fillId="0" borderId="31" xfId="0" applyFont="1" applyBorder="1" applyAlignment="1">
      <alignment horizontal="center"/>
    </xf>
    <xf numFmtId="0" fontId="21" fillId="0" borderId="34" xfId="0" applyFont="1" applyBorder="1" applyAlignment="1">
      <alignment vertical="top"/>
    </xf>
    <xf numFmtId="0" fontId="21" fillId="0" borderId="38" xfId="0" applyFont="1" applyBorder="1" applyAlignment="1">
      <alignment horizontal="center"/>
    </xf>
    <xf numFmtId="0" fontId="21" fillId="0" borderId="40" xfId="0" applyFont="1" applyBorder="1"/>
    <xf numFmtId="0" fontId="21" fillId="0" borderId="40" xfId="0" applyFont="1" applyBorder="1" applyAlignment="1">
      <alignment horizontal="left"/>
    </xf>
    <xf numFmtId="0" fontId="21" fillId="0" borderId="37" xfId="0" applyFont="1" applyBorder="1" applyAlignment="1">
      <alignment horizontal="left"/>
    </xf>
    <xf numFmtId="0" fontId="21" fillId="0" borderId="19" xfId="0" applyFont="1" applyBorder="1"/>
    <xf numFmtId="0" fontId="21" fillId="0" borderId="19" xfId="0" applyFont="1" applyBorder="1" applyAlignment="1">
      <alignment horizontal="left"/>
    </xf>
    <xf numFmtId="0" fontId="21" fillId="0" borderId="21" xfId="0" applyFont="1" applyBorder="1" applyAlignment="1">
      <alignment horizontal="left"/>
    </xf>
    <xf numFmtId="0" fontId="21" fillId="0" borderId="27" xfId="0" applyFont="1" applyBorder="1" applyAlignment="1">
      <alignment vertical="top"/>
    </xf>
    <xf numFmtId="0" fontId="21" fillId="0" borderId="47" xfId="0" applyFont="1" applyBorder="1" applyAlignment="1">
      <alignment horizontal="center"/>
    </xf>
    <xf numFmtId="0" fontId="21" fillId="0" borderId="48" xfId="0" applyFont="1" applyBorder="1" applyAlignment="1">
      <alignment horizontal="center"/>
    </xf>
    <xf numFmtId="0" fontId="11" fillId="0" borderId="0" xfId="0" applyFont="1" applyAlignment="1">
      <alignment horizontal="center" vertical="center" textRotation="90"/>
    </xf>
    <xf numFmtId="2" fontId="18" fillId="0" borderId="0" xfId="0" applyNumberFormat="1" applyFont="1" applyAlignment="1">
      <alignment horizontal="center" vertical="center" textRotation="90"/>
    </xf>
    <xf numFmtId="0" fontId="11" fillId="0" borderId="0" xfId="0" applyFont="1" applyAlignment="1">
      <alignment horizontal="left" vertical="top" wrapText="1"/>
    </xf>
    <xf numFmtId="0" fontId="24" fillId="0" borderId="0" xfId="0" applyFont="1" applyAlignment="1">
      <alignment horizontal="center" vertical="top"/>
    </xf>
    <xf numFmtId="0" fontId="23" fillId="0" borderId="0" xfId="0" applyFont="1" applyAlignment="1">
      <alignment horizontal="center"/>
    </xf>
    <xf numFmtId="0" fontId="18" fillId="0" borderId="0" xfId="0" applyFont="1" applyAlignment="1">
      <alignment vertical="center" textRotation="90"/>
    </xf>
    <xf numFmtId="2" fontId="19" fillId="0" borderId="0" xfId="0" applyNumberFormat="1" applyFont="1" applyAlignment="1">
      <alignment horizontal="center" vertical="center" textRotation="90"/>
    </xf>
    <xf numFmtId="0" fontId="25" fillId="0" borderId="0" xfId="0" applyFont="1" applyAlignment="1">
      <alignment horizontal="center" vertical="center"/>
    </xf>
    <xf numFmtId="0" fontId="11" fillId="0" borderId="0" xfId="0" applyFont="1" applyAlignment="1">
      <alignment vertical="center"/>
    </xf>
    <xf numFmtId="0" fontId="26" fillId="0" borderId="0" xfId="0" applyFont="1" applyAlignment="1">
      <alignment horizontal="center" vertical="center"/>
    </xf>
    <xf numFmtId="0" fontId="11" fillId="0" borderId="65" xfId="0" applyFont="1" applyBorder="1" applyAlignment="1">
      <alignment horizontal="center" vertical="center" textRotation="90"/>
    </xf>
    <xf numFmtId="2" fontId="18" fillId="0" borderId="65" xfId="0" applyNumberFormat="1" applyFont="1" applyBorder="1" applyAlignment="1">
      <alignment horizontal="center" vertical="center" textRotation="90"/>
    </xf>
    <xf numFmtId="0" fontId="11" fillId="0" borderId="65" xfId="0" applyFont="1" applyBorder="1" applyAlignment="1">
      <alignment horizontal="left" vertical="top" wrapText="1"/>
    </xf>
    <xf numFmtId="0" fontId="24" fillId="0" borderId="65" xfId="0" applyFont="1" applyBorder="1" applyAlignment="1">
      <alignment horizontal="center" vertical="top"/>
    </xf>
    <xf numFmtId="0" fontId="23" fillId="0" borderId="65" xfId="0" applyFont="1" applyBorder="1" applyAlignment="1">
      <alignment horizontal="center"/>
    </xf>
    <xf numFmtId="0" fontId="21" fillId="0" borderId="67" xfId="0" applyFont="1" applyBorder="1" applyAlignment="1">
      <alignment vertical="top"/>
    </xf>
    <xf numFmtId="0" fontId="21" fillId="0" borderId="68" xfId="0" applyFont="1" applyBorder="1" applyAlignment="1">
      <alignment vertical="top"/>
    </xf>
    <xf numFmtId="0" fontId="11" fillId="0" borderId="5" xfId="0" applyFont="1" applyBorder="1" applyAlignment="1">
      <alignment horizontal="center" vertical="center" textRotation="90"/>
    </xf>
    <xf numFmtId="2" fontId="18" fillId="0" borderId="5" xfId="0" applyNumberFormat="1" applyFont="1" applyBorder="1" applyAlignment="1">
      <alignment horizontal="center" vertical="center" textRotation="90"/>
    </xf>
    <xf numFmtId="0" fontId="11" fillId="0" borderId="5" xfId="0" applyFont="1" applyBorder="1" applyAlignment="1">
      <alignment horizontal="left" vertical="top" wrapText="1"/>
    </xf>
    <xf numFmtId="0" fontId="24" fillId="0" borderId="5" xfId="0" applyFont="1" applyBorder="1" applyAlignment="1">
      <alignment horizontal="center" vertical="center"/>
    </xf>
    <xf numFmtId="0" fontId="11" fillId="0" borderId="5" xfId="0" applyFont="1" applyBorder="1"/>
    <xf numFmtId="0" fontId="11" fillId="0" borderId="1" xfId="0" applyFont="1" applyBorder="1" applyAlignment="1">
      <alignment horizontal="center" vertical="top"/>
    </xf>
    <xf numFmtId="0" fontId="11" fillId="0" borderId="1" xfId="0" applyFont="1" applyBorder="1" applyAlignment="1">
      <alignment vertical="top" wrapText="1"/>
    </xf>
    <xf numFmtId="0" fontId="11" fillId="0" borderId="1" xfId="0" applyFont="1" applyBorder="1" applyAlignment="1">
      <alignment horizontal="left" vertical="top"/>
    </xf>
    <xf numFmtId="165" fontId="11" fillId="0" borderId="1" xfId="0" applyNumberFormat="1" applyFont="1" applyBorder="1" applyAlignment="1">
      <alignment horizontal="center" vertical="top"/>
    </xf>
    <xf numFmtId="0" fontId="21" fillId="0" borderId="77" xfId="0" applyFont="1" applyBorder="1" applyAlignment="1">
      <alignment vertical="top"/>
    </xf>
    <xf numFmtId="0" fontId="21" fillId="0" borderId="78" xfId="0" applyFont="1" applyBorder="1" applyAlignment="1">
      <alignment vertical="top"/>
    </xf>
    <xf numFmtId="0" fontId="21" fillId="0" borderId="77" xfId="0" applyFont="1" applyBorder="1" applyAlignment="1">
      <alignment horizontal="center"/>
    </xf>
    <xf numFmtId="0" fontId="21" fillId="0" borderId="78" xfId="0" applyFont="1" applyBorder="1" applyAlignment="1">
      <alignment horizontal="center"/>
    </xf>
    <xf numFmtId="0" fontId="14" fillId="0" borderId="0" xfId="0" applyFont="1" applyAlignment="1">
      <alignment vertical="top" wrapText="1"/>
    </xf>
    <xf numFmtId="0" fontId="11" fillId="0" borderId="0" xfId="0" applyFont="1" applyAlignment="1">
      <alignment vertical="top"/>
    </xf>
    <xf numFmtId="0" fontId="18" fillId="0" borderId="0" xfId="0" applyFont="1" applyAlignment="1">
      <alignment horizontal="center" vertical="center" textRotation="90"/>
    </xf>
    <xf numFmtId="2" fontId="19" fillId="0" borderId="65" xfId="0" applyNumberFormat="1" applyFont="1" applyBorder="1" applyAlignment="1">
      <alignment horizontal="center" vertical="center" textRotation="90"/>
    </xf>
    <xf numFmtId="0" fontId="11" fillId="0" borderId="0" xfId="0" applyFont="1" applyAlignment="1" applyProtection="1">
      <alignment horizontal="center" textRotation="90"/>
      <protection locked="0"/>
    </xf>
    <xf numFmtId="0" fontId="11" fillId="0" borderId="48" xfId="0" applyFont="1" applyBorder="1" applyAlignment="1">
      <alignment vertical="top"/>
    </xf>
    <xf numFmtId="0" fontId="11" fillId="0" borderId="91" xfId="0" applyFont="1" applyBorder="1" applyAlignment="1" applyProtection="1">
      <alignment horizontal="left" vertical="top"/>
      <protection locked="0"/>
    </xf>
    <xf numFmtId="0" fontId="23" fillId="0" borderId="34" xfId="0" applyFont="1" applyBorder="1" applyAlignment="1">
      <alignment horizontal="center"/>
    </xf>
    <xf numFmtId="0" fontId="23" fillId="0" borderId="38" xfId="0" applyFont="1" applyBorder="1" applyAlignment="1">
      <alignment horizontal="center"/>
    </xf>
    <xf numFmtId="0" fontId="23" fillId="0" borderId="62" xfId="0" applyFont="1" applyBorder="1" applyAlignment="1">
      <alignment horizontal="center"/>
    </xf>
    <xf numFmtId="0" fontId="23" fillId="0" borderId="19" xfId="0" applyFont="1" applyBorder="1" applyAlignment="1">
      <alignment horizontal="center"/>
    </xf>
    <xf numFmtId="0" fontId="11" fillId="0" borderId="48" xfId="0" applyFont="1" applyBorder="1" applyAlignment="1">
      <alignment horizontal="left" vertical="top"/>
    </xf>
    <xf numFmtId="0" fontId="12" fillId="0" borderId="0" xfId="0" applyFont="1" applyAlignment="1">
      <alignment horizontal="left" vertical="top" wrapText="1"/>
    </xf>
    <xf numFmtId="0" fontId="11" fillId="0" borderId="68" xfId="0" applyFont="1" applyBorder="1" applyAlignment="1">
      <alignment horizontal="left" vertical="top"/>
    </xf>
    <xf numFmtId="0" fontId="23" fillId="0" borderId="40" xfId="0" applyFont="1" applyBorder="1" applyAlignment="1">
      <alignment horizontal="center"/>
    </xf>
    <xf numFmtId="0" fontId="23" fillId="0" borderId="63" xfId="0" applyFont="1" applyBorder="1" applyAlignment="1">
      <alignment horizontal="center"/>
    </xf>
    <xf numFmtId="0" fontId="11" fillId="0" borderId="78" xfId="0" applyFont="1" applyBorder="1" applyAlignment="1">
      <alignment horizontal="left" vertical="top"/>
    </xf>
    <xf numFmtId="0" fontId="11" fillId="0" borderId="34" xfId="0" applyFont="1" applyBorder="1" applyAlignment="1">
      <alignment horizontal="center"/>
    </xf>
    <xf numFmtId="0" fontId="11" fillId="0" borderId="38" xfId="0" applyFont="1" applyBorder="1" applyAlignment="1">
      <alignment horizontal="center"/>
    </xf>
    <xf numFmtId="2" fontId="11" fillId="0" borderId="27" xfId="0" applyNumberFormat="1" applyFont="1" applyBorder="1" applyAlignment="1">
      <alignment vertical="top" wrapText="1"/>
    </xf>
    <xf numFmtId="2" fontId="11" fillId="0" borderId="31" xfId="0" applyNumberFormat="1" applyFont="1" applyBorder="1" applyAlignment="1">
      <alignment vertical="top" wrapText="1"/>
    </xf>
    <xf numFmtId="0" fontId="20" fillId="0" borderId="0" xfId="0" applyFont="1" applyAlignment="1">
      <alignment vertical="top"/>
    </xf>
    <xf numFmtId="0" fontId="20" fillId="0" borderId="78" xfId="0" applyFont="1" applyBorder="1" applyAlignment="1">
      <alignment vertical="top"/>
    </xf>
    <xf numFmtId="0" fontId="20" fillId="0" borderId="15" xfId="0" applyFont="1" applyBorder="1" applyAlignment="1">
      <alignment vertical="top"/>
    </xf>
    <xf numFmtId="0" fontId="20" fillId="0" borderId="31" xfId="0" applyFont="1" applyBorder="1" applyAlignment="1">
      <alignment vertical="top"/>
    </xf>
    <xf numFmtId="0" fontId="11" fillId="0" borderId="33" xfId="0" applyFont="1" applyBorder="1" applyAlignment="1">
      <alignment horizontal="left" vertical="top"/>
    </xf>
    <xf numFmtId="9" fontId="10" fillId="0" borderId="0" xfId="1" applyFont="1" applyFill="1" applyBorder="1" applyAlignment="1">
      <alignment horizontal="center" wrapText="1"/>
    </xf>
    <xf numFmtId="9" fontId="10" fillId="0" borderId="126" xfId="1" applyFont="1" applyFill="1" applyBorder="1" applyAlignment="1" applyProtection="1">
      <alignment horizontal="center"/>
    </xf>
    <xf numFmtId="9" fontId="10" fillId="0" borderId="0" xfId="1" applyFont="1" applyFill="1" applyBorder="1" applyAlignment="1" applyProtection="1">
      <alignment horizontal="center"/>
    </xf>
    <xf numFmtId="0" fontId="11" fillId="2" borderId="0" xfId="0" applyFont="1" applyFill="1" applyAlignment="1">
      <alignment horizontal="left" vertical="top"/>
    </xf>
    <xf numFmtId="0" fontId="20" fillId="2" borderId="0" xfId="0" applyFont="1" applyFill="1" applyAlignment="1">
      <alignment vertical="top"/>
    </xf>
    <xf numFmtId="0" fontId="55" fillId="0" borderId="0" xfId="0" applyFont="1" applyAlignment="1">
      <alignment vertical="top"/>
    </xf>
    <xf numFmtId="0" fontId="45" fillId="0" borderId="0" xfId="0" applyFont="1" applyAlignment="1">
      <alignment horizontal="left" vertical="top"/>
    </xf>
    <xf numFmtId="49" fontId="45" fillId="0" borderId="0" xfId="0" applyNumberFormat="1" applyFont="1" applyAlignment="1">
      <alignment horizontal="left" vertical="top"/>
    </xf>
    <xf numFmtId="0" fontId="58" fillId="0" borderId="0" xfId="0" applyFont="1" applyAlignment="1">
      <alignment horizontal="left" vertical="top"/>
    </xf>
    <xf numFmtId="0" fontId="55" fillId="0" borderId="15" xfId="0" applyFont="1" applyBorder="1" applyAlignment="1">
      <alignment vertical="top"/>
    </xf>
    <xf numFmtId="0" fontId="11" fillId="0" borderId="5" xfId="0" applyFont="1" applyBorder="1" applyAlignment="1">
      <alignment horizontal="left" vertical="top"/>
    </xf>
    <xf numFmtId="0" fontId="11" fillId="0" borderId="14" xfId="0" applyFont="1" applyBorder="1" applyAlignment="1">
      <alignment horizontal="left" vertical="top"/>
    </xf>
    <xf numFmtId="49" fontId="13" fillId="0" borderId="0" xfId="0" applyNumberFormat="1" applyFont="1" applyAlignment="1">
      <alignment horizontal="left" vertical="top" wrapText="1"/>
    </xf>
    <xf numFmtId="1" fontId="18" fillId="0" borderId="0" xfId="0" applyNumberFormat="1" applyFont="1" applyAlignment="1">
      <alignment horizontal="left" vertical="top"/>
    </xf>
    <xf numFmtId="1" fontId="11" fillId="0" borderId="0" xfId="0" applyNumberFormat="1" applyFont="1" applyAlignment="1">
      <alignment horizontal="left" vertical="top"/>
    </xf>
    <xf numFmtId="0" fontId="18" fillId="0" borderId="33" xfId="0" applyFont="1" applyBorder="1" applyAlignment="1">
      <alignment vertical="center" textRotation="90"/>
    </xf>
    <xf numFmtId="0" fontId="12" fillId="0" borderId="111" xfId="0" applyFont="1" applyBorder="1" applyAlignment="1">
      <alignment horizontal="left" vertical="top" wrapText="1"/>
    </xf>
    <xf numFmtId="0" fontId="18" fillId="0" borderId="90" xfId="0" applyFont="1" applyBorder="1" applyAlignment="1">
      <alignment vertical="center" textRotation="90"/>
    </xf>
    <xf numFmtId="1" fontId="18" fillId="3" borderId="111" xfId="0" applyNumberFormat="1" applyFont="1" applyFill="1" applyBorder="1" applyAlignment="1">
      <alignment horizontal="left" vertical="top"/>
    </xf>
    <xf numFmtId="0" fontId="11" fillId="0" borderId="111" xfId="0" applyFont="1" applyBorder="1" applyAlignment="1">
      <alignment horizontal="left" vertical="top" wrapText="1"/>
    </xf>
    <xf numFmtId="0" fontId="18" fillId="0" borderId="14" xfId="0" applyFont="1" applyBorder="1" applyAlignment="1">
      <alignment vertical="center" textRotation="90"/>
    </xf>
    <xf numFmtId="0" fontId="11" fillId="0" borderId="32" xfId="0" applyFont="1" applyBorder="1" applyAlignment="1">
      <alignment horizontal="center" textRotation="90"/>
    </xf>
    <xf numFmtId="0" fontId="11" fillId="0" borderId="0" xfId="0" applyFont="1" applyAlignment="1">
      <alignment horizontal="center" textRotation="90"/>
    </xf>
    <xf numFmtId="0" fontId="23" fillId="4" borderId="39" xfId="0" applyFont="1" applyFill="1" applyBorder="1" applyAlignment="1">
      <alignment horizontal="right" vertical="top"/>
    </xf>
    <xf numFmtId="0" fontId="23" fillId="4" borderId="41" xfId="0" applyFont="1" applyFill="1" applyBorder="1" applyAlignment="1">
      <alignment horizontal="right" vertical="top"/>
    </xf>
    <xf numFmtId="0" fontId="23" fillId="0" borderId="36" xfId="0" applyFont="1" applyBorder="1" applyAlignment="1">
      <alignment horizontal="center"/>
    </xf>
    <xf numFmtId="0" fontId="41" fillId="0" borderId="34" xfId="0" applyFont="1" applyBorder="1" applyAlignment="1">
      <alignment vertical="top"/>
    </xf>
    <xf numFmtId="0" fontId="23" fillId="0" borderId="18" xfId="0" applyFont="1" applyBorder="1" applyAlignment="1">
      <alignment horizontal="center"/>
    </xf>
    <xf numFmtId="0" fontId="41" fillId="0" borderId="34" xfId="0" applyFont="1" applyBorder="1" applyAlignment="1">
      <alignment vertical="center"/>
    </xf>
    <xf numFmtId="0" fontId="23" fillId="5" borderId="39" xfId="0" applyFont="1" applyFill="1" applyBorder="1" applyAlignment="1">
      <alignment horizontal="right" vertical="top"/>
    </xf>
    <xf numFmtId="0" fontId="23" fillId="5" borderId="41" xfId="0" applyFont="1" applyFill="1" applyBorder="1" applyAlignment="1">
      <alignment horizontal="right" vertical="top"/>
    </xf>
    <xf numFmtId="0" fontId="11" fillId="5" borderId="10" xfId="0" applyFont="1" applyFill="1" applyBorder="1" applyAlignment="1">
      <alignment vertical="center"/>
    </xf>
    <xf numFmtId="0" fontId="11" fillId="5" borderId="20" xfId="0" applyFont="1" applyFill="1" applyBorder="1" applyAlignment="1">
      <alignment vertical="center"/>
    </xf>
    <xf numFmtId="2" fontId="11" fillId="5" borderId="55" xfId="0" applyNumberFormat="1" applyFont="1" applyFill="1" applyBorder="1" applyAlignment="1">
      <alignment vertical="center"/>
    </xf>
    <xf numFmtId="0" fontId="11" fillId="5" borderId="39" xfId="0" applyFont="1" applyFill="1" applyBorder="1" applyAlignment="1">
      <alignment vertical="center"/>
    </xf>
    <xf numFmtId="0" fontId="11" fillId="5" borderId="69" xfId="0" applyFont="1" applyFill="1" applyBorder="1" applyAlignment="1">
      <alignment vertical="center"/>
    </xf>
    <xf numFmtId="0" fontId="11" fillId="0" borderId="91" xfId="0" applyFont="1" applyBorder="1" applyAlignment="1" applyProtection="1">
      <alignment horizontal="center" textRotation="90"/>
      <protection locked="0"/>
    </xf>
    <xf numFmtId="0" fontId="28" fillId="0" borderId="34" xfId="0" applyFont="1" applyBorder="1" applyAlignment="1">
      <alignment horizontal="center"/>
    </xf>
    <xf numFmtId="0" fontId="28" fillId="0" borderId="38" xfId="0" applyFont="1" applyBorder="1" applyAlignment="1">
      <alignment horizontal="center"/>
    </xf>
    <xf numFmtId="0" fontId="28" fillId="0" borderId="27" xfId="0" applyFont="1" applyBorder="1" applyAlignment="1">
      <alignment horizontal="center"/>
    </xf>
    <xf numFmtId="0" fontId="28" fillId="0" borderId="31" xfId="0" applyFont="1" applyBorder="1" applyAlignment="1">
      <alignment horizontal="center"/>
    </xf>
    <xf numFmtId="0" fontId="40" fillId="0" borderId="40" xfId="0" applyFont="1" applyBorder="1"/>
    <xf numFmtId="0" fontId="40" fillId="0" borderId="40" xfId="0" applyFont="1" applyBorder="1" applyAlignment="1">
      <alignment horizontal="left"/>
    </xf>
    <xf numFmtId="0" fontId="40" fillId="0" borderId="37" xfId="0" applyFont="1" applyBorder="1" applyAlignment="1">
      <alignment horizontal="left"/>
    </xf>
    <xf numFmtId="0" fontId="40" fillId="0" borderId="19" xfId="0" applyFont="1" applyBorder="1"/>
    <xf numFmtId="0" fontId="40" fillId="0" borderId="19" xfId="0" applyFont="1" applyBorder="1" applyAlignment="1">
      <alignment horizontal="left"/>
    </xf>
    <xf numFmtId="0" fontId="40" fillId="0" borderId="21" xfId="0" applyFont="1" applyBorder="1" applyAlignment="1">
      <alignment horizontal="left"/>
    </xf>
    <xf numFmtId="0" fontId="28" fillId="0" borderId="77" xfId="0" applyFont="1" applyBorder="1" applyAlignment="1">
      <alignment horizontal="center"/>
    </xf>
    <xf numFmtId="0" fontId="28" fillId="0" borderId="78" xfId="0" applyFont="1" applyBorder="1" applyAlignment="1">
      <alignment horizontal="center"/>
    </xf>
    <xf numFmtId="0" fontId="40" fillId="0" borderId="31" xfId="0" applyFont="1" applyBorder="1" applyAlignment="1">
      <alignment horizontal="center"/>
    </xf>
    <xf numFmtId="0" fontId="40" fillId="0" borderId="47" xfId="0" applyFont="1" applyBorder="1" applyAlignment="1">
      <alignment horizontal="center"/>
    </xf>
    <xf numFmtId="0" fontId="40" fillId="0" borderId="48" xfId="0" applyFont="1" applyBorder="1" applyAlignment="1">
      <alignment horizontal="center"/>
    </xf>
    <xf numFmtId="0" fontId="40" fillId="0" borderId="59" xfId="0" applyFont="1" applyBorder="1"/>
    <xf numFmtId="0" fontId="40" fillId="0" borderId="59" xfId="0" applyFont="1" applyBorder="1" applyAlignment="1">
      <alignment horizontal="left"/>
    </xf>
    <xf numFmtId="0" fontId="40" fillId="0" borderId="45" xfId="0" applyFont="1" applyBorder="1" applyAlignment="1">
      <alignment horizontal="left"/>
    </xf>
    <xf numFmtId="0" fontId="40" fillId="0" borderId="61" xfId="0" applyFont="1" applyBorder="1" applyAlignment="1">
      <alignment horizontal="left"/>
    </xf>
    <xf numFmtId="0" fontId="18" fillId="0" borderId="5" xfId="0" applyFont="1" applyBorder="1" applyAlignment="1">
      <alignment horizontal="center" vertical="center" textRotation="90"/>
    </xf>
    <xf numFmtId="0" fontId="23" fillId="0" borderId="5" xfId="0" applyFont="1" applyBorder="1" applyAlignment="1">
      <alignment horizontal="right" vertical="top"/>
    </xf>
    <xf numFmtId="0" fontId="16" fillId="0" borderId="5" xfId="0" applyFont="1" applyBorder="1" applyAlignment="1">
      <alignment horizontal="center" vertical="top"/>
    </xf>
    <xf numFmtId="0" fontId="23" fillId="0" borderId="5" xfId="0" applyFont="1" applyBorder="1"/>
    <xf numFmtId="0" fontId="25" fillId="0" borderId="5" xfId="0" applyFont="1" applyBorder="1" applyAlignment="1">
      <alignment horizontal="center" vertical="top"/>
    </xf>
    <xf numFmtId="0" fontId="23" fillId="0" borderId="5" xfId="0" applyFont="1" applyBorder="1" applyAlignment="1">
      <alignment horizontal="left"/>
    </xf>
    <xf numFmtId="0" fontId="25" fillId="0" borderId="5" xfId="0" applyFont="1" applyBorder="1" applyAlignment="1">
      <alignment horizontal="left" vertical="top"/>
    </xf>
    <xf numFmtId="0" fontId="23" fillId="0" borderId="0" xfId="0" applyFont="1" applyAlignment="1">
      <alignment horizontal="right" vertical="top"/>
    </xf>
    <xf numFmtId="0" fontId="16" fillId="0" borderId="0" xfId="0" applyFont="1" applyAlignment="1">
      <alignment horizontal="center" vertical="top"/>
    </xf>
    <xf numFmtId="0" fontId="23" fillId="0" borderId="0" xfId="0" applyFont="1"/>
    <xf numFmtId="0" fontId="25" fillId="0" borderId="0" xfId="0" applyFont="1" applyAlignment="1">
      <alignment horizontal="center" vertical="top"/>
    </xf>
    <xf numFmtId="0" fontId="23" fillId="0" borderId="0" xfId="0" applyFont="1" applyAlignment="1">
      <alignment horizontal="left"/>
    </xf>
    <xf numFmtId="0" fontId="25" fillId="0" borderId="0" xfId="0" applyFont="1" applyAlignment="1">
      <alignment horizontal="left" vertical="top"/>
    </xf>
    <xf numFmtId="0" fontId="18" fillId="0" borderId="102" xfId="0" applyFont="1" applyBorder="1" applyAlignment="1">
      <alignment horizontal="center" vertical="center" textRotation="90"/>
    </xf>
    <xf numFmtId="0" fontId="23" fillId="0" borderId="104" xfId="0" applyFont="1" applyBorder="1"/>
    <xf numFmtId="0" fontId="23" fillId="0" borderId="104" xfId="0" applyFont="1" applyBorder="1" applyAlignment="1">
      <alignment horizontal="left"/>
    </xf>
    <xf numFmtId="0" fontId="23" fillId="0" borderId="106" xfId="0" applyFont="1" applyBorder="1" applyAlignment="1">
      <alignment horizontal="left"/>
    </xf>
    <xf numFmtId="0" fontId="23" fillId="0" borderId="19" xfId="0" applyFont="1" applyBorder="1"/>
    <xf numFmtId="0" fontId="23" fillId="0" borderId="19" xfId="0" applyFont="1" applyBorder="1" applyAlignment="1">
      <alignment horizontal="left"/>
    </xf>
    <xf numFmtId="0" fontId="23" fillId="0" borderId="21" xfId="0" applyFont="1" applyBorder="1" applyAlignment="1">
      <alignment horizontal="left"/>
    </xf>
    <xf numFmtId="0" fontId="11" fillId="0" borderId="77" xfId="0" applyFont="1" applyBorder="1" applyAlignment="1">
      <alignment horizontal="center"/>
    </xf>
    <xf numFmtId="0" fontId="11" fillId="0" borderId="47" xfId="0" applyFont="1" applyBorder="1" applyAlignment="1">
      <alignment horizontal="center"/>
    </xf>
    <xf numFmtId="2" fontId="19" fillId="0" borderId="48" xfId="0" applyNumberFormat="1" applyFont="1" applyBorder="1" applyAlignment="1">
      <alignment vertical="center" textRotation="90"/>
    </xf>
    <xf numFmtId="0" fontId="23" fillId="0" borderId="9" xfId="0" applyFont="1" applyBorder="1"/>
    <xf numFmtId="0" fontId="23" fillId="0" borderId="9" xfId="0" applyFont="1" applyBorder="1" applyAlignment="1">
      <alignment horizontal="left"/>
    </xf>
    <xf numFmtId="0" fontId="23" fillId="0" borderId="11" xfId="0" applyFont="1" applyBorder="1" applyAlignment="1">
      <alignment horizontal="left"/>
    </xf>
    <xf numFmtId="0" fontId="23" fillId="0" borderId="59" xfId="0" applyFont="1" applyBorder="1"/>
    <xf numFmtId="0" fontId="23" fillId="0" borderId="59" xfId="0" applyFont="1" applyBorder="1" applyAlignment="1">
      <alignment horizontal="left"/>
    </xf>
    <xf numFmtId="0" fontId="23" fillId="0" borderId="61" xfId="0" applyFont="1" applyBorder="1" applyAlignment="1">
      <alignment horizontal="left"/>
    </xf>
    <xf numFmtId="0" fontId="23" fillId="0" borderId="107" xfId="0" applyFont="1" applyBorder="1" applyAlignment="1">
      <alignment horizontal="center"/>
    </xf>
    <xf numFmtId="0" fontId="23" fillId="0" borderId="68" xfId="0" applyFont="1" applyBorder="1" applyAlignment="1">
      <alignment horizontal="center"/>
    </xf>
    <xf numFmtId="0" fontId="23" fillId="0" borderId="77" xfId="0" applyFont="1" applyBorder="1" applyAlignment="1">
      <alignment horizontal="center"/>
    </xf>
    <xf numFmtId="0" fontId="23" fillId="0" borderId="78" xfId="0" applyFont="1" applyBorder="1" applyAlignment="1">
      <alignment horizontal="center"/>
    </xf>
    <xf numFmtId="0" fontId="23" fillId="0" borderId="27" xfId="0" applyFont="1" applyBorder="1" applyAlignment="1">
      <alignment horizontal="center"/>
    </xf>
    <xf numFmtId="0" fontId="23" fillId="0" borderId="31" xfId="0" applyFont="1" applyBorder="1" applyAlignment="1">
      <alignment horizontal="center"/>
    </xf>
    <xf numFmtId="2" fontId="19" fillId="0" borderId="37" xfId="0" applyNumberFormat="1" applyFont="1" applyBorder="1" applyAlignment="1">
      <alignment vertical="center" textRotation="90"/>
    </xf>
    <xf numFmtId="0" fontId="23" fillId="0" borderId="67" xfId="0" applyFont="1" applyBorder="1" applyAlignment="1">
      <alignment horizontal="center"/>
    </xf>
    <xf numFmtId="0" fontId="11" fillId="0" borderId="15" xfId="0" applyFont="1" applyBorder="1" applyAlignment="1">
      <alignment vertical="top" wrapText="1"/>
    </xf>
    <xf numFmtId="0" fontId="23" fillId="0" borderId="47" xfId="0" applyFont="1" applyBorder="1" applyAlignment="1">
      <alignment horizontal="center"/>
    </xf>
    <xf numFmtId="0" fontId="23" fillId="0" borderId="48" xfId="0" applyFont="1" applyBorder="1" applyAlignment="1">
      <alignment horizontal="center"/>
    </xf>
    <xf numFmtId="0" fontId="23" fillId="0" borderId="11" xfId="0" applyFont="1" applyBorder="1" applyAlignment="1">
      <alignment horizontal="center"/>
    </xf>
    <xf numFmtId="0" fontId="23" fillId="0" borderId="9" xfId="0" applyFont="1" applyBorder="1" applyAlignment="1">
      <alignment horizontal="center"/>
    </xf>
    <xf numFmtId="0" fontId="23" fillId="0" borderId="21" xfId="0" applyFont="1" applyBorder="1" applyAlignment="1">
      <alignment horizontal="center"/>
    </xf>
    <xf numFmtId="0" fontId="23" fillId="0" borderId="104" xfId="0" applyFont="1" applyBorder="1" applyAlignment="1">
      <alignment horizontal="center"/>
    </xf>
    <xf numFmtId="0" fontId="23" fillId="0" borderId="106" xfId="0" applyFont="1" applyBorder="1" applyAlignment="1">
      <alignment horizontal="center"/>
    </xf>
    <xf numFmtId="0" fontId="23" fillId="0" borderId="59" xfId="0" applyFont="1" applyBorder="1" applyAlignment="1">
      <alignment horizontal="center"/>
    </xf>
    <xf numFmtId="0" fontId="23" fillId="0" borderId="61" xfId="0" applyFont="1" applyBorder="1" applyAlignment="1">
      <alignment horizontal="center"/>
    </xf>
    <xf numFmtId="0" fontId="11" fillId="0" borderId="1" xfId="0" applyFont="1" applyBorder="1" applyAlignment="1">
      <alignment horizontal="left" vertical="top" wrapText="1"/>
    </xf>
    <xf numFmtId="0" fontId="23" fillId="0" borderId="37" xfId="0" applyFont="1" applyBorder="1" applyAlignment="1">
      <alignment horizontal="center"/>
    </xf>
    <xf numFmtId="0" fontId="41" fillId="0" borderId="67" xfId="0" applyFont="1" applyBorder="1" applyAlignment="1">
      <alignment vertical="top"/>
    </xf>
    <xf numFmtId="0" fontId="11" fillId="0" borderId="27" xfId="0" applyFont="1" applyBorder="1" applyAlignment="1">
      <alignment horizontal="left" vertical="top"/>
    </xf>
    <xf numFmtId="1" fontId="19" fillId="0" borderId="0" xfId="0" applyNumberFormat="1" applyFont="1" applyAlignment="1">
      <alignment horizontal="center" vertical="center" textRotation="90"/>
    </xf>
    <xf numFmtId="0" fontId="11" fillId="0" borderId="67" xfId="0" applyFont="1" applyBorder="1" applyAlignment="1">
      <alignment horizontal="left" vertical="top"/>
    </xf>
    <xf numFmtId="0" fontId="11" fillId="0" borderId="47" xfId="0" applyFont="1" applyBorder="1" applyAlignment="1">
      <alignment horizontal="left" vertical="top"/>
    </xf>
    <xf numFmtId="0" fontId="11" fillId="0" borderId="38" xfId="0" applyFont="1" applyBorder="1" applyAlignment="1">
      <alignment horizontal="left" vertical="top"/>
    </xf>
    <xf numFmtId="0" fontId="11" fillId="0" borderId="31" xfId="0" applyFont="1" applyBorder="1" applyAlignment="1">
      <alignment horizontal="left" vertical="top"/>
    </xf>
    <xf numFmtId="0" fontId="11" fillId="0" borderId="34" xfId="0" applyFont="1" applyBorder="1" applyAlignment="1">
      <alignment horizontal="left" vertical="top"/>
    </xf>
    <xf numFmtId="0" fontId="23" fillId="0" borderId="39" xfId="0" applyFont="1" applyBorder="1" applyAlignment="1">
      <alignment horizontal="right" vertical="center"/>
    </xf>
    <xf numFmtId="0" fontId="23" fillId="0" borderId="17" xfId="0" applyFont="1" applyBorder="1" applyAlignment="1">
      <alignment horizontal="right" vertical="top"/>
    </xf>
    <xf numFmtId="0" fontId="11" fillId="0" borderId="77" xfId="0" applyFont="1" applyBorder="1" applyAlignment="1">
      <alignment horizontal="left" vertical="top"/>
    </xf>
    <xf numFmtId="0" fontId="11" fillId="0" borderId="107" xfId="0" applyFont="1" applyBorder="1" applyAlignment="1">
      <alignment horizontal="left" vertical="top"/>
    </xf>
    <xf numFmtId="0" fontId="11" fillId="0" borderId="62" xfId="0" applyFont="1" applyBorder="1" applyAlignment="1">
      <alignment horizontal="left" vertical="top"/>
    </xf>
    <xf numFmtId="0" fontId="23" fillId="0" borderId="47" xfId="0" applyFont="1" applyBorder="1" applyAlignment="1">
      <alignment horizontal="right"/>
    </xf>
    <xf numFmtId="0" fontId="18" fillId="0" borderId="65" xfId="0" applyFont="1" applyBorder="1" applyAlignment="1">
      <alignment horizontal="center" vertical="center" textRotation="90"/>
    </xf>
    <xf numFmtId="2" fontId="34" fillId="0" borderId="65" xfId="0" applyNumberFormat="1" applyFont="1" applyBorder="1" applyAlignment="1">
      <alignment horizontal="left" vertical="top" wrapText="1"/>
    </xf>
    <xf numFmtId="2" fontId="34" fillId="0" borderId="0" xfId="0" applyNumberFormat="1" applyFont="1" applyAlignment="1">
      <alignment horizontal="left" vertical="top" wrapText="1"/>
    </xf>
    <xf numFmtId="0" fontId="12" fillId="0" borderId="111" xfId="0" applyFont="1" applyBorder="1" applyAlignment="1">
      <alignment horizontal="center" vertical="center" wrapText="1"/>
    </xf>
    <xf numFmtId="168" fontId="19" fillId="0" borderId="111" xfId="0" applyNumberFormat="1" applyFont="1" applyBorder="1" applyAlignment="1">
      <alignment horizontal="center" vertical="center" textRotation="90"/>
    </xf>
    <xf numFmtId="0" fontId="12" fillId="0" borderId="13" xfId="0" applyFont="1" applyBorder="1" applyAlignment="1">
      <alignment horizontal="center" vertical="center" wrapText="1"/>
    </xf>
    <xf numFmtId="0" fontId="19" fillId="0" borderId="0" xfId="0" applyFont="1" applyAlignment="1">
      <alignment horizontal="center" vertical="center" textRotation="90"/>
    </xf>
    <xf numFmtId="0" fontId="25" fillId="0" borderId="0" xfId="0" applyFont="1" applyAlignment="1">
      <alignment horizontal="center" vertical="center" wrapText="1"/>
    </xf>
    <xf numFmtId="168" fontId="19" fillId="0" borderId="0" xfId="0" applyNumberFormat="1" applyFont="1" applyAlignment="1">
      <alignment horizontal="center" vertical="center" textRotation="90"/>
    </xf>
    <xf numFmtId="0" fontId="12" fillId="0" borderId="0" xfId="0" applyFont="1" applyAlignment="1">
      <alignment horizontal="center" vertical="center" wrapText="1"/>
    </xf>
    <xf numFmtId="0" fontId="12" fillId="0" borderId="0" xfId="0" applyFont="1" applyAlignment="1">
      <alignment horizontal="left" vertical="center" wrapText="1"/>
    </xf>
    <xf numFmtId="0" fontId="12" fillId="0" borderId="0" xfId="0" applyFont="1" applyAlignment="1">
      <alignment vertical="center" wrapText="1"/>
    </xf>
    <xf numFmtId="0" fontId="11" fillId="0" borderId="13" xfId="0" applyFont="1" applyBorder="1" applyAlignment="1">
      <alignment horizontal="center" vertical="center" wrapText="1"/>
    </xf>
    <xf numFmtId="0" fontId="11" fillId="0" borderId="111" xfId="0" applyFont="1" applyBorder="1" applyAlignment="1">
      <alignment horizontal="center" vertical="center" wrapText="1"/>
    </xf>
    <xf numFmtId="2" fontId="18" fillId="0" borderId="33" xfId="0" applyNumberFormat="1" applyFont="1" applyBorder="1" applyAlignment="1">
      <alignment vertical="center" textRotation="90"/>
    </xf>
    <xf numFmtId="0" fontId="11" fillId="0" borderId="24" xfId="0" applyFont="1" applyBorder="1" applyAlignment="1">
      <alignment vertical="top" wrapText="1"/>
    </xf>
    <xf numFmtId="0" fontId="25" fillId="0" borderId="24" xfId="0" applyFont="1" applyBorder="1" applyAlignment="1">
      <alignment vertical="top"/>
    </xf>
    <xf numFmtId="2" fontId="18" fillId="0" borderId="90" xfId="0" applyNumberFormat="1" applyFont="1" applyBorder="1" applyAlignment="1">
      <alignment vertical="center" textRotation="90"/>
    </xf>
    <xf numFmtId="0" fontId="11" fillId="0" borderId="0" xfId="0" applyFont="1" applyAlignment="1">
      <alignment vertical="top" wrapText="1"/>
    </xf>
    <xf numFmtId="0" fontId="25" fillId="0" borderId="0" xfId="0" applyFont="1" applyAlignment="1">
      <alignment vertical="top"/>
    </xf>
    <xf numFmtId="2" fontId="18" fillId="0" borderId="14" xfId="0" applyNumberFormat="1" applyFont="1" applyBorder="1" applyAlignment="1">
      <alignment vertical="center" textRotation="90"/>
    </xf>
    <xf numFmtId="0" fontId="25" fillId="0" borderId="15" xfId="0" applyFont="1" applyBorder="1" applyAlignment="1">
      <alignment vertical="top"/>
    </xf>
    <xf numFmtId="0" fontId="11" fillId="0" borderId="0" xfId="0" applyFont="1" applyAlignment="1">
      <alignment horizontal="left" vertical="center" wrapText="1"/>
    </xf>
    <xf numFmtId="0" fontId="43" fillId="0" borderId="0" xfId="0" applyFont="1" applyAlignment="1">
      <alignment horizontal="center" vertical="top"/>
    </xf>
    <xf numFmtId="0" fontId="18" fillId="0" borderId="0" xfId="0" applyFont="1" applyAlignment="1">
      <alignment horizontal="left" vertical="top"/>
    </xf>
    <xf numFmtId="0" fontId="23" fillId="8" borderId="93" xfId="0" applyFont="1" applyFill="1" applyBorder="1" applyAlignment="1">
      <alignment horizontal="right" vertical="top"/>
    </xf>
    <xf numFmtId="0" fontId="23" fillId="8" borderId="10" xfId="0" applyFont="1" applyFill="1" applyBorder="1" applyAlignment="1">
      <alignment horizontal="right" vertical="top"/>
    </xf>
    <xf numFmtId="0" fontId="23" fillId="8" borderId="39" xfId="0" applyFont="1" applyFill="1" applyBorder="1" applyAlignment="1">
      <alignment horizontal="right" vertical="top"/>
    </xf>
    <xf numFmtId="0" fontId="23" fillId="8" borderId="41" xfId="0" applyFont="1" applyFill="1" applyBorder="1" applyAlignment="1">
      <alignment horizontal="right" vertical="top"/>
    </xf>
    <xf numFmtId="0" fontId="23" fillId="8" borderId="101" xfId="0" applyFont="1" applyFill="1" applyBorder="1" applyAlignment="1">
      <alignment horizontal="right" vertical="top"/>
    </xf>
    <xf numFmtId="0" fontId="23" fillId="8" borderId="69" xfId="0" applyFont="1" applyFill="1" applyBorder="1" applyAlignment="1">
      <alignment horizontal="right" vertical="top"/>
    </xf>
    <xf numFmtId="0" fontId="23" fillId="8" borderId="103" xfId="0" applyFont="1" applyFill="1" applyBorder="1" applyAlignment="1">
      <alignment horizontal="right" vertical="top"/>
    </xf>
    <xf numFmtId="0" fontId="63" fillId="0" borderId="35" xfId="0" applyFont="1" applyBorder="1" applyAlignment="1" applyProtection="1">
      <alignment horizontal="center" vertical="center"/>
      <protection locked="0"/>
    </xf>
    <xf numFmtId="0" fontId="63" fillId="0" borderId="17" xfId="0" applyFont="1" applyBorder="1" applyAlignment="1" applyProtection="1">
      <alignment horizontal="center" vertical="center"/>
      <protection locked="0"/>
    </xf>
    <xf numFmtId="0" fontId="63" fillId="0" borderId="60" xfId="0" applyFont="1" applyBorder="1" applyAlignment="1" applyProtection="1">
      <alignment horizontal="center" vertical="center"/>
      <protection locked="0"/>
    </xf>
    <xf numFmtId="0" fontId="63" fillId="0" borderId="7" xfId="0" applyFont="1" applyBorder="1" applyAlignment="1" applyProtection="1">
      <alignment horizontal="center" vertical="center"/>
      <protection locked="0"/>
    </xf>
    <xf numFmtId="2" fontId="23" fillId="8" borderId="25" xfId="0" applyNumberFormat="1" applyFont="1" applyFill="1" applyBorder="1" applyAlignment="1">
      <alignment horizontal="right" vertical="top"/>
    </xf>
    <xf numFmtId="0" fontId="63" fillId="0" borderId="105" xfId="0" applyFont="1" applyBorder="1" applyAlignment="1" applyProtection="1">
      <alignment horizontal="center" vertical="center"/>
      <protection locked="0"/>
    </xf>
    <xf numFmtId="0" fontId="67" fillId="0" borderId="17" xfId="0" applyFont="1" applyBorder="1" applyAlignment="1">
      <alignment horizontal="right" vertical="top"/>
    </xf>
    <xf numFmtId="0" fontId="21" fillId="2" borderId="9" xfId="0" applyFont="1" applyFill="1" applyBorder="1"/>
    <xf numFmtId="0" fontId="21" fillId="2" borderId="9" xfId="0" applyFont="1" applyFill="1" applyBorder="1" applyAlignment="1">
      <alignment horizontal="left"/>
    </xf>
    <xf numFmtId="0" fontId="21" fillId="2" borderId="11" xfId="0" applyFont="1" applyFill="1" applyBorder="1" applyAlignment="1">
      <alignment horizontal="left"/>
    </xf>
    <xf numFmtId="0" fontId="37" fillId="2" borderId="68" xfId="0" applyFont="1" applyFill="1" applyBorder="1" applyAlignment="1">
      <alignment vertical="center"/>
    </xf>
    <xf numFmtId="0" fontId="37" fillId="2" borderId="31" xfId="0" applyFont="1" applyFill="1" applyBorder="1" applyAlignment="1">
      <alignment horizontal="center"/>
    </xf>
    <xf numFmtId="0" fontId="28" fillId="2" borderId="34" xfId="0" applyFont="1" applyFill="1" applyBorder="1" applyAlignment="1">
      <alignment horizontal="center"/>
    </xf>
    <xf numFmtId="0" fontId="28" fillId="2" borderId="38" xfId="0" applyFont="1" applyFill="1" applyBorder="1" applyAlignment="1">
      <alignment horizontal="center"/>
    </xf>
    <xf numFmtId="0" fontId="63" fillId="0" borderId="58" xfId="0" applyFont="1" applyBorder="1" applyAlignment="1" applyProtection="1">
      <alignment vertical="center"/>
      <protection locked="0"/>
    </xf>
    <xf numFmtId="0" fontId="23" fillId="9" borderId="39" xfId="0" applyFont="1" applyFill="1" applyBorder="1" applyAlignment="1">
      <alignment horizontal="right" vertical="center"/>
    </xf>
    <xf numFmtId="0" fontId="23" fillId="9" borderId="41" xfId="0" applyFont="1" applyFill="1" applyBorder="1" applyAlignment="1">
      <alignment horizontal="right" vertical="center"/>
    </xf>
    <xf numFmtId="2" fontId="34" fillId="8" borderId="14" xfId="0" applyNumberFormat="1" applyFont="1" applyFill="1" applyBorder="1" applyAlignment="1">
      <alignment horizontal="left" vertical="top" wrapText="1"/>
    </xf>
    <xf numFmtId="2" fontId="34" fillId="8" borderId="15" xfId="0" applyNumberFormat="1" applyFont="1" applyFill="1" applyBorder="1" applyAlignment="1">
      <alignment horizontal="left" vertical="top" wrapText="1"/>
    </xf>
    <xf numFmtId="2" fontId="34" fillId="8" borderId="111" xfId="0" applyNumberFormat="1" applyFont="1" applyFill="1" applyBorder="1" applyAlignment="1">
      <alignment horizontal="center" vertical="top" wrapText="1"/>
    </xf>
    <xf numFmtId="2" fontId="34" fillId="8" borderId="31" xfId="0" applyNumberFormat="1" applyFont="1" applyFill="1" applyBorder="1" applyAlignment="1">
      <alignment horizontal="left" vertical="top" wrapText="1"/>
    </xf>
    <xf numFmtId="168" fontId="19" fillId="8" borderId="111" xfId="0" applyNumberFormat="1" applyFont="1" applyFill="1" applyBorder="1" applyAlignment="1">
      <alignment horizontal="center" vertical="center" textRotation="90"/>
    </xf>
    <xf numFmtId="0" fontId="63" fillId="0" borderId="111" xfId="0" applyFont="1" applyBorder="1" applyAlignment="1" applyProtection="1">
      <alignment horizontal="center" vertical="center" wrapText="1"/>
      <protection locked="0"/>
    </xf>
    <xf numFmtId="0" fontId="63" fillId="0" borderId="113" xfId="0" applyFont="1" applyBorder="1" applyAlignment="1" applyProtection="1">
      <alignment horizontal="center" vertical="center" wrapText="1"/>
      <protection locked="0"/>
    </xf>
    <xf numFmtId="168" fontId="19" fillId="8" borderId="113" xfId="0" applyNumberFormat="1" applyFont="1" applyFill="1" applyBorder="1" applyAlignment="1">
      <alignment horizontal="center" vertical="center" textRotation="90"/>
    </xf>
    <xf numFmtId="2" fontId="34" fillId="8" borderId="14" xfId="0" applyNumberFormat="1" applyFont="1" applyFill="1" applyBorder="1" applyAlignment="1">
      <alignment vertical="top" wrapText="1"/>
    </xf>
    <xf numFmtId="2" fontId="34" fillId="8" borderId="15" xfId="0" applyNumberFormat="1" applyFont="1" applyFill="1" applyBorder="1" applyAlignment="1">
      <alignment vertical="top" wrapText="1"/>
    </xf>
    <xf numFmtId="2" fontId="34" fillId="8" borderId="31" xfId="0" applyNumberFormat="1" applyFont="1" applyFill="1" applyBorder="1" applyAlignment="1">
      <alignment vertical="top" wrapText="1"/>
    </xf>
    <xf numFmtId="168" fontId="19" fillId="8" borderId="32" xfId="0" applyNumberFormat="1" applyFont="1" applyFill="1" applyBorder="1" applyAlignment="1">
      <alignment horizontal="center" vertical="center" textRotation="90"/>
    </xf>
    <xf numFmtId="2" fontId="18" fillId="8" borderId="1" xfId="0" applyNumberFormat="1" applyFont="1" applyFill="1" applyBorder="1" applyAlignment="1">
      <alignment vertical="center" textRotation="90"/>
    </xf>
    <xf numFmtId="2" fontId="18" fillId="8" borderId="47" xfId="0" applyNumberFormat="1" applyFont="1" applyFill="1" applyBorder="1" applyAlignment="1">
      <alignment vertical="center" textRotation="90"/>
    </xf>
    <xf numFmtId="0" fontId="11" fillId="0" borderId="27" xfId="0" applyFont="1" applyBorder="1" applyAlignment="1">
      <alignment horizontal="center"/>
    </xf>
    <xf numFmtId="0" fontId="11" fillId="0" borderId="31" xfId="0" applyFont="1" applyBorder="1" applyAlignment="1">
      <alignment horizontal="center"/>
    </xf>
    <xf numFmtId="2" fontId="11" fillId="0" borderId="38" xfId="0" applyNumberFormat="1" applyFont="1" applyBorder="1" applyAlignment="1">
      <alignment vertical="top" wrapText="1"/>
    </xf>
    <xf numFmtId="0" fontId="63" fillId="0" borderId="0" xfId="0" applyFont="1" applyAlignment="1" applyProtection="1">
      <alignment vertical="top"/>
      <protection locked="0"/>
    </xf>
    <xf numFmtId="1" fontId="14" fillId="0" borderId="0" xfId="0" applyNumberFormat="1" applyFont="1" applyAlignment="1">
      <alignment horizontal="left" vertical="center" textRotation="90"/>
    </xf>
    <xf numFmtId="2" fontId="34" fillId="0" borderId="0" xfId="0" applyNumberFormat="1" applyFont="1" applyAlignment="1">
      <alignment horizontal="left" vertical="top"/>
    </xf>
    <xf numFmtId="2" fontId="16" fillId="0" borderId="0" xfId="0" applyNumberFormat="1" applyFont="1" applyAlignment="1">
      <alignment horizontal="left" vertical="top"/>
    </xf>
    <xf numFmtId="0" fontId="16" fillId="0" borderId="0" xfId="0" applyFont="1" applyAlignment="1">
      <alignment horizontal="left" vertical="top"/>
    </xf>
    <xf numFmtId="0" fontId="11" fillId="0" borderId="0" xfId="0" quotePrefix="1" applyFont="1" applyAlignment="1" applyProtection="1">
      <alignment horizontal="right" vertical="top"/>
      <protection locked="0"/>
    </xf>
    <xf numFmtId="0" fontId="11" fillId="0" borderId="0" xfId="0" applyFont="1" applyAlignment="1">
      <alignment horizontal="left"/>
    </xf>
    <xf numFmtId="2" fontId="11" fillId="0" borderId="0" xfId="0" quotePrefix="1" applyNumberFormat="1" applyFont="1" applyAlignment="1">
      <alignment horizontal="right" vertical="top"/>
    </xf>
    <xf numFmtId="0" fontId="11" fillId="0" borderId="0" xfId="0" quotePrefix="1" applyFont="1" applyAlignment="1">
      <alignment horizontal="right" vertical="top"/>
    </xf>
    <xf numFmtId="0" fontId="47" fillId="0" borderId="0" xfId="0" applyFont="1" applyAlignment="1">
      <alignment horizontal="left" vertical="top"/>
    </xf>
    <xf numFmtId="2" fontId="16" fillId="0" borderId="78" xfId="0" applyNumberFormat="1" applyFont="1" applyBorder="1" applyAlignment="1">
      <alignment horizontal="left" vertical="top"/>
    </xf>
    <xf numFmtId="2" fontId="48" fillId="0" borderId="0" xfId="0" applyNumberFormat="1" applyFont="1" applyAlignment="1">
      <alignment horizontal="left" vertical="top"/>
    </xf>
    <xf numFmtId="2" fontId="16" fillId="0" borderId="0" xfId="0" quotePrefix="1" applyNumberFormat="1" applyFont="1" applyAlignment="1">
      <alignment horizontal="right" vertical="top"/>
    </xf>
    <xf numFmtId="0" fontId="50" fillId="0" borderId="0" xfId="0" applyFont="1" applyAlignment="1">
      <alignment horizontal="left" vertical="top" wrapText="1"/>
    </xf>
    <xf numFmtId="0" fontId="10" fillId="0" borderId="0" xfId="0" applyFont="1" applyAlignment="1">
      <alignment wrapText="1"/>
    </xf>
    <xf numFmtId="0" fontId="10" fillId="0" borderId="78" xfId="0" applyFont="1" applyBorder="1" applyAlignment="1">
      <alignment wrapText="1"/>
    </xf>
    <xf numFmtId="0" fontId="11" fillId="0" borderId="125" xfId="0" applyFont="1" applyBorder="1" applyAlignment="1">
      <alignment vertical="top"/>
    </xf>
    <xf numFmtId="169" fontId="44" fillId="0" borderId="0" xfId="0" applyNumberFormat="1" applyFont="1" applyAlignment="1">
      <alignment horizontal="center" vertical="top"/>
    </xf>
    <xf numFmtId="0" fontId="16" fillId="0" borderId="0" xfId="0" applyFont="1" applyAlignment="1">
      <alignment horizontal="right" vertical="top"/>
    </xf>
    <xf numFmtId="0" fontId="10" fillId="0" borderId="0" xfId="0" applyFont="1"/>
    <xf numFmtId="171" fontId="10" fillId="0" borderId="126" xfId="0" applyNumberFormat="1" applyFont="1" applyBorder="1" applyAlignment="1">
      <alignment horizontal="center"/>
    </xf>
    <xf numFmtId="0" fontId="10" fillId="0" borderId="0" xfId="0" applyFont="1" applyAlignment="1">
      <alignment horizontal="center"/>
    </xf>
    <xf numFmtId="0" fontId="10" fillId="0" borderId="78" xfId="0" applyFont="1" applyBorder="1"/>
    <xf numFmtId="2" fontId="16" fillId="0" borderId="97" xfId="0" applyNumberFormat="1" applyFont="1" applyBorder="1" applyAlignment="1">
      <alignment horizontal="left" vertical="top"/>
    </xf>
    <xf numFmtId="1" fontId="19" fillId="0" borderId="0" xfId="0" applyNumberFormat="1" applyFont="1" applyAlignment="1">
      <alignment horizontal="right" vertical="top"/>
    </xf>
    <xf numFmtId="1" fontId="19" fillId="0" borderId="127" xfId="0" applyNumberFormat="1" applyFont="1" applyBorder="1" applyAlignment="1">
      <alignment horizontal="right" vertical="top"/>
    </xf>
    <xf numFmtId="2" fontId="16" fillId="0" borderId="97" xfId="0" quotePrefix="1" applyNumberFormat="1" applyFont="1" applyBorder="1" applyAlignment="1">
      <alignment horizontal="center" vertical="top"/>
    </xf>
    <xf numFmtId="2" fontId="44" fillId="0" borderId="0" xfId="0" applyNumberFormat="1" applyFont="1" applyAlignment="1">
      <alignment horizontal="left" vertical="top"/>
    </xf>
    <xf numFmtId="2" fontId="16" fillId="0" borderId="0" xfId="0" quotePrefix="1" applyNumberFormat="1" applyFont="1" applyAlignment="1">
      <alignment vertical="top"/>
    </xf>
    <xf numFmtId="2" fontId="34" fillId="0" borderId="0" xfId="0" quotePrefix="1" applyNumberFormat="1" applyFont="1" applyAlignment="1">
      <alignment horizontal="right" vertical="top"/>
    </xf>
    <xf numFmtId="2" fontId="19" fillId="0" borderId="0" xfId="0" applyNumberFormat="1" applyFont="1" applyAlignment="1">
      <alignment horizontal="left" vertical="top"/>
    </xf>
    <xf numFmtId="0" fontId="51" fillId="0" borderId="0" xfId="0" applyFont="1" applyProtection="1">
      <protection locked="0"/>
    </xf>
    <xf numFmtId="2" fontId="53" fillId="0" borderId="0" xfId="0" applyNumberFormat="1" applyFont="1" applyAlignment="1">
      <alignment horizontal="left" vertical="top"/>
    </xf>
    <xf numFmtId="2" fontId="11" fillId="0" borderId="0" xfId="0" applyNumberFormat="1" applyFont="1" applyAlignment="1">
      <alignment horizontal="left" vertical="top"/>
    </xf>
    <xf numFmtId="2" fontId="11" fillId="0" borderId="78" xfId="0" applyNumberFormat="1" applyFont="1" applyBorder="1" applyAlignment="1">
      <alignment horizontal="left" vertical="top"/>
    </xf>
    <xf numFmtId="0" fontId="38" fillId="0" borderId="14" xfId="0" applyFont="1" applyBorder="1" applyAlignment="1">
      <alignment vertical="top"/>
    </xf>
    <xf numFmtId="0" fontId="11" fillId="0" borderId="15" xfId="0" applyFont="1" applyBorder="1" applyAlignment="1">
      <alignment vertical="top"/>
    </xf>
    <xf numFmtId="0" fontId="18" fillId="0" borderId="2" xfId="0" applyFont="1" applyBorder="1" applyAlignment="1">
      <alignment horizontal="center" vertical="center" textRotation="90"/>
    </xf>
    <xf numFmtId="0" fontId="74" fillId="0" borderId="27" xfId="0" applyFont="1" applyBorder="1" applyAlignment="1">
      <alignment horizontal="center"/>
    </xf>
    <xf numFmtId="0" fontId="74" fillId="0" borderId="31" xfId="0" applyFont="1" applyBorder="1" applyAlignment="1">
      <alignment horizontal="center"/>
    </xf>
    <xf numFmtId="0" fontId="67" fillId="0" borderId="31" xfId="0" applyFont="1" applyBorder="1" applyAlignment="1">
      <alignment horizontal="center"/>
    </xf>
    <xf numFmtId="0" fontId="63" fillId="0" borderId="0" xfId="0" applyFont="1" applyAlignment="1">
      <alignment vertical="top"/>
    </xf>
    <xf numFmtId="0" fontId="75" fillId="0" borderId="0" xfId="0" applyFont="1" applyAlignment="1">
      <alignment vertical="top"/>
    </xf>
    <xf numFmtId="0" fontId="73" fillId="0" borderId="0" xfId="0" applyFont="1" applyAlignment="1">
      <alignment vertical="top"/>
    </xf>
    <xf numFmtId="0" fontId="74" fillId="0" borderId="0" xfId="0" applyFont="1" applyAlignment="1">
      <alignment horizontal="left" vertical="top"/>
    </xf>
    <xf numFmtId="0" fontId="63" fillId="0" borderId="0" xfId="0" applyFont="1" applyAlignment="1">
      <alignment horizontal="left" vertical="top"/>
    </xf>
    <xf numFmtId="49" fontId="25" fillId="2" borderId="68" xfId="0" applyNumberFormat="1" applyFont="1" applyFill="1" applyBorder="1" applyAlignment="1">
      <alignment vertical="center"/>
    </xf>
    <xf numFmtId="49" fontId="25" fillId="2" borderId="31" xfId="0" applyNumberFormat="1" applyFont="1" applyFill="1" applyBorder="1" applyAlignment="1">
      <alignment vertical="center"/>
    </xf>
    <xf numFmtId="0" fontId="23" fillId="0" borderId="40" xfId="0" applyFont="1" applyBorder="1"/>
    <xf numFmtId="0" fontId="23" fillId="0" borderId="40" xfId="0" applyFont="1" applyBorder="1" applyAlignment="1">
      <alignment horizontal="left"/>
    </xf>
    <xf numFmtId="0" fontId="23" fillId="0" borderId="37" xfId="0" applyFont="1" applyBorder="1" applyAlignment="1">
      <alignment horizontal="left"/>
    </xf>
    <xf numFmtId="0" fontId="23" fillId="0" borderId="45" xfId="0" applyFont="1" applyBorder="1" applyAlignment="1">
      <alignment horizontal="left"/>
    </xf>
    <xf numFmtId="0" fontId="23" fillId="0" borderId="31" xfId="0" applyFont="1" applyBorder="1" applyAlignment="1">
      <alignment horizontal="right"/>
    </xf>
    <xf numFmtId="1" fontId="19" fillId="0" borderId="44" xfId="0" applyNumberFormat="1" applyFont="1" applyBorder="1" applyAlignment="1">
      <alignment vertical="center" textRotation="90"/>
    </xf>
    <xf numFmtId="1" fontId="19" fillId="0" borderId="1" xfId="0" applyNumberFormat="1" applyFont="1" applyBorder="1" applyAlignment="1">
      <alignment vertical="center" textRotation="90"/>
    </xf>
    <xf numFmtId="2" fontId="19" fillId="0" borderId="5" xfId="0" applyNumberFormat="1" applyFont="1" applyBorder="1" applyAlignment="1">
      <alignment horizontal="center" vertical="center" textRotation="90"/>
    </xf>
    <xf numFmtId="0" fontId="11" fillId="0" borderId="5" xfId="0" applyFont="1" applyBorder="1" applyAlignment="1">
      <alignment horizontal="left" vertical="center" wrapText="1"/>
    </xf>
    <xf numFmtId="0" fontId="25" fillId="0" borderId="5" xfId="0" applyFont="1" applyBorder="1" applyAlignment="1">
      <alignment horizontal="center" vertical="center" wrapText="1"/>
    </xf>
    <xf numFmtId="0" fontId="23" fillId="10" borderId="93" xfId="0" applyFont="1" applyFill="1" applyBorder="1" applyAlignment="1">
      <alignment horizontal="right" vertical="top"/>
    </xf>
    <xf numFmtId="0" fontId="23" fillId="10" borderId="10" xfId="0" applyFont="1" applyFill="1" applyBorder="1" applyAlignment="1">
      <alignment horizontal="right" vertical="top"/>
    </xf>
    <xf numFmtId="0" fontId="23" fillId="10" borderId="101" xfId="0" applyFont="1" applyFill="1" applyBorder="1" applyAlignment="1">
      <alignment horizontal="right" vertical="top"/>
    </xf>
    <xf numFmtId="49" fontId="19" fillId="10" borderId="25" xfId="0" applyNumberFormat="1" applyFont="1" applyFill="1" applyBorder="1" applyAlignment="1">
      <alignment horizontal="right" vertical="center" wrapText="1"/>
    </xf>
    <xf numFmtId="49" fontId="19" fillId="10" borderId="16" xfId="0" applyNumberFormat="1" applyFont="1" applyFill="1" applyBorder="1" applyAlignment="1">
      <alignment horizontal="right" vertical="center" wrapText="1"/>
    </xf>
    <xf numFmtId="2" fontId="34" fillId="10" borderId="15" xfId="0" applyNumberFormat="1" applyFont="1" applyFill="1" applyBorder="1" applyAlignment="1">
      <alignment horizontal="left" vertical="top" wrapText="1"/>
    </xf>
    <xf numFmtId="2" fontId="34" fillId="10" borderId="111" xfId="0" applyNumberFormat="1" applyFont="1" applyFill="1" applyBorder="1" applyAlignment="1">
      <alignment horizontal="center" vertical="top" wrapText="1"/>
    </xf>
    <xf numFmtId="2" fontId="34" fillId="10" borderId="31" xfId="0" applyNumberFormat="1" applyFont="1" applyFill="1" applyBorder="1" applyAlignment="1">
      <alignment horizontal="left" vertical="top" wrapText="1"/>
    </xf>
    <xf numFmtId="168" fontId="19" fillId="10" borderId="111" xfId="0" applyNumberFormat="1" applyFont="1" applyFill="1" applyBorder="1" applyAlignment="1">
      <alignment horizontal="center" vertical="center" textRotation="90"/>
    </xf>
    <xf numFmtId="168" fontId="19" fillId="10" borderId="13" xfId="0" applyNumberFormat="1" applyFont="1" applyFill="1" applyBorder="1" applyAlignment="1">
      <alignment horizontal="center" vertical="center" textRotation="90"/>
    </xf>
    <xf numFmtId="168" fontId="19" fillId="10" borderId="113" xfId="0" applyNumberFormat="1" applyFont="1" applyFill="1" applyBorder="1" applyAlignment="1">
      <alignment horizontal="center" vertical="center" textRotation="90"/>
    </xf>
    <xf numFmtId="2" fontId="18" fillId="10" borderId="1" xfId="0" applyNumberFormat="1" applyFont="1" applyFill="1" applyBorder="1" applyAlignment="1">
      <alignment vertical="center" textRotation="90"/>
    </xf>
    <xf numFmtId="2" fontId="18" fillId="10" borderId="47" xfId="0" applyNumberFormat="1" applyFont="1" applyFill="1" applyBorder="1" applyAlignment="1">
      <alignment vertical="center" textRotation="90"/>
    </xf>
    <xf numFmtId="169" fontId="72" fillId="0" borderId="0" xfId="0" applyNumberFormat="1" applyFont="1" applyAlignment="1">
      <alignment horizontal="center" vertical="top"/>
    </xf>
    <xf numFmtId="2" fontId="72" fillId="0" borderId="0" xfId="0" applyNumberFormat="1" applyFont="1" applyAlignment="1">
      <alignment horizontal="left" vertical="top"/>
    </xf>
    <xf numFmtId="0" fontId="71" fillId="0" borderId="0" xfId="0" applyFont="1"/>
    <xf numFmtId="0" fontId="12" fillId="0" borderId="1" xfId="0" applyFont="1" applyBorder="1" applyAlignment="1">
      <alignment vertical="top" wrapText="1"/>
    </xf>
    <xf numFmtId="0" fontId="25" fillId="0" borderId="1" xfId="0" applyFont="1" applyBorder="1" applyAlignment="1">
      <alignment vertical="center"/>
    </xf>
    <xf numFmtId="0" fontId="23" fillId="0" borderId="145" xfId="0" applyFont="1" applyBorder="1" applyAlignment="1">
      <alignment horizontal="center"/>
    </xf>
    <xf numFmtId="0" fontId="23" fillId="0" borderId="146" xfId="0" applyFont="1" applyBorder="1" applyAlignment="1">
      <alignment horizontal="center"/>
    </xf>
    <xf numFmtId="0" fontId="23" fillId="0" borderId="45" xfId="0" applyFont="1" applyBorder="1" applyAlignment="1">
      <alignment horizontal="center"/>
    </xf>
    <xf numFmtId="0" fontId="11" fillId="0" borderId="13" xfId="0" applyFont="1" applyBorder="1" applyAlignment="1" applyProtection="1">
      <alignment horizontal="center" vertical="center" wrapText="1"/>
      <protection locked="0"/>
    </xf>
    <xf numFmtId="0" fontId="24" fillId="0" borderId="5" xfId="0" applyFont="1" applyBorder="1" applyAlignment="1">
      <alignment horizontal="center" vertical="top"/>
    </xf>
    <xf numFmtId="0" fontId="23" fillId="0" borderId="5" xfId="0" applyFont="1" applyBorder="1" applyAlignment="1">
      <alignment horizontal="center"/>
    </xf>
    <xf numFmtId="0" fontId="11" fillId="0" borderId="0" xfId="0" applyFont="1" applyAlignment="1">
      <alignment horizontal="center" vertical="top"/>
    </xf>
    <xf numFmtId="0" fontId="11" fillId="0" borderId="11" xfId="0" applyFont="1" applyBorder="1" applyAlignment="1">
      <alignment horizontal="left" vertical="top"/>
    </xf>
    <xf numFmtId="0" fontId="12" fillId="0" borderId="71" xfId="0" applyFont="1" applyBorder="1" applyAlignment="1">
      <alignment vertical="center" wrapText="1"/>
    </xf>
    <xf numFmtId="0" fontId="12" fillId="0" borderId="72" xfId="0" applyFont="1" applyBorder="1" applyAlignment="1">
      <alignment vertical="center" wrapText="1"/>
    </xf>
    <xf numFmtId="0" fontId="12" fillId="0" borderId="75" xfId="0" applyFont="1" applyBorder="1" applyAlignment="1">
      <alignment vertical="center" wrapText="1"/>
    </xf>
    <xf numFmtId="49" fontId="19" fillId="12" borderId="25" xfId="0" applyNumberFormat="1" applyFont="1" applyFill="1" applyBorder="1" applyAlignment="1">
      <alignment horizontal="right" vertical="center" wrapText="1"/>
    </xf>
    <xf numFmtId="49" fontId="19" fillId="12" borderId="16" xfId="0" applyNumberFormat="1" applyFont="1" applyFill="1" applyBorder="1" applyAlignment="1">
      <alignment horizontal="right" vertical="center" wrapText="1"/>
    </xf>
    <xf numFmtId="0" fontId="74" fillId="2" borderId="68" xfId="0" applyFont="1" applyFill="1" applyBorder="1" applyAlignment="1">
      <alignment vertical="center"/>
    </xf>
    <xf numFmtId="0" fontId="74" fillId="2" borderId="31" xfId="0" applyFont="1" applyFill="1" applyBorder="1" applyAlignment="1">
      <alignment horizontal="center"/>
    </xf>
    <xf numFmtId="0" fontId="11" fillId="2" borderId="34" xfId="0" applyFont="1" applyFill="1" applyBorder="1" applyAlignment="1">
      <alignment horizontal="center"/>
    </xf>
    <xf numFmtId="0" fontId="11" fillId="2" borderId="38" xfId="0" applyFont="1" applyFill="1" applyBorder="1" applyAlignment="1">
      <alignment horizontal="center"/>
    </xf>
    <xf numFmtId="2" fontId="34" fillId="12" borderId="14" xfId="0" applyNumberFormat="1" applyFont="1" applyFill="1" applyBorder="1" applyAlignment="1">
      <alignment horizontal="left" vertical="top" wrapText="1"/>
    </xf>
    <xf numFmtId="2" fontId="34" fillId="12" borderId="15" xfId="0" applyNumberFormat="1" applyFont="1" applyFill="1" applyBorder="1" applyAlignment="1">
      <alignment horizontal="left" vertical="top" wrapText="1"/>
    </xf>
    <xf numFmtId="2" fontId="34" fillId="12" borderId="111" xfId="0" applyNumberFormat="1" applyFont="1" applyFill="1" applyBorder="1" applyAlignment="1">
      <alignment horizontal="center" vertical="top" wrapText="1"/>
    </xf>
    <xf numFmtId="2" fontId="34" fillId="12" borderId="31" xfId="0" applyNumberFormat="1" applyFont="1" applyFill="1" applyBorder="1" applyAlignment="1">
      <alignment horizontal="left" vertical="top" wrapText="1"/>
    </xf>
    <xf numFmtId="168" fontId="19" fillId="12" borderId="111" xfId="0" applyNumberFormat="1" applyFont="1" applyFill="1" applyBorder="1" applyAlignment="1">
      <alignment horizontal="center" vertical="center" textRotation="90"/>
    </xf>
    <xf numFmtId="168" fontId="19" fillId="12" borderId="113" xfId="0" applyNumberFormat="1" applyFont="1" applyFill="1" applyBorder="1" applyAlignment="1">
      <alignment horizontal="center" vertical="center" textRotation="90"/>
    </xf>
    <xf numFmtId="2" fontId="34" fillId="12" borderId="14" xfId="0" applyNumberFormat="1" applyFont="1" applyFill="1" applyBorder="1" applyAlignment="1">
      <alignment vertical="top" wrapText="1"/>
    </xf>
    <xf numFmtId="2" fontId="34" fillId="12" borderId="15" xfId="0" applyNumberFormat="1" applyFont="1" applyFill="1" applyBorder="1" applyAlignment="1">
      <alignment vertical="top" wrapText="1"/>
    </xf>
    <xf numFmtId="2" fontId="34" fillId="12" borderId="31" xfId="0" applyNumberFormat="1" applyFont="1" applyFill="1" applyBorder="1" applyAlignment="1">
      <alignment vertical="top" wrapText="1"/>
    </xf>
    <xf numFmtId="168" fontId="19" fillId="12" borderId="32" xfId="0" applyNumberFormat="1" applyFont="1" applyFill="1" applyBorder="1" applyAlignment="1">
      <alignment horizontal="center" vertical="center" textRotation="90"/>
    </xf>
    <xf numFmtId="2" fontId="18" fillId="12" borderId="1" xfId="0" applyNumberFormat="1" applyFont="1" applyFill="1" applyBorder="1" applyAlignment="1">
      <alignment vertical="center" textRotation="90"/>
    </xf>
    <xf numFmtId="2" fontId="18" fillId="12" borderId="47" xfId="0" applyNumberFormat="1" applyFont="1" applyFill="1" applyBorder="1" applyAlignment="1">
      <alignment vertical="center" textRotation="90"/>
    </xf>
    <xf numFmtId="1" fontId="19" fillId="0" borderId="24" xfId="0" applyNumberFormat="1" applyFont="1" applyBorder="1" applyAlignment="1">
      <alignment vertical="center" textRotation="90"/>
    </xf>
    <xf numFmtId="1" fontId="19" fillId="0" borderId="15" xfId="0" applyNumberFormat="1" applyFont="1" applyBorder="1" applyAlignment="1">
      <alignment vertical="center" textRotation="90"/>
    </xf>
    <xf numFmtId="0" fontId="20" fillId="0" borderId="0" xfId="0" applyFont="1" applyAlignment="1">
      <alignment horizontal="center" vertical="center" wrapText="1"/>
    </xf>
    <xf numFmtId="0" fontId="23" fillId="0" borderId="0" xfId="0" applyFont="1" applyAlignment="1">
      <alignment horizontal="right"/>
    </xf>
    <xf numFmtId="0" fontId="23" fillId="13" borderId="93" xfId="0" applyFont="1" applyFill="1" applyBorder="1" applyAlignment="1">
      <alignment horizontal="right" vertical="top"/>
    </xf>
    <xf numFmtId="0" fontId="23" fillId="13" borderId="10" xfId="0" applyFont="1" applyFill="1" applyBorder="1" applyAlignment="1">
      <alignment horizontal="right" vertical="top"/>
    </xf>
    <xf numFmtId="0" fontId="23" fillId="13" borderId="39" xfId="0" applyFont="1" applyFill="1" applyBorder="1" applyAlignment="1">
      <alignment horizontal="right" vertical="top"/>
    </xf>
    <xf numFmtId="0" fontId="23" fillId="13" borderId="41" xfId="0" applyFont="1" applyFill="1" applyBorder="1" applyAlignment="1">
      <alignment horizontal="right" vertical="top"/>
    </xf>
    <xf numFmtId="0" fontId="23" fillId="13" borderId="101" xfId="0" applyFont="1" applyFill="1" applyBorder="1" applyAlignment="1">
      <alignment horizontal="right" vertical="top"/>
    </xf>
    <xf numFmtId="49" fontId="19" fillId="13" borderId="25" xfId="0" applyNumberFormat="1" applyFont="1" applyFill="1" applyBorder="1" applyAlignment="1">
      <alignment horizontal="right" vertical="center" wrapText="1"/>
    </xf>
    <xf numFmtId="49" fontId="19" fillId="13" borderId="16" xfId="0" applyNumberFormat="1" applyFont="1" applyFill="1" applyBorder="1" applyAlignment="1">
      <alignment horizontal="right" vertical="center" wrapText="1"/>
    </xf>
    <xf numFmtId="0" fontId="23" fillId="13" borderId="103" xfId="0" applyFont="1" applyFill="1" applyBorder="1" applyAlignment="1">
      <alignment horizontal="right" vertical="top"/>
    </xf>
    <xf numFmtId="2" fontId="34" fillId="13" borderId="90" xfId="0" applyNumberFormat="1" applyFont="1" applyFill="1" applyBorder="1" applyAlignment="1">
      <alignment horizontal="left" vertical="top" wrapText="1"/>
    </xf>
    <xf numFmtId="2" fontId="34" fillId="13" borderId="15" xfId="0" applyNumberFormat="1" applyFont="1" applyFill="1" applyBorder="1" applyAlignment="1">
      <alignment horizontal="left" vertical="top" wrapText="1"/>
    </xf>
    <xf numFmtId="2" fontId="34" fillId="13" borderId="111" xfId="0" applyNumberFormat="1" applyFont="1" applyFill="1" applyBorder="1" applyAlignment="1">
      <alignment horizontal="center" vertical="top" wrapText="1"/>
    </xf>
    <xf numFmtId="2" fontId="34" fillId="13" borderId="0" xfId="0" applyNumberFormat="1" applyFont="1" applyFill="1" applyAlignment="1">
      <alignment horizontal="left" vertical="top" wrapText="1"/>
    </xf>
    <xf numFmtId="2" fontId="34" fillId="13" borderId="31" xfId="0" applyNumberFormat="1" applyFont="1" applyFill="1" applyBorder="1" applyAlignment="1">
      <alignment horizontal="left" vertical="top" wrapText="1"/>
    </xf>
    <xf numFmtId="168" fontId="19" fillId="13" borderId="111" xfId="0" applyNumberFormat="1" applyFont="1" applyFill="1" applyBorder="1" applyAlignment="1">
      <alignment horizontal="center" vertical="center" textRotation="90"/>
    </xf>
    <xf numFmtId="0" fontId="12" fillId="13" borderId="111" xfId="0" applyFont="1" applyFill="1" applyBorder="1" applyAlignment="1">
      <alignment horizontal="center" vertical="center" wrapText="1"/>
    </xf>
    <xf numFmtId="168" fontId="19" fillId="13" borderId="32" xfId="0" applyNumberFormat="1" applyFont="1" applyFill="1" applyBorder="1" applyAlignment="1">
      <alignment horizontal="center" vertical="center" textRotation="90"/>
    </xf>
    <xf numFmtId="168" fontId="19" fillId="13" borderId="113" xfId="0" applyNumberFormat="1" applyFont="1" applyFill="1" applyBorder="1" applyAlignment="1">
      <alignment horizontal="center" vertical="center" textRotation="90"/>
    </xf>
    <xf numFmtId="2" fontId="18" fillId="13" borderId="0" xfId="0" applyNumberFormat="1" applyFont="1" applyFill="1" applyAlignment="1">
      <alignment vertical="center" textRotation="90"/>
    </xf>
    <xf numFmtId="2" fontId="18" fillId="13" borderId="77" xfId="0" applyNumberFormat="1" applyFont="1" applyFill="1" applyBorder="1" applyAlignment="1">
      <alignment vertical="center" textRotation="90"/>
    </xf>
    <xf numFmtId="2" fontId="34" fillId="13" borderId="14" xfId="0" applyNumberFormat="1" applyFont="1" applyFill="1" applyBorder="1" applyAlignment="1">
      <alignment vertical="top" wrapText="1"/>
    </xf>
    <xf numFmtId="2" fontId="34" fillId="13" borderId="15" xfId="0" applyNumberFormat="1" applyFont="1" applyFill="1" applyBorder="1" applyAlignment="1">
      <alignment vertical="top" wrapText="1"/>
    </xf>
    <xf numFmtId="2" fontId="34" fillId="13" borderId="31" xfId="0" applyNumberFormat="1" applyFont="1" applyFill="1" applyBorder="1" applyAlignment="1">
      <alignment vertical="top" wrapText="1"/>
    </xf>
    <xf numFmtId="0" fontId="11" fillId="6" borderId="153" xfId="0" applyFont="1" applyFill="1" applyBorder="1" applyProtection="1">
      <protection locked="0"/>
    </xf>
    <xf numFmtId="0" fontId="11" fillId="6" borderId="156" xfId="0" applyFont="1" applyFill="1" applyBorder="1" applyProtection="1">
      <protection locked="0"/>
    </xf>
    <xf numFmtId="0" fontId="11" fillId="6" borderId="154" xfId="0" applyFont="1" applyFill="1" applyBorder="1" applyProtection="1">
      <protection locked="0"/>
    </xf>
    <xf numFmtId="0" fontId="40" fillId="0" borderId="16" xfId="0" applyFont="1" applyBorder="1" applyAlignment="1">
      <alignment horizontal="left"/>
    </xf>
    <xf numFmtId="0" fontId="21" fillId="2" borderId="34" xfId="0" applyFont="1" applyFill="1" applyBorder="1" applyAlignment="1">
      <alignment horizontal="center"/>
    </xf>
    <xf numFmtId="0" fontId="21" fillId="2" borderId="38" xfId="0" applyFont="1" applyFill="1" applyBorder="1" applyAlignment="1">
      <alignment horizontal="center"/>
    </xf>
    <xf numFmtId="0" fontId="23" fillId="2" borderId="34" xfId="0" applyFont="1" applyFill="1" applyBorder="1" applyAlignment="1">
      <alignment horizontal="center"/>
    </xf>
    <xf numFmtId="0" fontId="23" fillId="2" borderId="38" xfId="0" applyFont="1" applyFill="1" applyBorder="1" applyAlignment="1">
      <alignment horizontal="center"/>
    </xf>
    <xf numFmtId="0" fontId="23" fillId="0" borderId="1" xfId="0" applyFont="1" applyBorder="1" applyAlignment="1">
      <alignment horizontal="center"/>
    </xf>
    <xf numFmtId="0" fontId="77" fillId="0" borderId="1" xfId="0" applyFont="1" applyBorder="1" applyAlignment="1">
      <alignment horizontal="center" vertical="center" textRotation="90"/>
    </xf>
    <xf numFmtId="0" fontId="19" fillId="0" borderId="65" xfId="0" applyFont="1" applyBorder="1" applyAlignment="1">
      <alignment horizontal="center" vertical="center" textRotation="90"/>
    </xf>
    <xf numFmtId="0" fontId="20" fillId="0" borderId="65" xfId="0" applyFont="1" applyBorder="1" applyAlignment="1" applyProtection="1">
      <alignment horizontal="center" vertical="center" wrapText="1"/>
      <protection locked="0"/>
    </xf>
    <xf numFmtId="168" fontId="19" fillId="0" borderId="65" xfId="0" applyNumberFormat="1" applyFont="1" applyBorder="1" applyAlignment="1">
      <alignment horizontal="center" vertical="center" textRotation="90"/>
    </xf>
    <xf numFmtId="0" fontId="12" fillId="0" borderId="65" xfId="0" applyFont="1" applyBorder="1" applyAlignment="1">
      <alignment horizontal="center" vertical="center" wrapText="1"/>
    </xf>
    <xf numFmtId="0" fontId="12" fillId="0" borderId="65" xfId="0" applyFont="1" applyBorder="1" applyAlignment="1">
      <alignment horizontal="left" vertical="top" wrapText="1"/>
    </xf>
    <xf numFmtId="0" fontId="12" fillId="0" borderId="65" xfId="0" applyFont="1" applyBorder="1" applyAlignment="1">
      <alignment horizontal="left" vertical="center" wrapText="1"/>
    </xf>
    <xf numFmtId="1" fontId="19" fillId="0" borderId="0" xfId="0" applyNumberFormat="1" applyFont="1" applyAlignment="1">
      <alignment vertical="center" textRotation="90"/>
    </xf>
    <xf numFmtId="0" fontId="36" fillId="0" borderId="0" xfId="0" applyFont="1" applyAlignment="1" applyProtection="1">
      <alignment vertical="top" wrapText="1"/>
      <protection locked="0"/>
    </xf>
    <xf numFmtId="2" fontId="34" fillId="14" borderId="14" xfId="0" applyNumberFormat="1" applyFont="1" applyFill="1" applyBorder="1" applyAlignment="1">
      <alignment horizontal="left" vertical="top" wrapText="1"/>
    </xf>
    <xf numFmtId="2" fontId="34" fillId="14" borderId="15" xfId="0" applyNumberFormat="1" applyFont="1" applyFill="1" applyBorder="1" applyAlignment="1">
      <alignment horizontal="left" vertical="top" wrapText="1"/>
    </xf>
    <xf numFmtId="2" fontId="34" fillId="14" borderId="111" xfId="0" applyNumberFormat="1" applyFont="1" applyFill="1" applyBorder="1" applyAlignment="1">
      <alignment horizontal="center" vertical="top" wrapText="1"/>
    </xf>
    <xf numFmtId="2" fontId="34" fillId="14" borderId="31" xfId="0" applyNumberFormat="1" applyFont="1" applyFill="1" applyBorder="1" applyAlignment="1">
      <alignment horizontal="left" vertical="top" wrapText="1"/>
    </xf>
    <xf numFmtId="168" fontId="19" fillId="14" borderId="111" xfId="0" applyNumberFormat="1" applyFont="1" applyFill="1" applyBorder="1" applyAlignment="1">
      <alignment horizontal="center" vertical="center" textRotation="90"/>
    </xf>
    <xf numFmtId="168" fontId="19" fillId="14" borderId="113" xfId="0" applyNumberFormat="1" applyFont="1" applyFill="1" applyBorder="1" applyAlignment="1">
      <alignment horizontal="center" vertical="center" textRotation="90"/>
    </xf>
    <xf numFmtId="0" fontId="20" fillId="0" borderId="27" xfId="0" applyFont="1" applyBorder="1" applyAlignment="1" applyProtection="1">
      <alignment vertical="center"/>
      <protection locked="0"/>
    </xf>
    <xf numFmtId="0" fontId="20" fillId="0" borderId="48" xfId="0" applyFont="1" applyBorder="1" applyAlignment="1" applyProtection="1">
      <alignment vertical="center"/>
      <protection locked="0"/>
    </xf>
    <xf numFmtId="0" fontId="11" fillId="0" borderId="0" xfId="0" applyFont="1" applyAlignment="1" applyProtection="1">
      <alignment horizontal="left" vertical="top" wrapText="1"/>
      <protection locked="0"/>
    </xf>
    <xf numFmtId="0" fontId="79" fillId="0" borderId="0" xfId="0" applyFont="1" applyAlignment="1">
      <alignment vertical="top"/>
    </xf>
    <xf numFmtId="0" fontId="80" fillId="0" borderId="0" xfId="0" applyFont="1" applyAlignment="1">
      <alignment vertical="top" wrapText="1"/>
    </xf>
    <xf numFmtId="0" fontId="0" fillId="0" borderId="0" xfId="0" applyAlignment="1">
      <alignment vertical="top"/>
    </xf>
    <xf numFmtId="0" fontId="81" fillId="0" borderId="111" xfId="0" applyFont="1" applyBorder="1" applyAlignment="1">
      <alignment horizontal="center" vertical="top"/>
    </xf>
    <xf numFmtId="0" fontId="83" fillId="0" borderId="111" xfId="0" applyFont="1" applyBorder="1" applyAlignment="1">
      <alignment horizontal="center" vertical="top"/>
    </xf>
    <xf numFmtId="167" fontId="79" fillId="0" borderId="111" xfId="0" applyNumberFormat="1" applyFont="1" applyBorder="1" applyAlignment="1">
      <alignment horizontal="center" vertical="top"/>
    </xf>
    <xf numFmtId="0" fontId="84" fillId="0" borderId="111" xfId="0" applyFont="1" applyBorder="1" applyAlignment="1">
      <alignment horizontal="right" vertical="top" wrapText="1"/>
    </xf>
    <xf numFmtId="0" fontId="76" fillId="0" borderId="111" xfId="0" applyFont="1" applyBorder="1" applyAlignment="1">
      <alignment horizontal="right" vertical="top"/>
    </xf>
    <xf numFmtId="0" fontId="76" fillId="0" borderId="111" xfId="0" applyFont="1" applyBorder="1" applyAlignment="1">
      <alignment horizontal="right" vertical="top" wrapText="1"/>
    </xf>
    <xf numFmtId="0" fontId="76" fillId="0" borderId="0" xfId="0" applyFont="1" applyAlignment="1">
      <alignment horizontal="right" vertical="top"/>
    </xf>
    <xf numFmtId="2" fontId="79" fillId="0" borderId="111" xfId="0" applyNumberFormat="1" applyFont="1" applyBorder="1" applyAlignment="1">
      <alignment horizontal="center" vertical="top"/>
    </xf>
    <xf numFmtId="0" fontId="87" fillId="0" borderId="0" xfId="0" applyFont="1" applyAlignment="1">
      <alignment horizontal="center" vertical="top"/>
    </xf>
    <xf numFmtId="0" fontId="0" fillId="0" borderId="0" xfId="0" applyAlignment="1">
      <alignment vertical="top" wrapText="1"/>
    </xf>
    <xf numFmtId="0" fontId="85" fillId="17" borderId="111" xfId="0" applyFont="1" applyFill="1" applyBorder="1" applyAlignment="1" applyProtection="1">
      <alignment horizontal="center" vertical="top" wrapText="1"/>
      <protection locked="0"/>
    </xf>
    <xf numFmtId="0" fontId="85" fillId="2" borderId="111" xfId="0" applyFont="1" applyFill="1" applyBorder="1" applyAlignment="1">
      <alignment horizontal="center" vertical="center" wrapText="1"/>
    </xf>
    <xf numFmtId="17" fontId="80" fillId="0" borderId="0" xfId="0" applyNumberFormat="1" applyFont="1" applyAlignment="1">
      <alignment vertical="top" wrapText="1"/>
    </xf>
    <xf numFmtId="0" fontId="76" fillId="0" borderId="111" xfId="0" applyFont="1" applyBorder="1" applyAlignment="1">
      <alignment vertical="top" wrapText="1"/>
    </xf>
    <xf numFmtId="0" fontId="92" fillId="18" borderId="0" xfId="6" applyFont="1" applyFill="1" applyAlignment="1">
      <alignment horizontal="center" vertical="center" wrapText="1"/>
    </xf>
    <xf numFmtId="0" fontId="9" fillId="0" borderId="0" xfId="6"/>
    <xf numFmtId="0" fontId="92" fillId="0" borderId="0" xfId="6" applyFont="1"/>
    <xf numFmtId="0" fontId="92" fillId="0" borderId="0" xfId="6" applyFont="1" applyAlignment="1" applyProtection="1">
      <alignment vertical="center"/>
      <protection locked="0"/>
    </xf>
    <xf numFmtId="0" fontId="9" fillId="0" borderId="90" xfId="6" applyBorder="1"/>
    <xf numFmtId="0" fontId="77" fillId="0" borderId="0" xfId="6" applyFont="1" applyAlignment="1">
      <alignment vertical="center" textRotation="90" wrapText="1"/>
    </xf>
    <xf numFmtId="0" fontId="98" fillId="0" borderId="0" xfId="6" applyFont="1" applyAlignment="1" applyProtection="1">
      <alignment horizontal="left" vertical="top"/>
      <protection locked="0"/>
    </xf>
    <xf numFmtId="1" fontId="14" fillId="0" borderId="0" xfId="6" applyNumberFormat="1" applyFont="1" applyAlignment="1" applyProtection="1">
      <alignment horizontal="center" vertical="center"/>
      <protection locked="0"/>
    </xf>
    <xf numFmtId="0" fontId="19" fillId="18" borderId="0" xfId="6" applyFont="1" applyFill="1" applyAlignment="1">
      <alignment horizontal="center" vertical="center" textRotation="90"/>
    </xf>
    <xf numFmtId="0" fontId="93" fillId="18" borderId="0" xfId="6" applyFont="1" applyFill="1" applyAlignment="1">
      <alignment horizontal="center" vertical="center" textRotation="90"/>
    </xf>
    <xf numFmtId="0" fontId="92" fillId="18" borderId="0" xfId="6" applyFont="1" applyFill="1" applyAlignment="1">
      <alignment horizontal="left" vertical="center" wrapText="1"/>
    </xf>
    <xf numFmtId="0" fontId="92" fillId="0" borderId="0" xfId="6" applyFont="1" applyAlignment="1">
      <alignment horizontal="left" vertical="top"/>
    </xf>
    <xf numFmtId="0" fontId="9" fillId="18" borderId="0" xfId="6" applyFill="1" applyAlignment="1">
      <alignment vertical="center" wrapText="1"/>
    </xf>
    <xf numFmtId="0" fontId="70" fillId="2" borderId="34" xfId="6" applyFont="1" applyFill="1" applyBorder="1" applyAlignment="1">
      <alignment vertical="center" wrapText="1"/>
    </xf>
    <xf numFmtId="0" fontId="70" fillId="2" borderId="38" xfId="6" applyFont="1" applyFill="1" applyBorder="1" applyAlignment="1">
      <alignment vertical="center" wrapText="1"/>
    </xf>
    <xf numFmtId="0" fontId="93" fillId="0" borderId="0" xfId="6" applyFont="1" applyAlignment="1">
      <alignment horizontal="center" vertical="center" textRotation="90" wrapText="1"/>
    </xf>
    <xf numFmtId="0" fontId="101" fillId="0" borderId="0" xfId="6" applyFont="1" applyAlignment="1">
      <alignment horizontal="left" vertical="top"/>
    </xf>
    <xf numFmtId="2" fontId="34" fillId="19" borderId="90" xfId="6" applyNumberFormat="1" applyFont="1" applyFill="1" applyBorder="1" applyAlignment="1">
      <alignment horizontal="left" vertical="top" wrapText="1"/>
    </xf>
    <xf numFmtId="2" fontId="34" fillId="19" borderId="111" xfId="6" applyNumberFormat="1" applyFont="1" applyFill="1" applyBorder="1" applyAlignment="1">
      <alignment horizontal="center" vertical="top" wrapText="1"/>
    </xf>
    <xf numFmtId="2" fontId="34" fillId="19" borderId="15" xfId="6" applyNumberFormat="1" applyFont="1" applyFill="1" applyBorder="1" applyAlignment="1">
      <alignment horizontal="left" vertical="top" wrapText="1"/>
    </xf>
    <xf numFmtId="168" fontId="19" fillId="19" borderId="13" xfId="6" applyNumberFormat="1" applyFont="1" applyFill="1" applyBorder="1" applyAlignment="1">
      <alignment horizontal="center" vertical="center" textRotation="90"/>
    </xf>
    <xf numFmtId="168" fontId="19" fillId="19" borderId="111" xfId="6" applyNumberFormat="1" applyFont="1" applyFill="1" applyBorder="1" applyAlignment="1">
      <alignment horizontal="center" vertical="center" textRotation="90"/>
    </xf>
    <xf numFmtId="1" fontId="14" fillId="0" borderId="0" xfId="6" applyNumberFormat="1" applyFont="1" applyAlignment="1">
      <alignment horizontal="center" vertical="center" textRotation="90"/>
    </xf>
    <xf numFmtId="2" fontId="11" fillId="0" borderId="0" xfId="6" applyNumberFormat="1" applyFont="1" applyAlignment="1">
      <alignment horizontal="left" vertical="center"/>
    </xf>
    <xf numFmtId="0" fontId="11" fillId="0" borderId="0" xfId="6" applyFont="1" applyAlignment="1">
      <alignment horizontal="left" vertical="top" wrapText="1"/>
    </xf>
    <xf numFmtId="0" fontId="92" fillId="0" borderId="0" xfId="6" applyFont="1" applyAlignment="1">
      <alignment horizontal="center" vertical="center" wrapText="1"/>
    </xf>
    <xf numFmtId="0" fontId="13" fillId="18" borderId="0" xfId="6" applyFont="1" applyFill="1" applyAlignment="1">
      <alignment horizontal="center" vertical="center" textRotation="90"/>
    </xf>
    <xf numFmtId="0" fontId="12" fillId="18" borderId="0" xfId="6" applyFont="1" applyFill="1" applyAlignment="1">
      <alignment horizontal="center" vertical="center" wrapText="1"/>
    </xf>
    <xf numFmtId="168" fontId="19" fillId="18" borderId="0" xfId="6" applyNumberFormat="1" applyFont="1" applyFill="1" applyAlignment="1">
      <alignment horizontal="center" vertical="center" textRotation="90"/>
    </xf>
    <xf numFmtId="0" fontId="13" fillId="0" borderId="0" xfId="6" applyFont="1" applyAlignment="1">
      <alignment vertical="center" textRotation="90"/>
    </xf>
    <xf numFmtId="0" fontId="93" fillId="0" borderId="0" xfId="6" applyFont="1" applyAlignment="1">
      <alignment horizontal="center" vertical="center" textRotation="90"/>
    </xf>
    <xf numFmtId="0" fontId="92" fillId="0" borderId="0" xfId="6" applyFont="1" applyAlignment="1">
      <alignment vertical="center" wrapText="1"/>
    </xf>
    <xf numFmtId="0" fontId="9" fillId="0" borderId="0" xfId="6" applyAlignment="1">
      <alignment horizontal="center" vertical="center"/>
    </xf>
    <xf numFmtId="0" fontId="92" fillId="0" borderId="0" xfId="6" applyFont="1" applyAlignment="1">
      <alignment horizontal="left" vertical="center" wrapText="1"/>
    </xf>
    <xf numFmtId="0" fontId="63" fillId="0" borderId="34" xfId="0" applyFont="1" applyBorder="1" applyAlignment="1">
      <alignment vertical="center" wrapText="1"/>
    </xf>
    <xf numFmtId="0" fontId="63" fillId="0" borderId="38" xfId="0" applyFont="1" applyBorder="1" applyAlignment="1">
      <alignment vertical="center" wrapText="1"/>
    </xf>
    <xf numFmtId="0" fontId="13" fillId="0" borderId="0" xfId="6" applyFont="1" applyAlignment="1">
      <alignment horizontal="center" vertical="center" textRotation="90"/>
    </xf>
    <xf numFmtId="0" fontId="104" fillId="0" borderId="0" xfId="6" applyFont="1" applyAlignment="1">
      <alignment horizontal="center" vertical="center" wrapText="1"/>
    </xf>
    <xf numFmtId="0" fontId="92" fillId="0" borderId="0" xfId="6" applyFont="1" applyAlignment="1" applyProtection="1">
      <alignment horizontal="center" vertical="center"/>
      <protection locked="0"/>
    </xf>
    <xf numFmtId="0" fontId="9" fillId="0" borderId="0" xfId="6" applyProtection="1">
      <protection locked="0"/>
    </xf>
    <xf numFmtId="0" fontId="9" fillId="0" borderId="0" xfId="6" applyAlignment="1" applyProtection="1">
      <alignment horizontal="center"/>
      <protection locked="0"/>
    </xf>
    <xf numFmtId="0" fontId="98" fillId="21" borderId="0" xfId="6" applyFont="1" applyFill="1" applyAlignment="1" applyProtection="1">
      <alignment horizontal="left" vertical="top"/>
      <protection locked="0"/>
    </xf>
    <xf numFmtId="0" fontId="9" fillId="18" borderId="0" xfId="6" applyFill="1" applyProtection="1">
      <protection locked="0"/>
    </xf>
    <xf numFmtId="0" fontId="12" fillId="0" borderId="1" xfId="0" applyFont="1" applyBorder="1" applyAlignment="1">
      <alignment horizontal="left" vertical="top" wrapText="1"/>
    </xf>
    <xf numFmtId="0" fontId="23" fillId="0" borderId="0" xfId="7" applyAlignment="1">
      <alignment vertical="top"/>
    </xf>
    <xf numFmtId="0" fontId="107" fillId="0" borderId="0" xfId="7" applyFont="1" applyAlignment="1">
      <alignment vertical="top"/>
    </xf>
    <xf numFmtId="0" fontId="108" fillId="0" borderId="0" xfId="7" applyFont="1" applyAlignment="1">
      <alignment vertical="top"/>
    </xf>
    <xf numFmtId="0" fontId="23" fillId="0" borderId="15" xfId="7" applyBorder="1" applyAlignment="1">
      <alignment vertical="top"/>
    </xf>
    <xf numFmtId="0" fontId="23" fillId="23" borderId="15" xfId="7" applyFill="1" applyBorder="1" applyAlignment="1">
      <alignment vertical="top"/>
    </xf>
    <xf numFmtId="0" fontId="23" fillId="23" borderId="24" xfId="7" applyFill="1" applyBorder="1" applyAlignment="1">
      <alignment vertical="top"/>
    </xf>
    <xf numFmtId="49" fontId="12" fillId="0" borderId="0" xfId="7" applyNumberFormat="1" applyFont="1" applyAlignment="1">
      <alignment vertical="top"/>
    </xf>
    <xf numFmtId="0" fontId="12" fillId="0" borderId="0" xfId="7" applyFont="1" applyAlignment="1">
      <alignment vertical="top"/>
    </xf>
    <xf numFmtId="0" fontId="23" fillId="0" borderId="24" xfId="7" applyBorder="1" applyAlignment="1">
      <alignment vertical="top"/>
    </xf>
    <xf numFmtId="0" fontId="14" fillId="0" borderId="0" xfId="7" applyFont="1" applyAlignment="1">
      <alignment vertical="top"/>
    </xf>
    <xf numFmtId="2" fontId="111" fillId="0" borderId="0" xfId="7" applyNumberFormat="1" applyFont="1" applyAlignment="1">
      <alignment horizontal="center" vertical="center" textRotation="90"/>
    </xf>
    <xf numFmtId="0" fontId="14" fillId="0" borderId="24" xfId="7" applyFont="1" applyBorder="1" applyAlignment="1">
      <alignment vertical="top"/>
    </xf>
    <xf numFmtId="0" fontId="23" fillId="0" borderId="0" xfId="7" applyAlignment="1">
      <alignment horizontal="center" vertical="center"/>
    </xf>
    <xf numFmtId="0" fontId="108" fillId="0" borderId="0" xfId="7" applyFont="1" applyAlignment="1" applyProtection="1">
      <alignment vertical="top"/>
      <protection locked="0"/>
    </xf>
    <xf numFmtId="0" fontId="23" fillId="0" borderId="0" xfId="7" applyAlignment="1">
      <alignment horizontal="right" vertical="top"/>
    </xf>
    <xf numFmtId="0" fontId="23" fillId="0" borderId="34" xfId="7" applyBorder="1" applyAlignment="1">
      <alignment vertical="top"/>
    </xf>
    <xf numFmtId="0" fontId="13" fillId="0" borderId="0" xfId="7" applyFont="1" applyAlignment="1">
      <alignment vertical="top"/>
    </xf>
    <xf numFmtId="0" fontId="79" fillId="0" borderId="0" xfId="7" applyFont="1" applyAlignment="1">
      <alignment vertical="top"/>
    </xf>
    <xf numFmtId="0" fontId="85" fillId="0" borderId="0" xfId="7" applyFont="1" applyAlignment="1">
      <alignment vertical="top"/>
    </xf>
    <xf numFmtId="0" fontId="62" fillId="0" borderId="0" xfId="7" applyFont="1" applyAlignment="1">
      <alignment vertical="top"/>
    </xf>
    <xf numFmtId="167" fontId="111" fillId="0" borderId="0" xfId="7" applyNumberFormat="1" applyFont="1" applyAlignment="1">
      <alignment horizontal="center" vertical="center"/>
    </xf>
    <xf numFmtId="0" fontId="89" fillId="0" borderId="0" xfId="7" applyFont="1" applyAlignment="1" applyProtection="1">
      <alignment horizontal="center" vertical="center"/>
      <protection locked="0"/>
    </xf>
    <xf numFmtId="173" fontId="62" fillId="0" borderId="0" xfId="7" applyNumberFormat="1" applyFont="1" applyAlignment="1">
      <alignment vertical="top"/>
    </xf>
    <xf numFmtId="0" fontId="114" fillId="0" borderId="0" xfId="7" applyFont="1" applyAlignment="1" applyProtection="1">
      <alignment vertical="top"/>
      <protection locked="0"/>
    </xf>
    <xf numFmtId="0" fontId="62" fillId="0" borderId="0" xfId="7" quotePrefix="1" applyFont="1" applyAlignment="1">
      <alignment vertical="top"/>
    </xf>
    <xf numFmtId="0" fontId="61" fillId="0" borderId="0" xfId="7" applyFont="1" applyAlignment="1">
      <alignment vertical="top"/>
    </xf>
    <xf numFmtId="0" fontId="115" fillId="0" borderId="0" xfId="7" applyFont="1" applyAlignment="1">
      <alignment horizontal="center" vertical="center"/>
    </xf>
    <xf numFmtId="0" fontId="116" fillId="0" borderId="0" xfId="7" applyFont="1" applyAlignment="1">
      <alignment horizontal="center" vertical="center"/>
    </xf>
    <xf numFmtId="0" fontId="19" fillId="0" borderId="0" xfId="7" applyFont="1" applyAlignment="1">
      <alignment vertical="top"/>
    </xf>
    <xf numFmtId="0" fontId="81" fillId="0" borderId="0" xfId="7" applyFont="1" applyAlignment="1">
      <alignment vertical="top"/>
    </xf>
    <xf numFmtId="0" fontId="114" fillId="0" borderId="0" xfId="7" applyFont="1" applyAlignment="1">
      <alignment vertical="top"/>
    </xf>
    <xf numFmtId="0" fontId="23" fillId="0" borderId="77" xfId="7" applyBorder="1" applyAlignment="1">
      <alignment vertical="top"/>
    </xf>
    <xf numFmtId="0" fontId="98" fillId="0" borderId="0" xfId="7" applyFont="1" applyAlignment="1" applyProtection="1">
      <alignment vertical="top"/>
      <protection locked="0"/>
    </xf>
    <xf numFmtId="0" fontId="109" fillId="0" borderId="0" xfId="7" applyFont="1" applyAlignment="1" applyProtection="1">
      <alignment horizontal="center" vertical="center" textRotation="90"/>
      <protection locked="0"/>
    </xf>
    <xf numFmtId="0" fontId="110" fillId="0" borderId="0" xfId="7" applyFont="1" applyAlignment="1" applyProtection="1">
      <alignment vertical="top"/>
      <protection locked="0"/>
    </xf>
    <xf numFmtId="173" fontId="110" fillId="0" borderId="0" xfId="7" applyNumberFormat="1" applyFont="1" applyAlignment="1" applyProtection="1">
      <alignment vertical="top"/>
      <protection locked="0"/>
    </xf>
    <xf numFmtId="0" fontId="41" fillId="0" borderId="0" xfId="7" applyFont="1" applyProtection="1">
      <protection locked="0"/>
    </xf>
    <xf numFmtId="0" fontId="108" fillId="0" borderId="0" xfId="7" applyFont="1" applyProtection="1">
      <protection locked="0"/>
    </xf>
    <xf numFmtId="173" fontId="108" fillId="0" borderId="0" xfId="7" applyNumberFormat="1" applyFont="1" applyProtection="1">
      <protection locked="0"/>
    </xf>
    <xf numFmtId="0" fontId="14" fillId="0" borderId="0" xfId="7" applyFont="1" applyAlignment="1" applyProtection="1">
      <alignment horizontal="center"/>
      <protection locked="0"/>
    </xf>
    <xf numFmtId="0" fontId="14" fillId="0" borderId="0" xfId="7" applyFont="1" applyProtection="1">
      <protection locked="0"/>
    </xf>
    <xf numFmtId="0" fontId="23" fillId="0" borderId="0" xfId="7" applyAlignment="1" applyProtection="1">
      <alignment vertical="top"/>
      <protection locked="0"/>
    </xf>
    <xf numFmtId="173" fontId="14" fillId="0" borderId="0" xfId="7" applyNumberFormat="1" applyFont="1" applyAlignment="1" applyProtection="1">
      <alignment horizontal="center" vertical="center"/>
      <protection locked="0"/>
    </xf>
    <xf numFmtId="0" fontId="117" fillId="0" borderId="0" xfId="7" applyFont="1" applyAlignment="1">
      <alignment horizontal="left" vertical="center"/>
    </xf>
    <xf numFmtId="0" fontId="13" fillId="0" borderId="0" xfId="7" applyFont="1" applyAlignment="1">
      <alignment horizontal="left" vertical="top"/>
    </xf>
    <xf numFmtId="0" fontId="12" fillId="0" borderId="0" xfId="7" applyFont="1" applyAlignment="1">
      <alignment horizontal="center" vertical="top"/>
    </xf>
    <xf numFmtId="0" fontId="116" fillId="23" borderId="145" xfId="7" applyFont="1" applyFill="1" applyBorder="1" applyAlignment="1">
      <alignment horizontal="center" vertical="center"/>
    </xf>
    <xf numFmtId="0" fontId="79" fillId="23" borderId="53" xfId="7" applyFont="1" applyFill="1" applyBorder="1" applyAlignment="1">
      <alignment vertical="top"/>
    </xf>
    <xf numFmtId="0" fontId="85" fillId="23" borderId="53" xfId="7" applyFont="1" applyFill="1" applyBorder="1" applyAlignment="1">
      <alignment vertical="top"/>
    </xf>
    <xf numFmtId="0" fontId="62" fillId="23" borderId="53" xfId="7" applyFont="1" applyFill="1" applyBorder="1" applyAlignment="1">
      <alignment vertical="top"/>
    </xf>
    <xf numFmtId="0" fontId="14" fillId="23" borderId="53" xfId="7" applyFont="1" applyFill="1" applyBorder="1" applyAlignment="1">
      <alignment vertical="top"/>
    </xf>
    <xf numFmtId="0" fontId="23" fillId="23" borderId="145" xfId="7" applyFill="1" applyBorder="1" applyAlignment="1">
      <alignment horizontal="right" vertical="top"/>
    </xf>
    <xf numFmtId="0" fontId="117" fillId="23" borderId="145" xfId="7" applyFont="1" applyFill="1" applyBorder="1" applyAlignment="1">
      <alignment horizontal="right" vertical="center"/>
    </xf>
    <xf numFmtId="0" fontId="115" fillId="23" borderId="145" xfId="7" applyFont="1" applyFill="1" applyBorder="1" applyAlignment="1">
      <alignment horizontal="center" vertical="center"/>
    </xf>
    <xf numFmtId="0" fontId="117" fillId="23" borderId="53" xfId="7" applyFont="1" applyFill="1" applyBorder="1" applyAlignment="1">
      <alignment horizontal="right" vertical="center"/>
    </xf>
    <xf numFmtId="0" fontId="79" fillId="23" borderId="145" xfId="7" applyFont="1" applyFill="1" applyBorder="1" applyAlignment="1">
      <alignment vertical="top"/>
    </xf>
    <xf numFmtId="0" fontId="118" fillId="23" borderId="145" xfId="7" applyFont="1" applyFill="1" applyBorder="1" applyAlignment="1">
      <alignment horizontal="center" vertical="center"/>
    </xf>
    <xf numFmtId="0" fontId="119" fillId="23" borderId="145" xfId="7" applyFont="1" applyFill="1" applyBorder="1" applyAlignment="1">
      <alignment horizontal="center" vertical="center"/>
    </xf>
    <xf numFmtId="2" fontId="23" fillId="0" borderId="0" xfId="7" applyNumberFormat="1" applyAlignment="1">
      <alignment horizontal="center" vertical="top"/>
    </xf>
    <xf numFmtId="0" fontId="23" fillId="0" borderId="38" xfId="7" applyBorder="1" applyAlignment="1">
      <alignment vertical="top"/>
    </xf>
    <xf numFmtId="0" fontId="23" fillId="0" borderId="14" xfId="7" applyBorder="1" applyAlignment="1">
      <alignment vertical="top"/>
    </xf>
    <xf numFmtId="0" fontId="14" fillId="0" borderId="90" xfId="7" applyFont="1" applyBorder="1" applyAlignment="1">
      <alignment vertical="top"/>
    </xf>
    <xf numFmtId="0" fontId="23" fillId="0" borderId="0" xfId="7" applyAlignment="1">
      <alignment vertical="top" textRotation="90"/>
    </xf>
    <xf numFmtId="0" fontId="14" fillId="23" borderId="15" xfId="7" applyFont="1" applyFill="1" applyBorder="1" applyAlignment="1">
      <alignment vertical="top"/>
    </xf>
    <xf numFmtId="0" fontId="14" fillId="23" borderId="16" xfId="7" applyFont="1" applyFill="1" applyBorder="1" applyAlignment="1">
      <alignment vertical="top"/>
    </xf>
    <xf numFmtId="0" fontId="23" fillId="23" borderId="14" xfId="7" applyFill="1" applyBorder="1"/>
    <xf numFmtId="0" fontId="14" fillId="23" borderId="97" xfId="7" applyFont="1" applyFill="1" applyBorder="1" applyAlignment="1">
      <alignment vertical="top"/>
    </xf>
    <xf numFmtId="0" fontId="14" fillId="23" borderId="90" xfId="7" applyFont="1" applyFill="1" applyBorder="1" applyAlignment="1">
      <alignment vertical="top"/>
    </xf>
    <xf numFmtId="0" fontId="14" fillId="23" borderId="24" xfId="7" applyFont="1" applyFill="1" applyBorder="1" applyAlignment="1">
      <alignment vertical="top"/>
    </xf>
    <xf numFmtId="0" fontId="14" fillId="23" borderId="33" xfId="7" applyFont="1" applyFill="1" applyBorder="1" applyAlignment="1">
      <alignment vertical="top"/>
    </xf>
    <xf numFmtId="0" fontId="120" fillId="0" borderId="0" xfId="7" applyFont="1" applyAlignment="1">
      <alignment vertical="top"/>
    </xf>
    <xf numFmtId="0" fontId="34" fillId="0" borderId="0" xfId="7" applyFont="1" applyAlignment="1">
      <alignment vertical="top"/>
    </xf>
    <xf numFmtId="0" fontId="111" fillId="0" borderId="0" xfId="7" applyFont="1" applyAlignment="1">
      <alignment vertical="top"/>
    </xf>
    <xf numFmtId="0" fontId="62" fillId="0" borderId="0" xfId="2" applyFont="1" applyAlignment="1">
      <alignment vertical="top" wrapText="1"/>
    </xf>
    <xf numFmtId="0" fontId="107" fillId="23" borderId="165" xfId="7" applyFont="1" applyFill="1" applyBorder="1" applyAlignment="1">
      <alignment vertical="top"/>
    </xf>
    <xf numFmtId="1" fontId="23" fillId="0" borderId="0" xfId="7" applyNumberFormat="1" applyAlignment="1">
      <alignment horizontal="center" vertical="top"/>
    </xf>
    <xf numFmtId="0" fontId="107" fillId="23" borderId="15" xfId="7" applyFont="1" applyFill="1" applyBorder="1" applyAlignment="1">
      <alignment vertical="top"/>
    </xf>
    <xf numFmtId="0" fontId="14" fillId="0" borderId="15" xfId="7" applyFont="1" applyBorder="1" applyAlignment="1">
      <alignment vertical="top"/>
    </xf>
    <xf numFmtId="0" fontId="14" fillId="23" borderId="25" xfId="7" applyFont="1" applyFill="1" applyBorder="1" applyAlignment="1">
      <alignment horizontal="right" vertical="top"/>
    </xf>
    <xf numFmtId="0" fontId="14" fillId="23" borderId="24" xfId="7" applyFont="1" applyFill="1" applyBorder="1" applyAlignment="1">
      <alignment horizontal="right" vertical="top"/>
    </xf>
    <xf numFmtId="0" fontId="12" fillId="23" borderId="168" xfId="7" applyFont="1" applyFill="1" applyBorder="1" applyAlignment="1">
      <alignment vertical="top"/>
    </xf>
    <xf numFmtId="172" fontId="23" fillId="0" borderId="0" xfId="7" applyNumberFormat="1" applyAlignment="1">
      <alignment vertical="top"/>
    </xf>
    <xf numFmtId="0" fontId="107" fillId="0" borderId="0" xfId="7" applyFont="1" applyAlignment="1">
      <alignment horizontal="right" vertical="top"/>
    </xf>
    <xf numFmtId="14" fontId="107" fillId="0" borderId="0" xfId="7" applyNumberFormat="1" applyFont="1" applyAlignment="1">
      <alignment horizontal="center" vertical="top"/>
    </xf>
    <xf numFmtId="0" fontId="14" fillId="0" borderId="14" xfId="7" applyFont="1" applyBorder="1" applyAlignment="1">
      <alignment vertical="top"/>
    </xf>
    <xf numFmtId="0" fontId="14" fillId="0" borderId="0" xfId="2" applyFont="1"/>
    <xf numFmtId="0" fontId="128" fillId="18" borderId="0" xfId="0" applyFont="1" applyFill="1"/>
    <xf numFmtId="0" fontId="128" fillId="19" borderId="92" xfId="0" applyFont="1" applyFill="1" applyBorder="1"/>
    <xf numFmtId="0" fontId="128" fillId="19" borderId="5" xfId="0" applyFont="1" applyFill="1" applyBorder="1"/>
    <xf numFmtId="0" fontId="128" fillId="19" borderId="68" xfId="0" applyFont="1" applyFill="1" applyBorder="1"/>
    <xf numFmtId="0" fontId="128" fillId="19" borderId="91" xfId="0" applyFont="1" applyFill="1" applyBorder="1"/>
    <xf numFmtId="0" fontId="128" fillId="19" borderId="0" xfId="0" applyFont="1" applyFill="1"/>
    <xf numFmtId="0" fontId="128" fillId="19" borderId="78" xfId="0" applyFont="1" applyFill="1" applyBorder="1"/>
    <xf numFmtId="0" fontId="130" fillId="19" borderId="0" xfId="8" applyFont="1" applyFill="1" applyBorder="1"/>
    <xf numFmtId="0" fontId="131" fillId="25" borderId="0" xfId="0" applyFont="1" applyFill="1"/>
    <xf numFmtId="0" fontId="128" fillId="25" borderId="0" xfId="0" applyFont="1" applyFill="1"/>
    <xf numFmtId="0" fontId="128" fillId="19" borderId="94" xfId="0" applyFont="1" applyFill="1" applyBorder="1"/>
    <xf numFmtId="0" fontId="128" fillId="19" borderId="1" xfId="0" applyFont="1" applyFill="1" applyBorder="1"/>
    <xf numFmtId="0" fontId="128" fillId="19" borderId="48" xfId="0" applyFont="1" applyFill="1" applyBorder="1"/>
    <xf numFmtId="0" fontId="133" fillId="19" borderId="0" xfId="0" applyFont="1" applyFill="1"/>
    <xf numFmtId="0" fontId="131" fillId="19" borderId="0" xfId="0" applyFont="1" applyFill="1" applyAlignment="1">
      <alignment horizontal="left"/>
    </xf>
    <xf numFmtId="0" fontId="131" fillId="19" borderId="0" xfId="0" applyFont="1" applyFill="1"/>
    <xf numFmtId="0" fontId="133" fillId="19" borderId="0" xfId="0" applyFont="1" applyFill="1" applyAlignment="1">
      <alignment horizontal="right"/>
    </xf>
    <xf numFmtId="0" fontId="131" fillId="25" borderId="0" xfId="0" applyFont="1" applyFill="1" applyAlignment="1">
      <alignment horizontal="centerContinuous"/>
    </xf>
    <xf numFmtId="0" fontId="133" fillId="19" borderId="0" xfId="0" applyFont="1" applyFill="1" applyAlignment="1">
      <alignment horizontal="centerContinuous"/>
    </xf>
    <xf numFmtId="0" fontId="128" fillId="19" borderId="0" xfId="0" applyFont="1" applyFill="1" applyAlignment="1">
      <alignment horizontal="left"/>
    </xf>
    <xf numFmtId="0" fontId="134" fillId="19" borderId="0" xfId="0" applyFont="1" applyFill="1"/>
    <xf numFmtId="0" fontId="129" fillId="19" borderId="0" xfId="0" applyFont="1" applyFill="1"/>
    <xf numFmtId="0" fontId="135" fillId="19" borderId="0" xfId="0" applyFont="1" applyFill="1"/>
    <xf numFmtId="0" fontId="137" fillId="19" borderId="0" xfId="0" applyFont="1" applyFill="1"/>
    <xf numFmtId="0" fontId="131" fillId="19" borderId="0" xfId="0" quotePrefix="1" applyFont="1" applyFill="1"/>
    <xf numFmtId="0" fontId="131" fillId="28" borderId="0" xfId="0" applyFont="1" applyFill="1" applyAlignment="1">
      <alignment horizontal="centerContinuous"/>
    </xf>
    <xf numFmtId="0" fontId="131" fillId="19" borderId="0" xfId="0" applyFont="1" applyFill="1" applyAlignment="1">
      <alignment horizontal="centerContinuous"/>
    </xf>
    <xf numFmtId="0" fontId="131" fillId="26" borderId="0" xfId="0" applyFont="1" applyFill="1" applyAlignment="1">
      <alignment horizontal="centerContinuous"/>
    </xf>
    <xf numFmtId="0" fontId="138" fillId="19" borderId="0" xfId="8" applyFont="1" applyFill="1" applyBorder="1" applyAlignment="1">
      <alignment horizontal="centerContinuous"/>
    </xf>
    <xf numFmtId="0" fontId="131" fillId="27" borderId="0" xfId="0" applyFont="1" applyFill="1" applyAlignment="1">
      <alignment horizontal="centerContinuous"/>
    </xf>
    <xf numFmtId="0" fontId="131" fillId="12" borderId="0" xfId="0" applyFont="1" applyFill="1" applyAlignment="1">
      <alignment horizontal="centerContinuous"/>
    </xf>
    <xf numFmtId="0" fontId="138" fillId="19" borderId="0" xfId="8" applyFont="1" applyFill="1" applyBorder="1"/>
    <xf numFmtId="1" fontId="19" fillId="0" borderId="0" xfId="0" applyNumberFormat="1" applyFont="1" applyAlignment="1" applyProtection="1">
      <alignment horizontal="center" vertical="center" textRotation="90"/>
      <protection locked="0"/>
    </xf>
    <xf numFmtId="49" fontId="145" fillId="31" borderId="25" xfId="0" applyNumberFormat="1" applyFont="1" applyFill="1" applyBorder="1" applyAlignment="1">
      <alignment horizontal="right" vertical="center" wrapText="1"/>
    </xf>
    <xf numFmtId="49" fontId="145" fillId="31" borderId="97" xfId="0" applyNumberFormat="1" applyFont="1" applyFill="1" applyBorder="1" applyAlignment="1">
      <alignment horizontal="right" vertical="center" wrapText="1"/>
    </xf>
    <xf numFmtId="2" fontId="68" fillId="0" borderId="33" xfId="0" applyNumberFormat="1" applyFont="1" applyBorder="1" applyAlignment="1">
      <alignment vertical="center"/>
    </xf>
    <xf numFmtId="0" fontId="74" fillId="0" borderId="24" xfId="0" applyFont="1" applyBorder="1" applyAlignment="1">
      <alignment vertical="top" wrapText="1"/>
    </xf>
    <xf numFmtId="0" fontId="63" fillId="0" borderId="24" xfId="0" applyFont="1" applyBorder="1" applyAlignment="1">
      <alignment vertical="top"/>
    </xf>
    <xf numFmtId="0" fontId="67" fillId="0" borderId="27" xfId="0" applyFont="1" applyBorder="1" applyAlignment="1">
      <alignment horizontal="center"/>
    </xf>
    <xf numFmtId="2" fontId="68" fillId="0" borderId="90" xfId="0" applyNumberFormat="1" applyFont="1" applyBorder="1" applyAlignment="1">
      <alignment vertical="center"/>
    </xf>
    <xf numFmtId="0" fontId="74" fillId="0" borderId="0" xfId="0" applyFont="1" applyAlignment="1">
      <alignment vertical="top" wrapText="1"/>
    </xf>
    <xf numFmtId="0" fontId="67" fillId="0" borderId="78" xfId="0" applyFont="1" applyBorder="1" applyAlignment="1">
      <alignment horizontal="center"/>
    </xf>
    <xf numFmtId="2" fontId="68" fillId="0" borderId="14" xfId="0" applyNumberFormat="1" applyFont="1" applyBorder="1" applyAlignment="1">
      <alignment vertical="center"/>
    </xf>
    <xf numFmtId="0" fontId="74" fillId="0" borderId="15" xfId="0" applyFont="1" applyBorder="1" applyAlignment="1">
      <alignment vertical="top" wrapText="1"/>
    </xf>
    <xf numFmtId="0" fontId="63" fillId="0" borderId="15" xfId="0" applyFont="1" applyBorder="1" applyAlignment="1">
      <alignment vertical="top"/>
    </xf>
    <xf numFmtId="0" fontId="11" fillId="5" borderId="0" xfId="0" applyFont="1" applyFill="1" applyAlignment="1">
      <alignment horizontal="left" vertical="top"/>
    </xf>
    <xf numFmtId="0" fontId="15" fillId="0" borderId="0" xfId="0" applyFont="1" applyAlignment="1">
      <alignment horizontal="right" vertical="top" wrapText="1"/>
    </xf>
    <xf numFmtId="0" fontId="14" fillId="8" borderId="6" xfId="0" applyFont="1" applyFill="1" applyBorder="1" applyAlignment="1">
      <alignment horizontal="right" vertical="top" wrapText="1"/>
    </xf>
    <xf numFmtId="0" fontId="156" fillId="0" borderId="0" xfId="0" applyFont="1" applyAlignment="1">
      <alignment vertical="top"/>
    </xf>
    <xf numFmtId="0" fontId="14" fillId="8" borderId="16" xfId="0" applyFont="1" applyFill="1" applyBorder="1" applyAlignment="1">
      <alignment horizontal="right" vertical="top" wrapText="1"/>
    </xf>
    <xf numFmtId="0" fontId="14" fillId="8" borderId="25" xfId="0" applyFont="1" applyFill="1" applyBorder="1" applyAlignment="1">
      <alignment horizontal="right" vertical="top" wrapText="1"/>
    </xf>
    <xf numFmtId="1" fontId="63" fillId="2" borderId="7" xfId="0" applyNumberFormat="1" applyFont="1" applyFill="1" applyBorder="1" applyAlignment="1">
      <alignment horizontal="center" vertical="center"/>
    </xf>
    <xf numFmtId="1" fontId="63" fillId="2" borderId="17" xfId="0" applyNumberFormat="1" applyFont="1" applyFill="1" applyBorder="1" applyAlignment="1">
      <alignment horizontal="center" vertical="center"/>
    </xf>
    <xf numFmtId="1" fontId="63" fillId="2" borderId="35" xfId="0" applyNumberFormat="1" applyFont="1" applyFill="1" applyBorder="1" applyAlignment="1">
      <alignment horizontal="center" vertical="center"/>
    </xf>
    <xf numFmtId="0" fontId="14" fillId="8" borderId="45" xfId="0" applyFont="1" applyFill="1" applyBorder="1" applyAlignment="1">
      <alignment horizontal="right" vertical="top" wrapText="1"/>
    </xf>
    <xf numFmtId="0" fontId="0" fillId="0" borderId="0" xfId="0" applyAlignment="1">
      <alignment vertical="center"/>
    </xf>
    <xf numFmtId="0" fontId="154" fillId="0" borderId="0" xfId="0" applyFont="1" applyAlignment="1">
      <alignment horizontal="left" vertical="center"/>
    </xf>
    <xf numFmtId="0" fontId="153" fillId="0" borderId="0" xfId="0" applyFont="1" applyAlignment="1">
      <alignment horizontal="left" vertical="center"/>
    </xf>
    <xf numFmtId="0" fontId="0" fillId="39" borderId="0" xfId="0" applyFill="1" applyAlignment="1">
      <alignment vertical="center"/>
    </xf>
    <xf numFmtId="0" fontId="154" fillId="33" borderId="0" xfId="0" applyFont="1" applyFill="1" applyAlignment="1">
      <alignment horizontal="left" vertical="center"/>
    </xf>
    <xf numFmtId="0" fontId="0" fillId="32" borderId="0" xfId="0" applyFill="1" applyAlignment="1">
      <alignment vertical="center"/>
    </xf>
    <xf numFmtId="0" fontId="0" fillId="36" borderId="0" xfId="0" applyFill="1" applyAlignment="1">
      <alignment vertical="center"/>
    </xf>
    <xf numFmtId="0" fontId="0" fillId="38" borderId="0" xfId="0" applyFill="1" applyAlignment="1">
      <alignment vertical="center"/>
    </xf>
    <xf numFmtId="0" fontId="154" fillId="34" borderId="0" xfId="0" applyFont="1" applyFill="1" applyAlignment="1">
      <alignment horizontal="left" vertical="center"/>
    </xf>
    <xf numFmtId="0" fontId="0" fillId="40" borderId="0" xfId="0" applyFill="1" applyAlignment="1">
      <alignment vertical="center"/>
    </xf>
    <xf numFmtId="0" fontId="161" fillId="0" borderId="27" xfId="0" applyFont="1" applyBorder="1" applyAlignment="1">
      <alignment horizontal="center" vertical="center" wrapText="1"/>
    </xf>
    <xf numFmtId="0" fontId="161" fillId="0" borderId="48" xfId="0" applyFont="1" applyBorder="1" applyAlignment="1">
      <alignment horizontal="center" vertical="center" wrapText="1"/>
    </xf>
    <xf numFmtId="1" fontId="19" fillId="5" borderId="43" xfId="0" applyNumberFormat="1" applyFont="1" applyFill="1" applyBorder="1" applyAlignment="1">
      <alignment vertical="center" textRotation="90"/>
    </xf>
    <xf numFmtId="0" fontId="12" fillId="12" borderId="15" xfId="0" applyFont="1" applyFill="1" applyBorder="1" applyAlignment="1">
      <alignment horizontal="left" vertical="top" wrapText="1"/>
    </xf>
    <xf numFmtId="0" fontId="12" fillId="12" borderId="16" xfId="0" applyFont="1" applyFill="1" applyBorder="1" applyAlignment="1">
      <alignment horizontal="left" vertical="top" wrapText="1"/>
    </xf>
    <xf numFmtId="0" fontId="12" fillId="12" borderId="0" xfId="0" applyFont="1" applyFill="1" applyAlignment="1">
      <alignment horizontal="left" vertical="top" wrapText="1"/>
    </xf>
    <xf numFmtId="0" fontId="12" fillId="12" borderId="97" xfId="0" applyFont="1" applyFill="1" applyBorder="1" applyAlignment="1">
      <alignment horizontal="left" vertical="top" wrapText="1"/>
    </xf>
    <xf numFmtId="0" fontId="23" fillId="0" borderId="173" xfId="0" applyFont="1" applyBorder="1" applyAlignment="1">
      <alignment horizontal="left" vertical="center"/>
    </xf>
    <xf numFmtId="0" fontId="76" fillId="0" borderId="0" xfId="0" applyFont="1" applyAlignment="1">
      <alignment horizontal="left" vertical="center"/>
    </xf>
    <xf numFmtId="0" fontId="76" fillId="0" borderId="172" xfId="0" applyFont="1" applyBorder="1" applyAlignment="1">
      <alignment horizontal="left" vertical="center"/>
    </xf>
    <xf numFmtId="0" fontId="76" fillId="19" borderId="173" xfId="0" applyFont="1" applyFill="1" applyBorder="1" applyAlignment="1">
      <alignment horizontal="left" vertical="center"/>
    </xf>
    <xf numFmtId="0" fontId="76" fillId="0" borderId="173" xfId="0" applyFont="1" applyBorder="1" applyAlignment="1" applyProtection="1">
      <alignment horizontal="left" vertical="center"/>
      <protection locked="0"/>
    </xf>
    <xf numFmtId="0" fontId="76" fillId="0" borderId="173" xfId="0" applyFont="1" applyBorder="1" applyAlignment="1">
      <alignment horizontal="left" vertical="center"/>
    </xf>
    <xf numFmtId="49" fontId="23" fillId="0" borderId="173" xfId="0" applyNumberFormat="1" applyFont="1" applyBorder="1" applyAlignment="1">
      <alignment horizontal="left" vertical="center"/>
    </xf>
    <xf numFmtId="0" fontId="23" fillId="19" borderId="173" xfId="0" applyFont="1" applyFill="1" applyBorder="1" applyAlignment="1">
      <alignment horizontal="left" vertical="center"/>
    </xf>
    <xf numFmtId="0" fontId="23" fillId="0" borderId="0" xfId="0" applyFont="1" applyAlignment="1" applyProtection="1">
      <alignment horizontal="left" vertical="center"/>
      <protection locked="0"/>
    </xf>
    <xf numFmtId="0" fontId="76" fillId="0" borderId="0" xfId="0" applyFont="1" applyAlignment="1" applyProtection="1">
      <alignment horizontal="left" vertical="center"/>
      <protection locked="0"/>
    </xf>
    <xf numFmtId="2" fontId="76" fillId="0" borderId="173" xfId="0" applyNumberFormat="1" applyFont="1" applyBorder="1" applyAlignment="1">
      <alignment horizontal="left" vertical="center"/>
    </xf>
    <xf numFmtId="0" fontId="23" fillId="2" borderId="173" xfId="0" applyFont="1" applyFill="1" applyBorder="1" applyAlignment="1">
      <alignment horizontal="left" vertical="center"/>
    </xf>
    <xf numFmtId="0" fontId="76" fillId="2" borderId="173" xfId="0" applyFont="1" applyFill="1" applyBorder="1" applyAlignment="1">
      <alignment horizontal="left" vertical="center"/>
    </xf>
    <xf numFmtId="0" fontId="0" fillId="2" borderId="0" xfId="0" applyFill="1" applyAlignment="1">
      <alignment vertical="center"/>
    </xf>
    <xf numFmtId="0" fontId="23" fillId="14" borderId="16" xfId="0" applyFont="1" applyFill="1" applyBorder="1" applyAlignment="1">
      <alignment horizontal="right" vertical="top"/>
    </xf>
    <xf numFmtId="0" fontId="23" fillId="14" borderId="25" xfId="0" applyFont="1" applyFill="1" applyBorder="1" applyAlignment="1">
      <alignment horizontal="right" vertical="top"/>
    </xf>
    <xf numFmtId="0" fontId="23" fillId="14" borderId="45" xfId="0" applyFont="1" applyFill="1" applyBorder="1" applyAlignment="1">
      <alignment horizontal="right" vertical="top"/>
    </xf>
    <xf numFmtId="0" fontId="63" fillId="0" borderId="68" xfId="0" applyFont="1" applyBorder="1" applyAlignment="1" applyProtection="1">
      <alignment horizontal="center" vertical="center" wrapText="1"/>
      <protection locked="0"/>
    </xf>
    <xf numFmtId="0" fontId="23" fillId="18" borderId="173" xfId="0" applyFont="1" applyFill="1" applyBorder="1" applyAlignment="1">
      <alignment horizontal="left" vertical="center"/>
    </xf>
    <xf numFmtId="2" fontId="76" fillId="2" borderId="173" xfId="0" applyNumberFormat="1" applyFont="1" applyFill="1" applyBorder="1" applyAlignment="1">
      <alignment horizontal="left" vertical="center"/>
    </xf>
    <xf numFmtId="0" fontId="0" fillId="43" borderId="0" xfId="0" applyFill="1" applyAlignment="1">
      <alignment vertical="center"/>
    </xf>
    <xf numFmtId="0" fontId="172" fillId="19" borderId="0" xfId="0" applyFont="1" applyFill="1"/>
    <xf numFmtId="0" fontId="0" fillId="6" borderId="0" xfId="0" applyFill="1" applyAlignment="1">
      <alignment vertical="center"/>
    </xf>
    <xf numFmtId="2" fontId="13" fillId="12" borderId="15" xfId="0" applyNumberFormat="1" applyFont="1" applyFill="1" applyBorder="1" applyAlignment="1">
      <alignment horizontal="left" vertical="center"/>
    </xf>
    <xf numFmtId="0" fontId="13" fillId="0" borderId="0" xfId="0" applyFont="1" applyAlignment="1">
      <alignment vertical="center" textRotation="90"/>
    </xf>
    <xf numFmtId="0" fontId="20" fillId="0" borderId="0" xfId="0" applyFont="1" applyAlignment="1" applyProtection="1">
      <alignment horizontal="center" vertical="center"/>
      <protection locked="0"/>
    </xf>
    <xf numFmtId="2" fontId="11" fillId="0" borderId="0" xfId="0" applyNumberFormat="1" applyFont="1" applyAlignment="1">
      <alignment horizontal="left" vertical="center"/>
    </xf>
    <xf numFmtId="2" fontId="18" fillId="0" borderId="0" xfId="0" applyNumberFormat="1" applyFont="1" applyAlignment="1">
      <alignment vertical="center" textRotation="90"/>
    </xf>
    <xf numFmtId="0" fontId="13" fillId="0" borderId="0" xfId="0" applyFont="1" applyAlignment="1">
      <alignment horizontal="left" vertical="top" wrapText="1"/>
    </xf>
    <xf numFmtId="0" fontId="180" fillId="33" borderId="0" xfId="0" applyFont="1" applyFill="1" applyAlignment="1">
      <alignment horizontal="left" vertical="center"/>
    </xf>
    <xf numFmtId="0" fontId="180" fillId="0" borderId="0" xfId="0" applyFont="1" applyAlignment="1">
      <alignment horizontal="left" vertical="center"/>
    </xf>
    <xf numFmtId="0" fontId="61" fillId="32" borderId="0" xfId="0" applyFont="1" applyFill="1" applyAlignment="1">
      <alignment vertical="center"/>
    </xf>
    <xf numFmtId="0" fontId="61" fillId="39" borderId="0" xfId="0" applyFont="1" applyFill="1" applyAlignment="1">
      <alignment vertical="center"/>
    </xf>
    <xf numFmtId="0" fontId="61" fillId="36" borderId="0" xfId="0" applyFont="1" applyFill="1" applyAlignment="1">
      <alignment vertical="center"/>
    </xf>
    <xf numFmtId="0" fontId="179" fillId="6" borderId="153" xfId="0" applyFont="1" applyFill="1" applyBorder="1" applyProtection="1">
      <protection locked="0"/>
    </xf>
    <xf numFmtId="0" fontId="179" fillId="6" borderId="156" xfId="0" applyFont="1" applyFill="1" applyBorder="1" applyProtection="1">
      <protection locked="0"/>
    </xf>
    <xf numFmtId="0" fontId="0" fillId="0" borderId="0" xfId="0" applyAlignment="1">
      <alignment horizontal="right" vertical="center"/>
    </xf>
    <xf numFmtId="0" fontId="0" fillId="36" borderId="0" xfId="0" applyFill="1" applyAlignment="1">
      <alignment horizontal="right" vertical="center"/>
    </xf>
    <xf numFmtId="1" fontId="19" fillId="5" borderId="90" xfId="0" applyNumberFormat="1" applyFont="1" applyFill="1" applyBorder="1" applyAlignment="1">
      <alignment horizontal="center" vertical="center" textRotation="90"/>
    </xf>
    <xf numFmtId="0" fontId="63" fillId="0" borderId="17" xfId="0" applyFont="1" applyBorder="1" applyAlignment="1" applyProtection="1">
      <alignment horizontal="center" vertical="top"/>
      <protection locked="0"/>
    </xf>
    <xf numFmtId="0" fontId="63" fillId="0" borderId="35" xfId="0" applyFont="1" applyBorder="1" applyAlignment="1" applyProtection="1">
      <alignment horizontal="center" vertical="top"/>
      <protection locked="0"/>
    </xf>
    <xf numFmtId="0" fontId="63" fillId="0" borderId="48" xfId="0" applyFont="1" applyBorder="1" applyAlignment="1" applyProtection="1">
      <alignment horizontal="center" vertical="center" wrapText="1"/>
      <protection locked="0"/>
    </xf>
    <xf numFmtId="1" fontId="18" fillId="0" borderId="111" xfId="0" applyNumberFormat="1" applyFont="1" applyBorder="1" applyAlignment="1">
      <alignment horizontal="left" vertical="top"/>
    </xf>
    <xf numFmtId="1" fontId="18" fillId="36" borderId="111" xfId="0" applyNumberFormat="1" applyFont="1" applyFill="1" applyBorder="1" applyAlignment="1">
      <alignment horizontal="left" vertical="top"/>
    </xf>
    <xf numFmtId="0" fontId="12" fillId="13" borderId="111" xfId="0" applyFont="1" applyFill="1" applyBorder="1" applyAlignment="1">
      <alignment horizontal="left" vertical="top" wrapText="1"/>
    </xf>
    <xf numFmtId="0" fontId="11" fillId="13" borderId="111" xfId="0" applyFont="1" applyFill="1" applyBorder="1" applyAlignment="1">
      <alignment horizontal="left" vertical="top" wrapText="1"/>
    </xf>
    <xf numFmtId="0" fontId="18" fillId="0" borderId="71" xfId="0" applyFont="1" applyBorder="1" applyAlignment="1">
      <alignment vertical="center" textRotation="90"/>
    </xf>
    <xf numFmtId="0" fontId="18" fillId="0" borderId="90" xfId="0" applyFont="1" applyBorder="1" applyAlignment="1">
      <alignment horizontal="center" vertical="center" textRotation="90"/>
    </xf>
    <xf numFmtId="0" fontId="12" fillId="19" borderId="111" xfId="0" applyFont="1" applyFill="1" applyBorder="1" applyAlignment="1">
      <alignment horizontal="left" vertical="top" wrapText="1"/>
    </xf>
    <xf numFmtId="167" fontId="18" fillId="25" borderId="111" xfId="0" applyNumberFormat="1" applyFont="1" applyFill="1" applyBorder="1" applyAlignment="1">
      <alignment horizontal="left" vertical="top"/>
    </xf>
    <xf numFmtId="0" fontId="12" fillId="25" borderId="111" xfId="0" applyFont="1" applyFill="1" applyBorder="1" applyAlignment="1">
      <alignment horizontal="left" vertical="top" wrapText="1"/>
    </xf>
    <xf numFmtId="0" fontId="12" fillId="29" borderId="111" xfId="0" applyFont="1" applyFill="1" applyBorder="1" applyAlignment="1">
      <alignment horizontal="left" vertical="top" wrapText="1"/>
    </xf>
    <xf numFmtId="1" fontId="18" fillId="24" borderId="111" xfId="0" applyNumberFormat="1" applyFont="1" applyFill="1" applyBorder="1" applyAlignment="1">
      <alignment horizontal="left" vertical="top"/>
    </xf>
    <xf numFmtId="0" fontId="11" fillId="13" borderId="0" xfId="0" applyFont="1" applyFill="1" applyAlignment="1">
      <alignment horizontal="left" vertical="top" wrapText="1"/>
    </xf>
    <xf numFmtId="0" fontId="11" fillId="0" borderId="111" xfId="0" applyFont="1" applyBorder="1" applyAlignment="1">
      <alignment horizontal="left" vertical="top"/>
    </xf>
    <xf numFmtId="0" fontId="0" fillId="0" borderId="0" xfId="10" applyFont="1" applyAlignment="1">
      <alignment vertical="top"/>
    </xf>
    <xf numFmtId="0" fontId="0" fillId="0" borderId="0" xfId="10" applyFont="1" applyAlignment="1">
      <alignment horizontal="left" vertical="top"/>
    </xf>
    <xf numFmtId="0" fontId="12" fillId="0" borderId="111" xfId="0" quotePrefix="1" applyFont="1" applyBorder="1" applyAlignment="1">
      <alignment horizontal="left" vertical="top" wrapText="1"/>
    </xf>
    <xf numFmtId="0" fontId="92" fillId="0" borderId="0" xfId="10" applyFont="1" applyAlignment="1">
      <alignment horizontal="center" vertical="center" wrapText="1"/>
    </xf>
    <xf numFmtId="0" fontId="105" fillId="0" borderId="0" xfId="10" applyFont="1" applyAlignment="1">
      <alignment horizontal="center" vertical="center" wrapText="1"/>
    </xf>
    <xf numFmtId="0" fontId="105" fillId="0" borderId="0" xfId="0" applyFont="1" applyAlignment="1">
      <alignment horizontal="center" vertical="center"/>
    </xf>
    <xf numFmtId="0" fontId="11" fillId="0" borderId="0" xfId="0" applyFont="1"/>
    <xf numFmtId="0" fontId="11" fillId="5" borderId="32" xfId="0" applyFont="1" applyFill="1" applyBorder="1" applyAlignment="1">
      <alignment horizontal="left" textRotation="45" wrapText="1"/>
    </xf>
    <xf numFmtId="0" fontId="11" fillId="0" borderId="32" xfId="0" applyFont="1" applyBorder="1" applyAlignment="1">
      <alignment horizontal="left" textRotation="45" wrapText="1"/>
    </xf>
    <xf numFmtId="0" fontId="11" fillId="36" borderId="32" xfId="0" applyFont="1" applyFill="1" applyBorder="1" applyAlignment="1">
      <alignment horizontal="left" textRotation="45" wrapText="1"/>
    </xf>
    <xf numFmtId="0" fontId="11" fillId="8" borderId="32" xfId="0" applyFont="1" applyFill="1" applyBorder="1" applyAlignment="1">
      <alignment horizontal="left" textRotation="45" wrapText="1"/>
    </xf>
    <xf numFmtId="0" fontId="11" fillId="0" borderId="33" xfId="0" applyFont="1" applyBorder="1" applyAlignment="1">
      <alignment horizontal="left" textRotation="45" wrapText="1"/>
    </xf>
    <xf numFmtId="0" fontId="11" fillId="8" borderId="33" xfId="0" applyFont="1" applyFill="1" applyBorder="1" applyAlignment="1">
      <alignment horizontal="left" textRotation="45" wrapText="1"/>
    </xf>
    <xf numFmtId="0" fontId="11" fillId="8" borderId="24" xfId="0" applyFont="1" applyFill="1" applyBorder="1" applyAlignment="1">
      <alignment horizontal="left" textRotation="45" wrapText="1"/>
    </xf>
    <xf numFmtId="0" fontId="11" fillId="8" borderId="34" xfId="0" applyFont="1" applyFill="1" applyBorder="1" applyAlignment="1">
      <alignment horizontal="left" textRotation="45" wrapText="1"/>
    </xf>
    <xf numFmtId="0" fontId="11" fillId="0" borderId="24" xfId="0" applyFont="1" applyBorder="1" applyAlignment="1">
      <alignment horizontal="left" textRotation="45" wrapText="1"/>
    </xf>
    <xf numFmtId="0" fontId="18" fillId="0" borderId="32" xfId="0" applyFont="1" applyBorder="1" applyAlignment="1">
      <alignment horizontal="left" textRotation="45" wrapText="1"/>
    </xf>
    <xf numFmtId="0" fontId="11" fillId="0" borderId="34" xfId="0" applyFont="1" applyBorder="1" applyAlignment="1">
      <alignment horizontal="left" textRotation="45" wrapText="1"/>
    </xf>
    <xf numFmtId="0" fontId="11" fillId="0" borderId="0" xfId="0" applyFont="1" applyAlignment="1">
      <alignment horizontal="left" textRotation="90" wrapText="1"/>
    </xf>
    <xf numFmtId="0" fontId="11" fillId="0" borderId="77" xfId="0" applyFont="1" applyBorder="1"/>
    <xf numFmtId="0" fontId="11" fillId="5" borderId="70" xfId="0" applyFont="1" applyFill="1" applyBorder="1"/>
    <xf numFmtId="0" fontId="11" fillId="0" borderId="70" xfId="0" applyFont="1" applyBorder="1"/>
    <xf numFmtId="0" fontId="11" fillId="8" borderId="70" xfId="0" applyFont="1" applyFill="1" applyBorder="1" applyAlignment="1">
      <alignment horizontal="left" textRotation="45" wrapText="1"/>
    </xf>
    <xf numFmtId="0" fontId="11" fillId="0" borderId="70" xfId="0" applyFont="1" applyBorder="1" applyAlignment="1">
      <alignment horizontal="left" textRotation="45" wrapText="1"/>
    </xf>
    <xf numFmtId="0" fontId="11" fillId="0" borderId="90" xfId="0" applyFont="1" applyBorder="1" applyAlignment="1">
      <alignment horizontal="left" textRotation="45" wrapText="1"/>
    </xf>
    <xf numFmtId="0" fontId="11" fillId="8" borderId="90" xfId="0" applyFont="1" applyFill="1" applyBorder="1" applyAlignment="1">
      <alignment horizontal="left" textRotation="45" wrapText="1"/>
    </xf>
    <xf numFmtId="0" fontId="11" fillId="8" borderId="0" xfId="0" applyFont="1" applyFill="1" applyAlignment="1">
      <alignment horizontal="left" textRotation="45" wrapText="1"/>
    </xf>
    <xf numFmtId="0" fontId="11" fillId="8" borderId="77" xfId="0" applyFont="1" applyFill="1" applyBorder="1" applyAlignment="1">
      <alignment horizontal="left" textRotation="45" wrapText="1"/>
    </xf>
    <xf numFmtId="0" fontId="11" fillId="0" borderId="77" xfId="0" applyFont="1" applyBorder="1" applyAlignment="1">
      <alignment horizontal="left" textRotation="45" wrapText="1"/>
    </xf>
    <xf numFmtId="0" fontId="18" fillId="8" borderId="70" xfId="0" applyFont="1" applyFill="1" applyBorder="1" applyAlignment="1">
      <alignment horizontal="left" textRotation="45" wrapText="1"/>
    </xf>
    <xf numFmtId="0" fontId="18" fillId="0" borderId="77" xfId="0" applyFont="1" applyBorder="1" applyAlignment="1">
      <alignment horizontal="left" textRotation="45" wrapText="1"/>
    </xf>
    <xf numFmtId="0" fontId="11" fillId="0" borderId="0" xfId="0" applyFont="1" applyAlignment="1">
      <alignment horizontal="left" textRotation="45" wrapText="1"/>
    </xf>
    <xf numFmtId="0" fontId="11" fillId="8" borderId="70" xfId="0" applyFont="1" applyFill="1" applyBorder="1" applyAlignment="1">
      <alignment horizontal="left" wrapText="1"/>
    </xf>
    <xf numFmtId="0" fontId="11" fillId="0" borderId="70" xfId="0" applyFont="1" applyBorder="1" applyAlignment="1">
      <alignment horizontal="left" wrapText="1"/>
    </xf>
    <xf numFmtId="0" fontId="11" fillId="5" borderId="150" xfId="0" applyFont="1" applyFill="1" applyBorder="1" applyAlignment="1">
      <alignment horizontal="center"/>
    </xf>
    <xf numFmtId="0" fontId="11" fillId="0" borderId="70" xfId="0" applyFont="1" applyBorder="1" applyAlignment="1">
      <alignment horizontal="center"/>
    </xf>
    <xf numFmtId="0" fontId="11" fillId="5" borderId="70" xfId="0" applyFont="1" applyFill="1" applyBorder="1" applyAlignment="1">
      <alignment horizontal="center"/>
    </xf>
    <xf numFmtId="0" fontId="11" fillId="0" borderId="0" xfId="0" applyFont="1" applyAlignment="1">
      <alignment horizontal="center"/>
    </xf>
    <xf numFmtId="0" fontId="11" fillId="8" borderId="70" xfId="0" applyFont="1" applyFill="1" applyBorder="1" applyAlignment="1">
      <alignment horizontal="center" wrapText="1"/>
    </xf>
    <xf numFmtId="0" fontId="11" fillId="0" borderId="70" xfId="0" applyFont="1" applyBorder="1" applyAlignment="1">
      <alignment horizontal="center" wrapText="1"/>
    </xf>
    <xf numFmtId="0" fontId="18" fillId="8" borderId="90" xfId="0" applyFont="1" applyFill="1" applyBorder="1" applyAlignment="1">
      <alignment horizontal="center" wrapText="1"/>
    </xf>
    <xf numFmtId="0" fontId="18" fillId="8" borderId="0" xfId="0" applyFont="1" applyFill="1" applyAlignment="1">
      <alignment horizontal="center" wrapText="1"/>
    </xf>
    <xf numFmtId="0" fontId="18" fillId="8" borderId="151" xfId="0" applyFont="1" applyFill="1" applyBorder="1" applyAlignment="1">
      <alignment horizontal="center" wrapText="1"/>
    </xf>
    <xf numFmtId="0" fontId="18" fillId="0" borderId="70" xfId="0" applyFont="1" applyBorder="1" applyAlignment="1">
      <alignment horizontal="center" wrapText="1"/>
    </xf>
    <xf numFmtId="0" fontId="18" fillId="8" borderId="150" xfId="0" applyFont="1" applyFill="1" applyBorder="1" applyAlignment="1">
      <alignment horizontal="center" wrapText="1"/>
    </xf>
    <xf numFmtId="0" fontId="18" fillId="0" borderId="77" xfId="0" applyFont="1" applyBorder="1" applyAlignment="1">
      <alignment horizontal="center" wrapText="1"/>
    </xf>
    <xf numFmtId="0" fontId="11" fillId="0" borderId="90" xfId="0" applyFont="1" applyBorder="1" applyAlignment="1">
      <alignment horizontal="center" wrapText="1"/>
    </xf>
    <xf numFmtId="0" fontId="18" fillId="8" borderId="70" xfId="0" applyFont="1" applyFill="1" applyBorder="1" applyAlignment="1">
      <alignment horizontal="center" wrapText="1"/>
    </xf>
    <xf numFmtId="0" fontId="18" fillId="0" borderId="15" xfId="0" applyFont="1" applyBorder="1" applyAlignment="1">
      <alignment horizontal="center" wrapText="1"/>
    </xf>
    <xf numFmtId="0" fontId="11" fillId="0" borderId="0" xfId="0" applyFont="1" applyAlignment="1">
      <alignment horizontal="center" wrapText="1"/>
    </xf>
    <xf numFmtId="0" fontId="56" fillId="0" borderId="152" xfId="0" applyFont="1" applyBorder="1"/>
    <xf numFmtId="0" fontId="56" fillId="0" borderId="0" xfId="0" applyFont="1"/>
    <xf numFmtId="0" fontId="56" fillId="36" borderId="152" xfId="0" applyFont="1" applyFill="1" applyBorder="1"/>
    <xf numFmtId="0" fontId="56" fillId="0" borderId="153" xfId="0" applyFont="1" applyBorder="1"/>
    <xf numFmtId="0" fontId="181" fillId="0" borderId="152" xfId="0" applyFont="1" applyBorder="1"/>
    <xf numFmtId="0" fontId="56" fillId="0" borderId="96" xfId="0" applyFont="1" applyBorder="1"/>
    <xf numFmtId="0" fontId="56" fillId="0" borderId="154" xfId="0" applyFont="1" applyBorder="1"/>
    <xf numFmtId="0" fontId="56" fillId="0" borderId="155" xfId="0" applyFont="1" applyBorder="1"/>
    <xf numFmtId="0" fontId="181" fillId="0" borderId="96" xfId="0" applyFont="1" applyBorder="1"/>
    <xf numFmtId="0" fontId="181" fillId="0" borderId="155" xfId="0" applyFont="1" applyBorder="1"/>
    <xf numFmtId="0" fontId="181" fillId="0" borderId="153" xfId="0" applyFont="1" applyBorder="1"/>
    <xf numFmtId="0" fontId="179" fillId="0" borderId="0" xfId="0" applyFont="1"/>
    <xf numFmtId="0" fontId="11" fillId="0" borderId="153" xfId="2" applyFont="1" applyBorder="1" applyAlignment="1">
      <alignment vertical="center"/>
    </xf>
    <xf numFmtId="0" fontId="11" fillId="0" borderId="0" xfId="2" applyFont="1" applyAlignment="1">
      <alignment vertical="center"/>
    </xf>
    <xf numFmtId="0" fontId="179" fillId="0" borderId="153" xfId="2" applyFont="1" applyBorder="1" applyAlignment="1">
      <alignment vertical="center"/>
    </xf>
    <xf numFmtId="0" fontId="11" fillId="0" borderId="153" xfId="0" applyFont="1" applyBorder="1"/>
    <xf numFmtId="0" fontId="11" fillId="0" borderId="154" xfId="0" applyFont="1" applyBorder="1"/>
    <xf numFmtId="0" fontId="179" fillId="0" borderId="95" xfId="0" applyFont="1" applyBorder="1"/>
    <xf numFmtId="0" fontId="179" fillId="0" borderId="153" xfId="0" applyFont="1" applyBorder="1"/>
    <xf numFmtId="0" fontId="11" fillId="0" borderId="96" xfId="0" applyFont="1" applyBorder="1"/>
    <xf numFmtId="0" fontId="179" fillId="0" borderId="96" xfId="0" applyFont="1" applyBorder="1"/>
    <xf numFmtId="0" fontId="179" fillId="0" borderId="153" xfId="3" applyFont="1" applyBorder="1"/>
    <xf numFmtId="0" fontId="11" fillId="0" borderId="153" xfId="3" applyFont="1" applyBorder="1"/>
    <xf numFmtId="0" fontId="155" fillId="35" borderId="153" xfId="9" applyBorder="1" applyProtection="1"/>
    <xf numFmtId="0" fontId="11" fillId="0" borderId="153" xfId="0" quotePrefix="1" applyFont="1" applyBorder="1"/>
    <xf numFmtId="0" fontId="0" fillId="0" borderId="153" xfId="0" applyBorder="1"/>
    <xf numFmtId="0" fontId="11" fillId="0" borderId="156" xfId="2" applyFont="1" applyBorder="1" applyAlignment="1">
      <alignment vertical="center"/>
    </xf>
    <xf numFmtId="0" fontId="11" fillId="0" borderId="153" xfId="0" applyFont="1" applyBorder="1" applyAlignment="1">
      <alignment wrapText="1"/>
    </xf>
    <xf numFmtId="0" fontId="11" fillId="0" borderId="156" xfId="0" applyFont="1" applyBorder="1"/>
    <xf numFmtId="0" fontId="179" fillId="0" borderId="153" xfId="0" quotePrefix="1" applyFont="1" applyBorder="1"/>
    <xf numFmtId="0" fontId="179" fillId="0" borderId="154" xfId="0" applyFont="1" applyBorder="1"/>
    <xf numFmtId="0" fontId="11" fillId="0" borderId="0" xfId="3" applyFont="1"/>
    <xf numFmtId="0" fontId="179" fillId="0" borderId="156" xfId="0" applyFont="1" applyBorder="1"/>
    <xf numFmtId="0" fontId="11" fillId="0" borderId="130" xfId="0" applyFont="1" applyBorder="1"/>
    <xf numFmtId="0" fontId="11" fillId="0" borderId="157" xfId="0" applyFont="1" applyBorder="1"/>
    <xf numFmtId="0" fontId="11" fillId="0" borderId="90" xfId="0" applyFont="1" applyBorder="1"/>
    <xf numFmtId="0" fontId="179" fillId="0" borderId="156" xfId="2" applyFont="1" applyBorder="1" applyAlignment="1">
      <alignment vertical="center"/>
    </xf>
    <xf numFmtId="0" fontId="164" fillId="0" borderId="153" xfId="0" applyFont="1" applyBorder="1"/>
    <xf numFmtId="0" fontId="164" fillId="0" borderId="0" xfId="0" applyFont="1"/>
    <xf numFmtId="0" fontId="11" fillId="0" borderId="0" xfId="0" quotePrefix="1" applyFont="1"/>
    <xf numFmtId="0" fontId="56" fillId="0" borderId="152" xfId="2" applyFont="1" applyBorder="1" applyAlignment="1">
      <alignment vertical="center"/>
    </xf>
    <xf numFmtId="0" fontId="11" fillId="0" borderId="0" xfId="0" applyFont="1" applyAlignment="1">
      <alignment horizontal="right"/>
    </xf>
    <xf numFmtId="0" fontId="92" fillId="0" borderId="0" xfId="10" applyFont="1" applyAlignment="1">
      <alignment horizontal="center" vertical="center"/>
    </xf>
    <xf numFmtId="0" fontId="34" fillId="0" borderId="0" xfId="0" applyFont="1" applyAlignment="1">
      <alignment horizontal="left" vertical="top"/>
    </xf>
    <xf numFmtId="0" fontId="11" fillId="0" borderId="91" xfId="0" applyFont="1" applyBorder="1" applyAlignment="1">
      <alignment horizontal="left" vertical="top"/>
    </xf>
    <xf numFmtId="0" fontId="11" fillId="0" borderId="91" xfId="0" applyFont="1" applyBorder="1" applyAlignment="1">
      <alignment horizontal="center" textRotation="90"/>
    </xf>
    <xf numFmtId="0" fontId="11" fillId="0" borderId="91" xfId="0" applyFont="1" applyBorder="1" applyAlignment="1">
      <alignment horizontal="center" vertical="center" wrapText="1"/>
    </xf>
    <xf numFmtId="0" fontId="11" fillId="0" borderId="91" xfId="0" applyFont="1" applyBorder="1" applyAlignment="1">
      <alignment horizontal="center" vertical="top" wrapText="1"/>
    </xf>
    <xf numFmtId="0" fontId="23" fillId="0" borderId="27" xfId="0" applyFont="1" applyBorder="1"/>
    <xf numFmtId="0" fontId="23" fillId="0" borderId="31" xfId="0" applyFont="1" applyBorder="1"/>
    <xf numFmtId="0" fontId="23" fillId="0" borderId="162" xfId="0" applyFont="1" applyBorder="1" applyAlignment="1">
      <alignment horizontal="center"/>
    </xf>
    <xf numFmtId="0" fontId="92" fillId="18" borderId="0" xfId="10" applyFont="1" applyFill="1" applyAlignment="1">
      <alignment horizontal="center" vertical="center" wrapText="1"/>
    </xf>
    <xf numFmtId="0" fontId="10" fillId="0" borderId="0" xfId="10"/>
    <xf numFmtId="0" fontId="92" fillId="0" borderId="0" xfId="10" applyFont="1"/>
    <xf numFmtId="0" fontId="19" fillId="18" borderId="0" xfId="10" applyFont="1" applyFill="1" applyAlignment="1">
      <alignment horizontal="center" vertical="center" textRotation="90"/>
    </xf>
    <xf numFmtId="0" fontId="93" fillId="18" borderId="0" xfId="10" applyFont="1" applyFill="1" applyAlignment="1">
      <alignment horizontal="center" vertical="center" textRotation="90"/>
    </xf>
    <xf numFmtId="0" fontId="92" fillId="18" borderId="0" xfId="10" applyFont="1" applyFill="1" applyAlignment="1">
      <alignment horizontal="left" vertical="center" wrapText="1"/>
    </xf>
    <xf numFmtId="0" fontId="92" fillId="0" borderId="0" xfId="10" applyFont="1" applyAlignment="1">
      <alignment horizontal="left" vertical="top"/>
    </xf>
    <xf numFmtId="0" fontId="10" fillId="18" borderId="0" xfId="10" applyFill="1" applyAlignment="1">
      <alignment vertical="center" wrapText="1"/>
    </xf>
    <xf numFmtId="0" fontId="92" fillId="0" borderId="0" xfId="10" applyFont="1" applyAlignment="1">
      <alignment vertical="center"/>
    </xf>
    <xf numFmtId="0" fontId="10" fillId="0" borderId="0" xfId="10" applyAlignment="1">
      <alignment horizontal="left" vertical="center"/>
    </xf>
    <xf numFmtId="0" fontId="10" fillId="0" borderId="0" xfId="10" applyAlignment="1">
      <alignment horizontal="center"/>
    </xf>
    <xf numFmtId="0" fontId="0" fillId="0" borderId="0" xfId="10" applyFont="1"/>
    <xf numFmtId="0" fontId="77" fillId="0" borderId="0" xfId="10" applyFont="1" applyAlignment="1">
      <alignment vertical="center" textRotation="90" wrapText="1"/>
    </xf>
    <xf numFmtId="0" fontId="93" fillId="0" borderId="0" xfId="10" applyFont="1" applyAlignment="1">
      <alignment horizontal="center" vertical="center" textRotation="90" wrapText="1"/>
    </xf>
    <xf numFmtId="0" fontId="101" fillId="0" borderId="0" xfId="10" applyFont="1" applyAlignment="1">
      <alignment horizontal="left" vertical="top"/>
    </xf>
    <xf numFmtId="2" fontId="34" fillId="19" borderId="90" xfId="10" applyNumberFormat="1" applyFont="1" applyFill="1" applyBorder="1" applyAlignment="1">
      <alignment horizontal="left" vertical="top" wrapText="1"/>
    </xf>
    <xf numFmtId="2" fontId="34" fillId="19" borderId="111" xfId="10" applyNumberFormat="1" applyFont="1" applyFill="1" applyBorder="1" applyAlignment="1">
      <alignment horizontal="center" vertical="top" wrapText="1"/>
    </xf>
    <xf numFmtId="2" fontId="34" fillId="19" borderId="15" xfId="10" applyNumberFormat="1" applyFont="1" applyFill="1" applyBorder="1" applyAlignment="1">
      <alignment horizontal="left" vertical="top" wrapText="1"/>
    </xf>
    <xf numFmtId="168" fontId="19" fillId="19" borderId="13" xfId="10" applyNumberFormat="1" applyFont="1" applyFill="1" applyBorder="1" applyAlignment="1">
      <alignment horizontal="center" vertical="center" textRotation="90"/>
    </xf>
    <xf numFmtId="168" fontId="19" fillId="19" borderId="111" xfId="10" applyNumberFormat="1" applyFont="1" applyFill="1" applyBorder="1" applyAlignment="1">
      <alignment horizontal="center" vertical="center" textRotation="90"/>
    </xf>
    <xf numFmtId="1" fontId="14" fillId="0" borderId="0" xfId="10" applyNumberFormat="1" applyFont="1" applyAlignment="1">
      <alignment horizontal="center" vertical="center" textRotation="90"/>
    </xf>
    <xf numFmtId="2" fontId="11" fillId="0" borderId="0" xfId="10" applyNumberFormat="1" applyFont="1" applyAlignment="1">
      <alignment horizontal="left" vertical="center"/>
    </xf>
    <xf numFmtId="0" fontId="11" fillId="0" borderId="0" xfId="10" applyFont="1" applyAlignment="1">
      <alignment horizontal="left" vertical="top" wrapText="1"/>
    </xf>
    <xf numFmtId="2" fontId="34" fillId="19" borderId="0" xfId="10" applyNumberFormat="1" applyFont="1" applyFill="1" applyAlignment="1">
      <alignment horizontal="left" vertical="top" wrapText="1"/>
    </xf>
    <xf numFmtId="0" fontId="10" fillId="19" borderId="0" xfId="10" applyFill="1"/>
    <xf numFmtId="0" fontId="13" fillId="18" borderId="0" xfId="10" applyFont="1" applyFill="1" applyAlignment="1">
      <alignment horizontal="center" vertical="center" textRotation="90"/>
    </xf>
    <xf numFmtId="0" fontId="12" fillId="18" borderId="0" xfId="10" applyFont="1" applyFill="1" applyAlignment="1">
      <alignment horizontal="center" vertical="center" wrapText="1"/>
    </xf>
    <xf numFmtId="168" fontId="19" fillId="18" borderId="0" xfId="10" applyNumberFormat="1" applyFont="1" applyFill="1" applyAlignment="1">
      <alignment horizontal="center" vertical="center" textRotation="90"/>
    </xf>
    <xf numFmtId="0" fontId="13" fillId="0" borderId="0" xfId="10" applyFont="1" applyAlignment="1">
      <alignment vertical="center" textRotation="90"/>
    </xf>
    <xf numFmtId="0" fontId="93" fillId="0" borderId="0" xfId="10" applyFont="1" applyAlignment="1">
      <alignment horizontal="center" vertical="center" textRotation="90"/>
    </xf>
    <xf numFmtId="0" fontId="92" fillId="0" borderId="0" xfId="10" applyFont="1" applyAlignment="1">
      <alignment vertical="center" wrapText="1"/>
    </xf>
    <xf numFmtId="0" fontId="10" fillId="0" borderId="0" xfId="10" applyAlignment="1">
      <alignment horizontal="center" vertical="center"/>
    </xf>
    <xf numFmtId="0" fontId="92" fillId="0" borderId="0" xfId="10" applyFont="1" applyAlignment="1">
      <alignment horizontal="left" vertical="center" wrapText="1"/>
    </xf>
    <xf numFmtId="0" fontId="13" fillId="0" borderId="0" xfId="10" applyFont="1" applyAlignment="1">
      <alignment horizontal="center" vertical="center" textRotation="90"/>
    </xf>
    <xf numFmtId="0" fontId="95" fillId="0" borderId="0" xfId="10" applyFont="1" applyAlignment="1">
      <alignment vertical="center" textRotation="90"/>
    </xf>
    <xf numFmtId="0" fontId="70" fillId="0" borderId="0" xfId="10" applyFont="1" applyAlignment="1">
      <alignment horizontal="center" vertical="center" wrapText="1"/>
    </xf>
    <xf numFmtId="0" fontId="104" fillId="0" borderId="0" xfId="10" applyFont="1" applyAlignment="1">
      <alignment horizontal="center" vertical="center" wrapText="1"/>
    </xf>
    <xf numFmtId="0" fontId="10" fillId="0" borderId="0" xfId="10" applyProtection="1">
      <protection locked="0"/>
    </xf>
    <xf numFmtId="0" fontId="98" fillId="0" borderId="0" xfId="10" applyFont="1" applyAlignment="1" applyProtection="1">
      <alignment horizontal="left" vertical="top"/>
      <protection locked="0"/>
    </xf>
    <xf numFmtId="0" fontId="77" fillId="0" borderId="0" xfId="10" applyFont="1" applyAlignment="1" applyProtection="1">
      <alignment vertical="center" textRotation="90" wrapText="1"/>
      <protection locked="0"/>
    </xf>
    <xf numFmtId="0" fontId="12" fillId="0" borderId="0" xfId="10" applyFont="1" applyAlignment="1" applyProtection="1">
      <alignment horizontal="left" vertical="top"/>
      <protection locked="0"/>
    </xf>
    <xf numFmtId="0" fontId="13" fillId="0" borderId="102" xfId="10" applyFont="1" applyBorder="1" applyAlignment="1">
      <alignment horizontal="center" vertical="center" textRotation="90"/>
    </xf>
    <xf numFmtId="0" fontId="100" fillId="0" borderId="0" xfId="10" applyFont="1" applyAlignment="1">
      <alignment horizontal="center" textRotation="90"/>
    </xf>
    <xf numFmtId="2" fontId="34" fillId="19" borderId="31" xfId="10" applyNumberFormat="1" applyFont="1" applyFill="1" applyBorder="1" applyAlignment="1">
      <alignment horizontal="left" vertical="top" wrapText="1"/>
    </xf>
    <xf numFmtId="168" fontId="19" fillId="19" borderId="113" xfId="10" applyNumberFormat="1" applyFont="1" applyFill="1" applyBorder="1" applyAlignment="1">
      <alignment horizontal="center" vertical="center" textRotation="90"/>
    </xf>
    <xf numFmtId="0" fontId="63" fillId="0" borderId="34" xfId="11" applyFont="1" applyBorder="1" applyAlignment="1" applyProtection="1">
      <alignment vertical="center" wrapText="1"/>
      <protection locked="0"/>
    </xf>
    <xf numFmtId="0" fontId="63" fillId="0" borderId="38" xfId="11" applyFont="1" applyBorder="1" applyAlignment="1" applyProtection="1">
      <alignment vertical="center" wrapText="1"/>
      <protection locked="0"/>
    </xf>
    <xf numFmtId="0" fontId="186" fillId="0" borderId="0" xfId="10" applyFont="1"/>
    <xf numFmtId="0" fontId="28" fillId="0" borderId="47" xfId="0" applyFont="1" applyBorder="1" applyAlignment="1">
      <alignment horizontal="center"/>
    </xf>
    <xf numFmtId="0" fontId="12" fillId="0" borderId="0" xfId="0" applyFont="1" applyAlignment="1">
      <alignment horizontal="left" vertical="top"/>
    </xf>
    <xf numFmtId="0" fontId="11" fillId="6" borderId="0" xfId="0" applyFont="1" applyFill="1" applyAlignment="1">
      <alignment horizontal="center"/>
    </xf>
    <xf numFmtId="0" fontId="159" fillId="0" borderId="111" xfId="0" applyFont="1" applyBorder="1" applyAlignment="1" applyProtection="1">
      <alignment horizontal="center" vertical="center" wrapText="1"/>
      <protection locked="0"/>
    </xf>
    <xf numFmtId="2" fontId="34" fillId="31" borderId="14" xfId="0" applyNumberFormat="1" applyFont="1" applyFill="1" applyBorder="1" applyAlignment="1">
      <alignment horizontal="left" vertical="top" wrapText="1"/>
    </xf>
    <xf numFmtId="2" fontId="34" fillId="31" borderId="15" xfId="0" applyNumberFormat="1" applyFont="1" applyFill="1" applyBorder="1" applyAlignment="1">
      <alignment horizontal="left" vertical="top" wrapText="1"/>
    </xf>
    <xf numFmtId="0" fontId="0" fillId="0" borderId="0" xfId="0" applyAlignment="1">
      <alignment horizontal="left"/>
    </xf>
    <xf numFmtId="168" fontId="19" fillId="31" borderId="111" xfId="0" applyNumberFormat="1" applyFont="1" applyFill="1" applyBorder="1" applyAlignment="1">
      <alignment horizontal="center" vertical="center"/>
    </xf>
    <xf numFmtId="168" fontId="19" fillId="31" borderId="32" xfId="0" applyNumberFormat="1" applyFont="1" applyFill="1" applyBorder="1" applyAlignment="1">
      <alignment horizontal="center" vertical="center"/>
    </xf>
    <xf numFmtId="2" fontId="77" fillId="31" borderId="72" xfId="0" applyNumberFormat="1" applyFont="1" applyFill="1" applyBorder="1" applyAlignment="1">
      <alignment horizontal="center" vertical="center" wrapText="1"/>
    </xf>
    <xf numFmtId="2" fontId="19" fillId="31" borderId="111" xfId="0" applyNumberFormat="1" applyFont="1" applyFill="1" applyBorder="1" applyAlignment="1">
      <alignment horizontal="center" vertical="center" wrapText="1"/>
    </xf>
    <xf numFmtId="2" fontId="19" fillId="31" borderId="15" xfId="0" applyNumberFormat="1" applyFont="1" applyFill="1" applyBorder="1" applyAlignment="1">
      <alignment horizontal="center" vertical="center" wrapText="1"/>
    </xf>
    <xf numFmtId="0" fontId="131" fillId="8" borderId="0" xfId="0" applyFont="1" applyFill="1" applyAlignment="1">
      <alignment horizontal="centerContinuous"/>
    </xf>
    <xf numFmtId="0" fontId="136" fillId="19" borderId="0" xfId="0" applyFont="1" applyFill="1"/>
    <xf numFmtId="0" fontId="131" fillId="10" borderId="0" xfId="0" applyFont="1" applyFill="1" applyAlignment="1">
      <alignment horizontal="centerContinuous"/>
    </xf>
    <xf numFmtId="0" fontId="131" fillId="24" borderId="0" xfId="0" applyFont="1" applyFill="1" applyAlignment="1">
      <alignment horizontal="centerContinuous"/>
    </xf>
    <xf numFmtId="0" fontId="131" fillId="11" borderId="0" xfId="0" applyFont="1" applyFill="1" applyAlignment="1">
      <alignment horizontal="centerContinuous"/>
    </xf>
    <xf numFmtId="0" fontId="131" fillId="44" borderId="0" xfId="0" applyFont="1" applyFill="1" applyAlignment="1">
      <alignment horizontal="centerContinuous"/>
    </xf>
    <xf numFmtId="0" fontId="131" fillId="45" borderId="0" xfId="0" applyFont="1" applyFill="1" applyAlignment="1">
      <alignment horizontal="centerContinuous"/>
    </xf>
    <xf numFmtId="0" fontId="128" fillId="19" borderId="0" xfId="0" applyFont="1" applyFill="1" applyAlignment="1">
      <alignment horizontal="center"/>
    </xf>
    <xf numFmtId="0" fontId="130" fillId="19" borderId="0" xfId="8" applyFont="1" applyFill="1" applyBorder="1" applyAlignment="1">
      <alignment horizontal="center"/>
    </xf>
    <xf numFmtId="0" fontId="131" fillId="31" borderId="0" xfId="0" applyFont="1" applyFill="1" applyAlignment="1">
      <alignment horizontal="centerContinuous"/>
    </xf>
    <xf numFmtId="0" fontId="129" fillId="46" borderId="0" xfId="0" applyFont="1" applyFill="1"/>
    <xf numFmtId="0" fontId="128" fillId="46" borderId="0" xfId="0" applyFont="1" applyFill="1"/>
    <xf numFmtId="0" fontId="131" fillId="46" borderId="0" xfId="0" applyFont="1" applyFill="1" applyAlignment="1">
      <alignment horizontal="centerContinuous"/>
    </xf>
    <xf numFmtId="0" fontId="130" fillId="46" borderId="0" xfId="8" applyFont="1" applyFill="1" applyBorder="1" applyAlignment="1">
      <alignment horizontal="centerContinuous"/>
    </xf>
    <xf numFmtId="0" fontId="76" fillId="0" borderId="0" xfId="0" applyFont="1" applyAlignment="1">
      <alignment horizontal="center" vertical="center"/>
    </xf>
    <xf numFmtId="0" fontId="76" fillId="0" borderId="172" xfId="0" applyFont="1" applyBorder="1" applyAlignment="1">
      <alignment horizontal="center" vertical="center"/>
    </xf>
    <xf numFmtId="0" fontId="0" fillId="0" borderId="0" xfId="0" applyAlignment="1">
      <alignment horizontal="center"/>
    </xf>
    <xf numFmtId="0" fontId="0" fillId="36" borderId="0" xfId="0" applyFill="1" applyAlignment="1">
      <alignment horizontal="right"/>
    </xf>
    <xf numFmtId="2" fontId="76" fillId="0" borderId="172" xfId="0" applyNumberFormat="1" applyFont="1" applyBorder="1" applyAlignment="1">
      <alignment horizontal="center" vertical="center"/>
    </xf>
    <xf numFmtId="0" fontId="12" fillId="19" borderId="33" xfId="6" applyFont="1" applyFill="1" applyBorder="1" applyAlignment="1">
      <alignment horizontal="left" vertical="center" wrapText="1"/>
    </xf>
    <xf numFmtId="0" fontId="12" fillId="19" borderId="71" xfId="6" applyFont="1" applyFill="1" applyBorder="1" applyAlignment="1">
      <alignment horizontal="left" vertical="center" wrapText="1"/>
    </xf>
    <xf numFmtId="2" fontId="34" fillId="19" borderId="0" xfId="6" applyNumberFormat="1" applyFont="1" applyFill="1" applyAlignment="1">
      <alignment horizontal="left" vertical="top" wrapText="1"/>
    </xf>
    <xf numFmtId="0" fontId="9" fillId="19" borderId="0" xfId="6" applyFill="1"/>
    <xf numFmtId="0" fontId="7" fillId="0" borderId="0" xfId="12"/>
    <xf numFmtId="0" fontId="92" fillId="0" borderId="0" xfId="12" applyFont="1"/>
    <xf numFmtId="0" fontId="10" fillId="50" borderId="16" xfId="0" applyFont="1" applyFill="1" applyBorder="1" applyAlignment="1">
      <alignment vertical="top" wrapText="1"/>
    </xf>
    <xf numFmtId="49" fontId="145" fillId="50" borderId="25" xfId="0" applyNumberFormat="1" applyFont="1" applyFill="1" applyBorder="1" applyAlignment="1">
      <alignment horizontal="right" vertical="center" wrapText="1"/>
    </xf>
    <xf numFmtId="2" fontId="34" fillId="50" borderId="71" xfId="0" applyNumberFormat="1" applyFont="1" applyFill="1" applyBorder="1" applyAlignment="1">
      <alignment horizontal="left" vertical="top" wrapText="1"/>
    </xf>
    <xf numFmtId="2" fontId="34" fillId="50" borderId="72" xfId="0" applyNumberFormat="1" applyFont="1" applyFill="1" applyBorder="1" applyAlignment="1">
      <alignment horizontal="center" vertical="top" wrapText="1"/>
    </xf>
    <xf numFmtId="2" fontId="34" fillId="50" borderId="111" xfId="0" applyNumberFormat="1" applyFont="1" applyFill="1" applyBorder="1" applyAlignment="1">
      <alignment horizontal="left" vertical="top" wrapText="1"/>
    </xf>
    <xf numFmtId="168" fontId="19" fillId="50" borderId="111" xfId="0" applyNumberFormat="1" applyFont="1" applyFill="1" applyBorder="1" applyAlignment="1">
      <alignment horizontal="center" vertical="center" textRotation="90"/>
    </xf>
    <xf numFmtId="0" fontId="0" fillId="2" borderId="0" xfId="0" applyFill="1" applyAlignment="1">
      <alignment horizontal="right"/>
    </xf>
    <xf numFmtId="0" fontId="23" fillId="0" borderId="111" xfId="0" applyFont="1" applyBorder="1" applyAlignment="1" applyProtection="1">
      <alignment vertical="center"/>
      <protection locked="0"/>
    </xf>
    <xf numFmtId="0" fontId="76" fillId="2" borderId="172" xfId="0" applyFont="1" applyFill="1" applyBorder="1" applyAlignment="1">
      <alignment horizontal="center" vertical="center"/>
    </xf>
    <xf numFmtId="0" fontId="76" fillId="36" borderId="172" xfId="0" applyFont="1" applyFill="1" applyBorder="1" applyAlignment="1">
      <alignment horizontal="center" vertical="center"/>
    </xf>
    <xf numFmtId="2" fontId="76" fillId="36" borderId="172" xfId="0" applyNumberFormat="1" applyFont="1" applyFill="1" applyBorder="1" applyAlignment="1">
      <alignment horizontal="center" vertical="center"/>
    </xf>
    <xf numFmtId="2" fontId="34" fillId="31" borderId="111" xfId="0" applyNumberFormat="1" applyFont="1" applyFill="1" applyBorder="1" applyAlignment="1">
      <alignment horizontal="center" vertical="top" wrapText="1"/>
    </xf>
    <xf numFmtId="2" fontId="34" fillId="50" borderId="111" xfId="0" applyNumberFormat="1" applyFont="1" applyFill="1" applyBorder="1" applyAlignment="1">
      <alignment horizontal="center" vertical="top" wrapText="1"/>
    </xf>
    <xf numFmtId="2" fontId="16" fillId="8" borderId="15" xfId="0" applyNumberFormat="1" applyFont="1" applyFill="1" applyBorder="1" applyAlignment="1">
      <alignment horizontal="left" vertical="top"/>
    </xf>
    <xf numFmtId="2" fontId="13" fillId="19" borderId="15" xfId="6" applyNumberFormat="1" applyFont="1" applyFill="1" applyBorder="1" applyAlignment="1">
      <alignment horizontal="left" vertical="top"/>
    </xf>
    <xf numFmtId="2" fontId="39" fillId="14" borderId="111" xfId="0" applyNumberFormat="1" applyFont="1" applyFill="1" applyBorder="1" applyAlignment="1">
      <alignment horizontal="center" vertical="top" wrapText="1"/>
    </xf>
    <xf numFmtId="2" fontId="39" fillId="14" borderId="0" xfId="0" applyNumberFormat="1" applyFont="1" applyFill="1" applyAlignment="1">
      <alignment horizontal="left" vertical="top"/>
    </xf>
    <xf numFmtId="0" fontId="103" fillId="0" borderId="0" xfId="6" applyFont="1" applyAlignment="1" applyProtection="1">
      <alignment horizontal="center" vertical="center"/>
      <protection locked="0"/>
    </xf>
    <xf numFmtId="0" fontId="14" fillId="0" borderId="0" xfId="2" applyFont="1" applyAlignment="1">
      <alignment horizontal="left" vertical="top" wrapText="1"/>
    </xf>
    <xf numFmtId="0" fontId="103" fillId="0" borderId="0" xfId="7" applyFont="1" applyAlignment="1">
      <alignment horizontal="right" vertical="top"/>
    </xf>
    <xf numFmtId="0" fontId="10" fillId="0" borderId="0" xfId="7" applyFont="1" applyAlignment="1">
      <alignment vertical="top"/>
    </xf>
    <xf numFmtId="0" fontId="198" fillId="0" borderId="0" xfId="0" applyFont="1" applyAlignment="1">
      <alignment horizontal="center" vertical="center" wrapText="1"/>
    </xf>
    <xf numFmtId="0" fontId="156" fillId="22" borderId="94" xfId="0" applyFont="1" applyFill="1" applyBorder="1" applyAlignment="1">
      <alignment horizontal="center"/>
    </xf>
    <xf numFmtId="0" fontId="156" fillId="22" borderId="1" xfId="0" applyFont="1" applyFill="1" applyBorder="1" applyAlignment="1">
      <alignment horizontal="center"/>
    </xf>
    <xf numFmtId="0" fontId="156" fillId="22" borderId="48" xfId="0" applyFont="1" applyFill="1" applyBorder="1" applyAlignment="1">
      <alignment horizontal="center"/>
    </xf>
    <xf numFmtId="0" fontId="23" fillId="51" borderId="25" xfId="0" applyFont="1" applyFill="1" applyBorder="1" applyAlignment="1">
      <alignment horizontal="right" vertical="top"/>
    </xf>
    <xf numFmtId="0" fontId="23" fillId="51" borderId="6" xfId="0" applyFont="1" applyFill="1" applyBorder="1" applyAlignment="1">
      <alignment horizontal="right" vertical="top"/>
    </xf>
    <xf numFmtId="0" fontId="23" fillId="51" borderId="16" xfId="0" applyFont="1" applyFill="1" applyBorder="1" applyAlignment="1">
      <alignment horizontal="right" vertical="top"/>
    </xf>
    <xf numFmtId="0" fontId="23" fillId="51" borderId="45" xfId="0" applyFont="1" applyFill="1" applyBorder="1" applyAlignment="1">
      <alignment horizontal="right" vertical="top"/>
    </xf>
    <xf numFmtId="0" fontId="23" fillId="51" borderId="39" xfId="0" applyFont="1" applyFill="1" applyBorder="1" applyAlignment="1">
      <alignment horizontal="right" wrapText="1"/>
    </xf>
    <xf numFmtId="0" fontId="23" fillId="51" borderId="144" xfId="0" applyFont="1" applyFill="1" applyBorder="1" applyAlignment="1">
      <alignment horizontal="right" wrapText="1"/>
    </xf>
    <xf numFmtId="0" fontId="23" fillId="51" borderId="45" xfId="0" applyFont="1" applyFill="1" applyBorder="1" applyAlignment="1">
      <alignment horizontal="right" wrapText="1"/>
    </xf>
    <xf numFmtId="0" fontId="23" fillId="51" borderId="40" xfId="0" applyFont="1" applyFill="1" applyBorder="1" applyAlignment="1">
      <alignment horizontal="right"/>
    </xf>
    <xf numFmtId="0" fontId="23" fillId="51" borderId="145" xfId="0" applyFont="1" applyFill="1" applyBorder="1" applyAlignment="1">
      <alignment horizontal="right"/>
    </xf>
    <xf numFmtId="0" fontId="23" fillId="51" borderId="45" xfId="0" applyFont="1" applyFill="1" applyBorder="1" applyAlignment="1">
      <alignment horizontal="right"/>
    </xf>
    <xf numFmtId="2" fontId="34" fillId="51" borderId="90" xfId="0" applyNumberFormat="1" applyFont="1" applyFill="1" applyBorder="1" applyAlignment="1">
      <alignment horizontal="left" vertical="top" wrapText="1"/>
    </xf>
    <xf numFmtId="2" fontId="34" fillId="51" borderId="15" xfId="0" applyNumberFormat="1" applyFont="1" applyFill="1" applyBorder="1" applyAlignment="1">
      <alignment horizontal="left" vertical="top" wrapText="1"/>
    </xf>
    <xf numFmtId="2" fontId="34" fillId="51" borderId="111" xfId="0" applyNumberFormat="1" applyFont="1" applyFill="1" applyBorder="1" applyAlignment="1">
      <alignment horizontal="center" vertical="top" wrapText="1"/>
    </xf>
    <xf numFmtId="2" fontId="34" fillId="51" borderId="0" xfId="0" applyNumberFormat="1" applyFont="1" applyFill="1" applyAlignment="1">
      <alignment horizontal="left" vertical="top" wrapText="1"/>
    </xf>
    <xf numFmtId="2" fontId="34" fillId="51" borderId="31" xfId="0" applyNumberFormat="1" applyFont="1" applyFill="1" applyBorder="1" applyAlignment="1">
      <alignment horizontal="left" vertical="top" wrapText="1"/>
    </xf>
    <xf numFmtId="168" fontId="19" fillId="51" borderId="111" xfId="0" applyNumberFormat="1" applyFont="1" applyFill="1" applyBorder="1" applyAlignment="1">
      <alignment horizontal="center" vertical="center" textRotation="90"/>
    </xf>
    <xf numFmtId="2" fontId="39" fillId="51" borderId="0" xfId="0" applyNumberFormat="1" applyFont="1" applyFill="1" applyAlignment="1">
      <alignment horizontal="left" vertical="top"/>
    </xf>
    <xf numFmtId="168" fontId="19" fillId="51" borderId="113" xfId="0" applyNumberFormat="1" applyFont="1" applyFill="1" applyBorder="1" applyAlignment="1">
      <alignment horizontal="center" vertical="center" textRotation="90"/>
    </xf>
    <xf numFmtId="2" fontId="34" fillId="51" borderId="14" xfId="0" applyNumberFormat="1" applyFont="1" applyFill="1" applyBorder="1" applyAlignment="1">
      <alignment vertical="top" wrapText="1"/>
    </xf>
    <xf numFmtId="2" fontId="34" fillId="51" borderId="15" xfId="0" applyNumberFormat="1" applyFont="1" applyFill="1" applyBorder="1" applyAlignment="1">
      <alignment vertical="top" wrapText="1"/>
    </xf>
    <xf numFmtId="2" fontId="34" fillId="51" borderId="31" xfId="0" applyNumberFormat="1" applyFont="1" applyFill="1" applyBorder="1" applyAlignment="1">
      <alignment vertical="top" wrapText="1"/>
    </xf>
    <xf numFmtId="2" fontId="18" fillId="51" borderId="0" xfId="0" applyNumberFormat="1" applyFont="1" applyFill="1" applyAlignment="1">
      <alignment vertical="center" textRotation="90"/>
    </xf>
    <xf numFmtId="2" fontId="18" fillId="51" borderId="77" xfId="0" applyNumberFormat="1" applyFont="1" applyFill="1" applyBorder="1" applyAlignment="1">
      <alignment vertical="center" textRotation="90"/>
    </xf>
    <xf numFmtId="168" fontId="19" fillId="51" borderId="32" xfId="0" applyNumberFormat="1" applyFont="1" applyFill="1" applyBorder="1" applyAlignment="1">
      <alignment horizontal="center" vertical="center" textRotation="90"/>
    </xf>
    <xf numFmtId="0" fontId="11" fillId="0" borderId="0" xfId="0" quotePrefix="1" applyFont="1" applyAlignment="1" applyProtection="1">
      <alignment horizontal="left" vertical="top"/>
      <protection locked="0"/>
    </xf>
    <xf numFmtId="0" fontId="63" fillId="0" borderId="5" xfId="0" applyFont="1" applyBorder="1" applyAlignment="1" applyProtection="1">
      <alignment horizontal="center" vertical="center"/>
      <protection locked="0"/>
    </xf>
    <xf numFmtId="0" fontId="63" fillId="0" borderId="1" xfId="0" applyFont="1" applyBorder="1" applyAlignment="1" applyProtection="1">
      <alignment horizontal="center" vertical="center"/>
      <protection locked="0"/>
    </xf>
    <xf numFmtId="0" fontId="63" fillId="0" borderId="30" xfId="0" applyFont="1" applyBorder="1" applyAlignment="1" applyProtection="1">
      <alignment horizontal="center" vertical="center"/>
      <protection locked="0"/>
    </xf>
    <xf numFmtId="0" fontId="18" fillId="0" borderId="12" xfId="0" applyFont="1" applyBorder="1" applyAlignment="1">
      <alignment horizontal="center" vertical="center" textRotation="90"/>
    </xf>
    <xf numFmtId="0" fontId="63" fillId="2" borderId="7" xfId="0" applyFont="1" applyFill="1" applyBorder="1" applyAlignment="1">
      <alignment horizontal="center" vertical="center"/>
    </xf>
    <xf numFmtId="0" fontId="105" fillId="0" borderId="0" xfId="10" applyFont="1" applyAlignment="1" applyProtection="1">
      <alignment horizontal="center" vertical="center" wrapText="1"/>
      <protection locked="0"/>
    </xf>
    <xf numFmtId="0" fontId="63" fillId="0" borderId="0" xfId="0" applyFont="1" applyAlignment="1" applyProtection="1">
      <alignment horizontal="center" vertical="center" wrapText="1"/>
      <protection locked="0"/>
    </xf>
    <xf numFmtId="1" fontId="19" fillId="0" borderId="27" xfId="0" applyNumberFormat="1" applyFont="1" applyBorder="1" applyAlignment="1">
      <alignment horizontal="center" vertical="center" textRotation="90"/>
    </xf>
    <xf numFmtId="1" fontId="19" fillId="0" borderId="48" xfId="0" applyNumberFormat="1" applyFont="1" applyBorder="1" applyAlignment="1">
      <alignment horizontal="center" vertical="center" textRotation="90"/>
    </xf>
    <xf numFmtId="0" fontId="150" fillId="0" borderId="24" xfId="0" applyFont="1" applyBorder="1" applyAlignment="1">
      <alignment horizontal="center" vertical="center"/>
    </xf>
    <xf numFmtId="0" fontId="150" fillId="0" borderId="27" xfId="0" applyFont="1" applyBorder="1" applyAlignment="1">
      <alignment horizontal="center" vertical="center"/>
    </xf>
    <xf numFmtId="0" fontId="150" fillId="0" borderId="31" xfId="0" applyFont="1" applyBorder="1" applyAlignment="1">
      <alignment horizontal="center" vertical="center"/>
    </xf>
    <xf numFmtId="0" fontId="150" fillId="0" borderId="78" xfId="0" applyFont="1" applyBorder="1" applyAlignment="1">
      <alignment horizontal="center" vertical="center"/>
    </xf>
    <xf numFmtId="0" fontId="14" fillId="0" borderId="1" xfId="0" applyFont="1" applyBorder="1" applyAlignment="1">
      <alignment horizontal="center" vertical="center" wrapText="1"/>
    </xf>
    <xf numFmtId="0" fontId="63" fillId="2" borderId="60" xfId="0" applyFont="1" applyFill="1" applyBorder="1" applyAlignment="1">
      <alignment horizontal="center" vertical="center"/>
    </xf>
    <xf numFmtId="0" fontId="20" fillId="0" borderId="1" xfId="0" applyFont="1" applyBorder="1" applyAlignment="1" applyProtection="1">
      <alignment horizontal="center" vertical="center"/>
      <protection locked="0"/>
    </xf>
    <xf numFmtId="0" fontId="7" fillId="0" borderId="0" xfId="12" applyAlignment="1">
      <alignment horizontal="right" vertical="center" wrapText="1"/>
    </xf>
    <xf numFmtId="2" fontId="34" fillId="19" borderId="32" xfId="10" applyNumberFormat="1" applyFont="1" applyFill="1" applyBorder="1" applyAlignment="1">
      <alignment horizontal="center" vertical="top" wrapText="1"/>
    </xf>
    <xf numFmtId="168" fontId="19" fillId="19" borderId="215" xfId="10" applyNumberFormat="1" applyFont="1" applyFill="1" applyBorder="1" applyAlignment="1">
      <alignment horizontal="center" vertical="center" textRotation="90"/>
    </xf>
    <xf numFmtId="2" fontId="34" fillId="19" borderId="215" xfId="10" applyNumberFormat="1" applyFont="1" applyFill="1" applyBorder="1" applyAlignment="1">
      <alignment horizontal="left" vertical="top" wrapText="1"/>
    </xf>
    <xf numFmtId="2" fontId="34" fillId="19" borderId="15" xfId="10" applyNumberFormat="1" applyFont="1" applyFill="1" applyBorder="1" applyAlignment="1">
      <alignment horizontal="left" vertical="top"/>
    </xf>
    <xf numFmtId="0" fontId="208" fillId="0" borderId="0" xfId="6" applyFont="1" applyProtection="1">
      <protection locked="0"/>
    </xf>
    <xf numFmtId="2" fontId="16" fillId="10" borderId="15" xfId="0" applyNumberFormat="1" applyFont="1" applyFill="1" applyBorder="1" applyAlignment="1">
      <alignment horizontal="left" vertical="top"/>
    </xf>
    <xf numFmtId="2" fontId="16" fillId="13" borderId="15" xfId="0" applyNumberFormat="1" applyFont="1" applyFill="1" applyBorder="1" applyAlignment="1">
      <alignment horizontal="left" vertical="top"/>
    </xf>
    <xf numFmtId="0" fontId="159" fillId="0" borderId="113" xfId="0" applyFont="1" applyBorder="1" applyAlignment="1" applyProtection="1">
      <alignment horizontal="center" vertical="center" wrapText="1"/>
      <protection locked="0"/>
    </xf>
    <xf numFmtId="2" fontId="34" fillId="19" borderId="215" xfId="6" applyNumberFormat="1" applyFont="1" applyFill="1" applyBorder="1" applyAlignment="1">
      <alignment horizontal="left" vertical="top" wrapText="1"/>
    </xf>
    <xf numFmtId="2" fontId="34" fillId="19" borderId="32" xfId="6" applyNumberFormat="1" applyFont="1" applyFill="1" applyBorder="1" applyAlignment="1">
      <alignment horizontal="center" vertical="top" wrapText="1"/>
    </xf>
    <xf numFmtId="168" fontId="19" fillId="19" borderId="215" xfId="6" applyNumberFormat="1" applyFont="1" applyFill="1" applyBorder="1" applyAlignment="1">
      <alignment horizontal="center" vertical="center" textRotation="90"/>
    </xf>
    <xf numFmtId="168" fontId="19" fillId="19" borderId="32" xfId="6" applyNumberFormat="1" applyFont="1" applyFill="1" applyBorder="1" applyAlignment="1">
      <alignment horizontal="center" vertical="center" textRotation="90"/>
    </xf>
    <xf numFmtId="0" fontId="184" fillId="0" borderId="0" xfId="10" applyFont="1" applyAlignment="1" applyProtection="1">
      <alignment horizontal="center" vertical="center" wrapText="1"/>
      <protection locked="0"/>
    </xf>
    <xf numFmtId="0" fontId="10" fillId="0" borderId="0" xfId="10" applyAlignment="1">
      <alignment horizontal="center" vertical="center" textRotation="90" wrapText="1"/>
    </xf>
    <xf numFmtId="0" fontId="92" fillId="0" borderId="0" xfId="10" quotePrefix="1" applyFont="1" applyAlignment="1">
      <alignment horizontal="left" vertical="center" wrapText="1"/>
    </xf>
    <xf numFmtId="0" fontId="100" fillId="0" borderId="0" xfId="6" applyFont="1" applyAlignment="1">
      <alignment horizontal="center" textRotation="90"/>
    </xf>
    <xf numFmtId="0" fontId="150" fillId="0" borderId="1" xfId="0" applyFont="1" applyBorder="1" applyAlignment="1">
      <alignment horizontal="center" vertical="center"/>
    </xf>
    <xf numFmtId="0" fontId="150" fillId="0" borderId="48" xfId="0" applyFont="1" applyBorder="1" applyAlignment="1">
      <alignment horizontal="center" vertical="center"/>
    </xf>
    <xf numFmtId="0" fontId="150" fillId="0" borderId="68" xfId="0" applyFont="1" applyBorder="1" applyAlignment="1">
      <alignment horizontal="center" vertical="center"/>
    </xf>
    <xf numFmtId="0" fontId="23" fillId="9" borderId="103" xfId="0" applyFont="1" applyFill="1" applyBorder="1" applyAlignment="1">
      <alignment horizontal="right" vertical="center"/>
    </xf>
    <xf numFmtId="0" fontId="10" fillId="20" borderId="70" xfId="10" applyFill="1" applyBorder="1" applyAlignment="1">
      <alignment horizontal="center" vertical="center" textRotation="90" wrapText="1"/>
    </xf>
    <xf numFmtId="0" fontId="13" fillId="0" borderId="202" xfId="10" applyFont="1" applyBorder="1" applyAlignment="1">
      <alignment horizontal="center" vertical="center" textRotation="90" wrapText="1"/>
    </xf>
    <xf numFmtId="0" fontId="95" fillId="0" borderId="202" xfId="10" applyFont="1" applyBorder="1" applyAlignment="1">
      <alignment vertical="center" textRotation="90"/>
    </xf>
    <xf numFmtId="0" fontId="92" fillId="0" borderId="202" xfId="10" quotePrefix="1" applyFont="1" applyBorder="1" applyAlignment="1">
      <alignment horizontal="left" vertical="center" wrapText="1"/>
    </xf>
    <xf numFmtId="0" fontId="182" fillId="0" borderId="202" xfId="10" applyFont="1" applyBorder="1" applyAlignment="1" applyProtection="1">
      <alignment horizontal="center" vertical="center"/>
      <protection locked="0"/>
    </xf>
    <xf numFmtId="0" fontId="10" fillId="0" borderId="202" xfId="10" applyBorder="1" applyAlignment="1">
      <alignment horizontal="center" vertical="center" textRotation="90" wrapText="1"/>
    </xf>
    <xf numFmtId="0" fontId="92" fillId="0" borderId="202" xfId="10" applyFont="1" applyBorder="1" applyAlignment="1">
      <alignment horizontal="left" vertical="center" wrapText="1"/>
    </xf>
    <xf numFmtId="0" fontId="185" fillId="0" borderId="202" xfId="10" applyFont="1" applyBorder="1" applyAlignment="1" applyProtection="1">
      <alignment horizontal="center" vertical="center"/>
      <protection locked="0"/>
    </xf>
    <xf numFmtId="0" fontId="13" fillId="0" borderId="2" xfId="6" applyFont="1" applyBorder="1" applyAlignment="1">
      <alignment horizontal="center" vertical="center" textRotation="90"/>
    </xf>
    <xf numFmtId="0" fontId="105" fillId="2" borderId="3" xfId="6" applyFont="1" applyFill="1" applyBorder="1" applyAlignment="1">
      <alignment horizontal="center" vertical="center"/>
    </xf>
    <xf numFmtId="0" fontId="105" fillId="2" borderId="13" xfId="6" applyFont="1" applyFill="1" applyBorder="1" applyAlignment="1">
      <alignment horizontal="center" vertical="center"/>
    </xf>
    <xf numFmtId="0" fontId="105" fillId="2" borderId="32" xfId="6" applyFont="1" applyFill="1" applyBorder="1" applyAlignment="1">
      <alignment horizontal="center" vertical="center"/>
    </xf>
    <xf numFmtId="0" fontId="105" fillId="2" borderId="189" xfId="6" applyFont="1" applyFill="1" applyBorder="1" applyAlignment="1" applyProtection="1">
      <alignment horizontal="center" vertical="center"/>
      <protection locked="0"/>
    </xf>
    <xf numFmtId="0" fontId="105" fillId="2" borderId="194" xfId="6" applyFont="1" applyFill="1" applyBorder="1" applyAlignment="1" applyProtection="1">
      <alignment horizontal="center" vertical="center"/>
      <protection locked="0"/>
    </xf>
    <xf numFmtId="0" fontId="23" fillId="2" borderId="196" xfId="0" applyFont="1" applyFill="1" applyBorder="1" applyAlignment="1">
      <alignment horizontal="center"/>
    </xf>
    <xf numFmtId="0" fontId="23" fillId="2" borderId="190" xfId="0" applyFont="1" applyFill="1" applyBorder="1" applyAlignment="1">
      <alignment horizontal="center"/>
    </xf>
    <xf numFmtId="0" fontId="23" fillId="2" borderId="189" xfId="0" applyFont="1" applyFill="1" applyBorder="1" applyAlignment="1">
      <alignment horizontal="center"/>
    </xf>
    <xf numFmtId="0" fontId="23" fillId="2" borderId="218" xfId="0" applyFont="1" applyFill="1" applyBorder="1" applyAlignment="1">
      <alignment horizontal="center"/>
    </xf>
    <xf numFmtId="0" fontId="182" fillId="2" borderId="220" xfId="10" applyFont="1" applyFill="1" applyBorder="1" applyAlignment="1" applyProtection="1">
      <alignment horizontal="center" vertical="center"/>
      <protection locked="0"/>
    </xf>
    <xf numFmtId="0" fontId="105" fillId="2" borderId="221" xfId="10" applyFont="1" applyFill="1" applyBorder="1" applyAlignment="1" applyProtection="1">
      <alignment horizontal="center" vertical="center"/>
      <protection locked="0"/>
    </xf>
    <xf numFmtId="0" fontId="23" fillId="2" borderId="13" xfId="0" applyFont="1" applyFill="1" applyBorder="1" applyAlignment="1">
      <alignment horizontal="center"/>
    </xf>
    <xf numFmtId="0" fontId="23" fillId="2" borderId="216" xfId="0" applyFont="1" applyFill="1" applyBorder="1" applyAlignment="1">
      <alignment horizontal="center"/>
    </xf>
    <xf numFmtId="0" fontId="23" fillId="2" borderId="32" xfId="0" applyFont="1" applyFill="1" applyBorder="1" applyAlignment="1">
      <alignment horizontal="center"/>
    </xf>
    <xf numFmtId="0" fontId="10" fillId="2" borderId="70" xfId="10" applyFill="1" applyBorder="1"/>
    <xf numFmtId="0" fontId="10" fillId="2" borderId="13" xfId="10" applyFill="1" applyBorder="1"/>
    <xf numFmtId="2" fontId="34" fillId="19" borderId="31" xfId="6" applyNumberFormat="1" applyFont="1" applyFill="1" applyBorder="1" applyAlignment="1">
      <alignment horizontal="left" vertical="top" wrapText="1"/>
    </xf>
    <xf numFmtId="168" fontId="19" fillId="19" borderId="222" xfId="6" applyNumberFormat="1" applyFont="1" applyFill="1" applyBorder="1" applyAlignment="1">
      <alignment horizontal="center" vertical="center" textRotation="90"/>
    </xf>
    <xf numFmtId="168" fontId="19" fillId="19" borderId="113" xfId="6" applyNumberFormat="1" applyFont="1" applyFill="1" applyBorder="1" applyAlignment="1">
      <alignment horizontal="center" vertical="center" textRotation="90"/>
    </xf>
    <xf numFmtId="0" fontId="23" fillId="0" borderId="0" xfId="0" applyFont="1" applyAlignment="1">
      <alignment horizontal="left" vertical="center"/>
    </xf>
    <xf numFmtId="0" fontId="159" fillId="0" borderId="0" xfId="0" applyFont="1" applyAlignment="1" applyProtection="1">
      <alignment horizontal="center" vertical="center"/>
      <protection locked="0"/>
    </xf>
    <xf numFmtId="0" fontId="18" fillId="0" borderId="202" xfId="0" applyFont="1" applyBorder="1" applyAlignment="1">
      <alignment horizontal="center" vertical="center" textRotation="90"/>
    </xf>
    <xf numFmtId="2" fontId="18" fillId="0" borderId="202" xfId="0" applyNumberFormat="1" applyFont="1" applyBorder="1" applyAlignment="1">
      <alignment horizontal="center" vertical="center" textRotation="90"/>
    </xf>
    <xf numFmtId="0" fontId="11" fillId="0" borderId="202" xfId="0" applyFont="1" applyBorder="1" applyAlignment="1">
      <alignment horizontal="left" vertical="top" wrapText="1"/>
    </xf>
    <xf numFmtId="0" fontId="23" fillId="0" borderId="202" xfId="0" applyFont="1" applyBorder="1" applyAlignment="1">
      <alignment horizontal="right" vertical="top"/>
    </xf>
    <xf numFmtId="0" fontId="16" fillId="0" borderId="202" xfId="0" applyFont="1" applyBorder="1" applyAlignment="1">
      <alignment horizontal="center" vertical="top"/>
    </xf>
    <xf numFmtId="0" fontId="23" fillId="0" borderId="202" xfId="0" applyFont="1" applyBorder="1"/>
    <xf numFmtId="0" fontId="25" fillId="0" borderId="202" xfId="0" applyFont="1" applyBorder="1" applyAlignment="1">
      <alignment horizontal="center" vertical="top"/>
    </xf>
    <xf numFmtId="0" fontId="23" fillId="0" borderId="202" xfId="0" applyFont="1" applyBorder="1" applyAlignment="1">
      <alignment horizontal="left"/>
    </xf>
    <xf numFmtId="0" fontId="25" fillId="0" borderId="202" xfId="0" applyFont="1" applyBorder="1" applyAlignment="1">
      <alignment horizontal="left" vertical="top"/>
    </xf>
    <xf numFmtId="0" fontId="19" fillId="12" borderId="192" xfId="0" applyFont="1" applyFill="1" applyBorder="1" applyAlignment="1">
      <alignment horizontal="center" vertical="center"/>
    </xf>
    <xf numFmtId="0" fontId="23" fillId="9" borderId="101" xfId="0" applyFont="1" applyFill="1" applyBorder="1" applyAlignment="1">
      <alignment horizontal="right" vertical="center"/>
    </xf>
    <xf numFmtId="0" fontId="23" fillId="0" borderId="60" xfId="0" applyFont="1" applyBorder="1" applyAlignment="1">
      <alignment horizontal="right" vertical="top"/>
    </xf>
    <xf numFmtId="0" fontId="23" fillId="0" borderId="170" xfId="0" applyFont="1" applyBorder="1" applyAlignment="1">
      <alignment horizontal="center"/>
    </xf>
    <xf numFmtId="2" fontId="23" fillId="8" borderId="45" xfId="0" applyNumberFormat="1" applyFont="1" applyFill="1" applyBorder="1" applyAlignment="1">
      <alignment horizontal="right" vertical="top"/>
    </xf>
    <xf numFmtId="0" fontId="7" fillId="0" borderId="0" xfId="12" applyAlignment="1">
      <alignment horizontal="center" vertical="center" wrapText="1"/>
    </xf>
    <xf numFmtId="0" fontId="7" fillId="0" borderId="0" xfId="12" applyAlignment="1">
      <alignment wrapText="1"/>
    </xf>
    <xf numFmtId="0" fontId="7" fillId="0" borderId="0" xfId="12" applyAlignment="1">
      <alignment horizontal="center" wrapText="1"/>
    </xf>
    <xf numFmtId="0" fontId="215" fillId="0" borderId="77" xfId="12" applyFont="1" applyBorder="1" applyAlignment="1">
      <alignment horizontal="center" vertical="center" wrapText="1"/>
    </xf>
    <xf numFmtId="0" fontId="215" fillId="0" borderId="38" xfId="12" applyFont="1" applyBorder="1" applyAlignment="1">
      <alignment horizontal="center" vertical="center" wrapText="1"/>
    </xf>
    <xf numFmtId="0" fontId="23" fillId="0" borderId="1" xfId="0" applyFont="1" applyBorder="1" applyAlignment="1">
      <alignment horizontal="right" vertical="top"/>
    </xf>
    <xf numFmtId="0" fontId="63" fillId="0" borderId="1" xfId="0" applyFont="1" applyBorder="1" applyAlignment="1">
      <alignment horizontal="center" vertical="center"/>
    </xf>
    <xf numFmtId="0" fontId="21" fillId="0" borderId="1" xfId="0" applyFont="1" applyBorder="1"/>
    <xf numFmtId="0" fontId="21" fillId="0" borderId="1" xfId="0" applyFont="1" applyBorder="1" applyAlignment="1">
      <alignment horizontal="left"/>
    </xf>
    <xf numFmtId="0" fontId="23" fillId="8" borderId="224" xfId="0" applyFont="1" applyFill="1" applyBorder="1" applyAlignment="1">
      <alignment horizontal="right" vertical="top"/>
    </xf>
    <xf numFmtId="0" fontId="21" fillId="2" borderId="59" xfId="0" applyFont="1" applyFill="1" applyBorder="1"/>
    <xf numFmtId="0" fontId="21" fillId="2" borderId="59" xfId="0" applyFont="1" applyFill="1" applyBorder="1" applyAlignment="1">
      <alignment horizontal="left"/>
    </xf>
    <xf numFmtId="0" fontId="21" fillId="2" borderId="61" xfId="0" applyFont="1" applyFill="1" applyBorder="1" applyAlignment="1">
      <alignment horizontal="left"/>
    </xf>
    <xf numFmtId="0" fontId="216" fillId="8" borderId="4" xfId="0" applyFont="1" applyFill="1" applyBorder="1" applyAlignment="1">
      <alignment horizontal="left" vertical="top" wrapText="1"/>
    </xf>
    <xf numFmtId="0" fontId="216" fillId="8" borderId="68" xfId="0" applyFont="1" applyFill="1" applyBorder="1" applyAlignment="1">
      <alignment horizontal="left" vertical="top" wrapText="1"/>
    </xf>
    <xf numFmtId="0" fontId="216" fillId="8" borderId="90" xfId="0" applyFont="1" applyFill="1" applyBorder="1" applyAlignment="1">
      <alignment horizontal="left" vertical="top" wrapText="1"/>
    </xf>
    <xf numFmtId="0" fontId="216" fillId="8" borderId="78" xfId="0" applyFont="1" applyFill="1" applyBorder="1" applyAlignment="1">
      <alignment horizontal="left" vertical="top" wrapText="1"/>
    </xf>
    <xf numFmtId="0" fontId="216" fillId="8" borderId="44" xfId="0" applyFont="1" applyFill="1" applyBorder="1" applyAlignment="1">
      <alignment horizontal="left" vertical="top" wrapText="1"/>
    </xf>
    <xf numFmtId="0" fontId="216" fillId="8" borderId="48" xfId="0" applyFont="1" applyFill="1" applyBorder="1" applyAlignment="1">
      <alignment horizontal="left" vertical="top" wrapText="1"/>
    </xf>
    <xf numFmtId="0" fontId="0" fillId="0" borderId="92" xfId="0" applyBorder="1" applyProtection="1">
      <protection locked="0"/>
    </xf>
    <xf numFmtId="0" fontId="11" fillId="0" borderId="92" xfId="0" applyFont="1" applyBorder="1" applyAlignment="1">
      <alignment horizontal="left" vertical="top"/>
    </xf>
    <xf numFmtId="0" fontId="11" fillId="0" borderId="68" xfId="0" applyFont="1" applyBorder="1" applyAlignment="1" applyProtection="1">
      <alignment horizontal="left" vertical="top"/>
      <protection locked="0"/>
    </xf>
    <xf numFmtId="0" fontId="11" fillId="0" borderId="94" xfId="0" applyFont="1" applyBorder="1" applyAlignment="1">
      <alignment horizontal="left" vertical="top"/>
    </xf>
    <xf numFmtId="0" fontId="11" fillId="0" borderId="5" xfId="0" applyFont="1" applyBorder="1" applyAlignment="1">
      <alignment vertical="center"/>
    </xf>
    <xf numFmtId="0" fontId="215" fillId="0" borderId="91" xfId="12" applyFont="1" applyBorder="1" applyAlignment="1">
      <alignment horizontal="center" vertical="center" wrapText="1"/>
    </xf>
    <xf numFmtId="0" fontId="215" fillId="0" borderId="200" xfId="12" applyFont="1" applyBorder="1" applyAlignment="1">
      <alignment horizontal="center" vertical="center" wrapText="1"/>
    </xf>
    <xf numFmtId="0" fontId="94" fillId="0" borderId="0" xfId="6" applyFont="1" applyAlignment="1">
      <alignment horizontal="right" vertical="top" wrapText="1"/>
    </xf>
    <xf numFmtId="2" fontId="34" fillId="14" borderId="90" xfId="0" applyNumberFormat="1" applyFont="1" applyFill="1" applyBorder="1" applyAlignment="1">
      <alignment horizontal="left" vertical="top" wrapText="1"/>
    </xf>
    <xf numFmtId="2" fontId="34" fillId="14" borderId="78" xfId="0" applyNumberFormat="1" applyFont="1" applyFill="1" applyBorder="1" applyAlignment="1">
      <alignment horizontal="left" vertical="top" wrapText="1"/>
    </xf>
    <xf numFmtId="2" fontId="34" fillId="14" borderId="0" xfId="0" applyNumberFormat="1" applyFont="1" applyFill="1" applyAlignment="1">
      <alignment horizontal="left" vertical="top" wrapText="1"/>
    </xf>
    <xf numFmtId="0" fontId="34" fillId="12" borderId="4" xfId="0" applyFont="1" applyFill="1" applyBorder="1" applyAlignment="1">
      <alignment horizontal="left" vertical="top" wrapText="1"/>
    </xf>
    <xf numFmtId="0" fontId="27" fillId="12" borderId="68" xfId="0" applyFont="1" applyFill="1" applyBorder="1" applyAlignment="1">
      <alignment horizontal="left" vertical="top" wrapText="1"/>
    </xf>
    <xf numFmtId="0" fontId="46" fillId="12" borderId="90" xfId="0" applyFont="1" applyFill="1" applyBorder="1" applyAlignment="1">
      <alignment horizontal="left" vertical="top" wrapText="1"/>
    </xf>
    <xf numFmtId="0" fontId="27" fillId="12" borderId="78" xfId="0" applyFont="1" applyFill="1" applyBorder="1" applyAlignment="1">
      <alignment horizontal="left" vertical="top" wrapText="1"/>
    </xf>
    <xf numFmtId="0" fontId="27" fillId="12" borderId="44" xfId="0" applyFont="1" applyFill="1" applyBorder="1" applyAlignment="1">
      <alignment horizontal="left" vertical="top" wrapText="1"/>
    </xf>
    <xf numFmtId="0" fontId="27" fillId="12" borderId="48" xfId="0" applyFont="1" applyFill="1" applyBorder="1" applyAlignment="1">
      <alignment horizontal="left" vertical="top" wrapText="1"/>
    </xf>
    <xf numFmtId="0" fontId="63" fillId="0" borderId="5" xfId="0" applyFont="1" applyBorder="1" applyAlignment="1">
      <alignment horizontal="center" vertical="center" wrapText="1"/>
    </xf>
    <xf numFmtId="0" fontId="14" fillId="0" borderId="0" xfId="0" applyFont="1" applyAlignment="1">
      <alignment horizontal="center" vertical="center" wrapText="1"/>
    </xf>
    <xf numFmtId="0" fontId="150" fillId="0" borderId="15" xfId="0" applyFont="1" applyBorder="1" applyAlignment="1">
      <alignment horizontal="center" vertical="center"/>
    </xf>
    <xf numFmtId="0" fontId="63" fillId="0" borderId="5" xfId="0" applyFont="1" applyBorder="1" applyAlignment="1">
      <alignment horizontal="center" vertical="center"/>
    </xf>
    <xf numFmtId="2" fontId="34" fillId="10" borderId="90" xfId="0" applyNumberFormat="1" applyFont="1" applyFill="1" applyBorder="1" applyAlignment="1">
      <alignment horizontal="left" vertical="top" wrapText="1"/>
    </xf>
    <xf numFmtId="2" fontId="13" fillId="12" borderId="215" xfId="0" applyNumberFormat="1" applyFont="1" applyFill="1" applyBorder="1" applyAlignment="1">
      <alignment horizontal="left" vertical="center"/>
    </xf>
    <xf numFmtId="0" fontId="12" fillId="0" borderId="71" xfId="0" applyFont="1" applyBorder="1" applyAlignment="1">
      <alignment horizontal="center" vertical="center" wrapText="1"/>
    </xf>
    <xf numFmtId="2" fontId="34" fillId="12" borderId="32" xfId="0" applyNumberFormat="1" applyFont="1" applyFill="1" applyBorder="1" applyAlignment="1">
      <alignment horizontal="center" vertical="top" wrapText="1"/>
    </xf>
    <xf numFmtId="168" fontId="19" fillId="12" borderId="13" xfId="0" applyNumberFormat="1" applyFont="1" applyFill="1" applyBorder="1" applyAlignment="1">
      <alignment horizontal="center" vertical="center" textRotation="90"/>
    </xf>
    <xf numFmtId="168" fontId="19" fillId="12" borderId="215" xfId="0" applyNumberFormat="1" applyFont="1" applyFill="1" applyBorder="1" applyAlignment="1">
      <alignment horizontal="center" vertical="center" textRotation="90"/>
    </xf>
    <xf numFmtId="0" fontId="0" fillId="0" borderId="111" xfId="0" applyBorder="1"/>
    <xf numFmtId="2" fontId="39" fillId="51" borderId="215" xfId="0" applyNumberFormat="1" applyFont="1" applyFill="1" applyBorder="1" applyAlignment="1">
      <alignment horizontal="left" vertical="top"/>
    </xf>
    <xf numFmtId="0" fontId="12" fillId="0" borderId="14" xfId="0" applyFont="1" applyBorder="1" applyAlignment="1">
      <alignment horizontal="center" vertical="center" wrapText="1"/>
    </xf>
    <xf numFmtId="2" fontId="34" fillId="51" borderId="32" xfId="0" applyNumberFormat="1" applyFont="1" applyFill="1" applyBorder="1" applyAlignment="1">
      <alignment horizontal="center" vertical="top" wrapText="1"/>
    </xf>
    <xf numFmtId="168" fontId="19" fillId="51" borderId="13" xfId="0" applyNumberFormat="1" applyFont="1" applyFill="1" applyBorder="1" applyAlignment="1">
      <alignment horizontal="center" vertical="center" textRotation="90"/>
    </xf>
    <xf numFmtId="168" fontId="19" fillId="51" borderId="215" xfId="0" applyNumberFormat="1" applyFont="1" applyFill="1" applyBorder="1" applyAlignment="1">
      <alignment horizontal="center" vertical="center" textRotation="90"/>
    </xf>
    <xf numFmtId="0" fontId="12" fillId="0" borderId="5" xfId="0" applyFont="1" applyBorder="1" applyAlignment="1">
      <alignment horizontal="center" vertical="top"/>
    </xf>
    <xf numFmtId="0" fontId="12" fillId="0" borderId="5" xfId="0" applyFont="1" applyBorder="1" applyAlignment="1">
      <alignment horizontal="left" vertical="top"/>
    </xf>
    <xf numFmtId="0" fontId="18" fillId="0" borderId="1" xfId="0" applyFont="1" applyBorder="1" applyAlignment="1">
      <alignment horizontal="center" vertical="center" textRotation="90"/>
    </xf>
    <xf numFmtId="2" fontId="18" fillId="0" borderId="1" xfId="0" applyNumberFormat="1" applyFont="1" applyBorder="1" applyAlignment="1">
      <alignment horizontal="center" vertical="center" textRotation="90"/>
    </xf>
    <xf numFmtId="0" fontId="11" fillId="0" borderId="1" xfId="0" applyFont="1" applyBorder="1" applyAlignment="1">
      <alignment vertical="top"/>
    </xf>
    <xf numFmtId="0" fontId="12" fillId="0" borderId="202" xfId="0" applyFont="1" applyBorder="1" applyAlignment="1">
      <alignment horizontal="center" vertical="top"/>
    </xf>
    <xf numFmtId="0" fontId="63" fillId="0" borderId="202" xfId="0" applyFont="1" applyBorder="1" applyAlignment="1">
      <alignment horizontal="center" vertical="center" wrapText="1"/>
    </xf>
    <xf numFmtId="0" fontId="71" fillId="0" borderId="202" xfId="0" applyFont="1" applyBorder="1"/>
    <xf numFmtId="0" fontId="12" fillId="0" borderId="202" xfId="0" applyFont="1" applyBorder="1" applyAlignment="1">
      <alignment horizontal="left" vertical="top"/>
    </xf>
    <xf numFmtId="0" fontId="10" fillId="0" borderId="202" xfId="0" applyFont="1" applyBorder="1"/>
    <xf numFmtId="166" fontId="63" fillId="0" borderId="202" xfId="0" applyNumberFormat="1" applyFont="1" applyBorder="1" applyAlignment="1" applyProtection="1">
      <alignment horizontal="center" vertical="top"/>
      <protection locked="0"/>
    </xf>
    <xf numFmtId="0" fontId="71" fillId="0" borderId="202" xfId="0" applyFont="1" applyBorder="1" applyProtection="1">
      <protection locked="0"/>
    </xf>
    <xf numFmtId="0" fontId="63" fillId="0" borderId="202" xfId="0" applyFont="1" applyBorder="1" applyAlignment="1" applyProtection="1">
      <alignment horizontal="center" vertical="top"/>
      <protection locked="0"/>
    </xf>
    <xf numFmtId="0" fontId="12" fillId="0" borderId="0" xfId="0" applyFont="1" applyAlignment="1">
      <alignment vertical="top" wrapText="1"/>
    </xf>
    <xf numFmtId="166" fontId="150" fillId="0" borderId="5" xfId="0" applyNumberFormat="1" applyFont="1" applyBorder="1" applyAlignment="1" applyProtection="1">
      <alignment horizontal="center" vertical="top"/>
      <protection locked="0"/>
    </xf>
    <xf numFmtId="0" fontId="150" fillId="0" borderId="5" xfId="0" applyFont="1" applyBorder="1" applyAlignment="1" applyProtection="1">
      <alignment horizontal="center" vertical="top"/>
      <protection locked="0"/>
    </xf>
    <xf numFmtId="0" fontId="19" fillId="0" borderId="0" xfId="10" applyFont="1" applyAlignment="1">
      <alignment horizontal="center" vertical="center" textRotation="90"/>
    </xf>
    <xf numFmtId="0" fontId="12" fillId="0" borderId="5" xfId="10" applyFont="1" applyBorder="1" applyAlignment="1">
      <alignment horizontal="center" vertical="top"/>
    </xf>
    <xf numFmtId="0" fontId="63" fillId="0" borderId="5" xfId="10" applyFont="1" applyBorder="1" applyAlignment="1">
      <alignment horizontal="center" vertical="center" wrapText="1"/>
    </xf>
    <xf numFmtId="0" fontId="12" fillId="0" borderId="5" xfId="10" applyFont="1" applyBorder="1" applyAlignment="1">
      <alignment horizontal="left" vertical="top"/>
    </xf>
    <xf numFmtId="14" fontId="205" fillId="0" borderId="5" xfId="10" applyNumberFormat="1" applyFont="1" applyBorder="1" applyAlignment="1">
      <alignment horizontal="center"/>
    </xf>
    <xf numFmtId="0" fontId="205" fillId="0" borderId="5" xfId="10" applyFont="1" applyBorder="1" applyAlignment="1">
      <alignment horizontal="center"/>
    </xf>
    <xf numFmtId="0" fontId="63" fillId="0" borderId="5" xfId="10" applyFont="1" applyBorder="1" applyAlignment="1">
      <alignment horizontal="center" vertical="top"/>
    </xf>
    <xf numFmtId="0" fontId="10" fillId="0" borderId="0" xfId="10" applyAlignment="1">
      <alignment vertical="center" wrapText="1"/>
    </xf>
    <xf numFmtId="0" fontId="203" fillId="0" borderId="0" xfId="0" applyFont="1" applyAlignment="1">
      <alignment horizontal="left" vertical="center"/>
    </xf>
    <xf numFmtId="0" fontId="203" fillId="0" borderId="198" xfId="0" applyFont="1" applyBorder="1" applyAlignment="1">
      <alignment horizontal="left" vertical="center"/>
    </xf>
    <xf numFmtId="0" fontId="221" fillId="0" borderId="199" xfId="0" applyFont="1" applyBorder="1" applyAlignment="1">
      <alignment horizontal="left" vertical="center"/>
    </xf>
    <xf numFmtId="0" fontId="222" fillId="0" borderId="0" xfId="10" applyFont="1" applyAlignment="1">
      <alignment horizontal="left" vertical="center"/>
    </xf>
    <xf numFmtId="0" fontId="222" fillId="0" borderId="0" xfId="10" applyFont="1"/>
    <xf numFmtId="0" fontId="223" fillId="0" borderId="0" xfId="10" applyFont="1" applyAlignment="1">
      <alignment vertical="center" textRotation="90" wrapText="1"/>
    </xf>
    <xf numFmtId="0" fontId="76" fillId="19" borderId="172" xfId="0" applyFont="1" applyFill="1" applyBorder="1" applyAlignment="1">
      <alignment horizontal="left" vertical="center"/>
    </xf>
    <xf numFmtId="0" fontId="127" fillId="0" borderId="0" xfId="8" applyFill="1" applyAlignment="1" applyProtection="1">
      <alignment horizontal="left" vertical="top"/>
      <protection locked="0"/>
    </xf>
    <xf numFmtId="2" fontId="34" fillId="8" borderId="215" xfId="0" applyNumberFormat="1" applyFont="1" applyFill="1" applyBorder="1" applyAlignment="1">
      <alignment horizontal="left" vertical="top" wrapText="1"/>
    </xf>
    <xf numFmtId="168" fontId="19" fillId="8" borderId="13" xfId="0" applyNumberFormat="1" applyFont="1" applyFill="1" applyBorder="1" applyAlignment="1">
      <alignment horizontal="center" vertical="center" textRotation="90"/>
    </xf>
    <xf numFmtId="168" fontId="19" fillId="8" borderId="215" xfId="0" applyNumberFormat="1" applyFont="1" applyFill="1" applyBorder="1" applyAlignment="1">
      <alignment horizontal="center" vertical="center" textRotation="90"/>
    </xf>
    <xf numFmtId="49" fontId="19" fillId="8" borderId="25" xfId="0" applyNumberFormat="1" applyFont="1" applyFill="1" applyBorder="1" applyAlignment="1">
      <alignment horizontal="right" vertical="center" wrapText="1"/>
    </xf>
    <xf numFmtId="49" fontId="19" fillId="8" borderId="16" xfId="0" applyNumberFormat="1" applyFont="1" applyFill="1" applyBorder="1" applyAlignment="1">
      <alignment horizontal="right" vertical="center" wrapText="1"/>
    </xf>
    <xf numFmtId="0" fontId="225" fillId="0" borderId="0" xfId="0" applyFont="1" applyAlignment="1" applyProtection="1">
      <alignment horizontal="left" vertical="top"/>
      <protection locked="0"/>
    </xf>
    <xf numFmtId="0" fontId="226" fillId="0" borderId="0" xfId="8" applyFont="1" applyFill="1" applyAlignment="1" applyProtection="1">
      <alignment horizontal="left" vertical="top" indent="1"/>
      <protection locked="0"/>
    </xf>
    <xf numFmtId="168" fontId="19" fillId="8" borderId="222" xfId="0" applyNumberFormat="1" applyFont="1" applyFill="1" applyBorder="1" applyAlignment="1">
      <alignment horizontal="center" vertical="center" textRotation="90"/>
    </xf>
    <xf numFmtId="2" fontId="16" fillId="10" borderId="215" xfId="0" applyNumberFormat="1" applyFont="1" applyFill="1" applyBorder="1" applyAlignment="1">
      <alignment horizontal="left" vertical="top"/>
    </xf>
    <xf numFmtId="168" fontId="19" fillId="10" borderId="32" xfId="0" applyNumberFormat="1" applyFont="1" applyFill="1" applyBorder="1" applyAlignment="1">
      <alignment horizontal="center" vertical="center" textRotation="90"/>
    </xf>
    <xf numFmtId="168" fontId="19" fillId="10" borderId="215" xfId="0" applyNumberFormat="1" applyFont="1" applyFill="1" applyBorder="1" applyAlignment="1">
      <alignment horizontal="center" vertical="center" textRotation="90"/>
    </xf>
    <xf numFmtId="168" fontId="19" fillId="10" borderId="70" xfId="0" applyNumberFormat="1" applyFont="1" applyFill="1" applyBorder="1" applyAlignment="1">
      <alignment horizontal="center" vertical="center" textRotation="90"/>
    </xf>
    <xf numFmtId="2" fontId="34" fillId="10" borderId="32" xfId="0" applyNumberFormat="1" applyFont="1" applyFill="1" applyBorder="1" applyAlignment="1">
      <alignment horizontal="center" vertical="top" wrapText="1"/>
    </xf>
    <xf numFmtId="0" fontId="21" fillId="0" borderId="0" xfId="0" applyFont="1"/>
    <xf numFmtId="0" fontId="21" fillId="0" borderId="5" xfId="0" applyFont="1" applyBorder="1" applyAlignment="1">
      <alignment horizontal="left"/>
    </xf>
    <xf numFmtId="0" fontId="11" fillId="0" borderId="78" xfId="0" applyFont="1" applyBorder="1" applyAlignment="1">
      <alignment horizontal="left" vertical="top" wrapText="1"/>
    </xf>
    <xf numFmtId="2" fontId="34" fillId="10" borderId="0" xfId="0" applyNumberFormat="1" applyFont="1" applyFill="1" applyAlignment="1">
      <alignment horizontal="left" vertical="top" wrapText="1"/>
    </xf>
    <xf numFmtId="168" fontId="19" fillId="10" borderId="222" xfId="0" applyNumberFormat="1" applyFont="1" applyFill="1" applyBorder="1" applyAlignment="1">
      <alignment horizontal="center" vertical="center" textRotation="90"/>
    </xf>
    <xf numFmtId="0" fontId="23" fillId="10" borderId="224" xfId="0" applyFont="1" applyFill="1" applyBorder="1" applyAlignment="1">
      <alignment horizontal="right" vertical="top"/>
    </xf>
    <xf numFmtId="0" fontId="23" fillId="0" borderId="173" xfId="0" quotePrefix="1" applyFont="1" applyBorder="1" applyAlignment="1">
      <alignment horizontal="left" vertical="center"/>
    </xf>
    <xf numFmtId="0" fontId="94" fillId="0" borderId="0" xfId="10" applyFont="1" applyAlignment="1">
      <alignment horizontal="right" vertical="top" wrapText="1"/>
    </xf>
    <xf numFmtId="0" fontId="23" fillId="0" borderId="24" xfId="0" applyFont="1" applyBorder="1" applyAlignment="1">
      <alignment horizontal="center"/>
    </xf>
    <xf numFmtId="0" fontId="23" fillId="0" borderId="15" xfId="0" applyFont="1" applyBorder="1" applyAlignment="1">
      <alignment horizontal="center"/>
    </xf>
    <xf numFmtId="0" fontId="63" fillId="0" borderId="0" xfId="0" applyFont="1" applyAlignment="1">
      <alignment horizontal="center" vertical="center"/>
    </xf>
    <xf numFmtId="0" fontId="13" fillId="13" borderId="1" xfId="0" applyFont="1" applyFill="1" applyBorder="1" applyAlignment="1">
      <alignment horizontal="left" vertical="center" wrapText="1"/>
    </xf>
    <xf numFmtId="0" fontId="13" fillId="13" borderId="48" xfId="0" applyFont="1" applyFill="1" applyBorder="1" applyAlignment="1">
      <alignment horizontal="left" vertical="center" wrapText="1"/>
    </xf>
    <xf numFmtId="0" fontId="63" fillId="0" borderId="7" xfId="0" applyFont="1" applyBorder="1" applyAlignment="1">
      <alignment horizontal="center" vertical="center"/>
    </xf>
    <xf numFmtId="0" fontId="139" fillId="0" borderId="0" xfId="0" applyFont="1" applyAlignment="1">
      <alignment horizontal="right" vertical="top" wrapText="1"/>
    </xf>
    <xf numFmtId="0" fontId="13" fillId="0" borderId="5" xfId="10" applyFont="1" applyBorder="1" applyAlignment="1">
      <alignment horizontal="center" vertical="center" textRotation="90" wrapText="1"/>
    </xf>
    <xf numFmtId="0" fontId="95" fillId="0" borderId="5" xfId="10" applyFont="1" applyBorder="1" applyAlignment="1">
      <alignment vertical="center" textRotation="90"/>
    </xf>
    <xf numFmtId="0" fontId="92" fillId="0" borderId="5" xfId="10" quotePrefix="1" applyFont="1" applyBorder="1" applyAlignment="1">
      <alignment horizontal="left" vertical="center" wrapText="1"/>
    </xf>
    <xf numFmtId="0" fontId="182" fillId="0" borderId="5" xfId="10" applyFont="1" applyBorder="1" applyAlignment="1" applyProtection="1">
      <alignment horizontal="center" vertical="center"/>
      <protection locked="0"/>
    </xf>
    <xf numFmtId="0" fontId="10" fillId="0" borderId="5" xfId="10" applyBorder="1" applyAlignment="1">
      <alignment horizontal="center" vertical="center" textRotation="90" wrapText="1"/>
    </xf>
    <xf numFmtId="0" fontId="92" fillId="0" borderId="5" xfId="10" applyFont="1" applyBorder="1" applyAlignment="1">
      <alignment horizontal="left" vertical="center" wrapText="1"/>
    </xf>
    <xf numFmtId="0" fontId="185" fillId="0" borderId="5" xfId="10" applyFont="1" applyBorder="1" applyAlignment="1" applyProtection="1">
      <alignment horizontal="center" vertical="center"/>
      <protection locked="0"/>
    </xf>
    <xf numFmtId="0" fontId="13" fillId="0" borderId="0" xfId="10" applyFont="1" applyAlignment="1">
      <alignment horizontal="center" vertical="center" textRotation="90" wrapText="1"/>
    </xf>
    <xf numFmtId="0" fontId="182" fillId="0" borderId="0" xfId="10" applyFont="1" applyAlignment="1" applyProtection="1">
      <alignment horizontal="center" vertical="center"/>
      <protection locked="0"/>
    </xf>
    <xf numFmtId="0" fontId="185" fillId="0" borderId="0" xfId="10" applyFont="1" applyAlignment="1" applyProtection="1">
      <alignment horizontal="center" vertical="center"/>
      <protection locked="0"/>
    </xf>
    <xf numFmtId="0" fontId="11" fillId="19" borderId="153" xfId="0" applyFont="1" applyFill="1" applyBorder="1"/>
    <xf numFmtId="0" fontId="92" fillId="0" borderId="0" xfId="10" quotePrefix="1" applyFont="1" applyAlignment="1">
      <alignment horizontal="left" vertical="top" wrapText="1"/>
    </xf>
    <xf numFmtId="0" fontId="92" fillId="0" borderId="0" xfId="10" applyFont="1" applyAlignment="1">
      <alignment horizontal="right" vertical="center" wrapText="1"/>
    </xf>
    <xf numFmtId="0" fontId="92" fillId="0" borderId="0" xfId="6" applyFont="1" applyAlignment="1">
      <alignment horizontal="left" vertical="top" wrapText="1"/>
    </xf>
    <xf numFmtId="0" fontId="95" fillId="0" borderId="0" xfId="6" applyFont="1" applyAlignment="1">
      <alignment vertical="center" textRotation="90"/>
    </xf>
    <xf numFmtId="0" fontId="0" fillId="25" borderId="0" xfId="0" applyFill="1" applyAlignment="1">
      <alignment vertical="center"/>
    </xf>
    <xf numFmtId="2" fontId="34" fillId="31" borderId="71" xfId="0" applyNumberFormat="1" applyFont="1" applyFill="1" applyBorder="1" applyAlignment="1">
      <alignment horizontal="left" vertical="top" wrapText="1"/>
    </xf>
    <xf numFmtId="0" fontId="23" fillId="0" borderId="0" xfId="0" applyFont="1" applyAlignment="1">
      <alignment horizontal="center" vertical="center" wrapText="1"/>
    </xf>
    <xf numFmtId="2" fontId="34" fillId="50" borderId="72" xfId="0" applyNumberFormat="1" applyFont="1" applyFill="1" applyBorder="1" applyAlignment="1">
      <alignment horizontal="left" vertical="top" wrapText="1"/>
    </xf>
    <xf numFmtId="0" fontId="23" fillId="51" borderId="93" xfId="0" applyFont="1" applyFill="1" applyBorder="1" applyAlignment="1">
      <alignment horizontal="right" vertical="top"/>
    </xf>
    <xf numFmtId="0" fontId="23" fillId="51" borderId="224" xfId="0" applyFont="1" applyFill="1" applyBorder="1" applyAlignment="1">
      <alignment horizontal="right" vertical="top"/>
    </xf>
    <xf numFmtId="0" fontId="23" fillId="51" borderId="10" xfId="0" applyFont="1" applyFill="1" applyBorder="1" applyAlignment="1">
      <alignment horizontal="right" vertical="top"/>
    </xf>
    <xf numFmtId="0" fontId="23" fillId="51" borderId="101" xfId="0" applyFont="1" applyFill="1" applyBorder="1" applyAlignment="1">
      <alignment horizontal="right" vertical="top"/>
    </xf>
    <xf numFmtId="0" fontId="229" fillId="0" borderId="0" xfId="0" applyFont="1" applyAlignment="1">
      <alignment horizontal="right" vertical="top" wrapText="1"/>
    </xf>
    <xf numFmtId="0" fontId="139" fillId="0" borderId="0" xfId="0" applyFont="1" applyAlignment="1">
      <alignment vertical="top" wrapText="1"/>
    </xf>
    <xf numFmtId="0" fontId="23" fillId="13" borderId="224" xfId="0" applyFont="1" applyFill="1" applyBorder="1" applyAlignment="1">
      <alignment horizontal="right" vertical="top"/>
    </xf>
    <xf numFmtId="0" fontId="63" fillId="0" borderId="60" xfId="0" applyFont="1" applyBorder="1" applyAlignment="1">
      <alignment horizontal="center" vertical="center"/>
    </xf>
    <xf numFmtId="2" fontId="76" fillId="0" borderId="0" xfId="0" applyNumberFormat="1" applyFont="1" applyAlignment="1">
      <alignment horizontal="left" vertical="center"/>
    </xf>
    <xf numFmtId="2" fontId="16" fillId="13" borderId="215" xfId="0" applyNumberFormat="1" applyFont="1" applyFill="1" applyBorder="1" applyAlignment="1">
      <alignment horizontal="left" vertical="top"/>
    </xf>
    <xf numFmtId="168" fontId="19" fillId="13" borderId="13" xfId="0" applyNumberFormat="1" applyFont="1" applyFill="1" applyBorder="1" applyAlignment="1">
      <alignment horizontal="center" vertical="center" textRotation="90"/>
    </xf>
    <xf numFmtId="168" fontId="19" fillId="13" borderId="215" xfId="0" applyNumberFormat="1" applyFont="1" applyFill="1" applyBorder="1" applyAlignment="1">
      <alignment horizontal="center" vertical="center" textRotation="90"/>
    </xf>
    <xf numFmtId="0" fontId="76" fillId="18" borderId="230" xfId="0" applyFont="1" applyFill="1" applyBorder="1" applyAlignment="1">
      <alignment horizontal="left" vertical="center"/>
    </xf>
    <xf numFmtId="0" fontId="76" fillId="18" borderId="173" xfId="0" applyFont="1" applyFill="1" applyBorder="1" applyAlignment="1">
      <alignment horizontal="left" vertical="center"/>
    </xf>
    <xf numFmtId="0" fontId="76" fillId="6" borderId="173" xfId="0" applyFont="1" applyFill="1" applyBorder="1" applyAlignment="1" applyProtection="1">
      <alignment horizontal="left" vertical="center"/>
      <protection locked="0"/>
    </xf>
    <xf numFmtId="0" fontId="76" fillId="6" borderId="173" xfId="0" applyFont="1" applyFill="1" applyBorder="1" applyAlignment="1">
      <alignment horizontal="left" vertical="center"/>
    </xf>
    <xf numFmtId="2" fontId="34" fillId="13" borderId="32" xfId="0" applyNumberFormat="1" applyFont="1" applyFill="1" applyBorder="1" applyAlignment="1">
      <alignment horizontal="center" vertical="top" wrapText="1"/>
    </xf>
    <xf numFmtId="168" fontId="19" fillId="0" borderId="13" xfId="0" applyNumberFormat="1" applyFont="1" applyBorder="1" applyAlignment="1">
      <alignment horizontal="center" vertical="center" textRotation="90"/>
    </xf>
    <xf numFmtId="0" fontId="0" fillId="5" borderId="0" xfId="0" applyFill="1" applyAlignment="1">
      <alignment vertical="center"/>
    </xf>
    <xf numFmtId="0" fontId="23" fillId="6" borderId="173" xfId="0" applyFont="1" applyFill="1" applyBorder="1" applyAlignment="1">
      <alignment horizontal="left" vertical="center"/>
    </xf>
    <xf numFmtId="0" fontId="0" fillId="0" borderId="0" xfId="0" applyAlignment="1">
      <alignment horizontal="right"/>
    </xf>
    <xf numFmtId="0" fontId="71" fillId="0" borderId="0" xfId="0" applyFont="1" applyProtection="1">
      <protection locked="0"/>
    </xf>
    <xf numFmtId="0" fontId="71" fillId="0" borderId="98" xfId="0" applyFont="1" applyBorder="1" applyProtection="1">
      <protection locked="0"/>
    </xf>
    <xf numFmtId="0" fontId="13" fillId="31" borderId="24" xfId="0" applyFont="1" applyFill="1" applyBorder="1" applyAlignment="1">
      <alignment horizontal="left" vertical="top" wrapText="1"/>
    </xf>
    <xf numFmtId="168" fontId="19" fillId="31" borderId="113" xfId="0" applyNumberFormat="1" applyFont="1" applyFill="1" applyBorder="1" applyAlignment="1">
      <alignment horizontal="center" vertical="center"/>
    </xf>
    <xf numFmtId="2" fontId="34" fillId="31" borderId="31" xfId="0" applyNumberFormat="1" applyFont="1" applyFill="1" applyBorder="1" applyAlignment="1">
      <alignment horizontal="left" vertical="top" wrapText="1"/>
    </xf>
    <xf numFmtId="0" fontId="192" fillId="0" borderId="0" xfId="0" applyFont="1" applyAlignment="1" applyProtection="1">
      <alignment horizontal="center" vertical="center" wrapText="1"/>
      <protection locked="0"/>
    </xf>
    <xf numFmtId="0" fontId="193" fillId="0" borderId="0" xfId="0" applyFont="1" applyProtection="1">
      <protection locked="0"/>
    </xf>
    <xf numFmtId="1" fontId="143" fillId="0" borderId="0" xfId="0" applyNumberFormat="1" applyFont="1" applyAlignment="1">
      <alignment horizontal="center" vertical="center" textRotation="90"/>
    </xf>
    <xf numFmtId="0" fontId="65" fillId="0" borderId="0" xfId="0" applyFont="1" applyAlignment="1">
      <alignment horizontal="center" vertical="center"/>
    </xf>
    <xf numFmtId="0" fontId="144" fillId="0" borderId="0" xfId="0" applyFont="1" applyAlignment="1">
      <alignment horizontal="left" vertical="top" wrapText="1"/>
    </xf>
    <xf numFmtId="0" fontId="192" fillId="0" borderId="0" xfId="0" applyFont="1" applyAlignment="1" applyProtection="1">
      <alignment horizontal="center" vertical="center"/>
      <protection locked="0"/>
    </xf>
    <xf numFmtId="0" fontId="193" fillId="0" borderId="0" xfId="0" applyFont="1" applyAlignment="1" applyProtection="1">
      <alignment horizontal="center"/>
      <protection locked="0"/>
    </xf>
    <xf numFmtId="49" fontId="145" fillId="0" borderId="0" xfId="0" applyNumberFormat="1" applyFont="1" applyAlignment="1">
      <alignment horizontal="right" vertical="center" wrapText="1"/>
    </xf>
    <xf numFmtId="0" fontId="144" fillId="50" borderId="15" xfId="0" applyFont="1" applyFill="1" applyBorder="1" applyAlignment="1">
      <alignment vertical="top" wrapText="1"/>
    </xf>
    <xf numFmtId="0" fontId="37" fillId="2" borderId="27" xfId="0" applyFont="1" applyFill="1" applyBorder="1" applyAlignment="1">
      <alignment vertical="center"/>
    </xf>
    <xf numFmtId="49" fontId="145" fillId="50" borderId="45" xfId="0" applyNumberFormat="1" applyFont="1" applyFill="1" applyBorder="1" applyAlignment="1">
      <alignment horizontal="right" vertical="center" wrapText="1"/>
    </xf>
    <xf numFmtId="168" fontId="19" fillId="50" borderId="43" xfId="0" applyNumberFormat="1" applyFont="1" applyFill="1" applyBorder="1" applyAlignment="1">
      <alignment horizontal="center" vertical="center" textRotation="90"/>
    </xf>
    <xf numFmtId="168" fontId="19" fillId="50" borderId="113" xfId="0" applyNumberFormat="1" applyFont="1" applyFill="1" applyBorder="1" applyAlignment="1">
      <alignment horizontal="center" vertical="center" textRotation="90"/>
    </xf>
    <xf numFmtId="0" fontId="0" fillId="0" borderId="0" xfId="0" applyAlignment="1">
      <alignment horizontal="center" vertical="center" textRotation="90"/>
    </xf>
    <xf numFmtId="0" fontId="20" fillId="0" borderId="0" xfId="0" applyFont="1" applyAlignment="1">
      <alignment horizontal="center" vertical="center"/>
    </xf>
    <xf numFmtId="2" fontId="20" fillId="0" borderId="0" xfId="0" applyNumberFormat="1" applyFont="1" applyAlignment="1">
      <alignment horizontal="center" vertical="center"/>
    </xf>
    <xf numFmtId="0" fontId="150" fillId="0" borderId="24" xfId="0" applyFont="1" applyBorder="1" applyAlignment="1" applyProtection="1">
      <alignment horizontal="center" vertical="center"/>
      <protection locked="0"/>
    </xf>
    <xf numFmtId="0" fontId="63" fillId="0" borderId="0" xfId="0" applyFont="1" applyAlignment="1" applyProtection="1">
      <alignment horizontal="center" vertical="center"/>
      <protection locked="0"/>
    </xf>
    <xf numFmtId="0" fontId="177" fillId="0" borderId="0" xfId="0" applyFont="1" applyAlignment="1" applyProtection="1">
      <alignment horizontal="center" vertical="center" wrapText="1"/>
      <protection locked="0"/>
    </xf>
    <xf numFmtId="0" fontId="157" fillId="0" borderId="34" xfId="0" applyFont="1" applyBorder="1" applyAlignment="1" applyProtection="1">
      <alignment horizontal="center" vertical="center" wrapText="1"/>
      <protection locked="0"/>
    </xf>
    <xf numFmtId="0" fontId="157" fillId="0" borderId="38" xfId="0" applyFont="1" applyBorder="1" applyAlignment="1" applyProtection="1">
      <alignment horizontal="center" vertical="center" wrapText="1"/>
      <protection locked="0"/>
    </xf>
    <xf numFmtId="0" fontId="150" fillId="0" borderId="15" xfId="0" applyFont="1" applyBorder="1" applyAlignment="1" applyProtection="1">
      <alignment horizontal="center" vertical="center"/>
      <protection locked="0"/>
    </xf>
    <xf numFmtId="0" fontId="157" fillId="0" borderId="27" xfId="0" applyFont="1" applyBorder="1" applyAlignment="1" applyProtection="1">
      <alignment vertical="center" wrapText="1"/>
      <protection locked="0"/>
    </xf>
    <xf numFmtId="0" fontId="157" fillId="0" borderId="31" xfId="0" applyFont="1" applyBorder="1" applyAlignment="1" applyProtection="1">
      <alignment vertical="center" wrapText="1"/>
      <protection locked="0"/>
    </xf>
    <xf numFmtId="0" fontId="18" fillId="0" borderId="0" xfId="0" applyFont="1" applyAlignment="1" applyProtection="1">
      <alignment horizontal="center" vertical="center" textRotation="90"/>
      <protection locked="0"/>
    </xf>
    <xf numFmtId="0" fontId="12" fillId="0" borderId="0" xfId="0" applyFont="1" applyAlignment="1" applyProtection="1">
      <alignment horizontal="left" vertical="top" wrapText="1"/>
      <protection locked="0"/>
    </xf>
    <xf numFmtId="0" fontId="40" fillId="0" borderId="0" xfId="0" applyFont="1" applyAlignment="1" applyProtection="1">
      <alignment horizontal="center"/>
      <protection locked="0"/>
    </xf>
    <xf numFmtId="0" fontId="192" fillId="0" borderId="239" xfId="0" applyFont="1" applyBorder="1" applyAlignment="1" applyProtection="1">
      <alignment horizontal="center" vertical="center"/>
      <protection locked="0"/>
    </xf>
    <xf numFmtId="0" fontId="71" fillId="0" borderId="34" xfId="0" applyFont="1" applyBorder="1" applyAlignment="1" applyProtection="1">
      <alignment horizontal="center"/>
      <protection locked="0"/>
    </xf>
    <xf numFmtId="0" fontId="71" fillId="0" borderId="38" xfId="0" applyFont="1" applyBorder="1" applyAlignment="1" applyProtection="1">
      <alignment horizontal="center"/>
      <protection locked="0"/>
    </xf>
    <xf numFmtId="2" fontId="34" fillId="31" borderId="72" xfId="0" applyNumberFormat="1" applyFont="1" applyFill="1" applyBorder="1" applyAlignment="1">
      <alignment horizontal="left" vertical="top" wrapText="1"/>
    </xf>
    <xf numFmtId="0" fontId="23" fillId="0" borderId="240" xfId="0" applyFont="1" applyBorder="1" applyAlignment="1">
      <alignment horizontal="center" vertical="center" textRotation="90"/>
    </xf>
    <xf numFmtId="0" fontId="0" fillId="50" borderId="15" xfId="0" applyFill="1" applyBorder="1" applyAlignment="1">
      <alignment vertical="top" wrapText="1"/>
    </xf>
    <xf numFmtId="0" fontId="23" fillId="0" borderId="242" xfId="0" applyFont="1" applyBorder="1" applyAlignment="1">
      <alignment horizontal="center" vertical="center" textRotation="90"/>
    </xf>
    <xf numFmtId="0" fontId="12" fillId="31" borderId="24" xfId="0" applyFont="1" applyFill="1" applyBorder="1" applyAlignment="1">
      <alignment horizontal="left" vertical="top" wrapText="1"/>
    </xf>
    <xf numFmtId="0" fontId="12" fillId="31" borderId="0" xfId="0" applyFont="1" applyFill="1" applyAlignment="1">
      <alignment horizontal="left" vertical="top" wrapText="1"/>
    </xf>
    <xf numFmtId="0" fontId="12" fillId="31" borderId="25" xfId="0" applyFont="1" applyFill="1" applyBorder="1" applyAlignment="1">
      <alignment horizontal="left" vertical="top" wrapText="1"/>
    </xf>
    <xf numFmtId="0" fontId="12" fillId="31" borderId="97" xfId="0" applyFont="1" applyFill="1" applyBorder="1" applyAlignment="1">
      <alignment horizontal="left" vertical="top" wrapText="1"/>
    </xf>
    <xf numFmtId="0" fontId="11" fillId="0" borderId="78" xfId="0" applyFont="1" applyBorder="1" applyAlignment="1">
      <alignment vertical="top"/>
    </xf>
    <xf numFmtId="0" fontId="150" fillId="0" borderId="32" xfId="0" applyFont="1" applyBorder="1" applyAlignment="1" applyProtection="1">
      <alignment horizontal="center" vertical="center" wrapText="1"/>
      <protection locked="0"/>
    </xf>
    <xf numFmtId="0" fontId="150" fillId="0" borderId="113" xfId="0" applyFont="1" applyBorder="1" applyAlignment="1" applyProtection="1">
      <alignment horizontal="center" vertical="center" wrapText="1"/>
      <protection locked="0"/>
    </xf>
    <xf numFmtId="0" fontId="14" fillId="0" borderId="0" xfId="0" applyFont="1" applyAlignment="1" applyProtection="1">
      <alignment horizontal="left" vertical="top"/>
      <protection locked="0"/>
    </xf>
    <xf numFmtId="0" fontId="14" fillId="23" borderId="0" xfId="7" applyFont="1" applyFill="1" applyAlignment="1">
      <alignment vertical="top"/>
    </xf>
    <xf numFmtId="0" fontId="23" fillId="0" borderId="244" xfId="0" applyFont="1" applyBorder="1" applyAlignment="1">
      <alignment horizontal="center" vertical="center" textRotation="90"/>
    </xf>
    <xf numFmtId="0" fontId="23" fillId="0" borderId="246" xfId="0" applyFont="1" applyBorder="1" applyAlignment="1">
      <alignment horizontal="center" vertical="center" textRotation="90"/>
    </xf>
    <xf numFmtId="0" fontId="85" fillId="17" borderId="111" xfId="0" applyFont="1" applyFill="1" applyBorder="1" applyAlignment="1" applyProtection="1">
      <alignment horizontal="center" vertical="center" wrapText="1"/>
      <protection locked="0"/>
    </xf>
    <xf numFmtId="0" fontId="154" fillId="2" borderId="0" xfId="0" applyFont="1" applyFill="1" applyAlignment="1">
      <alignment horizontal="left" vertical="center"/>
    </xf>
    <xf numFmtId="0" fontId="237" fillId="17" borderId="111" xfId="0" applyFont="1" applyFill="1" applyBorder="1" applyAlignment="1" applyProtection="1">
      <alignment horizontal="center" vertical="center" wrapText="1"/>
      <protection locked="0"/>
    </xf>
    <xf numFmtId="1" fontId="238" fillId="36" borderId="111" xfId="4" applyNumberFormat="1" applyFont="1" applyFill="1" applyBorder="1" applyAlignment="1" applyProtection="1">
      <alignment horizontal="center" vertical="center"/>
    </xf>
    <xf numFmtId="0" fontId="91" fillId="36" borderId="111" xfId="0" applyFont="1" applyFill="1" applyBorder="1" applyAlignment="1">
      <alignment horizontal="center" vertical="center"/>
    </xf>
    <xf numFmtId="0" fontId="79" fillId="0" borderId="0" xfId="0" applyFont="1" applyAlignment="1">
      <alignment vertical="center"/>
    </xf>
    <xf numFmtId="167" fontId="91" fillId="0" borderId="111" xfId="0" applyNumberFormat="1" applyFont="1" applyBorder="1" applyAlignment="1">
      <alignment horizontal="center" vertical="center"/>
    </xf>
    <xf numFmtId="2" fontId="91" fillId="0" borderId="111" xfId="0" applyNumberFormat="1" applyFont="1" applyBorder="1" applyAlignment="1">
      <alignment horizontal="center" vertical="center"/>
    </xf>
    <xf numFmtId="0" fontId="91" fillId="0" borderId="111" xfId="0" applyFont="1" applyBorder="1" applyAlignment="1">
      <alignment horizontal="center" vertical="center"/>
    </xf>
    <xf numFmtId="1" fontId="91" fillId="36" borderId="111" xfId="0" applyNumberFormat="1" applyFont="1" applyFill="1" applyBorder="1" applyAlignment="1">
      <alignment horizontal="center" vertical="center"/>
    </xf>
    <xf numFmtId="0" fontId="83" fillId="17" borderId="111" xfId="0" applyFont="1" applyFill="1" applyBorder="1" applyAlignment="1">
      <alignment horizontal="center" vertical="center"/>
    </xf>
    <xf numFmtId="0" fontId="87" fillId="0" borderId="0" xfId="0" applyFont="1" applyAlignment="1">
      <alignment horizontal="center" vertical="center"/>
    </xf>
    <xf numFmtId="1" fontId="76" fillId="36" borderId="172" xfId="0" applyNumberFormat="1" applyFont="1" applyFill="1" applyBorder="1" applyAlignment="1">
      <alignment horizontal="center" vertical="center"/>
    </xf>
    <xf numFmtId="0" fontId="23" fillId="0" borderId="244" xfId="0" applyFont="1" applyBorder="1" applyAlignment="1">
      <alignment vertical="center" textRotation="90"/>
    </xf>
    <xf numFmtId="0" fontId="23" fillId="0" borderId="240" xfId="0" applyFont="1" applyBorder="1" applyAlignment="1">
      <alignment vertical="center" textRotation="90"/>
    </xf>
    <xf numFmtId="0" fontId="23" fillId="0" borderId="195" xfId="0" applyFont="1" applyBorder="1" applyAlignment="1">
      <alignment horizontal="center" vertical="center" textRotation="90"/>
    </xf>
    <xf numFmtId="0" fontId="23" fillId="0" borderId="259" xfId="0" applyFont="1" applyBorder="1" applyAlignment="1">
      <alignment vertical="center" textRotation="90"/>
    </xf>
    <xf numFmtId="0" fontId="23" fillId="0" borderId="242" xfId="0" applyFont="1" applyBorder="1" applyAlignment="1">
      <alignment vertical="center" textRotation="90"/>
    </xf>
    <xf numFmtId="0" fontId="23" fillId="0" borderId="247" xfId="0" applyFont="1" applyBorder="1" applyAlignment="1">
      <alignment vertical="center" textRotation="90"/>
    </xf>
    <xf numFmtId="0" fontId="11" fillId="25" borderId="0" xfId="0" applyFont="1" applyFill="1" applyAlignment="1">
      <alignment horizontal="left" textRotation="45" wrapText="1"/>
    </xf>
    <xf numFmtId="0" fontId="11" fillId="2" borderId="153" xfId="0" applyFont="1" applyFill="1" applyBorder="1" applyProtection="1">
      <protection locked="0"/>
    </xf>
    <xf numFmtId="0" fontId="11" fillId="2" borderId="156" xfId="0" applyFont="1" applyFill="1" applyBorder="1" applyProtection="1">
      <protection locked="0"/>
    </xf>
    <xf numFmtId="0" fontId="192" fillId="0" borderId="240" xfId="0" applyFont="1" applyBorder="1" applyAlignment="1" applyProtection="1">
      <alignment horizontal="center" vertical="center"/>
      <protection locked="0"/>
    </xf>
    <xf numFmtId="0" fontId="14" fillId="50" borderId="15" xfId="0" applyFont="1" applyFill="1" applyBorder="1" applyAlignment="1">
      <alignment horizontal="right" vertical="top"/>
    </xf>
    <xf numFmtId="0" fontId="14" fillId="50" borderId="5" xfId="0" applyFont="1" applyFill="1" applyBorder="1" applyAlignment="1">
      <alignment horizontal="right" vertical="top"/>
    </xf>
    <xf numFmtId="2" fontId="85" fillId="17" borderId="111" xfId="0" applyNumberFormat="1" applyFont="1" applyFill="1" applyBorder="1" applyAlignment="1" applyProtection="1">
      <alignment horizontal="center" vertical="center" wrapText="1"/>
      <protection locked="0"/>
    </xf>
    <xf numFmtId="0" fontId="154" fillId="18" borderId="0" xfId="0" applyFont="1" applyFill="1" applyAlignment="1">
      <alignment horizontal="left" vertical="center"/>
    </xf>
    <xf numFmtId="2" fontId="76" fillId="18" borderId="173" xfId="0" applyNumberFormat="1" applyFont="1" applyFill="1" applyBorder="1" applyAlignment="1">
      <alignment horizontal="left" vertical="center"/>
    </xf>
    <xf numFmtId="1" fontId="76" fillId="0" borderId="173" xfId="0" applyNumberFormat="1" applyFont="1" applyBorder="1" applyAlignment="1">
      <alignment horizontal="left" vertical="center"/>
    </xf>
    <xf numFmtId="1" fontId="91" fillId="36" borderId="32" xfId="0" applyNumberFormat="1" applyFont="1" applyFill="1" applyBorder="1" applyAlignment="1">
      <alignment horizontal="center" vertical="center"/>
    </xf>
    <xf numFmtId="0" fontId="85" fillId="18" borderId="111" xfId="0" applyFont="1" applyFill="1" applyBorder="1" applyAlignment="1" applyProtection="1">
      <alignment horizontal="center" vertical="center" wrapText="1"/>
      <protection locked="0"/>
    </xf>
    <xf numFmtId="0" fontId="86" fillId="0" borderId="111" xfId="0" applyFont="1" applyBorder="1" applyAlignment="1">
      <alignment horizontal="center" vertical="center"/>
    </xf>
    <xf numFmtId="167" fontId="238" fillId="0" borderId="111" xfId="4" applyNumberFormat="1" applyFont="1" applyFill="1" applyBorder="1" applyAlignment="1" applyProtection="1">
      <alignment horizontal="center" vertical="center"/>
    </xf>
    <xf numFmtId="14" fontId="76" fillId="0" borderId="0" xfId="0" applyNumberFormat="1" applyFont="1" applyAlignment="1">
      <alignment horizontal="center" wrapText="1"/>
    </xf>
    <xf numFmtId="0" fontId="76" fillId="0" borderId="0" xfId="0" applyFont="1" applyAlignment="1">
      <alignment horizontal="center" vertical="top" wrapText="1"/>
    </xf>
    <xf numFmtId="0" fontId="79" fillId="0" borderId="111" xfId="0" applyFont="1" applyBorder="1" applyAlignment="1">
      <alignment horizontal="center" vertical="top"/>
    </xf>
    <xf numFmtId="167" fontId="238" fillId="0" borderId="111" xfId="5" applyNumberFormat="1" applyFont="1" applyFill="1" applyBorder="1" applyAlignment="1">
      <alignment horizontal="center" vertical="top"/>
    </xf>
    <xf numFmtId="0" fontId="11" fillId="0" borderId="90" xfId="0" applyFont="1" applyBorder="1" applyAlignment="1">
      <alignment horizontal="left" vertical="top"/>
    </xf>
    <xf numFmtId="0" fontId="11" fillId="0" borderId="232" xfId="0" applyFont="1" applyBorder="1" applyAlignment="1">
      <alignment horizontal="left" vertical="top"/>
    </xf>
    <xf numFmtId="0" fontId="11" fillId="0" borderId="237" xfId="0" applyFont="1" applyBorder="1" applyAlignment="1">
      <alignment horizontal="left" vertical="top"/>
    </xf>
    <xf numFmtId="0" fontId="23" fillId="23" borderId="0" xfId="7" applyFill="1" applyAlignment="1">
      <alignment vertical="top"/>
    </xf>
    <xf numFmtId="0" fontId="111" fillId="23" borderId="0" xfId="7" quotePrefix="1" applyFont="1" applyFill="1" applyAlignment="1">
      <alignment vertical="top"/>
    </xf>
    <xf numFmtId="0" fontId="98" fillId="2" borderId="237" xfId="7" applyFont="1" applyFill="1" applyBorder="1" applyAlignment="1">
      <alignment vertical="top"/>
    </xf>
    <xf numFmtId="0" fontId="23" fillId="0" borderId="1" xfId="7" applyBorder="1" applyAlignment="1">
      <alignment vertical="top"/>
    </xf>
    <xf numFmtId="0" fontId="107" fillId="0" borderId="1" xfId="7" applyFont="1" applyBorder="1" applyAlignment="1">
      <alignment vertical="top"/>
    </xf>
    <xf numFmtId="0" fontId="14" fillId="0" borderId="1" xfId="7" applyFont="1" applyBorder="1" applyAlignment="1">
      <alignment vertical="top"/>
    </xf>
    <xf numFmtId="0" fontId="14" fillId="23" borderId="1" xfId="7" applyFont="1" applyFill="1" applyBorder="1" applyAlignment="1">
      <alignment vertical="top"/>
    </xf>
    <xf numFmtId="0" fontId="23" fillId="23" borderId="1" xfId="7" applyFill="1" applyBorder="1" applyAlignment="1">
      <alignment vertical="top"/>
    </xf>
    <xf numFmtId="0" fontId="111" fillId="23" borderId="1" xfId="7" quotePrefix="1" applyFont="1" applyFill="1" applyBorder="1" applyAlignment="1">
      <alignment vertical="top"/>
    </xf>
    <xf numFmtId="0" fontId="27" fillId="0" borderId="48" xfId="7" applyFont="1" applyBorder="1" applyAlignment="1">
      <alignment vertical="top"/>
    </xf>
    <xf numFmtId="0" fontId="12" fillId="23" borderId="0" xfId="7" applyFont="1" applyFill="1" applyAlignment="1">
      <alignment vertical="top"/>
    </xf>
    <xf numFmtId="0" fontId="23" fillId="23" borderId="0" xfId="7" applyFill="1"/>
    <xf numFmtId="0" fontId="14" fillId="23" borderId="232" xfId="7" applyFont="1" applyFill="1" applyBorder="1" applyAlignment="1">
      <alignment vertical="top"/>
    </xf>
    <xf numFmtId="0" fontId="12" fillId="23" borderId="232" xfId="7" applyFont="1" applyFill="1" applyBorder="1" applyAlignment="1">
      <alignment vertical="top"/>
    </xf>
    <xf numFmtId="49" fontId="12" fillId="23" borderId="264" xfId="7" applyNumberFormat="1" applyFont="1" applyFill="1" applyBorder="1" applyAlignment="1">
      <alignment vertical="top"/>
    </xf>
    <xf numFmtId="0" fontId="23" fillId="23" borderId="44" xfId="7" applyFill="1" applyBorder="1"/>
    <xf numFmtId="0" fontId="12" fillId="23" borderId="1" xfId="7" applyFont="1" applyFill="1" applyBorder="1" applyAlignment="1">
      <alignment vertical="top"/>
    </xf>
    <xf numFmtId="0" fontId="107" fillId="23" borderId="265" xfId="7" applyFont="1" applyFill="1" applyBorder="1" applyAlignment="1">
      <alignment vertical="top"/>
    </xf>
    <xf numFmtId="0" fontId="14" fillId="23" borderId="235" xfId="7" applyFont="1" applyFill="1" applyBorder="1" applyAlignment="1">
      <alignment vertical="top"/>
    </xf>
    <xf numFmtId="0" fontId="107" fillId="23" borderId="260" xfId="7" applyFont="1" applyFill="1" applyBorder="1" applyAlignment="1">
      <alignment vertical="top"/>
    </xf>
    <xf numFmtId="0" fontId="23" fillId="23" borderId="232" xfId="7" applyFill="1" applyBorder="1" applyAlignment="1">
      <alignment vertical="top"/>
    </xf>
    <xf numFmtId="49" fontId="111" fillId="23" borderId="232" xfId="7" quotePrefix="1" applyNumberFormat="1" applyFont="1" applyFill="1" applyBorder="1" applyAlignment="1">
      <alignment vertical="top"/>
    </xf>
    <xf numFmtId="0" fontId="107" fillId="0" borderId="0" xfId="7" applyFont="1" applyAlignment="1">
      <alignment horizontal="center" vertical="center" textRotation="90"/>
    </xf>
    <xf numFmtId="0" fontId="108" fillId="0" borderId="1" xfId="7" applyFont="1" applyBorder="1" applyAlignment="1" applyProtection="1">
      <alignment vertical="top"/>
      <protection locked="0"/>
    </xf>
    <xf numFmtId="0" fontId="23" fillId="0" borderId="0" xfId="7"/>
    <xf numFmtId="0" fontId="112" fillId="0" borderId="0" xfId="7" quotePrefix="1" applyFont="1" applyAlignment="1" applyProtection="1">
      <alignment horizontal="center" vertical="center" wrapText="1"/>
      <protection locked="0"/>
    </xf>
    <xf numFmtId="0" fontId="196" fillId="0" borderId="0" xfId="7" applyFont="1"/>
    <xf numFmtId="0" fontId="196" fillId="0" borderId="0" xfId="7" applyFont="1" applyAlignment="1">
      <alignment vertical="top"/>
    </xf>
    <xf numFmtId="0" fontId="107" fillId="23" borderId="232" xfId="7" applyFont="1" applyFill="1" applyBorder="1" applyAlignment="1">
      <alignment vertical="top"/>
    </xf>
    <xf numFmtId="0" fontId="14" fillId="23" borderId="264" xfId="7" applyFont="1" applyFill="1" applyBorder="1" applyAlignment="1">
      <alignment horizontal="right" vertical="top"/>
    </xf>
    <xf numFmtId="0" fontId="196" fillId="23" borderId="44" xfId="7" applyFont="1" applyFill="1" applyBorder="1"/>
    <xf numFmtId="0" fontId="196" fillId="23" borderId="1" xfId="7" applyFont="1" applyFill="1" applyBorder="1" applyAlignment="1">
      <alignment vertical="top"/>
    </xf>
    <xf numFmtId="0" fontId="196" fillId="23" borderId="45" xfId="7" applyFont="1" applyFill="1" applyBorder="1" applyAlignment="1">
      <alignment vertical="top"/>
    </xf>
    <xf numFmtId="0" fontId="23" fillId="23" borderId="264" xfId="7" applyFill="1" applyBorder="1" applyAlignment="1">
      <alignment vertical="top"/>
    </xf>
    <xf numFmtId="0" fontId="14" fillId="23" borderId="44" xfId="7" applyFont="1" applyFill="1" applyBorder="1"/>
    <xf numFmtId="0" fontId="23" fillId="23" borderId="44" xfId="7" applyFill="1" applyBorder="1" applyAlignment="1">
      <alignment horizontal="right"/>
    </xf>
    <xf numFmtId="0" fontId="23" fillId="23" borderId="45" xfId="7" applyFill="1" applyBorder="1" applyAlignment="1">
      <alignment horizontal="right"/>
    </xf>
    <xf numFmtId="0" fontId="23" fillId="0" borderId="78" xfId="7" applyBorder="1" applyAlignment="1">
      <alignment vertical="top"/>
    </xf>
    <xf numFmtId="0" fontId="12" fillId="0" borderId="1" xfId="7" applyFont="1" applyBorder="1" applyAlignment="1">
      <alignment vertical="top"/>
    </xf>
    <xf numFmtId="0" fontId="13" fillId="0" borderId="1" xfId="7" applyFont="1" applyBorder="1" applyAlignment="1">
      <alignment vertical="top"/>
    </xf>
    <xf numFmtId="0" fontId="62" fillId="0" borderId="1" xfId="7" applyFont="1" applyBorder="1" applyAlignment="1">
      <alignment vertical="top"/>
    </xf>
    <xf numFmtId="0" fontId="85" fillId="0" borderId="1" xfId="7" applyFont="1" applyBorder="1" applyAlignment="1">
      <alignment vertical="top"/>
    </xf>
    <xf numFmtId="0" fontId="79" fillId="0" borderId="1" xfId="7" applyFont="1" applyBorder="1" applyAlignment="1">
      <alignment vertical="top"/>
    </xf>
    <xf numFmtId="0" fontId="114" fillId="0" borderId="1" xfId="7" applyFont="1" applyBorder="1" applyAlignment="1">
      <alignment horizontal="center" vertical="top"/>
    </xf>
    <xf numFmtId="0" fontId="89" fillId="0" borderId="0" xfId="7" applyFont="1" applyAlignment="1">
      <alignment horizontal="center" vertical="center"/>
    </xf>
    <xf numFmtId="0" fontId="117" fillId="23" borderId="54" xfId="7" applyFont="1" applyFill="1" applyBorder="1" applyAlignment="1">
      <alignment horizontal="right" vertical="center"/>
    </xf>
    <xf numFmtId="0" fontId="116" fillId="23" borderId="54" xfId="7" applyFont="1" applyFill="1" applyBorder="1" applyAlignment="1">
      <alignment horizontal="center" vertical="center"/>
    </xf>
    <xf numFmtId="0" fontId="115" fillId="23" borderId="54" xfId="7" applyFont="1" applyFill="1" applyBorder="1" applyAlignment="1">
      <alignment horizontal="center" vertical="center"/>
    </xf>
    <xf numFmtId="0" fontId="23" fillId="23" borderId="54" xfId="7" applyFill="1" applyBorder="1" applyAlignment="1">
      <alignment horizontal="right" vertical="top"/>
    </xf>
    <xf numFmtId="0" fontId="14" fillId="23" borderId="58" xfId="7" applyFont="1" applyFill="1" applyBorder="1" applyAlignment="1">
      <alignment vertical="top"/>
    </xf>
    <xf numFmtId="0" fontId="62" fillId="23" borderId="58" xfId="7" applyFont="1" applyFill="1" applyBorder="1" applyAlignment="1">
      <alignment vertical="top"/>
    </xf>
    <xf numFmtId="0" fontId="85" fillId="23" borderId="58" xfId="7" applyFont="1" applyFill="1" applyBorder="1" applyAlignment="1">
      <alignment vertical="top"/>
    </xf>
    <xf numFmtId="0" fontId="79" fillId="23" borderId="58" xfId="7" applyFont="1" applyFill="1" applyBorder="1" applyAlignment="1">
      <alignment vertical="top"/>
    </xf>
    <xf numFmtId="0" fontId="116" fillId="23" borderId="59" xfId="7" applyFont="1" applyFill="1" applyBorder="1" applyAlignment="1">
      <alignment horizontal="center" vertical="center"/>
    </xf>
    <xf numFmtId="173" fontId="62" fillId="0" borderId="1" xfId="7" applyNumberFormat="1" applyFont="1" applyBorder="1" applyAlignment="1">
      <alignment vertical="top"/>
    </xf>
    <xf numFmtId="0" fontId="119" fillId="0" borderId="58" xfId="7" applyFont="1" applyBorder="1" applyAlignment="1">
      <alignment horizontal="center" vertical="center"/>
    </xf>
    <xf numFmtId="0" fontId="117" fillId="0" borderId="58" xfId="7" applyFont="1" applyBorder="1" applyAlignment="1">
      <alignment horizontal="left" vertical="center"/>
    </xf>
    <xf numFmtId="0" fontId="89" fillId="0" borderId="58" xfId="7" applyFont="1" applyBorder="1" applyAlignment="1">
      <alignment horizontal="center" vertical="center"/>
    </xf>
    <xf numFmtId="0" fontId="118" fillId="0" borderId="58" xfId="7" applyFont="1" applyBorder="1" applyAlignment="1">
      <alignment horizontal="center" vertical="center"/>
    </xf>
    <xf numFmtId="0" fontId="62" fillId="0" borderId="58" xfId="7" applyFont="1" applyBorder="1" applyAlignment="1">
      <alignment vertical="top"/>
    </xf>
    <xf numFmtId="0" fontId="116" fillId="0" borderId="58" xfId="7" applyFont="1" applyBorder="1" applyAlignment="1">
      <alignment horizontal="center" vertical="center"/>
    </xf>
    <xf numFmtId="0" fontId="79" fillId="0" borderId="58" xfId="7" applyFont="1" applyBorder="1" applyAlignment="1">
      <alignment vertical="top"/>
    </xf>
    <xf numFmtId="0" fontId="115" fillId="0" borderId="58" xfId="7" applyFont="1" applyBorder="1" applyAlignment="1">
      <alignment horizontal="center" vertical="center"/>
    </xf>
    <xf numFmtId="0" fontId="23" fillId="0" borderId="61" xfId="7" applyBorder="1" applyAlignment="1">
      <alignment horizontal="right" vertical="top"/>
    </xf>
    <xf numFmtId="49" fontId="25" fillId="0" borderId="237" xfId="0" applyNumberFormat="1" applyFont="1" applyBorder="1" applyAlignment="1">
      <alignment vertical="center"/>
    </xf>
    <xf numFmtId="49" fontId="25" fillId="0" borderId="48" xfId="0" applyNumberFormat="1" applyFont="1" applyBorder="1" applyAlignment="1">
      <alignment vertical="center"/>
    </xf>
    <xf numFmtId="0" fontId="63" fillId="0" borderId="0" xfId="0" applyFont="1" applyAlignment="1">
      <alignment horizontal="center" vertical="center" wrapText="1"/>
    </xf>
    <xf numFmtId="0" fontId="165" fillId="0" borderId="0" xfId="0" applyFont="1" applyAlignment="1">
      <alignment horizontal="center" vertical="center" wrapText="1"/>
    </xf>
    <xf numFmtId="0" fontId="112" fillId="0" borderId="24" xfId="7" applyFont="1" applyBorder="1" applyAlignment="1" applyProtection="1">
      <alignment horizontal="center" vertical="center" wrapText="1"/>
      <protection locked="0"/>
    </xf>
    <xf numFmtId="0" fontId="112" fillId="0" borderId="15" xfId="7" applyFont="1" applyBorder="1" applyAlignment="1" applyProtection="1">
      <alignment horizontal="center" vertical="center" wrapText="1"/>
      <protection locked="0"/>
    </xf>
    <xf numFmtId="0" fontId="107" fillId="23" borderId="15" xfId="7" applyFont="1" applyFill="1" applyBorder="1" applyAlignment="1">
      <alignment horizontal="right" vertical="top"/>
    </xf>
    <xf numFmtId="0" fontId="107" fillId="23" borderId="16" xfId="7" applyFont="1" applyFill="1" applyBorder="1" applyAlignment="1">
      <alignment horizontal="right" vertical="top"/>
    </xf>
    <xf numFmtId="0" fontId="14" fillId="23" borderId="16" xfId="7" applyFont="1" applyFill="1" applyBorder="1" applyAlignment="1">
      <alignment horizontal="right" vertical="top" wrapText="1"/>
    </xf>
    <xf numFmtId="0" fontId="157" fillId="0" borderId="27" xfId="11" applyFont="1" applyBorder="1" applyAlignment="1" applyProtection="1">
      <alignment horizontal="center" vertical="center" wrapText="1"/>
      <protection locked="0"/>
    </xf>
    <xf numFmtId="0" fontId="157" fillId="0" borderId="31" xfId="11" applyFont="1" applyBorder="1" applyAlignment="1" applyProtection="1">
      <alignment horizontal="center" vertical="center" wrapText="1"/>
      <protection locked="0"/>
    </xf>
    <xf numFmtId="0" fontId="159" fillId="0" borderId="71" xfId="0" applyFont="1" applyBorder="1" applyAlignment="1" applyProtection="1">
      <alignment horizontal="center" vertical="center" wrapText="1"/>
      <protection locked="0"/>
    </xf>
    <xf numFmtId="166" fontId="63" fillId="0" borderId="232" xfId="0" applyNumberFormat="1" applyFont="1" applyBorder="1" applyAlignment="1" applyProtection="1">
      <alignment horizontal="center" vertical="top"/>
      <protection locked="0"/>
    </xf>
    <xf numFmtId="0" fontId="63" fillId="0" borderId="232" xfId="0" applyFont="1" applyBorder="1" applyAlignment="1" applyProtection="1">
      <alignment horizontal="center" vertical="top"/>
      <protection locked="0"/>
    </xf>
    <xf numFmtId="0" fontId="63" fillId="0" borderId="237" xfId="0" applyFont="1" applyBorder="1" applyAlignment="1" applyProtection="1">
      <alignment horizontal="center" vertical="top"/>
      <protection locked="0"/>
    </xf>
    <xf numFmtId="0" fontId="11" fillId="0" borderId="234" xfId="0" applyFont="1" applyBorder="1" applyAlignment="1">
      <alignment horizontal="left" vertical="top"/>
    </xf>
    <xf numFmtId="0" fontId="37" fillId="2" borderId="237" xfId="0" applyFont="1" applyFill="1" applyBorder="1" applyAlignment="1">
      <alignment vertical="center"/>
    </xf>
    <xf numFmtId="0" fontId="23" fillId="0" borderId="234" xfId="0" applyFont="1" applyBorder="1" applyAlignment="1">
      <alignment horizontal="center"/>
    </xf>
    <xf numFmtId="0" fontId="23" fillId="0" borderId="237" xfId="0" applyFont="1" applyBorder="1" applyAlignment="1">
      <alignment horizontal="center"/>
    </xf>
    <xf numFmtId="0" fontId="41" fillId="0" borderId="234" xfId="0" applyFont="1" applyBorder="1" applyAlignment="1">
      <alignment vertical="top"/>
    </xf>
    <xf numFmtId="0" fontId="12" fillId="0" borderId="232" xfId="0" applyFont="1" applyBorder="1" applyAlignment="1">
      <alignment horizontal="center" vertical="top"/>
    </xf>
    <xf numFmtId="0" fontId="63" fillId="0" borderId="232" xfId="0" applyFont="1" applyBorder="1" applyAlignment="1">
      <alignment horizontal="left" vertical="center" wrapText="1"/>
    </xf>
    <xf numFmtId="0" fontId="12" fillId="0" borderId="232" xfId="0" applyFont="1" applyBorder="1" applyAlignment="1">
      <alignment horizontal="left" vertical="top"/>
    </xf>
    <xf numFmtId="0" fontId="12" fillId="0" borderId="0" xfId="0" applyFont="1" applyAlignment="1">
      <alignment horizontal="center" vertical="top"/>
    </xf>
    <xf numFmtId="0" fontId="63" fillId="0" borderId="0" xfId="0" applyFont="1" applyAlignment="1">
      <alignment horizontal="left" vertical="center" wrapText="1"/>
    </xf>
    <xf numFmtId="166" fontId="63" fillId="0" borderId="0" xfId="0" applyNumberFormat="1" applyFont="1" applyAlignment="1" applyProtection="1">
      <alignment horizontal="center" vertical="top"/>
      <protection locked="0"/>
    </xf>
    <xf numFmtId="0" fontId="63" fillId="0" borderId="0" xfId="0" applyFont="1" applyAlignment="1" applyProtection="1">
      <alignment horizontal="center" vertical="top"/>
      <protection locked="0"/>
    </xf>
    <xf numFmtId="0" fontId="63" fillId="0" borderId="78" xfId="0" applyFont="1" applyBorder="1" applyAlignment="1" applyProtection="1">
      <alignment horizontal="center" vertical="top"/>
      <protection locked="0"/>
    </xf>
    <xf numFmtId="0" fontId="16" fillId="0" borderId="0" xfId="0" applyFont="1" applyAlignment="1">
      <alignment vertical="top"/>
    </xf>
    <xf numFmtId="0" fontId="22" fillId="0" borderId="0" xfId="0" applyFont="1" applyAlignment="1">
      <alignment vertical="top"/>
    </xf>
    <xf numFmtId="0" fontId="44" fillId="0" borderId="0" xfId="0" applyFont="1" applyAlignment="1">
      <alignment vertical="top"/>
    </xf>
    <xf numFmtId="0" fontId="12" fillId="0" borderId="0" xfId="0" applyFont="1" applyAlignment="1">
      <alignment vertical="top"/>
    </xf>
    <xf numFmtId="0" fontId="17" fillId="0" borderId="0" xfId="0" applyFont="1" applyAlignment="1">
      <alignment vertical="top"/>
    </xf>
    <xf numFmtId="0" fontId="27" fillId="0" borderId="0" xfId="0" applyFont="1" applyAlignment="1">
      <alignment vertical="top"/>
    </xf>
    <xf numFmtId="2" fontId="12" fillId="0" borderId="0" xfId="0" applyNumberFormat="1" applyFont="1" applyAlignment="1">
      <alignment vertical="top"/>
    </xf>
    <xf numFmtId="1" fontId="12" fillId="0" borderId="0" xfId="0" applyNumberFormat="1" applyFont="1" applyAlignment="1">
      <alignment vertical="top"/>
    </xf>
    <xf numFmtId="0" fontId="20" fillId="0" borderId="1" xfId="0" applyFont="1" applyBorder="1" applyAlignment="1">
      <alignment vertical="top"/>
    </xf>
    <xf numFmtId="0" fontId="11" fillId="0" borderId="235" xfId="0" applyFont="1" applyBorder="1" applyAlignment="1">
      <alignment horizontal="left" vertical="top"/>
    </xf>
    <xf numFmtId="0" fontId="45" fillId="0" borderId="232" xfId="0" applyFont="1" applyBorder="1" applyAlignment="1">
      <alignment horizontal="left" vertical="top"/>
    </xf>
    <xf numFmtId="0" fontId="17" fillId="0" borderId="110" xfId="0" applyFont="1" applyBorder="1" applyAlignment="1">
      <alignment vertical="top"/>
    </xf>
    <xf numFmtId="0" fontId="27" fillId="0" borderId="110" xfId="0" applyFont="1" applyBorder="1" applyAlignment="1">
      <alignment vertical="top"/>
    </xf>
    <xf numFmtId="0" fontId="27" fillId="0" borderId="53" xfId="0" applyFont="1" applyBorder="1" applyAlignment="1">
      <alignment vertical="top"/>
    </xf>
    <xf numFmtId="0" fontId="11" fillId="0" borderId="1" xfId="0" applyFont="1" applyBorder="1" applyAlignment="1" applyProtection="1">
      <alignment horizontal="left" vertical="top"/>
      <protection locked="0"/>
    </xf>
    <xf numFmtId="0" fontId="11" fillId="0" borderId="48" xfId="0" applyFont="1" applyBorder="1" applyAlignment="1" applyProtection="1">
      <alignment horizontal="left" vertical="top"/>
      <protection locked="0"/>
    </xf>
    <xf numFmtId="0" fontId="23" fillId="0" borderId="0" xfId="7" applyAlignment="1">
      <alignment horizontal="left" vertical="top"/>
    </xf>
    <xf numFmtId="173" fontId="12" fillId="0" borderId="0" xfId="7" applyNumberFormat="1" applyFont="1" applyAlignment="1">
      <alignment horizontal="left" vertical="center"/>
    </xf>
    <xf numFmtId="0" fontId="23" fillId="0" borderId="0" xfId="7" quotePrefix="1" applyAlignment="1">
      <alignment vertical="top"/>
    </xf>
    <xf numFmtId="0" fontId="81" fillId="0" borderId="78" xfId="7" applyFont="1" applyBorder="1" applyAlignment="1">
      <alignment vertical="top"/>
    </xf>
    <xf numFmtId="0" fontId="114" fillId="0" borderId="0" xfId="7" applyFont="1" applyAlignment="1">
      <alignment horizontal="center" vertical="top"/>
    </xf>
    <xf numFmtId="0" fontId="19" fillId="0" borderId="1" xfId="7" applyFont="1" applyBorder="1" applyAlignment="1">
      <alignment vertical="top"/>
    </xf>
    <xf numFmtId="0" fontId="23" fillId="0" borderId="1" xfId="7" applyBorder="1" applyAlignment="1">
      <alignment horizontal="center" vertical="center"/>
    </xf>
    <xf numFmtId="173" fontId="108" fillId="0" borderId="1" xfId="7" applyNumberFormat="1" applyFont="1" applyBorder="1" applyProtection="1">
      <protection locked="0"/>
    </xf>
    <xf numFmtId="173" fontId="14" fillId="0" borderId="1" xfId="7" applyNumberFormat="1" applyFont="1" applyBorder="1" applyAlignment="1" applyProtection="1">
      <alignment horizontal="center" vertical="center"/>
      <protection locked="0"/>
    </xf>
    <xf numFmtId="0" fontId="23" fillId="0" borderId="1" xfId="7" applyBorder="1" applyAlignment="1" applyProtection="1">
      <alignment vertical="top"/>
      <protection locked="0"/>
    </xf>
    <xf numFmtId="0" fontId="14" fillId="0" borderId="1" xfId="7" applyFont="1" applyBorder="1" applyProtection="1">
      <protection locked="0"/>
    </xf>
    <xf numFmtId="0" fontId="108" fillId="0" borderId="1" xfId="7" applyFont="1" applyBorder="1" applyProtection="1">
      <protection locked="0"/>
    </xf>
    <xf numFmtId="0" fontId="41" fillId="0" borderId="1" xfId="7" applyFont="1" applyBorder="1" applyProtection="1">
      <protection locked="0"/>
    </xf>
    <xf numFmtId="0" fontId="14" fillId="0" borderId="1" xfId="7" applyFont="1" applyBorder="1" applyAlignment="1" applyProtection="1">
      <alignment horizontal="center"/>
      <protection locked="0"/>
    </xf>
    <xf numFmtId="0" fontId="110" fillId="0" borderId="1" xfId="7" applyFont="1" applyBorder="1" applyAlignment="1" applyProtection="1">
      <alignment vertical="top"/>
      <protection locked="0"/>
    </xf>
    <xf numFmtId="173" fontId="110" fillId="0" borderId="1" xfId="7" applyNumberFormat="1" applyFont="1" applyBorder="1" applyAlignment="1" applyProtection="1">
      <alignment vertical="top"/>
      <protection locked="0"/>
    </xf>
    <xf numFmtId="0" fontId="109" fillId="0" borderId="1" xfId="7" applyFont="1" applyBorder="1" applyAlignment="1" applyProtection="1">
      <alignment horizontal="center" vertical="center" textRotation="90"/>
      <protection locked="0"/>
    </xf>
    <xf numFmtId="0" fontId="98" fillId="0" borderId="48" xfId="7" applyFont="1" applyBorder="1" applyAlignment="1" applyProtection="1">
      <alignment vertical="top"/>
      <protection locked="0"/>
    </xf>
    <xf numFmtId="0" fontId="23" fillId="23" borderId="15" xfId="7" applyFill="1" applyBorder="1"/>
    <xf numFmtId="0" fontId="12" fillId="23" borderId="15" xfId="7" applyFont="1" applyFill="1" applyBorder="1" applyAlignment="1">
      <alignment vertical="top"/>
    </xf>
    <xf numFmtId="0" fontId="107" fillId="23" borderId="267" xfId="7" applyFont="1" applyFill="1" applyBorder="1" applyAlignment="1">
      <alignment vertical="top"/>
    </xf>
    <xf numFmtId="0" fontId="111" fillId="23" borderId="15" xfId="7" quotePrefix="1" applyFont="1" applyFill="1" applyBorder="1" applyAlignment="1">
      <alignment vertical="top"/>
    </xf>
    <xf numFmtId="0" fontId="12" fillId="23" borderId="24" xfId="7" applyFont="1" applyFill="1" applyBorder="1" applyAlignment="1">
      <alignment vertical="top"/>
    </xf>
    <xf numFmtId="0" fontId="107" fillId="23" borderId="269" xfId="7" applyFont="1" applyFill="1" applyBorder="1" applyAlignment="1">
      <alignment vertical="top"/>
    </xf>
    <xf numFmtId="49" fontId="111" fillId="23" borderId="24" xfId="7" quotePrefix="1" applyNumberFormat="1" applyFont="1" applyFill="1" applyBorder="1" applyAlignment="1">
      <alignment vertical="top"/>
    </xf>
    <xf numFmtId="0" fontId="121" fillId="2" borderId="31" xfId="7" applyFont="1" applyFill="1" applyBorder="1" applyAlignment="1">
      <alignment vertical="top"/>
    </xf>
    <xf numFmtId="0" fontId="14" fillId="23" borderId="269" xfId="7" applyFont="1" applyFill="1" applyBorder="1" applyAlignment="1">
      <alignment vertical="top"/>
    </xf>
    <xf numFmtId="0" fontId="98" fillId="2" borderId="34" xfId="7" applyFont="1" applyFill="1" applyBorder="1" applyAlignment="1">
      <alignment vertical="top"/>
    </xf>
    <xf numFmtId="0" fontId="98" fillId="2" borderId="24" xfId="7" applyFont="1" applyFill="1" applyBorder="1" applyAlignment="1">
      <alignment vertical="top"/>
    </xf>
    <xf numFmtId="0" fontId="98" fillId="2" borderId="27" xfId="7" applyFont="1" applyFill="1" applyBorder="1" applyAlignment="1">
      <alignment vertical="top"/>
    </xf>
    <xf numFmtId="0" fontId="14" fillId="23" borderId="267" xfId="7" applyFont="1" applyFill="1" applyBorder="1" applyAlignment="1">
      <alignment vertical="top"/>
    </xf>
    <xf numFmtId="0" fontId="123" fillId="2" borderId="267" xfId="7" applyFont="1" applyFill="1" applyBorder="1" applyAlignment="1">
      <alignment vertical="top"/>
    </xf>
    <xf numFmtId="0" fontId="14" fillId="24" borderId="15" xfId="7" applyFont="1" applyFill="1" applyBorder="1" applyAlignment="1">
      <alignment vertical="top"/>
    </xf>
    <xf numFmtId="0" fontId="39" fillId="2" borderId="15" xfId="7" applyFont="1" applyFill="1" applyBorder="1" applyAlignment="1">
      <alignment vertical="top"/>
    </xf>
    <xf numFmtId="0" fontId="23" fillId="23" borderId="97" xfId="7" applyFill="1" applyBorder="1" applyAlignment="1">
      <alignment vertical="top"/>
    </xf>
    <xf numFmtId="0" fontId="107" fillId="23" borderId="25" xfId="7" applyFont="1" applyFill="1" applyBorder="1" applyAlignment="1">
      <alignment horizontal="right" vertical="center"/>
    </xf>
    <xf numFmtId="0" fontId="107" fillId="23" borderId="16" xfId="7" applyFont="1" applyFill="1" applyBorder="1" applyAlignment="1">
      <alignment horizontal="right"/>
    </xf>
    <xf numFmtId="0" fontId="98" fillId="0" borderId="0" xfId="7" applyFont="1" applyAlignment="1">
      <alignment vertical="top"/>
    </xf>
    <xf numFmtId="0" fontId="23" fillId="23" borderId="25" xfId="7" applyFill="1" applyBorder="1" applyAlignment="1">
      <alignment vertical="top"/>
    </xf>
    <xf numFmtId="0" fontId="23" fillId="0" borderId="27" xfId="7" applyBorder="1" applyAlignment="1">
      <alignment vertical="top"/>
    </xf>
    <xf numFmtId="49" fontId="12" fillId="23" borderId="16" xfId="7" applyNumberFormat="1" applyFont="1" applyFill="1" applyBorder="1" applyAlignment="1">
      <alignment vertical="top"/>
    </xf>
    <xf numFmtId="0" fontId="23" fillId="0" borderId="31" xfId="7" applyBorder="1" applyAlignment="1">
      <alignment vertical="top"/>
    </xf>
    <xf numFmtId="0" fontId="98" fillId="21" borderId="77" xfId="7" applyFont="1" applyFill="1" applyBorder="1" applyAlignment="1">
      <alignment vertical="top"/>
    </xf>
    <xf numFmtId="49" fontId="111" fillId="23" borderId="165" xfId="7" quotePrefix="1" applyNumberFormat="1" applyFont="1" applyFill="1" applyBorder="1" applyAlignment="1">
      <alignment vertical="top"/>
    </xf>
    <xf numFmtId="0" fontId="98" fillId="21" borderId="262" xfId="7" applyFont="1" applyFill="1" applyBorder="1" applyAlignment="1">
      <alignment vertical="top"/>
    </xf>
    <xf numFmtId="0" fontId="98" fillId="0" borderId="24" xfId="7" applyFont="1" applyBorder="1" applyAlignment="1">
      <alignment vertical="top"/>
    </xf>
    <xf numFmtId="0" fontId="98" fillId="21" borderId="27" xfId="7" applyFont="1" applyFill="1" applyBorder="1" applyAlignment="1">
      <alignment vertical="top"/>
    </xf>
    <xf numFmtId="0" fontId="12" fillId="0" borderId="15" xfId="7" applyFont="1" applyBorder="1" applyAlignment="1">
      <alignment vertical="top"/>
    </xf>
    <xf numFmtId="0" fontId="107" fillId="23" borderId="45" xfId="7" applyFont="1" applyFill="1" applyBorder="1" applyAlignment="1">
      <alignment horizontal="right"/>
    </xf>
    <xf numFmtId="0" fontId="12" fillId="23" borderId="267" xfId="7" applyFont="1" applyFill="1" applyBorder="1" applyAlignment="1">
      <alignment vertical="top"/>
    </xf>
    <xf numFmtId="0" fontId="23" fillId="0" borderId="153" xfId="7" applyBorder="1" applyAlignment="1">
      <alignment vertical="top"/>
    </xf>
    <xf numFmtId="0" fontId="11" fillId="2" borderId="153" xfId="0" applyFont="1" applyFill="1" applyBorder="1"/>
    <xf numFmtId="0" fontId="11" fillId="2" borderId="156" xfId="0" applyFont="1" applyFill="1" applyBorder="1"/>
    <xf numFmtId="0" fontId="11" fillId="14" borderId="0" xfId="0" applyFont="1" applyFill="1" applyAlignment="1">
      <alignment textRotation="45"/>
    </xf>
    <xf numFmtId="0" fontId="23" fillId="2" borderId="153" xfId="7" applyFill="1" applyBorder="1" applyAlignment="1">
      <alignment vertical="top"/>
    </xf>
    <xf numFmtId="0" fontId="23" fillId="2" borderId="156" xfId="7" applyFill="1" applyBorder="1" applyAlignment="1">
      <alignment vertical="top"/>
    </xf>
    <xf numFmtId="0" fontId="14" fillId="24" borderId="232" xfId="7" applyFont="1" applyFill="1" applyBorder="1" applyAlignment="1">
      <alignment vertical="top"/>
    </xf>
    <xf numFmtId="0" fontId="23" fillId="24" borderId="232" xfId="7" applyFill="1" applyBorder="1" applyAlignment="1">
      <alignment vertical="top"/>
    </xf>
    <xf numFmtId="49" fontId="107" fillId="24" borderId="264" xfId="7" applyNumberFormat="1" applyFont="1" applyFill="1" applyBorder="1" applyAlignment="1">
      <alignment vertical="top"/>
    </xf>
    <xf numFmtId="0" fontId="23" fillId="24" borderId="14" xfId="7" applyFill="1" applyBorder="1"/>
    <xf numFmtId="0" fontId="23" fillId="24" borderId="15" xfId="7" applyFill="1" applyBorder="1" applyAlignment="1">
      <alignment vertical="top"/>
    </xf>
    <xf numFmtId="0" fontId="23" fillId="24" borderId="16" xfId="7" applyFill="1" applyBorder="1" applyAlignment="1">
      <alignment horizontal="right"/>
    </xf>
    <xf numFmtId="173" fontId="23" fillId="0" borderId="0" xfId="7" applyNumberFormat="1" applyAlignment="1">
      <alignment horizontal="center" vertical="top"/>
    </xf>
    <xf numFmtId="173" fontId="23" fillId="0" borderId="0" xfId="7" applyNumberFormat="1" applyAlignment="1">
      <alignment horizontal="left" vertical="top"/>
    </xf>
    <xf numFmtId="0" fontId="23" fillId="0" borderId="0" xfId="7" applyAlignment="1">
      <alignment horizontal="center" vertical="top"/>
    </xf>
    <xf numFmtId="173" fontId="23" fillId="0" borderId="90" xfId="7" applyNumberFormat="1" applyBorder="1" applyAlignment="1">
      <alignment vertical="top"/>
    </xf>
    <xf numFmtId="173" fontId="23" fillId="0" borderId="0" xfId="7" applyNumberFormat="1" applyAlignment="1">
      <alignment vertical="top"/>
    </xf>
    <xf numFmtId="173" fontId="23" fillId="0" borderId="33" xfId="7" applyNumberFormat="1" applyBorder="1" applyAlignment="1">
      <alignment vertical="top"/>
    </xf>
    <xf numFmtId="173" fontId="23" fillId="0" borderId="24" xfId="7" applyNumberFormat="1" applyBorder="1" applyAlignment="1">
      <alignment vertical="top"/>
    </xf>
    <xf numFmtId="2" fontId="111" fillId="24" borderId="13" xfId="7" applyNumberFormat="1" applyFont="1" applyFill="1" applyBorder="1" applyAlignment="1">
      <alignment horizontal="center" vertical="center" textRotation="90"/>
    </xf>
    <xf numFmtId="0" fontId="98" fillId="0" borderId="232" xfId="7" applyFont="1" applyBorder="1" applyAlignment="1">
      <alignment vertical="top"/>
    </xf>
    <xf numFmtId="0" fontId="98" fillId="0" borderId="15" xfId="7" applyFont="1" applyBorder="1" applyAlignment="1">
      <alignment vertical="top"/>
    </xf>
    <xf numFmtId="0" fontId="112" fillId="0" borderId="34" xfId="7" applyFont="1" applyBorder="1" applyAlignment="1" applyProtection="1">
      <alignment horizontal="center" vertical="center" wrapText="1"/>
      <protection locked="0"/>
    </xf>
    <xf numFmtId="0" fontId="112" fillId="0" borderId="38" xfId="7" applyFont="1" applyBorder="1" applyAlignment="1" applyProtection="1">
      <alignment horizontal="center" vertical="center" wrapText="1"/>
      <protection locked="0"/>
    </xf>
    <xf numFmtId="0" fontId="23" fillId="24" borderId="24" xfId="7" applyFill="1" applyBorder="1" applyAlignment="1">
      <alignment vertical="top"/>
    </xf>
    <xf numFmtId="0" fontId="14" fillId="24" borderId="24" xfId="7" applyFont="1" applyFill="1" applyBorder="1" applyAlignment="1">
      <alignment vertical="top"/>
    </xf>
    <xf numFmtId="49" fontId="107" fillId="24" borderId="25" xfId="7" applyNumberFormat="1" applyFont="1" applyFill="1" applyBorder="1" applyAlignment="1">
      <alignment vertical="top"/>
    </xf>
    <xf numFmtId="0" fontId="107" fillId="0" borderId="24" xfId="7" applyFont="1" applyBorder="1" applyAlignment="1">
      <alignment horizontal="right" vertical="top"/>
    </xf>
    <xf numFmtId="0" fontId="107" fillId="0" borderId="15" xfId="7" applyFont="1" applyBorder="1" applyAlignment="1">
      <alignment horizontal="right" vertical="top"/>
    </xf>
    <xf numFmtId="0" fontId="248" fillId="0" borderId="33" xfId="7" applyFont="1" applyBorder="1" applyAlignment="1">
      <alignment vertical="top"/>
    </xf>
    <xf numFmtId="0" fontId="244" fillId="0" borderId="24" xfId="7" applyFont="1" applyBorder="1" applyAlignment="1">
      <alignment vertical="top"/>
    </xf>
    <xf numFmtId="0" fontId="249" fillId="0" borderId="78" xfId="7" applyFont="1" applyBorder="1" applyAlignment="1">
      <alignment vertical="top"/>
    </xf>
    <xf numFmtId="0" fontId="0" fillId="2" borderId="0" xfId="0" applyFill="1" applyAlignment="1">
      <alignment horizontal="left"/>
    </xf>
    <xf numFmtId="0" fontId="76" fillId="2" borderId="172" xfId="0" applyFont="1" applyFill="1" applyBorder="1" applyAlignment="1">
      <alignment horizontal="left" vertical="center"/>
    </xf>
    <xf numFmtId="2" fontId="111" fillId="24" borderId="70" xfId="7" applyNumberFormat="1" applyFont="1" applyFill="1" applyBorder="1" applyAlignment="1">
      <alignment horizontal="center" vertical="center" textRotation="90"/>
    </xf>
    <xf numFmtId="0" fontId="107" fillId="23" borderId="267" xfId="7" applyFont="1" applyFill="1" applyBorder="1" applyAlignment="1">
      <alignment horizontal="right" vertical="top"/>
    </xf>
    <xf numFmtId="0" fontId="107" fillId="23" borderId="165" xfId="7" applyFont="1" applyFill="1" applyBorder="1" applyAlignment="1">
      <alignment horizontal="right" vertical="top"/>
    </xf>
    <xf numFmtId="0" fontId="104" fillId="23" borderId="24" xfId="7" applyFont="1" applyFill="1" applyBorder="1" applyAlignment="1">
      <alignment horizontal="center" vertical="top"/>
    </xf>
    <xf numFmtId="0" fontId="126" fillId="23" borderId="15" xfId="7" applyFont="1" applyFill="1" applyBorder="1" applyAlignment="1" applyProtection="1">
      <alignment horizontal="center" vertical="top"/>
      <protection locked="0"/>
    </xf>
    <xf numFmtId="0" fontId="23" fillId="23" borderId="16" xfId="7" applyFill="1" applyBorder="1" applyAlignment="1">
      <alignment horizontal="right"/>
    </xf>
    <xf numFmtId="0" fontId="107" fillId="23" borderId="269" xfId="7" applyFont="1" applyFill="1" applyBorder="1" applyAlignment="1">
      <alignment horizontal="right" vertical="top"/>
    </xf>
    <xf numFmtId="0" fontId="14" fillId="23" borderId="25" xfId="7" applyFont="1" applyFill="1" applyBorder="1" applyAlignment="1">
      <alignment vertical="top"/>
    </xf>
    <xf numFmtId="0" fontId="245" fillId="0" borderId="15" xfId="7" applyFont="1" applyBorder="1" applyAlignment="1" applyProtection="1">
      <alignment horizontal="center" vertical="center" wrapText="1"/>
      <protection locked="0"/>
    </xf>
    <xf numFmtId="0" fontId="245" fillId="0" borderId="38" xfId="7" applyFont="1" applyBorder="1" applyAlignment="1" applyProtection="1">
      <alignment horizontal="center" vertical="center" wrapText="1"/>
      <protection locked="0"/>
    </xf>
    <xf numFmtId="0" fontId="245" fillId="0" borderId="24" xfId="7" applyFont="1" applyBorder="1" applyAlignment="1" applyProtection="1">
      <alignment horizontal="center" vertical="center" wrapText="1"/>
      <protection locked="0"/>
    </xf>
    <xf numFmtId="0" fontId="245" fillId="0" borderId="34" xfId="7" applyFont="1" applyBorder="1" applyAlignment="1" applyProtection="1">
      <alignment horizontal="center" vertical="center" wrapText="1"/>
      <protection locked="0"/>
    </xf>
    <xf numFmtId="0" fontId="176" fillId="0" borderId="78" xfId="7" applyFont="1" applyBorder="1" applyAlignment="1" applyProtection="1">
      <alignment horizontal="center" vertical="center" wrapText="1"/>
      <protection locked="0"/>
    </xf>
    <xf numFmtId="0" fontId="176" fillId="0" borderId="31" xfId="7" applyFont="1" applyBorder="1" applyAlignment="1" applyProtection="1">
      <alignment horizontal="center" vertical="center" wrapText="1"/>
      <protection locked="0"/>
    </xf>
    <xf numFmtId="0" fontId="245" fillId="0" borderId="77" xfId="7" applyFont="1" applyBorder="1" applyAlignment="1" applyProtection="1">
      <alignment horizontal="center" vertical="center" wrapText="1"/>
      <protection locked="0"/>
    </xf>
    <xf numFmtId="0" fontId="245" fillId="0" borderId="47" xfId="7" applyFont="1" applyBorder="1" applyAlignment="1" applyProtection="1">
      <alignment horizontal="center" vertical="center" wrapText="1"/>
      <protection locked="0"/>
    </xf>
    <xf numFmtId="0" fontId="175" fillId="0" borderId="78" xfId="7" applyFont="1" applyBorder="1" applyAlignment="1" applyProtection="1">
      <alignment horizontal="center" vertical="center" wrapText="1"/>
      <protection locked="0"/>
    </xf>
    <xf numFmtId="0" fontId="175" fillId="0" borderId="48" xfId="7" applyFont="1" applyBorder="1" applyAlignment="1" applyProtection="1">
      <alignment horizontal="center" vertical="center" wrapText="1"/>
      <protection locked="0"/>
    </xf>
    <xf numFmtId="0" fontId="210" fillId="0" borderId="24" xfId="6" applyFont="1" applyBorder="1" applyAlignment="1" applyProtection="1">
      <alignment horizontal="center" vertical="center" wrapText="1"/>
      <protection locked="0"/>
    </xf>
    <xf numFmtId="0" fontId="210" fillId="0" borderId="15" xfId="6" applyFont="1" applyBorder="1" applyAlignment="1" applyProtection="1">
      <alignment horizontal="center" vertical="center" wrapText="1"/>
      <protection locked="0"/>
    </xf>
    <xf numFmtId="1" fontId="238" fillId="0" borderId="111" xfId="4" applyNumberFormat="1" applyFont="1" applyFill="1" applyBorder="1" applyAlignment="1" applyProtection="1">
      <alignment horizontal="center" vertical="center"/>
    </xf>
    <xf numFmtId="0" fontId="90" fillId="7" borderId="71" xfId="4" applyFont="1" applyFill="1" applyBorder="1" applyAlignment="1" applyProtection="1">
      <alignment vertical="top" wrapText="1"/>
    </xf>
    <xf numFmtId="0" fontId="90" fillId="7" borderId="112" xfId="4" applyFont="1" applyFill="1" applyBorder="1" applyAlignment="1" applyProtection="1">
      <alignment vertical="top" wrapText="1"/>
    </xf>
    <xf numFmtId="0" fontId="131" fillId="7" borderId="0" xfId="0" applyFont="1" applyFill="1" applyAlignment="1">
      <alignment horizontal="centerContinuous"/>
    </xf>
    <xf numFmtId="0" fontId="253" fillId="58" borderId="0" xfId="0" applyFont="1" applyFill="1" applyAlignment="1">
      <alignment horizontal="centerContinuous"/>
    </xf>
    <xf numFmtId="0" fontId="254" fillId="57" borderId="91" xfId="13" applyFont="1" applyBorder="1" applyAlignment="1">
      <alignment horizontal="centerContinuous"/>
    </xf>
    <xf numFmtId="0" fontId="254" fillId="57" borderId="0" xfId="13" applyFont="1" applyBorder="1" applyAlignment="1">
      <alignment horizontal="centerContinuous"/>
    </xf>
    <xf numFmtId="0" fontId="254" fillId="57" borderId="78" xfId="13" applyFont="1" applyBorder="1" applyAlignment="1">
      <alignment horizontal="centerContinuous"/>
    </xf>
    <xf numFmtId="0" fontId="60" fillId="0" borderId="0" xfId="14"/>
    <xf numFmtId="0" fontId="60" fillId="0" borderId="0" xfId="14" applyAlignment="1">
      <alignment horizontal="left"/>
    </xf>
    <xf numFmtId="0" fontId="12" fillId="0" borderId="71" xfId="0" quotePrefix="1" applyFont="1" applyBorder="1" applyAlignment="1">
      <alignment horizontal="left" vertical="top" wrapText="1"/>
    </xf>
    <xf numFmtId="0" fontId="12" fillId="0" borderId="71" xfId="0" applyFont="1" applyBorder="1" applyAlignment="1">
      <alignment horizontal="left" vertical="top" wrapText="1"/>
    </xf>
    <xf numFmtId="0" fontId="12" fillId="13" borderId="71" xfId="0" applyFont="1" applyFill="1" applyBorder="1" applyAlignment="1">
      <alignment horizontal="left" vertical="top" wrapText="1"/>
    </xf>
    <xf numFmtId="0" fontId="173" fillId="19" borderId="71" xfId="0" applyFont="1" applyFill="1" applyBorder="1" applyAlignment="1">
      <alignment horizontal="left" vertical="top" wrapText="1"/>
    </xf>
    <xf numFmtId="0" fontId="11" fillId="0" borderId="71" xfId="0" applyFont="1" applyBorder="1" applyAlignment="1">
      <alignment horizontal="left" vertical="top" wrapText="1"/>
    </xf>
    <xf numFmtId="0" fontId="12" fillId="19" borderId="71" xfId="0" applyFont="1" applyFill="1" applyBorder="1" applyAlignment="1">
      <alignment horizontal="left" vertical="top" wrapText="1"/>
    </xf>
    <xf numFmtId="0" fontId="12" fillId="25" borderId="71" xfId="0" applyFont="1" applyFill="1" applyBorder="1" applyAlignment="1">
      <alignment horizontal="left" vertical="top" wrapText="1"/>
    </xf>
    <xf numFmtId="0" fontId="11" fillId="25" borderId="71" xfId="0" applyFont="1" applyFill="1" applyBorder="1" applyAlignment="1">
      <alignment horizontal="left" vertical="top" wrapText="1"/>
    </xf>
    <xf numFmtId="0" fontId="11" fillId="0" borderId="71" xfId="0" applyFont="1" applyBorder="1" applyAlignment="1">
      <alignment horizontal="left" vertical="top"/>
    </xf>
    <xf numFmtId="0" fontId="105" fillId="2" borderId="33" xfId="6" applyFont="1" applyFill="1" applyBorder="1" applyAlignment="1">
      <alignment horizontal="center" vertical="center" wrapText="1"/>
    </xf>
    <xf numFmtId="0" fontId="105" fillId="2" borderId="14" xfId="6" applyFont="1" applyFill="1" applyBorder="1" applyAlignment="1">
      <alignment horizontal="center" vertical="center" wrapText="1"/>
    </xf>
    <xf numFmtId="0" fontId="14" fillId="23" borderId="14" xfId="7" applyFont="1" applyFill="1" applyBorder="1"/>
    <xf numFmtId="0" fontId="23" fillId="23" borderId="14" xfId="7" applyFill="1" applyBorder="1" applyAlignment="1">
      <alignment horizontal="right"/>
    </xf>
    <xf numFmtId="0" fontId="23" fillId="23" borderId="267" xfId="7" applyFill="1" applyBorder="1" applyAlignment="1">
      <alignment horizontal="right"/>
    </xf>
    <xf numFmtId="0" fontId="105" fillId="0" borderId="0" xfId="6" applyFont="1" applyAlignment="1" applyProtection="1">
      <alignment horizontal="center" vertical="center" wrapText="1"/>
      <protection locked="0"/>
    </xf>
    <xf numFmtId="0" fontId="95" fillId="19" borderId="0" xfId="6" applyFont="1" applyFill="1" applyAlignment="1">
      <alignment horizontal="center" vertical="center" textRotation="90"/>
    </xf>
    <xf numFmtId="0" fontId="9" fillId="20" borderId="218" xfId="6" applyFill="1" applyBorder="1" applyAlignment="1">
      <alignment horizontal="center" vertical="center" textRotation="90" wrapText="1"/>
    </xf>
    <xf numFmtId="0" fontId="9" fillId="20" borderId="190" xfId="6" applyFill="1" applyBorder="1" applyAlignment="1">
      <alignment horizontal="center" vertical="center" textRotation="90" wrapText="1"/>
    </xf>
    <xf numFmtId="0" fontId="95" fillId="19" borderId="90" xfId="6" applyFont="1" applyFill="1" applyBorder="1" applyAlignment="1">
      <alignment horizontal="center" vertical="center" textRotation="90"/>
    </xf>
    <xf numFmtId="0" fontId="95" fillId="19" borderId="77" xfId="6" applyFont="1" applyFill="1" applyBorder="1" applyAlignment="1">
      <alignment horizontal="center" vertical="center" textRotation="90"/>
    </xf>
    <xf numFmtId="0" fontId="95" fillId="19" borderId="14" xfId="6" applyFont="1" applyFill="1" applyBorder="1" applyAlignment="1">
      <alignment horizontal="center" vertical="center" textRotation="90"/>
    </xf>
    <xf numFmtId="0" fontId="95" fillId="19" borderId="15" xfId="6" applyFont="1" applyFill="1" applyBorder="1" applyAlignment="1">
      <alignment horizontal="center" vertical="center" textRotation="90"/>
    </xf>
    <xf numFmtId="0" fontId="95" fillId="19" borderId="38" xfId="6" applyFont="1" applyFill="1" applyBorder="1" applyAlignment="1">
      <alignment horizontal="center" vertical="center" textRotation="90"/>
    </xf>
    <xf numFmtId="0" fontId="0" fillId="2" borderId="0" xfId="0" applyFill="1" applyAlignment="1">
      <alignment horizontal="right" vertical="center"/>
    </xf>
    <xf numFmtId="0" fontId="220" fillId="46" borderId="0" xfId="0" applyFont="1" applyFill="1"/>
    <xf numFmtId="0" fontId="131" fillId="46" borderId="0" xfId="0" applyFont="1" applyFill="1"/>
    <xf numFmtId="0" fontId="219" fillId="59" borderId="0" xfId="0" applyFont="1" applyFill="1" applyAlignment="1">
      <alignment horizontal="centerContinuous"/>
    </xf>
    <xf numFmtId="0" fontId="14" fillId="0" borderId="0" xfId="0" applyFont="1" applyAlignment="1">
      <alignment horizontal="right" vertical="top" wrapText="1"/>
    </xf>
    <xf numFmtId="0" fontId="12" fillId="14" borderId="25" xfId="0" applyFont="1" applyFill="1" applyBorder="1" applyAlignment="1">
      <alignment horizontal="left" vertical="top" wrapText="1"/>
    </xf>
    <xf numFmtId="0" fontId="12" fillId="14" borderId="16" xfId="0" applyFont="1" applyFill="1" applyBorder="1" applyAlignment="1">
      <alignment horizontal="left" vertical="top" wrapText="1"/>
    </xf>
    <xf numFmtId="49" fontId="25" fillId="2" borderId="237" xfId="0" applyNumberFormat="1" applyFont="1" applyFill="1" applyBorder="1" applyAlignment="1">
      <alignment vertical="center"/>
    </xf>
    <xf numFmtId="0" fontId="77" fillId="0" borderId="0" xfId="7" applyFont="1" applyAlignment="1">
      <alignment vertical="top"/>
    </xf>
    <xf numFmtId="0" fontId="111" fillId="0" borderId="0" xfId="7" applyFont="1" applyAlignment="1">
      <alignment horizontal="center" vertical="center" textRotation="90"/>
    </xf>
    <xf numFmtId="0" fontId="13" fillId="13" borderId="0" xfId="0" applyFont="1" applyFill="1" applyAlignment="1">
      <alignment horizontal="left" vertical="center" wrapText="1"/>
    </xf>
    <xf numFmtId="0" fontId="13" fillId="13" borderId="78" xfId="0" applyFont="1" applyFill="1" applyBorder="1" applyAlignment="1">
      <alignment horizontal="left" vertical="center" wrapText="1"/>
    </xf>
    <xf numFmtId="0" fontId="63" fillId="0" borderId="27" xfId="0" applyFont="1" applyBorder="1" applyAlignment="1" applyProtection="1">
      <alignment horizontal="center" vertical="center" wrapText="1"/>
      <protection locked="0"/>
    </xf>
    <xf numFmtId="0" fontId="150" fillId="0" borderId="27" xfId="0" applyFont="1" applyBorder="1" applyAlignment="1" applyProtection="1">
      <alignment horizontal="center" vertical="center"/>
      <protection locked="0"/>
    </xf>
    <xf numFmtId="0" fontId="150" fillId="0" borderId="48" xfId="0" applyFont="1" applyBorder="1" applyAlignment="1" applyProtection="1">
      <alignment horizontal="center" vertical="center"/>
      <protection locked="0"/>
    </xf>
    <xf numFmtId="0" fontId="255" fillId="0" borderId="71" xfId="0" quotePrefix="1" applyFont="1" applyBorder="1" applyAlignment="1">
      <alignment horizontal="left" vertical="top" wrapText="1"/>
    </xf>
    <xf numFmtId="0" fontId="255" fillId="13" borderId="71" xfId="0" applyFont="1" applyFill="1" applyBorder="1" applyAlignment="1">
      <alignment horizontal="left" vertical="top" wrapText="1"/>
    </xf>
    <xf numFmtId="0" fontId="255" fillId="0" borderId="71" xfId="0" applyFont="1" applyBorder="1" applyAlignment="1">
      <alignment horizontal="left" vertical="top" wrapText="1"/>
    </xf>
    <xf numFmtId="0" fontId="255" fillId="19" borderId="71" xfId="0" applyFont="1" applyFill="1" applyBorder="1" applyAlignment="1">
      <alignment horizontal="left" vertical="top" wrapText="1"/>
    </xf>
    <xf numFmtId="0" fontId="160" fillId="0" borderId="111" xfId="0" applyFont="1" applyBorder="1" applyAlignment="1">
      <alignment horizontal="center" vertical="center"/>
    </xf>
    <xf numFmtId="0" fontId="11" fillId="0" borderId="232" xfId="0" applyFont="1" applyBorder="1" applyAlignment="1">
      <alignment horizontal="center" vertical="center" textRotation="90"/>
    </xf>
    <xf numFmtId="2" fontId="18" fillId="0" borderId="232" xfId="0" applyNumberFormat="1" applyFont="1" applyBorder="1" applyAlignment="1">
      <alignment horizontal="center" vertical="center" textRotation="90"/>
    </xf>
    <xf numFmtId="0" fontId="11" fillId="0" borderId="232" xfId="0" applyFont="1" applyBorder="1" applyAlignment="1">
      <alignment horizontal="left" vertical="top" wrapText="1"/>
    </xf>
    <xf numFmtId="0" fontId="24" fillId="0" borderId="232" xfId="0" applyFont="1" applyBorder="1" applyAlignment="1">
      <alignment horizontal="center" vertical="top"/>
    </xf>
    <xf numFmtId="0" fontId="23" fillId="0" borderId="232" xfId="0" applyFont="1" applyBorder="1" applyAlignment="1">
      <alignment horizontal="center"/>
    </xf>
    <xf numFmtId="0" fontId="11" fillId="0" borderId="1" xfId="0" applyFont="1" applyBorder="1" applyAlignment="1">
      <alignment horizontal="center" vertical="center" textRotation="90"/>
    </xf>
    <xf numFmtId="0" fontId="24" fillId="0" borderId="1" xfId="0" applyFont="1" applyBorder="1" applyAlignment="1">
      <alignment horizontal="center" vertical="top"/>
    </xf>
    <xf numFmtId="167" fontId="91" fillId="0" borderId="24" xfId="0" applyNumberFormat="1" applyFont="1" applyBorder="1" applyAlignment="1">
      <alignment horizontal="center" vertical="center"/>
    </xf>
    <xf numFmtId="0" fontId="90" fillId="0" borderId="24" xfId="4" applyFont="1" applyFill="1" applyBorder="1" applyAlignment="1" applyProtection="1">
      <alignment vertical="top" wrapText="1"/>
    </xf>
    <xf numFmtId="0" fontId="76" fillId="0" borderId="24" xfId="0" applyFont="1" applyBorder="1" applyAlignment="1">
      <alignment horizontal="right" vertical="top" wrapText="1"/>
    </xf>
    <xf numFmtId="0" fontId="85" fillId="0" borderId="24" xfId="0" applyFont="1" applyBorder="1" applyAlignment="1" applyProtection="1">
      <alignment horizontal="center" vertical="center" wrapText="1"/>
      <protection locked="0"/>
    </xf>
    <xf numFmtId="167" fontId="91" fillId="0" borderId="102" xfId="0" applyNumberFormat="1" applyFont="1" applyBorder="1" applyAlignment="1">
      <alignment horizontal="center" vertical="center"/>
    </xf>
    <xf numFmtId="0" fontId="90" fillId="15" borderId="85" xfId="4" applyFont="1" applyBorder="1" applyAlignment="1" applyProtection="1">
      <alignment vertical="top" wrapText="1"/>
    </xf>
    <xf numFmtId="0" fontId="90" fillId="15" borderId="87" xfId="4" applyFont="1" applyBorder="1" applyAlignment="1" applyProtection="1">
      <alignment vertical="top" wrapText="1"/>
    </xf>
    <xf numFmtId="0" fontId="91" fillId="36" borderId="136" xfId="0" applyFont="1" applyFill="1" applyBorder="1" applyAlignment="1">
      <alignment horizontal="center" vertical="center"/>
    </xf>
    <xf numFmtId="0" fontId="237" fillId="17" borderId="138" xfId="0" applyFont="1" applyFill="1" applyBorder="1" applyAlignment="1" applyProtection="1">
      <alignment horizontal="center" vertical="center" wrapText="1"/>
      <protection locked="0"/>
    </xf>
    <xf numFmtId="0" fontId="91" fillId="0" borderId="136" xfId="0" applyFont="1" applyBorder="1" applyAlignment="1">
      <alignment horizontal="center" vertical="center"/>
    </xf>
    <xf numFmtId="0" fontId="85" fillId="17" borderId="138" xfId="0" applyFont="1" applyFill="1" applyBorder="1" applyAlignment="1" applyProtection="1">
      <alignment horizontal="center" vertical="center" wrapText="1"/>
      <protection locked="0"/>
    </xf>
    <xf numFmtId="0" fontId="262" fillId="17" borderId="138" xfId="0" applyFont="1" applyFill="1" applyBorder="1" applyAlignment="1" applyProtection="1">
      <alignment horizontal="center" vertical="center" wrapText="1"/>
      <protection locked="0"/>
    </xf>
    <xf numFmtId="0" fontId="91" fillId="0" borderId="137" xfId="0" applyFont="1" applyBorder="1" applyAlignment="1">
      <alignment horizontal="center" vertical="center"/>
    </xf>
    <xf numFmtId="0" fontId="76" fillId="0" borderId="113" xfId="0" applyFont="1" applyBorder="1" applyAlignment="1">
      <alignment horizontal="right" vertical="top" wrapText="1"/>
    </xf>
    <xf numFmtId="0" fontId="85" fillId="17" borderId="139" xfId="0" applyFont="1" applyFill="1" applyBorder="1" applyAlignment="1" applyProtection="1">
      <alignment horizontal="center" vertical="center" wrapText="1"/>
      <protection locked="0"/>
    </xf>
    <xf numFmtId="167" fontId="91" fillId="0" borderId="0" xfId="0" applyNumberFormat="1" applyFont="1" applyAlignment="1">
      <alignment horizontal="center" vertical="center"/>
    </xf>
    <xf numFmtId="0" fontId="90" fillId="0" borderId="0" xfId="4" applyFont="1" applyFill="1" applyBorder="1" applyAlignment="1" applyProtection="1">
      <alignment vertical="top" wrapText="1"/>
    </xf>
    <xf numFmtId="0" fontId="76" fillId="0" borderId="0" xfId="0" applyFont="1" applyAlignment="1">
      <alignment horizontal="right" vertical="top" wrapText="1"/>
    </xf>
    <xf numFmtId="0" fontId="85" fillId="0" borderId="0" xfId="0" applyFont="1" applyAlignment="1" applyProtection="1">
      <alignment horizontal="center" vertical="center" wrapText="1"/>
      <protection locked="0"/>
    </xf>
    <xf numFmtId="0" fontId="91" fillId="0" borderId="102" xfId="0" applyFont="1" applyBorder="1" applyAlignment="1">
      <alignment horizontal="center" vertical="center"/>
    </xf>
    <xf numFmtId="0" fontId="0" fillId="0" borderId="0" xfId="0" applyAlignment="1">
      <alignment horizontal="center" vertical="center"/>
    </xf>
    <xf numFmtId="0" fontId="153" fillId="0" borderId="0" xfId="0" applyFont="1" applyAlignment="1">
      <alignment horizontal="center" vertical="center"/>
    </xf>
    <xf numFmtId="0" fontId="0" fillId="0" borderId="0" xfId="0" applyAlignment="1">
      <alignment horizontal="center" vertical="center" wrapText="1"/>
    </xf>
    <xf numFmtId="0" fontId="81" fillId="0" borderId="111" xfId="0" applyFont="1" applyBorder="1" applyAlignment="1">
      <alignment horizontal="center" vertical="center"/>
    </xf>
    <xf numFmtId="0" fontId="78" fillId="0" borderId="15" xfId="5" applyFill="1" applyBorder="1" applyAlignment="1">
      <alignment horizontal="right"/>
    </xf>
    <xf numFmtId="167" fontId="79" fillId="0" borderId="72" xfId="0" applyNumberFormat="1" applyFont="1" applyBorder="1" applyAlignment="1">
      <alignment horizontal="center" vertical="top"/>
    </xf>
    <xf numFmtId="0" fontId="90" fillId="0" borderId="72" xfId="5" applyFont="1" applyFill="1" applyBorder="1" applyAlignment="1">
      <alignment vertical="top" wrapText="1"/>
    </xf>
    <xf numFmtId="0" fontId="76" fillId="0" borderId="72" xfId="0" applyFont="1" applyBorder="1" applyAlignment="1">
      <alignment horizontal="right" vertical="top"/>
    </xf>
    <xf numFmtId="0" fontId="85" fillId="0" borderId="72" xfId="0" applyFont="1" applyBorder="1" applyAlignment="1" applyProtection="1">
      <alignment horizontal="center" vertical="top" wrapText="1"/>
      <protection locked="0"/>
    </xf>
    <xf numFmtId="0" fontId="78" fillId="0" borderId="15" xfId="4" applyFill="1" applyBorder="1" applyAlignment="1" applyProtection="1">
      <alignment horizontal="right"/>
    </xf>
    <xf numFmtId="0" fontId="159" fillId="0" borderId="32" xfId="0" applyFont="1" applyBorder="1" applyAlignment="1" applyProtection="1">
      <alignment horizontal="center" vertical="center" wrapText="1"/>
      <protection locked="0"/>
    </xf>
    <xf numFmtId="0" fontId="105" fillId="2" borderId="238" xfId="6" applyFont="1" applyFill="1" applyBorder="1" applyAlignment="1">
      <alignment horizontal="center" vertical="center"/>
    </xf>
    <xf numFmtId="0" fontId="23" fillId="2" borderId="238" xfId="0" applyFont="1" applyFill="1" applyBorder="1" applyAlignment="1">
      <alignment horizontal="center"/>
    </xf>
    <xf numFmtId="0" fontId="10" fillId="42" borderId="33" xfId="10" applyFill="1" applyBorder="1" applyAlignment="1">
      <alignment horizontal="center" vertical="center" textRotation="90" wrapText="1"/>
    </xf>
    <xf numFmtId="0" fontId="0" fillId="42" borderId="14" xfId="0" applyFill="1" applyBorder="1" applyAlignment="1">
      <alignment horizontal="center" vertical="center" textRotation="90" wrapText="1"/>
    </xf>
    <xf numFmtId="0" fontId="199" fillId="0" borderId="0" xfId="10" applyFont="1" applyAlignment="1">
      <alignment horizontal="left" vertical="top" wrapText="1"/>
    </xf>
    <xf numFmtId="0" fontId="199" fillId="0" borderId="0" xfId="0" applyFont="1" applyAlignment="1">
      <alignment horizontal="left" vertical="top" wrapText="1"/>
    </xf>
    <xf numFmtId="0" fontId="199" fillId="0" borderId="0" xfId="10" applyFont="1" applyAlignment="1">
      <alignment horizontal="center" vertical="center"/>
    </xf>
    <xf numFmtId="0" fontId="200" fillId="0" borderId="0" xfId="10" applyFont="1" applyAlignment="1" applyProtection="1">
      <alignment horizontal="center" vertical="center"/>
      <protection locked="0"/>
    </xf>
    <xf numFmtId="0" fontId="200" fillId="0" borderId="0" xfId="0" applyFont="1" applyAlignment="1" applyProtection="1">
      <alignment horizontal="left" vertical="top" wrapText="1"/>
      <protection locked="0"/>
    </xf>
    <xf numFmtId="0" fontId="23" fillId="14" borderId="264" xfId="0" applyFont="1" applyFill="1" applyBorder="1" applyAlignment="1">
      <alignment horizontal="right" vertical="top"/>
    </xf>
    <xf numFmtId="0" fontId="253" fillId="61" borderId="0" xfId="0" applyFont="1" applyFill="1" applyAlignment="1">
      <alignment horizontal="centerContinuous"/>
    </xf>
    <xf numFmtId="0" fontId="219" fillId="19" borderId="0" xfId="0" applyFont="1" applyFill="1"/>
    <xf numFmtId="0" fontId="253" fillId="61" borderId="110" xfId="0" applyFont="1" applyFill="1" applyBorder="1" applyAlignment="1">
      <alignment horizontal="centerContinuous"/>
    </xf>
    <xf numFmtId="0" fontId="159" fillId="0" borderId="111" xfId="0" applyFont="1" applyBorder="1" applyAlignment="1" applyProtection="1">
      <alignment horizontal="center" vertical="center"/>
      <protection locked="0"/>
    </xf>
    <xf numFmtId="0" fontId="11" fillId="0" borderId="119" xfId="0" applyFont="1" applyBorder="1"/>
    <xf numFmtId="0" fontId="56" fillId="0" borderId="287" xfId="0" applyFont="1" applyBorder="1" applyAlignment="1">
      <alignment horizontal="left"/>
    </xf>
    <xf numFmtId="0" fontId="11" fillId="0" borderId="288" xfId="0" applyFont="1" applyBorder="1"/>
    <xf numFmtId="0" fontId="56" fillId="0" borderId="155" xfId="2" applyFont="1" applyBorder="1" applyAlignment="1">
      <alignment vertical="center"/>
    </xf>
    <xf numFmtId="0" fontId="56" fillId="0" borderId="130" xfId="0" applyFont="1" applyBorder="1" applyAlignment="1">
      <alignment horizontal="left"/>
    </xf>
    <xf numFmtId="0" fontId="11" fillId="0" borderId="96" xfId="0" applyFont="1" applyBorder="1" applyAlignment="1">
      <alignment vertical="center"/>
    </xf>
    <xf numFmtId="0" fontId="11" fillId="0" borderId="289" xfId="0" applyFont="1" applyBorder="1" applyAlignment="1">
      <alignment vertical="center"/>
    </xf>
    <xf numFmtId="2" fontId="16" fillId="0" borderId="0" xfId="0" applyNumberFormat="1" applyFont="1" applyAlignment="1">
      <alignment horizontal="center" vertical="top"/>
    </xf>
    <xf numFmtId="2" fontId="16" fillId="0" borderId="0" xfId="0" quotePrefix="1" applyNumberFormat="1" applyFont="1" applyAlignment="1">
      <alignment horizontal="left" vertical="top"/>
    </xf>
    <xf numFmtId="2" fontId="16" fillId="0" borderId="24" xfId="0" applyNumberFormat="1" applyFont="1" applyBorder="1" applyAlignment="1">
      <alignment horizontal="left" vertical="top"/>
    </xf>
    <xf numFmtId="2" fontId="16" fillId="0" borderId="33" xfId="0" applyNumberFormat="1" applyFont="1" applyBorder="1" applyAlignment="1">
      <alignment horizontal="left" vertical="top"/>
    </xf>
    <xf numFmtId="2" fontId="11" fillId="0" borderId="24" xfId="0" applyNumberFormat="1" applyFont="1" applyBorder="1" applyAlignment="1">
      <alignment horizontal="left" vertical="top"/>
    </xf>
    <xf numFmtId="2" fontId="11" fillId="0" borderId="90" xfId="0" applyNumberFormat="1" applyFont="1" applyBorder="1" applyAlignment="1">
      <alignment horizontal="left" vertical="top"/>
    </xf>
    <xf numFmtId="2" fontId="11" fillId="0" borderId="77" xfId="0" applyNumberFormat="1" applyFont="1" applyBorder="1" applyAlignment="1">
      <alignment horizontal="left" vertical="top"/>
    </xf>
    <xf numFmtId="2" fontId="275" fillId="0" borderId="0" xfId="0" quotePrefix="1" applyNumberFormat="1" applyFont="1" applyAlignment="1">
      <alignment horizontal="left" vertical="top"/>
    </xf>
    <xf numFmtId="2" fontId="275" fillId="0" borderId="0" xfId="0" quotePrefix="1" applyNumberFormat="1" applyFont="1" applyAlignment="1">
      <alignment horizontal="center" vertical="top"/>
    </xf>
    <xf numFmtId="2" fontId="16" fillId="62" borderId="71" xfId="0" applyNumberFormat="1" applyFont="1" applyFill="1" applyBorder="1" applyAlignment="1">
      <alignment horizontal="left" vertical="top"/>
    </xf>
    <xf numFmtId="2" fontId="16" fillId="62" borderId="112" xfId="0" applyNumberFormat="1" applyFont="1" applyFill="1" applyBorder="1" applyAlignment="1">
      <alignment horizontal="left" vertical="top"/>
    </xf>
    <xf numFmtId="0" fontId="14" fillId="23" borderId="264" xfId="7" applyFont="1" applyFill="1" applyBorder="1" applyAlignment="1">
      <alignment vertical="top"/>
    </xf>
    <xf numFmtId="0" fontId="14" fillId="23" borderId="14" xfId="7" applyFont="1" applyFill="1" applyBorder="1" applyAlignment="1">
      <alignment vertical="top"/>
    </xf>
    <xf numFmtId="0" fontId="14" fillId="23" borderId="45" xfId="7" applyFont="1" applyFill="1" applyBorder="1" applyAlignment="1">
      <alignment vertical="top"/>
    </xf>
    <xf numFmtId="0" fontId="103" fillId="0" borderId="0" xfId="7" applyFont="1" applyAlignment="1">
      <alignment horizontal="right" vertical="top" wrapText="1"/>
    </xf>
    <xf numFmtId="49" fontId="111" fillId="23" borderId="269" xfId="7" quotePrefix="1" applyNumberFormat="1" applyFont="1" applyFill="1" applyBorder="1" applyAlignment="1">
      <alignment vertical="top"/>
    </xf>
    <xf numFmtId="0" fontId="23" fillId="0" borderId="27" xfId="7" applyBorder="1" applyAlignment="1">
      <alignment horizontal="center" vertical="center"/>
    </xf>
    <xf numFmtId="0" fontId="0" fillId="63" borderId="0" xfId="0" applyFill="1" applyAlignment="1">
      <alignment vertical="center"/>
    </xf>
    <xf numFmtId="0" fontId="0" fillId="6" borderId="0" xfId="0" applyFill="1" applyAlignment="1">
      <alignment horizontal="left"/>
    </xf>
    <xf numFmtId="0" fontId="76" fillId="6" borderId="172" xfId="0" applyFont="1" applyFill="1" applyBorder="1" applyAlignment="1">
      <alignment horizontal="left" vertical="center"/>
    </xf>
    <xf numFmtId="49" fontId="111" fillId="23" borderId="267" xfId="7" quotePrefix="1" applyNumberFormat="1" applyFont="1" applyFill="1" applyBorder="1" applyAlignment="1">
      <alignment vertical="top"/>
    </xf>
    <xf numFmtId="0" fontId="23" fillId="0" borderId="31" xfId="7" applyBorder="1" applyAlignment="1">
      <alignment horizontal="center" vertical="center"/>
    </xf>
    <xf numFmtId="0" fontId="23" fillId="23" borderId="163" xfId="7" applyFill="1" applyBorder="1"/>
    <xf numFmtId="0" fontId="14" fillId="23" borderId="110" xfId="7" applyFont="1" applyFill="1" applyBorder="1" applyAlignment="1">
      <alignment vertical="top"/>
    </xf>
    <xf numFmtId="0" fontId="12" fillId="23" borderId="166" xfId="7" applyFont="1" applyFill="1" applyBorder="1" applyAlignment="1">
      <alignment vertical="top"/>
    </xf>
    <xf numFmtId="0" fontId="107" fillId="23" borderId="104" xfId="7" applyFont="1" applyFill="1" applyBorder="1" applyAlignment="1">
      <alignment horizontal="right"/>
    </xf>
    <xf numFmtId="0" fontId="27" fillId="0" borderId="78" xfId="7" applyFont="1" applyBorder="1" applyAlignment="1">
      <alignment vertical="top"/>
    </xf>
    <xf numFmtId="0" fontId="104" fillId="0" borderId="27" xfId="7" applyFont="1" applyBorder="1" applyAlignment="1" applyProtection="1">
      <alignment horizontal="center" vertical="center" wrapText="1"/>
      <protection locked="0"/>
    </xf>
    <xf numFmtId="0" fontId="104" fillId="0" borderId="48" xfId="7" applyFont="1" applyBorder="1" applyAlignment="1" applyProtection="1">
      <alignment horizontal="center" vertical="center" wrapText="1"/>
      <protection locked="0"/>
    </xf>
    <xf numFmtId="0" fontId="19" fillId="0" borderId="0" xfId="7" applyFont="1" applyAlignment="1">
      <alignment horizontal="center" vertical="center" textRotation="90"/>
    </xf>
    <xf numFmtId="0" fontId="112" fillId="0" borderId="0" xfId="7" applyFont="1" applyAlignment="1" applyProtection="1">
      <alignment horizontal="center" vertical="center" wrapText="1"/>
      <protection locked="0"/>
    </xf>
    <xf numFmtId="0" fontId="107" fillId="0" borderId="0" xfId="7" applyFont="1" applyAlignment="1" applyProtection="1">
      <alignment horizontal="left" vertical="center"/>
      <protection locked="0"/>
    </xf>
    <xf numFmtId="49" fontId="111" fillId="0" borderId="0" xfId="7" quotePrefix="1" applyNumberFormat="1" applyFont="1" applyAlignment="1">
      <alignment vertical="top"/>
    </xf>
    <xf numFmtId="0" fontId="104" fillId="0" borderId="0" xfId="7" applyFont="1" applyAlignment="1" applyProtection="1">
      <alignment horizontal="center" vertical="center" wrapText="1"/>
      <protection locked="0"/>
    </xf>
    <xf numFmtId="0" fontId="12" fillId="23" borderId="265" xfId="7" applyFont="1" applyFill="1" applyBorder="1" applyAlignment="1">
      <alignment vertical="top"/>
    </xf>
    <xf numFmtId="0" fontId="111" fillId="23" borderId="232" xfId="7" quotePrefix="1" applyFont="1" applyFill="1" applyBorder="1" applyAlignment="1">
      <alignment vertical="top"/>
    </xf>
    <xf numFmtId="0" fontId="77" fillId="0" borderId="0" xfId="7" applyFont="1" applyAlignment="1">
      <alignment horizontal="center" vertical="center" textRotation="90"/>
    </xf>
    <xf numFmtId="0" fontId="278" fillId="0" borderId="0" xfId="7" applyFont="1" applyAlignment="1" applyProtection="1">
      <alignment horizontal="center" vertical="center" wrapText="1"/>
      <protection locked="0"/>
    </xf>
    <xf numFmtId="0" fontId="111" fillId="0" borderId="85" xfId="7" applyFont="1" applyBorder="1" applyAlignment="1">
      <alignment vertical="top"/>
    </xf>
    <xf numFmtId="0" fontId="23" fillId="0" borderId="86" xfId="7" applyBorder="1" applyAlignment="1">
      <alignment vertical="top"/>
    </xf>
    <xf numFmtId="0" fontId="14" fillId="0" borderId="86" xfId="7" applyFont="1" applyBorder="1" applyAlignment="1">
      <alignment vertical="top"/>
    </xf>
    <xf numFmtId="0" fontId="14" fillId="0" borderId="184" xfId="7" applyFont="1" applyBorder="1" applyAlignment="1">
      <alignment vertical="top"/>
    </xf>
    <xf numFmtId="0" fontId="14" fillId="0" borderId="87" xfId="7" applyFont="1" applyBorder="1" applyAlignment="1">
      <alignment vertical="top"/>
    </xf>
    <xf numFmtId="0" fontId="111" fillId="23" borderId="111" xfId="7" quotePrefix="1" applyFont="1" applyFill="1" applyBorder="1" applyAlignment="1">
      <alignment horizontal="right" vertical="top"/>
    </xf>
    <xf numFmtId="0" fontId="111" fillId="23" borderId="113" xfId="7" quotePrefix="1" applyFont="1" applyFill="1" applyBorder="1" applyAlignment="1">
      <alignment horizontal="right" vertical="top"/>
    </xf>
    <xf numFmtId="0" fontId="111" fillId="0" borderId="0" xfId="7" quotePrefix="1" applyFont="1" applyAlignment="1">
      <alignment horizontal="right" vertical="top"/>
    </xf>
    <xf numFmtId="0" fontId="14" fillId="0" borderId="0" xfId="7" applyFont="1" applyAlignment="1">
      <alignment vertical="center" wrapText="1"/>
    </xf>
    <xf numFmtId="0" fontId="111" fillId="0" borderId="232" xfId="7" applyFont="1" applyBorder="1" applyAlignment="1">
      <alignment vertical="top"/>
    </xf>
    <xf numFmtId="0" fontId="23" fillId="0" borderId="232" xfId="7" applyBorder="1" applyAlignment="1">
      <alignment vertical="top"/>
    </xf>
    <xf numFmtId="0" fontId="14" fillId="0" borderId="232" xfId="7" applyFont="1" applyBorder="1" applyAlignment="1">
      <alignment vertical="top"/>
    </xf>
    <xf numFmtId="0" fontId="14" fillId="0" borderId="234" xfId="7" applyFont="1" applyBorder="1" applyAlignment="1">
      <alignment vertical="top"/>
    </xf>
    <xf numFmtId="0" fontId="111" fillId="23" borderId="112" xfId="7" quotePrefix="1" applyFont="1" applyFill="1" applyBorder="1" applyAlignment="1">
      <alignment horizontal="right" vertical="top"/>
    </xf>
    <xf numFmtId="0" fontId="23" fillId="23" borderId="71" xfId="7" applyFill="1" applyBorder="1" applyAlignment="1">
      <alignment vertical="top"/>
    </xf>
    <xf numFmtId="0" fontId="23" fillId="23" borderId="72" xfId="7" applyFill="1" applyBorder="1" applyAlignment="1">
      <alignment vertical="top"/>
    </xf>
    <xf numFmtId="0" fontId="14" fillId="23" borderId="72" xfId="7" applyFont="1" applyFill="1" applyBorder="1" applyAlignment="1">
      <alignment vertical="top"/>
    </xf>
    <xf numFmtId="0" fontId="279" fillId="23" borderId="72" xfId="7" applyFont="1" applyFill="1" applyBorder="1" applyAlignment="1" applyProtection="1">
      <alignment horizontal="center" vertical="center" wrapText="1"/>
      <protection locked="0"/>
    </xf>
    <xf numFmtId="0" fontId="279" fillId="23" borderId="75" xfId="7" applyFont="1" applyFill="1" applyBorder="1" applyAlignment="1" applyProtection="1">
      <alignment horizontal="center" vertical="center" wrapText="1"/>
      <protection locked="0"/>
    </xf>
    <xf numFmtId="0" fontId="14" fillId="23" borderId="71" xfId="7" applyFont="1" applyFill="1" applyBorder="1" applyAlignment="1">
      <alignment vertical="top"/>
    </xf>
    <xf numFmtId="0" fontId="111" fillId="23" borderId="76" xfId="7" quotePrefix="1" applyFont="1" applyFill="1" applyBorder="1" applyAlignment="1">
      <alignment horizontal="right" vertical="top"/>
    </xf>
    <xf numFmtId="2" fontId="19" fillId="0" borderId="0" xfId="7" applyNumberFormat="1" applyFont="1" applyAlignment="1">
      <alignment horizontal="center" vertical="center" textRotation="90"/>
    </xf>
    <xf numFmtId="0" fontId="14" fillId="0" borderId="0" xfId="7" applyFont="1" applyAlignment="1" applyProtection="1">
      <alignment horizontal="center" vertical="top"/>
      <protection locked="0"/>
    </xf>
    <xf numFmtId="0" fontId="279" fillId="0" borderId="0" xfId="7" applyFont="1" applyAlignment="1" applyProtection="1">
      <alignment horizontal="center" vertical="center" wrapText="1"/>
      <protection locked="0"/>
    </xf>
    <xf numFmtId="0" fontId="13" fillId="0" borderId="85" xfId="7" applyFont="1" applyBorder="1" applyAlignment="1">
      <alignment vertical="top"/>
    </xf>
    <xf numFmtId="0" fontId="13" fillId="0" borderId="86" xfId="7" applyFont="1" applyBorder="1" applyAlignment="1">
      <alignment vertical="top"/>
    </xf>
    <xf numFmtId="0" fontId="62" fillId="0" borderId="86" xfId="7" applyFont="1" applyBorder="1" applyAlignment="1">
      <alignment vertical="top"/>
    </xf>
    <xf numFmtId="0" fontId="85" fillId="0" borderId="86" xfId="7" applyFont="1" applyBorder="1" applyAlignment="1">
      <alignment vertical="top"/>
    </xf>
    <xf numFmtId="0" fontId="79" fillId="0" borderId="86" xfId="7" applyFont="1" applyBorder="1" applyAlignment="1">
      <alignment vertical="top"/>
    </xf>
    <xf numFmtId="173" fontId="62" fillId="0" borderId="86" xfId="7" applyNumberFormat="1" applyFont="1" applyBorder="1" applyAlignment="1">
      <alignment vertical="top"/>
    </xf>
    <xf numFmtId="0" fontId="62" fillId="0" borderId="86" xfId="7" quotePrefix="1" applyFont="1" applyBorder="1" applyAlignment="1">
      <alignment vertical="top"/>
    </xf>
    <xf numFmtId="0" fontId="114" fillId="0" borderId="86" xfId="7" applyFont="1" applyBorder="1" applyAlignment="1" applyProtection="1">
      <alignment vertical="top"/>
      <protection locked="0"/>
    </xf>
    <xf numFmtId="0" fontId="61" fillId="0" borderId="86" xfId="7" applyFont="1" applyBorder="1" applyAlignment="1">
      <alignment vertical="top"/>
    </xf>
    <xf numFmtId="0" fontId="117" fillId="0" borderId="86" xfId="7" applyFont="1" applyBorder="1" applyAlignment="1">
      <alignment horizontal="left" vertical="center"/>
    </xf>
    <xf numFmtId="0" fontId="114" fillId="0" borderId="86" xfId="7" applyFont="1" applyBorder="1" applyAlignment="1">
      <alignment vertical="top"/>
    </xf>
    <xf numFmtId="0" fontId="81" fillId="0" borderId="87" xfId="7" applyFont="1" applyBorder="1" applyAlignment="1">
      <alignment vertical="top"/>
    </xf>
    <xf numFmtId="0" fontId="19" fillId="0" borderId="0" xfId="7" applyFont="1" applyAlignment="1">
      <alignment horizontal="center" vertical="center" wrapText="1"/>
    </xf>
    <xf numFmtId="0" fontId="19" fillId="0" borderId="24" xfId="7" applyFont="1" applyBorder="1" applyAlignment="1">
      <alignment horizontal="center" vertical="center" wrapText="1"/>
    </xf>
    <xf numFmtId="0" fontId="19" fillId="0" borderId="27" xfId="7" applyFont="1" applyBorder="1" applyAlignment="1">
      <alignment horizontal="center" vertical="center" wrapText="1"/>
    </xf>
    <xf numFmtId="0" fontId="13" fillId="0" borderId="86" xfId="7" applyFont="1" applyBorder="1" applyAlignment="1">
      <alignment horizontal="left" vertical="top"/>
    </xf>
    <xf numFmtId="0" fontId="95" fillId="24" borderId="90" xfId="15" applyFont="1" applyFill="1" applyBorder="1" applyAlignment="1">
      <alignment horizontal="center" vertical="center" textRotation="90"/>
    </xf>
    <xf numFmtId="0" fontId="95" fillId="24" borderId="0" xfId="15" applyFont="1" applyFill="1" applyAlignment="1">
      <alignment horizontal="center" vertical="center" textRotation="90"/>
    </xf>
    <xf numFmtId="0" fontId="95" fillId="24" borderId="77" xfId="15" applyFont="1" applyFill="1" applyBorder="1" applyAlignment="1">
      <alignment horizontal="center" vertical="center" textRotation="90"/>
    </xf>
    <xf numFmtId="0" fontId="105" fillId="0" borderId="33" xfId="15" applyFont="1" applyBorder="1" applyAlignment="1" applyProtection="1">
      <alignment vertical="center" wrapText="1"/>
      <protection locked="0"/>
    </xf>
    <xf numFmtId="0" fontId="105" fillId="0" borderId="24" xfId="15" applyFont="1" applyBorder="1" applyAlignment="1" applyProtection="1">
      <alignment vertical="center" wrapText="1"/>
      <protection locked="0"/>
    </xf>
    <xf numFmtId="0" fontId="105" fillId="0" borderId="34" xfId="15" applyFont="1" applyBorder="1" applyAlignment="1" applyProtection="1">
      <alignment vertical="center" wrapText="1"/>
      <protection locked="0"/>
    </xf>
    <xf numFmtId="0" fontId="3" fillId="2" borderId="218" xfId="15" applyFill="1" applyBorder="1" applyAlignment="1">
      <alignment horizontal="center" vertical="center" textRotation="90" wrapText="1"/>
    </xf>
    <xf numFmtId="0" fontId="105" fillId="0" borderId="90" xfId="15" applyFont="1" applyBorder="1" applyAlignment="1" applyProtection="1">
      <alignment vertical="center" wrapText="1"/>
      <protection locked="0"/>
    </xf>
    <xf numFmtId="0" fontId="105" fillId="0" borderId="0" xfId="15" applyFont="1" applyAlignment="1" applyProtection="1">
      <alignment vertical="center" wrapText="1"/>
      <protection locked="0"/>
    </xf>
    <xf numFmtId="0" fontId="105" fillId="0" borderId="77" xfId="15" applyFont="1" applyBorder="1" applyAlignment="1" applyProtection="1">
      <alignment vertical="center" wrapText="1"/>
      <protection locked="0"/>
    </xf>
    <xf numFmtId="0" fontId="95" fillId="24" borderId="14" xfId="15" applyFont="1" applyFill="1" applyBorder="1" applyAlignment="1">
      <alignment horizontal="center" vertical="center" textRotation="90"/>
    </xf>
    <xf numFmtId="0" fontId="95" fillId="24" borderId="15" xfId="15" applyFont="1" applyFill="1" applyBorder="1" applyAlignment="1">
      <alignment horizontal="center" vertical="center" textRotation="90"/>
    </xf>
    <xf numFmtId="0" fontId="95" fillId="24" borderId="38" xfId="15" applyFont="1" applyFill="1" applyBorder="1" applyAlignment="1">
      <alignment horizontal="center" vertical="center" textRotation="90"/>
    </xf>
    <xf numFmtId="0" fontId="105" fillId="0" borderId="14" xfId="15" applyFont="1" applyBorder="1" applyAlignment="1" applyProtection="1">
      <alignment vertical="center" wrapText="1"/>
      <protection locked="0"/>
    </xf>
    <xf numFmtId="0" fontId="105" fillId="0" borderId="15" xfId="15" applyFont="1" applyBorder="1" applyAlignment="1" applyProtection="1">
      <alignment vertical="center" wrapText="1"/>
      <protection locked="0"/>
    </xf>
    <xf numFmtId="0" fontId="105" fillId="0" borderId="38" xfId="15" applyFont="1" applyBorder="1" applyAlignment="1" applyProtection="1">
      <alignment vertical="center" wrapText="1"/>
      <protection locked="0"/>
    </xf>
    <xf numFmtId="0" fontId="3" fillId="2" borderId="190" xfId="15" applyFill="1" applyBorder="1" applyAlignment="1">
      <alignment horizontal="center" vertical="center" textRotation="90" wrapText="1"/>
    </xf>
    <xf numFmtId="0" fontId="12" fillId="0" borderId="87" xfId="7" applyFont="1" applyBorder="1" applyAlignment="1">
      <alignment vertical="top"/>
    </xf>
    <xf numFmtId="0" fontId="14" fillId="0" borderId="33" xfId="7" applyFont="1" applyBorder="1" applyAlignment="1">
      <alignment vertical="top"/>
    </xf>
    <xf numFmtId="0" fontId="12" fillId="0" borderId="78" xfId="7" applyFont="1" applyBorder="1" applyAlignment="1">
      <alignment vertical="top"/>
    </xf>
    <xf numFmtId="0" fontId="23" fillId="23" borderId="61" xfId="7" applyFill="1" applyBorder="1" applyAlignment="1">
      <alignment horizontal="right" vertical="top"/>
    </xf>
    <xf numFmtId="0" fontId="14" fillId="23" borderId="58" xfId="7" applyFont="1" applyFill="1" applyBorder="1" applyAlignment="1" applyProtection="1">
      <alignment vertical="top"/>
      <protection locked="0"/>
    </xf>
    <xf numFmtId="0" fontId="248" fillId="0" borderId="0" xfId="7" applyFont="1" applyAlignment="1" applyProtection="1">
      <alignment vertical="top"/>
      <protection locked="0"/>
    </xf>
    <xf numFmtId="0" fontId="244" fillId="0" borderId="0" xfId="7" applyFont="1" applyAlignment="1" applyProtection="1">
      <alignment vertical="top"/>
      <protection locked="0"/>
    </xf>
    <xf numFmtId="0" fontId="244" fillId="0" borderId="72" xfId="7" applyFont="1" applyBorder="1" applyAlignment="1" applyProtection="1">
      <alignment horizontal="right" vertical="center"/>
      <protection locked="0"/>
    </xf>
    <xf numFmtId="0" fontId="244" fillId="0" borderId="72" xfId="7" applyFont="1" applyBorder="1" applyAlignment="1" applyProtection="1">
      <alignment vertical="top"/>
      <protection locked="0"/>
    </xf>
    <xf numFmtId="0" fontId="236" fillId="0" borderId="72" xfId="7" applyFont="1" applyBorder="1" applyAlignment="1" applyProtection="1">
      <alignment horizontal="center" vertical="center" wrapText="1"/>
      <protection locked="0"/>
    </xf>
    <xf numFmtId="0" fontId="236" fillId="0" borderId="75" xfId="7" applyFont="1" applyBorder="1" applyAlignment="1" applyProtection="1">
      <alignment horizontal="center" vertical="center" wrapText="1"/>
      <protection locked="0"/>
    </xf>
    <xf numFmtId="0" fontId="248" fillId="0" borderId="72" xfId="7" applyFont="1" applyBorder="1" applyAlignment="1" applyProtection="1">
      <alignment vertical="top"/>
      <protection locked="0"/>
    </xf>
    <xf numFmtId="0" fontId="248" fillId="0" borderId="75" xfId="7" applyFont="1" applyBorder="1" applyAlignment="1" applyProtection="1">
      <alignment vertical="top"/>
      <protection locked="0"/>
    </xf>
    <xf numFmtId="0" fontId="244" fillId="0" borderId="71" xfId="7" applyFont="1" applyBorder="1" applyAlignment="1" applyProtection="1">
      <alignment vertical="top"/>
      <protection locked="0"/>
    </xf>
    <xf numFmtId="0" fontId="244" fillId="0" borderId="72" xfId="7" applyFont="1" applyBorder="1" applyAlignment="1" applyProtection="1">
      <alignment vertical="center"/>
      <protection locked="0"/>
    </xf>
    <xf numFmtId="0" fontId="248" fillId="0" borderId="232" xfId="7" applyFont="1" applyBorder="1" applyAlignment="1" applyProtection="1">
      <alignment vertical="center"/>
      <protection locked="0"/>
    </xf>
    <xf numFmtId="0" fontId="248" fillId="0" borderId="237" xfId="7" applyFont="1" applyBorder="1" applyAlignment="1" applyProtection="1">
      <alignment vertical="center"/>
      <protection locked="0"/>
    </xf>
    <xf numFmtId="0" fontId="12" fillId="0" borderId="0" xfId="7" applyFont="1" applyAlignment="1" applyProtection="1">
      <alignment vertical="top"/>
      <protection locked="0"/>
    </xf>
    <xf numFmtId="0" fontId="13" fillId="0" borderId="0" xfId="7" applyFont="1" applyAlignment="1" applyProtection="1">
      <alignment vertical="top"/>
      <protection locked="0"/>
    </xf>
    <xf numFmtId="0" fontId="12" fillId="0" borderId="0" xfId="7" applyFont="1" applyAlignment="1" applyProtection="1">
      <alignment horizontal="center" vertical="top"/>
      <protection locked="0"/>
    </xf>
    <xf numFmtId="49" fontId="12" fillId="0" borderId="0" xfId="7" applyNumberFormat="1" applyFont="1" applyAlignment="1" applyProtection="1">
      <alignment vertical="top"/>
      <protection locked="0"/>
    </xf>
    <xf numFmtId="2" fontId="23" fillId="0" borderId="0" xfId="7" applyNumberFormat="1" applyAlignment="1" applyProtection="1">
      <alignment horizontal="center" vertical="top"/>
      <protection locked="0"/>
    </xf>
    <xf numFmtId="14" fontId="0" fillId="0" borderId="0" xfId="0" applyNumberFormat="1"/>
    <xf numFmtId="0" fontId="142" fillId="0" borderId="0" xfId="0" applyFont="1" applyProtection="1">
      <protection locked="0"/>
    </xf>
    <xf numFmtId="0" fontId="23" fillId="0" borderId="0" xfId="0" applyFont="1" applyAlignment="1" applyProtection="1">
      <alignment horizontal="center" vertical="center" wrapText="1"/>
      <protection locked="0"/>
    </xf>
    <xf numFmtId="0" fontId="23" fillId="8" borderId="68" xfId="12" applyFont="1" applyFill="1" applyBorder="1" applyAlignment="1">
      <alignment horizontal="center" vertical="center" wrapText="1"/>
    </xf>
    <xf numFmtId="0" fontId="0" fillId="0" borderId="231" xfId="0" applyBorder="1"/>
    <xf numFmtId="0" fontId="0" fillId="0" borderId="94" xfId="0" applyBorder="1"/>
    <xf numFmtId="0" fontId="11" fillId="5" borderId="144" xfId="0" applyFont="1" applyFill="1" applyBorder="1" applyAlignment="1">
      <alignment vertical="center"/>
    </xf>
    <xf numFmtId="0" fontId="12" fillId="8" borderId="23" xfId="0" applyFont="1" applyFill="1" applyBorder="1" applyAlignment="1">
      <alignment vertical="top" wrapText="1"/>
    </xf>
    <xf numFmtId="0" fontId="12" fillId="8" borderId="24" xfId="0" applyFont="1" applyFill="1" applyBorder="1" applyAlignment="1">
      <alignment vertical="top" wrapText="1"/>
    </xf>
    <xf numFmtId="0" fontId="12" fillId="8" borderId="100" xfId="0" applyFont="1" applyFill="1" applyBorder="1" applyAlignment="1">
      <alignment horizontal="right" vertical="top" wrapText="1"/>
    </xf>
    <xf numFmtId="0" fontId="0" fillId="0" borderId="78" xfId="0" applyBorder="1" applyProtection="1">
      <protection locked="0"/>
    </xf>
    <xf numFmtId="0" fontId="11" fillId="0" borderId="171" xfId="0" applyFont="1" applyBorder="1" applyAlignment="1">
      <alignment horizontal="left" vertical="top"/>
    </xf>
    <xf numFmtId="0" fontId="63" fillId="0" borderId="201" xfId="0" applyFont="1" applyBorder="1" applyAlignment="1">
      <alignment horizontal="center" vertical="center" wrapText="1"/>
    </xf>
    <xf numFmtId="49" fontId="25" fillId="0" borderId="207" xfId="0" applyNumberFormat="1" applyFont="1" applyBorder="1" applyAlignment="1">
      <alignment vertical="center"/>
    </xf>
    <xf numFmtId="1" fontId="141" fillId="30" borderId="192" xfId="0" applyNumberFormat="1" applyFont="1" applyFill="1" applyBorder="1" applyAlignment="1">
      <alignment horizontal="center" vertical="center" textRotation="90"/>
    </xf>
    <xf numFmtId="0" fontId="12" fillId="8" borderId="45" xfId="0" applyFont="1" applyFill="1" applyBorder="1" applyAlignment="1">
      <alignment vertical="top" wrapText="1"/>
    </xf>
    <xf numFmtId="0" fontId="40" fillId="18" borderId="40" xfId="0" applyFont="1" applyFill="1" applyBorder="1"/>
    <xf numFmtId="0" fontId="40" fillId="18" borderId="19" xfId="0" applyFont="1" applyFill="1" applyBorder="1"/>
    <xf numFmtId="0" fontId="40" fillId="18" borderId="37" xfId="0" applyFont="1" applyFill="1" applyBorder="1"/>
    <xf numFmtId="0" fontId="40" fillId="18" borderId="21" xfId="0" applyFont="1" applyFill="1" applyBorder="1"/>
    <xf numFmtId="0" fontId="164" fillId="0" borderId="0" xfId="0" applyFont="1" applyAlignment="1" applyProtection="1">
      <alignment horizontal="left" vertical="top"/>
      <protection locked="0"/>
    </xf>
    <xf numFmtId="0" fontId="297" fillId="19" borderId="0" xfId="0" applyFont="1" applyFill="1"/>
    <xf numFmtId="0" fontId="63" fillId="18" borderId="17" xfId="0" applyFont="1" applyFill="1" applyBorder="1" applyAlignment="1" applyProtection="1">
      <alignment horizontal="center" vertical="center"/>
      <protection locked="0"/>
    </xf>
    <xf numFmtId="0" fontId="63" fillId="18" borderId="35" xfId="0" applyFont="1" applyFill="1" applyBorder="1" applyAlignment="1" applyProtection="1">
      <alignment horizontal="center" vertical="center"/>
      <protection locked="0"/>
    </xf>
    <xf numFmtId="0" fontId="12" fillId="8" borderId="175" xfId="0" applyFont="1" applyFill="1" applyBorder="1" applyAlignment="1">
      <alignment vertical="top" wrapText="1"/>
    </xf>
    <xf numFmtId="0" fontId="12" fillId="8" borderId="96" xfId="0" applyFont="1" applyFill="1" applyBorder="1" applyAlignment="1">
      <alignment vertical="top" wrapText="1"/>
    </xf>
    <xf numFmtId="0" fontId="12" fillId="8" borderId="96" xfId="0" applyFont="1" applyFill="1" applyBorder="1" applyAlignment="1">
      <alignment horizontal="right" vertical="top" wrapText="1"/>
    </xf>
    <xf numFmtId="0" fontId="12" fillId="8" borderId="97" xfId="0" applyFont="1" applyFill="1" applyBorder="1" applyAlignment="1">
      <alignment vertical="top" wrapText="1"/>
    </xf>
    <xf numFmtId="0" fontId="127" fillId="19" borderId="0" xfId="8" applyFill="1" applyBorder="1" applyAlignment="1">
      <alignment horizontal="center"/>
    </xf>
    <xf numFmtId="0" fontId="130" fillId="19" borderId="0" xfId="8" applyFont="1" applyFill="1" applyBorder="1" applyAlignment="1">
      <alignment horizontal="center"/>
    </xf>
    <xf numFmtId="0" fontId="128" fillId="0" borderId="231" xfId="0" applyFont="1" applyBorder="1" applyAlignment="1">
      <alignment horizontal="left" vertical="top" wrapText="1"/>
    </xf>
    <xf numFmtId="0" fontId="128" fillId="0" borderId="232" xfId="0" applyFont="1" applyBorder="1" applyAlignment="1">
      <alignment horizontal="left" vertical="top"/>
    </xf>
    <xf numFmtId="0" fontId="128" fillId="0" borderId="237" xfId="0" applyFont="1" applyBorder="1" applyAlignment="1">
      <alignment horizontal="left" vertical="top"/>
    </xf>
    <xf numFmtId="0" fontId="128" fillId="0" borderId="91" xfId="0" applyFont="1" applyBorder="1" applyAlignment="1">
      <alignment horizontal="left" vertical="top"/>
    </xf>
    <xf numFmtId="0" fontId="128" fillId="0" borderId="0" xfId="0" applyFont="1" applyAlignment="1">
      <alignment horizontal="left" vertical="top"/>
    </xf>
    <xf numFmtId="0" fontId="128" fillId="0" borderId="78" xfId="0" applyFont="1" applyBorder="1" applyAlignment="1">
      <alignment horizontal="left" vertical="top"/>
    </xf>
    <xf numFmtId="0" fontId="128" fillId="0" borderId="94" xfId="0" applyFont="1" applyBorder="1" applyAlignment="1">
      <alignment horizontal="left" vertical="top"/>
    </xf>
    <xf numFmtId="0" fontId="128" fillId="0" borderId="1" xfId="0" applyFont="1" applyBorder="1" applyAlignment="1">
      <alignment horizontal="left" vertical="top"/>
    </xf>
    <xf numFmtId="0" fontId="128" fillId="0" borderId="48" xfId="0" applyFont="1" applyBorder="1" applyAlignment="1">
      <alignment horizontal="left" vertical="top"/>
    </xf>
    <xf numFmtId="0" fontId="18" fillId="0" borderId="2" xfId="0" applyFont="1" applyBorder="1" applyAlignment="1">
      <alignment horizontal="center" vertical="center" textRotation="90"/>
    </xf>
    <xf numFmtId="0" fontId="18" fillId="0" borderId="12" xfId="0" applyFont="1" applyBorder="1" applyAlignment="1">
      <alignment horizontal="center" vertical="center" textRotation="90"/>
    </xf>
    <xf numFmtId="0" fontId="18" fillId="0" borderId="42" xfId="0" applyFont="1" applyBorder="1" applyAlignment="1">
      <alignment horizontal="center" vertical="center" textRotation="90"/>
    </xf>
    <xf numFmtId="0" fontId="18" fillId="5" borderId="4"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8" fillId="5" borderId="68" xfId="0" applyFont="1" applyFill="1" applyBorder="1" applyAlignment="1">
      <alignment horizontal="left" vertical="center" wrapText="1"/>
    </xf>
    <xf numFmtId="0" fontId="18" fillId="5" borderId="14" xfId="0" applyFont="1" applyFill="1" applyBorder="1" applyAlignment="1">
      <alignment horizontal="left" vertical="center" wrapText="1"/>
    </xf>
    <xf numFmtId="0" fontId="18" fillId="5" borderId="15" xfId="0" applyFont="1" applyFill="1" applyBorder="1" applyAlignment="1">
      <alignment horizontal="left" vertical="center" wrapText="1"/>
    </xf>
    <xf numFmtId="0" fontId="18" fillId="5" borderId="31" xfId="0" applyFont="1" applyFill="1" applyBorder="1" applyAlignment="1">
      <alignment horizontal="left" vertical="center" wrapText="1"/>
    </xf>
    <xf numFmtId="1" fontId="19" fillId="5" borderId="32" xfId="0" applyNumberFormat="1" applyFont="1" applyFill="1" applyBorder="1" applyAlignment="1">
      <alignment horizontal="center" vertical="center" textRotation="90"/>
    </xf>
    <xf numFmtId="1" fontId="19" fillId="5" borderId="13" xfId="0" applyNumberFormat="1" applyFont="1" applyFill="1" applyBorder="1" applyAlignment="1">
      <alignment horizontal="center" vertical="center" textRotation="90"/>
    </xf>
    <xf numFmtId="0" fontId="11" fillId="5" borderId="33" xfId="0" applyFont="1" applyFill="1" applyBorder="1" applyAlignment="1">
      <alignment horizontal="left" vertical="top" wrapText="1"/>
    </xf>
    <xf numFmtId="0" fontId="11" fillId="5" borderId="24" xfId="0" applyFont="1" applyFill="1" applyBorder="1" applyAlignment="1">
      <alignment horizontal="left" vertical="top" wrapText="1"/>
    </xf>
    <xf numFmtId="0" fontId="11" fillId="5" borderId="25" xfId="0" applyFont="1" applyFill="1" applyBorder="1" applyAlignment="1">
      <alignment horizontal="left" vertical="top" wrapText="1"/>
    </xf>
    <xf numFmtId="0" fontId="11" fillId="5" borderId="14" xfId="0" applyFont="1" applyFill="1" applyBorder="1" applyAlignment="1">
      <alignment horizontal="left" vertical="top" wrapText="1"/>
    </xf>
    <xf numFmtId="0" fontId="11" fillId="5" borderId="15" xfId="0" applyFont="1" applyFill="1" applyBorder="1" applyAlignment="1">
      <alignment horizontal="left" vertical="top" wrapText="1"/>
    </xf>
    <xf numFmtId="0" fontId="11" fillId="5" borderId="16" xfId="0" applyFont="1" applyFill="1" applyBorder="1" applyAlignment="1">
      <alignment horizontal="left" vertical="top" wrapText="1"/>
    </xf>
    <xf numFmtId="0" fontId="63" fillId="0" borderId="26" xfId="0" applyFont="1" applyBorder="1" applyAlignment="1" applyProtection="1">
      <alignment horizontal="center" vertical="center"/>
      <protection locked="0"/>
    </xf>
    <xf numFmtId="0" fontId="63" fillId="0" borderId="24" xfId="0" applyFont="1" applyBorder="1" applyAlignment="1" applyProtection="1">
      <alignment horizontal="center" vertical="center"/>
      <protection locked="0"/>
    </xf>
    <xf numFmtId="0" fontId="63" fillId="0" borderId="30" xfId="0" applyFont="1" applyBorder="1" applyAlignment="1" applyProtection="1">
      <alignment horizontal="center" vertical="center"/>
      <protection locked="0"/>
    </xf>
    <xf numFmtId="0" fontId="63" fillId="0" borderId="15" xfId="0" applyFont="1" applyBorder="1" applyAlignment="1" applyProtection="1">
      <alignment horizontal="center" vertical="center"/>
      <protection locked="0"/>
    </xf>
    <xf numFmtId="1" fontId="19" fillId="5" borderId="43" xfId="0" applyNumberFormat="1" applyFont="1" applyFill="1" applyBorder="1" applyAlignment="1">
      <alignment horizontal="center" vertical="center" textRotation="90"/>
    </xf>
    <xf numFmtId="0" fontId="11" fillId="5" borderId="44" xfId="0" applyFont="1" applyFill="1" applyBorder="1" applyAlignment="1">
      <alignment horizontal="left" vertical="top" wrapText="1"/>
    </xf>
    <xf numFmtId="0" fontId="11" fillId="5" borderId="1" xfId="0" applyFont="1" applyFill="1" applyBorder="1" applyAlignment="1">
      <alignment horizontal="left" vertical="top" wrapText="1"/>
    </xf>
    <xf numFmtId="0" fontId="11" fillId="5" borderId="45" xfId="0" applyFont="1" applyFill="1" applyBorder="1" applyAlignment="1">
      <alignment horizontal="left" vertical="top" wrapText="1"/>
    </xf>
    <xf numFmtId="15" fontId="63" fillId="0" borderId="26" xfId="0" applyNumberFormat="1" applyFont="1" applyBorder="1" applyAlignment="1" applyProtection="1">
      <alignment horizontal="center" vertical="center"/>
      <protection locked="0"/>
    </xf>
    <xf numFmtId="15" fontId="63" fillId="0" borderId="24" xfId="0" applyNumberFormat="1" applyFont="1" applyBorder="1" applyAlignment="1" applyProtection="1">
      <alignment horizontal="center" vertical="center"/>
      <protection locked="0"/>
    </xf>
    <xf numFmtId="15" fontId="63" fillId="0" borderId="46" xfId="0" applyNumberFormat="1" applyFont="1" applyBorder="1" applyAlignment="1" applyProtection="1">
      <alignment horizontal="center" vertical="center"/>
      <protection locked="0"/>
    </xf>
    <xf numFmtId="15" fontId="63" fillId="0" borderId="1" xfId="0" applyNumberFormat="1" applyFont="1" applyBorder="1" applyAlignment="1" applyProtection="1">
      <alignment horizontal="center" vertical="center"/>
      <protection locked="0"/>
    </xf>
    <xf numFmtId="0" fontId="63" fillId="0" borderId="46" xfId="0" applyFont="1" applyBorder="1" applyAlignment="1" applyProtection="1">
      <alignment horizontal="center" vertical="center"/>
      <protection locked="0"/>
    </xf>
    <xf numFmtId="0" fontId="63" fillId="0" borderId="1" xfId="0" applyFont="1" applyBorder="1" applyAlignment="1" applyProtection="1">
      <alignment horizontal="center" vertical="center"/>
      <protection locked="0"/>
    </xf>
    <xf numFmtId="1" fontId="19" fillId="5" borderId="3" xfId="0" applyNumberFormat="1" applyFont="1" applyFill="1" applyBorder="1" applyAlignment="1">
      <alignment horizontal="center" vertical="center" textRotation="90"/>
    </xf>
    <xf numFmtId="0" fontId="11" fillId="5" borderId="4" xfId="0" applyFont="1" applyFill="1" applyBorder="1" applyAlignment="1">
      <alignment horizontal="left" vertical="top" wrapText="1"/>
    </xf>
    <xf numFmtId="0" fontId="11" fillId="5" borderId="5" xfId="0" applyFont="1" applyFill="1" applyBorder="1" applyAlignment="1">
      <alignment horizontal="left" vertical="top" wrapText="1"/>
    </xf>
    <xf numFmtId="0" fontId="11" fillId="5" borderId="6" xfId="0" applyFont="1" applyFill="1" applyBorder="1" applyAlignment="1">
      <alignment horizontal="left" vertical="top" wrapText="1"/>
    </xf>
    <xf numFmtId="0" fontId="11" fillId="5" borderId="67" xfId="0" applyFont="1" applyFill="1" applyBorder="1" applyAlignment="1">
      <alignment horizontal="left" vertical="top" wrapText="1"/>
    </xf>
    <xf numFmtId="0" fontId="11" fillId="5" borderId="38" xfId="0" applyFont="1" applyFill="1" applyBorder="1" applyAlignment="1">
      <alignment horizontal="left" vertical="top" wrapText="1"/>
    </xf>
    <xf numFmtId="1" fontId="19" fillId="5" borderId="70" xfId="0" applyNumberFormat="1" applyFont="1" applyFill="1" applyBorder="1" applyAlignment="1">
      <alignment horizontal="center" vertical="center" textRotation="90"/>
    </xf>
    <xf numFmtId="49" fontId="63" fillId="0" borderId="66" xfId="0" applyNumberFormat="1" applyFont="1" applyBorder="1" applyAlignment="1" applyProtection="1">
      <alignment horizontal="center" vertical="center"/>
      <protection locked="0"/>
    </xf>
    <xf numFmtId="49" fontId="63" fillId="0" borderId="5" xfId="0" applyNumberFormat="1" applyFont="1" applyBorder="1" applyAlignment="1" applyProtection="1">
      <alignment horizontal="center" vertical="center"/>
      <protection locked="0"/>
    </xf>
    <xf numFmtId="49" fontId="63" fillId="0" borderId="30" xfId="0" applyNumberFormat="1" applyFont="1" applyBorder="1" applyAlignment="1" applyProtection="1">
      <alignment horizontal="center" vertical="center"/>
      <protection locked="0"/>
    </xf>
    <xf numFmtId="49" fontId="63" fillId="0" borderId="15" xfId="0" applyNumberFormat="1" applyFont="1" applyBorder="1" applyAlignment="1" applyProtection="1">
      <alignment horizontal="center" vertical="center"/>
      <protection locked="0"/>
    </xf>
    <xf numFmtId="1" fontId="19" fillId="66" borderId="3" xfId="0" applyNumberFormat="1" applyFont="1" applyFill="1" applyBorder="1" applyAlignment="1">
      <alignment horizontal="center" vertical="center" textRotation="90"/>
    </xf>
    <xf numFmtId="1" fontId="19" fillId="66" borderId="13" xfId="0" applyNumberFormat="1" applyFont="1" applyFill="1" applyBorder="1" applyAlignment="1">
      <alignment horizontal="center" vertical="center" textRotation="90"/>
    </xf>
    <xf numFmtId="0" fontId="63" fillId="0" borderId="4" xfId="0" applyFont="1" applyBorder="1" applyAlignment="1" applyProtection="1">
      <alignment horizontal="left" vertical="center" wrapText="1"/>
      <protection locked="0"/>
    </xf>
    <xf numFmtId="0" fontId="63" fillId="0" borderId="5" xfId="0" applyFont="1" applyBorder="1" applyAlignment="1" applyProtection="1">
      <alignment horizontal="left" vertical="center" wrapText="1"/>
      <protection locked="0"/>
    </xf>
    <xf numFmtId="0" fontId="63" fillId="0" borderId="67" xfId="0" applyFont="1" applyBorder="1" applyAlignment="1" applyProtection="1">
      <alignment horizontal="left" vertical="center" wrapText="1"/>
      <protection locked="0"/>
    </xf>
    <xf numFmtId="0" fontId="63" fillId="0" borderId="14" xfId="0" applyFont="1" applyBorder="1" applyAlignment="1" applyProtection="1">
      <alignment horizontal="left" vertical="center" wrapText="1"/>
      <protection locked="0"/>
    </xf>
    <xf numFmtId="0" fontId="63" fillId="0" borderId="15" xfId="0" applyFont="1" applyBorder="1" applyAlignment="1" applyProtection="1">
      <alignment horizontal="left" vertical="center" wrapText="1"/>
      <protection locked="0"/>
    </xf>
    <xf numFmtId="0" fontId="63" fillId="0" borderId="38" xfId="0" applyFont="1" applyBorder="1" applyAlignment="1" applyProtection="1">
      <alignment horizontal="left" vertical="center" wrapText="1"/>
      <protection locked="0"/>
    </xf>
    <xf numFmtId="0" fontId="11" fillId="5" borderId="33" xfId="0" applyFont="1" applyFill="1" applyBorder="1" applyAlignment="1">
      <alignment horizontal="center" vertical="center" wrapText="1"/>
    </xf>
    <xf numFmtId="0" fontId="11" fillId="5" borderId="24" xfId="0" applyFont="1" applyFill="1" applyBorder="1" applyAlignment="1">
      <alignment horizontal="center" vertical="center" wrapText="1"/>
    </xf>
    <xf numFmtId="0" fontId="11" fillId="5" borderId="27" xfId="0" applyFont="1" applyFill="1" applyBorder="1" applyAlignment="1">
      <alignment horizontal="center" vertical="center" wrapText="1"/>
    </xf>
    <xf numFmtId="0" fontId="11" fillId="5" borderId="44" xfId="0" applyFont="1" applyFill="1" applyBorder="1" applyAlignment="1">
      <alignment horizontal="center" vertical="center" wrapText="1"/>
    </xf>
    <xf numFmtId="0" fontId="11" fillId="5" borderId="1" xfId="0" applyFont="1" applyFill="1" applyBorder="1" applyAlignment="1">
      <alignment horizontal="center" vertical="center" wrapText="1"/>
    </xf>
    <xf numFmtId="0" fontId="11" fillId="5" borderId="48" xfId="0" applyFont="1" applyFill="1" applyBorder="1" applyAlignment="1">
      <alignment horizontal="center" vertical="center" wrapText="1"/>
    </xf>
    <xf numFmtId="0" fontId="11" fillId="5" borderId="33" xfId="0" applyFont="1" applyFill="1" applyBorder="1" applyAlignment="1">
      <alignment horizontal="center" vertical="top" wrapText="1"/>
    </xf>
    <xf numFmtId="0" fontId="11" fillId="5" borderId="24" xfId="0" applyFont="1" applyFill="1" applyBorder="1" applyAlignment="1">
      <alignment horizontal="center" vertical="top" wrapText="1"/>
    </xf>
    <xf numFmtId="0" fontId="11" fillId="5" borderId="34" xfId="0" applyFont="1" applyFill="1" applyBorder="1" applyAlignment="1">
      <alignment horizontal="center" vertical="top" wrapText="1"/>
    </xf>
    <xf numFmtId="0" fontId="11" fillId="5" borderId="14" xfId="0" applyFont="1" applyFill="1" applyBorder="1" applyAlignment="1">
      <alignment horizontal="center" vertical="top" wrapText="1"/>
    </xf>
    <xf numFmtId="0" fontId="11" fillId="5" borderId="15" xfId="0" applyFont="1" applyFill="1" applyBorder="1" applyAlignment="1">
      <alignment horizontal="center" vertical="top" wrapText="1"/>
    </xf>
    <xf numFmtId="0" fontId="11" fillId="5" borderId="38" xfId="0" applyFont="1" applyFill="1" applyBorder="1" applyAlignment="1">
      <alignment horizontal="center" vertical="top" wrapText="1"/>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11" xfId="0" applyFont="1" applyFill="1" applyBorder="1" applyAlignment="1">
      <alignment horizontal="center" vertical="center"/>
    </xf>
    <xf numFmtId="0" fontId="63" fillId="0" borderId="17" xfId="0" applyFont="1" applyBorder="1" applyAlignment="1" applyProtection="1">
      <alignment horizontal="center" vertical="top"/>
      <protection locked="0"/>
    </xf>
    <xf numFmtId="0" fontId="63" fillId="0" borderId="18" xfId="0" applyFont="1" applyBorder="1" applyAlignment="1" applyProtection="1">
      <alignment horizontal="center" vertical="top"/>
      <protection locked="0"/>
    </xf>
    <xf numFmtId="0" fontId="63" fillId="0" borderId="19" xfId="0" applyFont="1" applyBorder="1" applyAlignment="1" applyProtection="1">
      <alignment horizontal="center" vertical="top"/>
      <protection locked="0"/>
    </xf>
    <xf numFmtId="0" fontId="63" fillId="0" borderId="17" xfId="0" applyFont="1" applyBorder="1" applyAlignment="1" applyProtection="1">
      <alignment horizontal="center" vertical="center"/>
      <protection locked="0"/>
    </xf>
    <xf numFmtId="0" fontId="63" fillId="0" borderId="18" xfId="0" applyFont="1" applyBorder="1" applyAlignment="1" applyProtection="1">
      <alignment horizontal="center" vertical="center"/>
      <protection locked="0"/>
    </xf>
    <xf numFmtId="0" fontId="63" fillId="0" borderId="21" xfId="0" applyFont="1" applyBorder="1" applyAlignment="1" applyProtection="1">
      <alignment horizontal="center" vertical="center"/>
      <protection locked="0"/>
    </xf>
    <xf numFmtId="1" fontId="19" fillId="55" borderId="22" xfId="0" applyNumberFormat="1" applyFont="1" applyFill="1" applyBorder="1" applyAlignment="1">
      <alignment horizontal="center" vertical="center" textRotation="90"/>
    </xf>
    <xf numFmtId="1" fontId="19" fillId="55" borderId="28" xfId="0" applyNumberFormat="1" applyFont="1" applyFill="1" applyBorder="1" applyAlignment="1">
      <alignment horizontal="center" vertical="center" textRotation="90"/>
    </xf>
    <xf numFmtId="0" fontId="63" fillId="0" borderId="66" xfId="0" applyFont="1" applyBorder="1" applyAlignment="1" applyProtection="1">
      <alignment horizontal="center" vertical="center"/>
      <protection locked="0"/>
    </xf>
    <xf numFmtId="0" fontId="63" fillId="0" borderId="5" xfId="0" applyFont="1" applyBorder="1" applyAlignment="1" applyProtection="1">
      <alignment horizontal="center" vertical="center"/>
      <protection locked="0"/>
    </xf>
    <xf numFmtId="0" fontId="18" fillId="0" borderId="92" xfId="0" applyFont="1" applyBorder="1" applyAlignment="1">
      <alignment horizontal="center" vertical="center" textRotation="90"/>
    </xf>
    <xf numFmtId="0" fontId="18" fillId="0" borderId="91" xfId="0" applyFont="1" applyBorder="1" applyAlignment="1">
      <alignment horizontal="center" vertical="center" textRotation="90"/>
    </xf>
    <xf numFmtId="0" fontId="18" fillId="0" borderId="94" xfId="0" applyFont="1" applyBorder="1" applyAlignment="1">
      <alignment horizontal="center" vertical="center" textRotation="90"/>
    </xf>
    <xf numFmtId="1" fontId="19" fillId="38" borderId="32" xfId="0" applyNumberFormat="1" applyFont="1" applyFill="1" applyBorder="1" applyAlignment="1">
      <alignment horizontal="center" vertical="center" textRotation="90"/>
    </xf>
    <xf numFmtId="1" fontId="19" fillId="38" borderId="43" xfId="0" applyNumberFormat="1" applyFont="1" applyFill="1" applyBorder="1" applyAlignment="1">
      <alignment horizontal="center" vertical="center" textRotation="90"/>
    </xf>
    <xf numFmtId="0" fontId="12" fillId="38" borderId="32" xfId="0" applyFont="1" applyFill="1" applyBorder="1" applyAlignment="1">
      <alignment horizontal="left" vertical="top" wrapText="1"/>
    </xf>
    <xf numFmtId="0" fontId="12" fillId="38" borderId="147" xfId="0" applyFont="1" applyFill="1" applyBorder="1" applyAlignment="1">
      <alignment horizontal="left" vertical="top" wrapText="1"/>
    </xf>
    <xf numFmtId="0" fontId="12" fillId="38" borderId="43" xfId="0" applyFont="1" applyFill="1" applyBorder="1" applyAlignment="1">
      <alignment horizontal="left" vertical="top" wrapText="1"/>
    </xf>
    <xf numFmtId="0" fontId="12" fillId="38" borderId="149" xfId="0" applyFont="1" applyFill="1" applyBorder="1" applyAlignment="1">
      <alignment horizontal="left" vertical="top" wrapText="1"/>
    </xf>
    <xf numFmtId="2" fontId="161" fillId="0" borderId="26" xfId="0" applyNumberFormat="1" applyFont="1" applyBorder="1" applyAlignment="1" applyProtection="1">
      <alignment horizontal="center" vertical="center"/>
      <protection locked="0"/>
    </xf>
    <xf numFmtId="2" fontId="161" fillId="0" borderId="24" xfId="0" applyNumberFormat="1" applyFont="1" applyBorder="1" applyAlignment="1" applyProtection="1">
      <alignment horizontal="center" vertical="center"/>
      <protection locked="0"/>
    </xf>
    <xf numFmtId="2" fontId="161" fillId="0" borderId="34" xfId="0" applyNumberFormat="1" applyFont="1" applyBorder="1" applyAlignment="1" applyProtection="1">
      <alignment horizontal="center" vertical="center"/>
      <protection locked="0"/>
    </xf>
    <xf numFmtId="2" fontId="161" fillId="0" borderId="46" xfId="0" applyNumberFormat="1" applyFont="1" applyBorder="1" applyAlignment="1" applyProtection="1">
      <alignment horizontal="center" vertical="center"/>
      <protection locked="0"/>
    </xf>
    <xf numFmtId="2" fontId="161" fillId="0" borderId="1" xfId="0" applyNumberFormat="1" applyFont="1" applyBorder="1" applyAlignment="1" applyProtection="1">
      <alignment horizontal="center" vertical="center"/>
      <protection locked="0"/>
    </xf>
    <xf numFmtId="2" fontId="161" fillId="0" borderId="47" xfId="0" applyNumberFormat="1" applyFont="1" applyBorder="1" applyAlignment="1" applyProtection="1">
      <alignment horizontal="center" vertical="center"/>
      <protection locked="0"/>
    </xf>
    <xf numFmtId="0" fontId="63" fillId="0" borderId="7" xfId="0" applyFont="1" applyBorder="1" applyAlignment="1" applyProtection="1">
      <alignment horizontal="center" vertical="top"/>
      <protection locked="0"/>
    </xf>
    <xf numFmtId="0" fontId="63" fillId="0" borderId="8" xfId="0" applyFont="1" applyBorder="1" applyAlignment="1" applyProtection="1">
      <alignment horizontal="center" vertical="top"/>
      <protection locked="0"/>
    </xf>
    <xf numFmtId="0" fontId="63" fillId="0" borderId="9" xfId="0" applyFont="1" applyBorder="1" applyAlignment="1" applyProtection="1">
      <alignment horizontal="center" vertical="top"/>
      <protection locked="0"/>
    </xf>
    <xf numFmtId="0" fontId="63" fillId="0" borderId="35" xfId="0" applyFont="1" applyBorder="1" applyAlignment="1" applyProtection="1">
      <alignment horizontal="center" vertical="center"/>
      <protection locked="0"/>
    </xf>
    <xf numFmtId="0" fontId="63" fillId="0" borderId="36" xfId="0" applyFont="1" applyBorder="1" applyAlignment="1" applyProtection="1">
      <alignment horizontal="center" vertical="center"/>
      <protection locked="0"/>
    </xf>
    <xf numFmtId="0" fontId="63" fillId="0" borderId="40" xfId="0" applyFont="1" applyBorder="1" applyAlignment="1" applyProtection="1">
      <alignment horizontal="center" vertical="center"/>
      <protection locked="0"/>
    </xf>
    <xf numFmtId="0" fontId="63" fillId="0" borderId="37" xfId="0" applyFont="1" applyBorder="1" applyAlignment="1" applyProtection="1">
      <alignment horizontal="center" vertical="center"/>
      <protection locked="0"/>
    </xf>
    <xf numFmtId="0" fontId="63" fillId="0" borderId="60" xfId="0" applyFont="1" applyBorder="1" applyAlignment="1" applyProtection="1">
      <alignment horizontal="center" vertical="center"/>
      <protection locked="0"/>
    </xf>
    <xf numFmtId="0" fontId="63" fillId="0" borderId="58" xfId="0" applyFont="1" applyBorder="1" applyAlignment="1" applyProtection="1">
      <alignment horizontal="center" vertical="center"/>
      <protection locked="0"/>
    </xf>
    <xf numFmtId="0" fontId="63" fillId="0" borderId="59" xfId="0" applyFont="1" applyBorder="1" applyAlignment="1" applyProtection="1">
      <alignment horizontal="center" vertical="center"/>
      <protection locked="0"/>
    </xf>
    <xf numFmtId="0" fontId="64" fillId="0" borderId="60" xfId="0" applyFont="1" applyBorder="1" applyAlignment="1" applyProtection="1">
      <alignment horizontal="center" vertical="center"/>
      <protection locked="0"/>
    </xf>
    <xf numFmtId="0" fontId="64" fillId="0" borderId="58" xfId="0" applyFont="1" applyBorder="1" applyAlignment="1" applyProtection="1">
      <alignment horizontal="center" vertical="center"/>
      <protection locked="0"/>
    </xf>
    <xf numFmtId="0" fontId="64" fillId="0" borderId="61" xfId="0" applyFont="1" applyBorder="1" applyAlignment="1" applyProtection="1">
      <alignment horizontal="center" vertical="center"/>
      <protection locked="0"/>
    </xf>
    <xf numFmtId="0" fontId="19" fillId="0" borderId="2" xfId="0" applyFont="1" applyBorder="1" applyAlignment="1">
      <alignment horizontal="center" vertical="center" textRotation="90"/>
    </xf>
    <xf numFmtId="0" fontId="19" fillId="0" borderId="12" xfId="0" applyFont="1" applyBorder="1" applyAlignment="1">
      <alignment horizontal="center" vertical="center" textRotation="90"/>
    </xf>
    <xf numFmtId="0" fontId="19" fillId="0" borderId="42" xfId="0" applyFont="1" applyBorder="1" applyAlignment="1">
      <alignment horizontal="center" vertical="center" textRotation="90"/>
    </xf>
    <xf numFmtId="0" fontId="161" fillId="0" borderId="24" xfId="0" applyFont="1" applyBorder="1" applyAlignment="1" applyProtection="1">
      <alignment horizontal="center" vertical="center" wrapText="1"/>
      <protection locked="0"/>
    </xf>
    <xf numFmtId="0" fontId="161" fillId="0" borderId="1" xfId="0" applyFont="1" applyBorder="1" applyAlignment="1" applyProtection="1">
      <alignment horizontal="center" vertical="center" wrapText="1"/>
      <protection locked="0"/>
    </xf>
    <xf numFmtId="0" fontId="11" fillId="5" borderId="23" xfId="0" applyFont="1" applyFill="1" applyBorder="1" applyAlignment="1">
      <alignment horizontal="left" vertical="center" wrapText="1"/>
    </xf>
    <xf numFmtId="0" fontId="11" fillId="5" borderId="25" xfId="0" applyFont="1" applyFill="1" applyBorder="1" applyAlignment="1">
      <alignment horizontal="left" vertical="center" wrapText="1"/>
    </xf>
    <xf numFmtId="0" fontId="11" fillId="5" borderId="29" xfId="0" applyFont="1" applyFill="1" applyBorder="1" applyAlignment="1">
      <alignment horizontal="left" vertical="center" wrapText="1"/>
    </xf>
    <xf numFmtId="0" fontId="11" fillId="5" borderId="16" xfId="0" applyFont="1" applyFill="1" applyBorder="1" applyAlignment="1">
      <alignment horizontal="left" vertical="center" wrapText="1"/>
    </xf>
    <xf numFmtId="0" fontId="63" fillId="0" borderId="35" xfId="0" applyFont="1" applyBorder="1" applyAlignment="1" applyProtection="1">
      <alignment horizontal="center" vertical="top"/>
      <protection locked="0"/>
    </xf>
    <xf numFmtId="0" fontId="63" fillId="0" borderId="36" xfId="0" applyFont="1" applyBorder="1" applyAlignment="1" applyProtection="1">
      <alignment horizontal="center" vertical="top"/>
      <protection locked="0"/>
    </xf>
    <xf numFmtId="0" fontId="11" fillId="5" borderId="15" xfId="0" applyFont="1" applyFill="1" applyBorder="1" applyAlignment="1">
      <alignment horizontal="left" vertical="center" wrapText="1"/>
    </xf>
    <xf numFmtId="0" fontId="63" fillId="0" borderId="18" xfId="0" applyFont="1" applyBorder="1" applyAlignment="1" applyProtection="1">
      <alignment horizontal="center" vertical="center" wrapText="1"/>
      <protection locked="0"/>
    </xf>
    <xf numFmtId="0" fontId="63" fillId="0" borderId="63" xfId="0" applyFont="1" applyBorder="1" applyAlignment="1" applyProtection="1">
      <alignment horizontal="center" vertical="center" wrapText="1"/>
      <protection locked="0"/>
    </xf>
    <xf numFmtId="0" fontId="11" fillId="5" borderId="23" xfId="0" applyFont="1" applyFill="1" applyBorder="1" applyAlignment="1">
      <alignment horizontal="left" vertical="top" wrapText="1"/>
    </xf>
    <xf numFmtId="0" fontId="157" fillId="0" borderId="35" xfId="0" applyFont="1" applyBorder="1" applyAlignment="1" applyProtection="1">
      <alignment horizontal="center" vertical="center"/>
      <protection locked="0"/>
    </xf>
    <xf numFmtId="0" fontId="157" fillId="0" borderId="36" xfId="0" applyFont="1" applyBorder="1" applyAlignment="1" applyProtection="1">
      <alignment horizontal="center" vertical="center"/>
      <protection locked="0"/>
    </xf>
    <xf numFmtId="0" fontId="157" fillId="0" borderId="62" xfId="0" applyFont="1" applyBorder="1" applyAlignment="1" applyProtection="1">
      <alignment horizontal="center" vertical="center"/>
      <protection locked="0"/>
    </xf>
    <xf numFmtId="0" fontId="63" fillId="0" borderId="7" xfId="0" applyFont="1" applyBorder="1" applyAlignment="1" applyProtection="1">
      <alignment horizontal="center" vertical="center"/>
      <protection locked="0"/>
    </xf>
    <xf numFmtId="0" fontId="63" fillId="0" borderId="8" xfId="0" applyFont="1" applyBorder="1" applyAlignment="1" applyProtection="1">
      <alignment horizontal="center" vertical="center"/>
      <protection locked="0"/>
    </xf>
    <xf numFmtId="0" fontId="63" fillId="0" borderId="9" xfId="0" applyFont="1" applyBorder="1" applyAlignment="1" applyProtection="1">
      <alignment horizontal="center" vertical="center"/>
      <protection locked="0"/>
    </xf>
    <xf numFmtId="0" fontId="63" fillId="0" borderId="11" xfId="0" applyFont="1" applyBorder="1" applyAlignment="1" applyProtection="1">
      <alignment horizontal="center" vertical="center"/>
      <protection locked="0"/>
    </xf>
    <xf numFmtId="0" fontId="158" fillId="0" borderId="35" xfId="0" applyFont="1" applyBorder="1" applyAlignment="1" applyProtection="1">
      <alignment horizontal="center" vertical="center" wrapText="1"/>
      <protection locked="0"/>
    </xf>
    <xf numFmtId="0" fontId="158" fillId="0" borderId="36" xfId="0" applyFont="1" applyBorder="1" applyAlignment="1" applyProtection="1">
      <alignment horizontal="center" vertical="center" wrapText="1"/>
      <protection locked="0"/>
    </xf>
    <xf numFmtId="0" fontId="158" fillId="0" borderId="37" xfId="0" applyFont="1" applyBorder="1" applyAlignment="1" applyProtection="1">
      <alignment horizontal="center" vertical="center" wrapText="1"/>
      <protection locked="0"/>
    </xf>
    <xf numFmtId="0" fontId="158" fillId="0" borderId="17" xfId="0" applyFont="1" applyBorder="1" applyAlignment="1" applyProtection="1">
      <alignment horizontal="center" vertical="center" wrapText="1"/>
      <protection locked="0"/>
    </xf>
    <xf numFmtId="0" fontId="158" fillId="0" borderId="18" xfId="0" applyFont="1" applyBorder="1" applyAlignment="1" applyProtection="1">
      <alignment horizontal="center" vertical="center" wrapText="1"/>
      <protection locked="0"/>
    </xf>
    <xf numFmtId="0" fontId="158" fillId="0" borderId="21" xfId="0" applyFont="1" applyBorder="1" applyAlignment="1" applyProtection="1">
      <alignment horizontal="center" vertical="center" wrapText="1"/>
      <protection locked="0"/>
    </xf>
    <xf numFmtId="0" fontId="63" fillId="0" borderId="19" xfId="0" applyFont="1" applyBorder="1" applyAlignment="1" applyProtection="1">
      <alignment horizontal="center" vertical="center"/>
      <protection locked="0"/>
    </xf>
    <xf numFmtId="0" fontId="64" fillId="0" borderId="17" xfId="0" applyFont="1" applyBorder="1" applyAlignment="1" applyProtection="1">
      <alignment horizontal="center" vertical="center"/>
      <protection locked="0"/>
    </xf>
    <xf numFmtId="0" fontId="64" fillId="0" borderId="18" xfId="0" applyFont="1" applyBorder="1" applyAlignment="1" applyProtection="1">
      <alignment horizontal="center" vertical="center"/>
      <protection locked="0"/>
    </xf>
    <xf numFmtId="0" fontId="64" fillId="0" borderId="21" xfId="0" applyFont="1" applyBorder="1" applyAlignment="1" applyProtection="1">
      <alignment horizontal="center" vertical="center"/>
      <protection locked="0"/>
    </xf>
    <xf numFmtId="0" fontId="63" fillId="0" borderId="37" xfId="0" applyFont="1" applyBorder="1" applyAlignment="1" applyProtection="1">
      <alignment horizontal="center" vertical="top"/>
      <protection locked="0"/>
    </xf>
    <xf numFmtId="0" fontId="63" fillId="0" borderId="21" xfId="0" applyFont="1" applyBorder="1" applyAlignment="1" applyProtection="1">
      <alignment horizontal="center" vertical="top"/>
      <protection locked="0"/>
    </xf>
    <xf numFmtId="0" fontId="63" fillId="0" borderId="40" xfId="0" applyFont="1" applyBorder="1" applyAlignment="1" applyProtection="1">
      <alignment horizontal="center" vertical="top"/>
      <protection locked="0"/>
    </xf>
    <xf numFmtId="0" fontId="64" fillId="0" borderId="52" xfId="0" applyFont="1" applyBorder="1" applyAlignment="1" applyProtection="1">
      <alignment horizontal="center" vertical="center"/>
      <protection locked="0"/>
    </xf>
    <xf numFmtId="0" fontId="64" fillId="0" borderId="53" xfId="0" applyFont="1" applyBorder="1" applyAlignment="1" applyProtection="1">
      <alignment horizontal="center" vertical="center"/>
      <protection locked="0"/>
    </xf>
    <xf numFmtId="0" fontId="64" fillId="0" borderId="54" xfId="0" applyFont="1" applyBorder="1" applyAlignment="1" applyProtection="1">
      <alignment horizontal="center" vertical="center"/>
      <protection locked="0"/>
    </xf>
    <xf numFmtId="2" fontId="11" fillId="5" borderId="57" xfId="0" applyNumberFormat="1" applyFont="1" applyFill="1" applyBorder="1" applyAlignment="1">
      <alignment vertical="center"/>
    </xf>
    <xf numFmtId="2" fontId="11" fillId="5" borderId="58" xfId="0" applyNumberFormat="1" applyFont="1" applyFill="1" applyBorder="1" applyAlignment="1">
      <alignment vertical="center"/>
    </xf>
    <xf numFmtId="2" fontId="11" fillId="5" borderId="59" xfId="0" applyNumberFormat="1" applyFont="1" applyFill="1" applyBorder="1" applyAlignment="1">
      <alignment vertical="center"/>
    </xf>
    <xf numFmtId="2" fontId="63" fillId="0" borderId="60" xfId="0" applyNumberFormat="1" applyFont="1" applyBorder="1" applyAlignment="1" applyProtection="1">
      <alignment horizontal="center" vertical="center"/>
      <protection locked="0"/>
    </xf>
    <xf numFmtId="2" fontId="63" fillId="0" borderId="58" xfId="0" applyNumberFormat="1" applyFont="1" applyBorder="1" applyAlignment="1" applyProtection="1">
      <alignment horizontal="center" vertical="center"/>
      <protection locked="0"/>
    </xf>
    <xf numFmtId="2" fontId="63" fillId="0" borderId="61" xfId="0" applyNumberFormat="1" applyFont="1" applyBorder="1" applyAlignment="1" applyProtection="1">
      <alignment horizontal="center" vertical="center"/>
      <protection locked="0"/>
    </xf>
    <xf numFmtId="2" fontId="11" fillId="5" borderId="56" xfId="0" applyNumberFormat="1" applyFont="1" applyFill="1" applyBorder="1" applyAlignment="1">
      <alignment horizontal="left" vertical="center"/>
    </xf>
    <xf numFmtId="0" fontId="63" fillId="0" borderId="170" xfId="0" applyFont="1" applyBorder="1" applyAlignment="1" applyProtection="1">
      <alignment horizontal="center" vertical="center"/>
      <protection locked="0"/>
    </xf>
    <xf numFmtId="0" fontId="11" fillId="38" borderId="23" xfId="0" applyFont="1" applyFill="1" applyBorder="1" applyAlignment="1">
      <alignment horizontal="left" vertical="center" wrapText="1"/>
    </xf>
    <xf numFmtId="0" fontId="11" fillId="38" borderId="24" xfId="0" applyFont="1" applyFill="1" applyBorder="1" applyAlignment="1">
      <alignment horizontal="left" vertical="center" wrapText="1"/>
    </xf>
    <xf numFmtId="0" fontId="11" fillId="38" borderId="25" xfId="0" applyFont="1" applyFill="1" applyBorder="1" applyAlignment="1">
      <alignment horizontal="left" vertical="center" wrapText="1"/>
    </xf>
    <xf numFmtId="0" fontId="23" fillId="66" borderId="163" xfId="0" applyFont="1" applyFill="1" applyBorder="1" applyAlignment="1">
      <alignment horizontal="left" vertical="center"/>
    </xf>
    <xf numFmtId="0" fontId="23" fillId="66" borderId="110" xfId="0" applyFont="1" applyFill="1" applyBorder="1" applyAlignment="1">
      <alignment horizontal="left" vertical="center"/>
    </xf>
    <xf numFmtId="0" fontId="23" fillId="66" borderId="104" xfId="0" applyFont="1" applyFill="1" applyBorder="1" applyAlignment="1">
      <alignment horizontal="left" vertical="center"/>
    </xf>
    <xf numFmtId="0" fontId="12" fillId="0" borderId="0" xfId="0" applyFont="1" applyAlignment="1">
      <alignment horizontal="left" vertical="top" wrapText="1"/>
    </xf>
    <xf numFmtId="0" fontId="14" fillId="0" borderId="0" xfId="0" applyFont="1" applyAlignment="1">
      <alignment horizontal="right" vertical="top" wrapText="1"/>
    </xf>
    <xf numFmtId="164" fontId="14" fillId="0" borderId="0" xfId="0" applyNumberFormat="1" applyFont="1" applyAlignment="1">
      <alignment horizontal="left" vertical="top" wrapText="1"/>
    </xf>
    <xf numFmtId="0" fontId="15" fillId="0" borderId="0" xfId="0" applyFont="1" applyAlignment="1">
      <alignment horizontal="right" vertical="top" wrapText="1"/>
    </xf>
    <xf numFmtId="0" fontId="202" fillId="2" borderId="24" xfId="0" applyFont="1" applyFill="1" applyBorder="1" applyAlignment="1">
      <alignment horizontal="center" vertical="center" wrapText="1"/>
    </xf>
    <xf numFmtId="0" fontId="202" fillId="2" borderId="27" xfId="0" applyFont="1" applyFill="1" applyBorder="1" applyAlignment="1">
      <alignment horizontal="center" vertical="center" wrapText="1"/>
    </xf>
    <xf numFmtId="0" fontId="202" fillId="2" borderId="15" xfId="0" applyFont="1" applyFill="1" applyBorder="1" applyAlignment="1">
      <alignment horizontal="center" vertical="center" wrapText="1"/>
    </xf>
    <xf numFmtId="0" fontId="202" fillId="2" borderId="31" xfId="0" applyFont="1" applyFill="1" applyBorder="1" applyAlignment="1">
      <alignment horizontal="center" vertical="center" wrapText="1"/>
    </xf>
    <xf numFmtId="0" fontId="157" fillId="0" borderId="26" xfId="0" applyFont="1" applyBorder="1" applyAlignment="1" applyProtection="1">
      <alignment horizontal="center" vertical="center" wrapText="1"/>
      <protection locked="0"/>
    </xf>
    <xf numFmtId="0" fontId="157" fillId="0" borderId="24" xfId="0" applyFont="1" applyBorder="1" applyAlignment="1" applyProtection="1">
      <alignment horizontal="center" vertical="center" wrapText="1"/>
      <protection locked="0"/>
    </xf>
    <xf numFmtId="0" fontId="157" fillId="0" borderId="46" xfId="0" applyFont="1" applyBorder="1" applyAlignment="1" applyProtection="1">
      <alignment horizontal="center" vertical="center" wrapText="1"/>
      <protection locked="0"/>
    </xf>
    <xf numFmtId="0" fontId="157" fillId="0" borderId="1" xfId="0" applyFont="1" applyBorder="1" applyAlignment="1" applyProtection="1">
      <alignment horizontal="center" vertical="center" wrapText="1"/>
      <protection locked="0"/>
    </xf>
    <xf numFmtId="1" fontId="19" fillId="66" borderId="32" xfId="0" applyNumberFormat="1" applyFont="1" applyFill="1" applyBorder="1" applyAlignment="1">
      <alignment horizontal="center" vertical="center" textRotation="90"/>
    </xf>
    <xf numFmtId="1" fontId="19" fillId="66" borderId="43" xfId="0" applyNumberFormat="1" applyFont="1" applyFill="1" applyBorder="1" applyAlignment="1">
      <alignment horizontal="center" vertical="center" textRotation="90"/>
    </xf>
    <xf numFmtId="49" fontId="63" fillId="0" borderId="26" xfId="0" applyNumberFormat="1" applyFont="1" applyBorder="1" applyAlignment="1" applyProtection="1">
      <alignment horizontal="center" vertical="center"/>
      <protection locked="0"/>
    </xf>
    <xf numFmtId="49" fontId="63" fillId="0" borderId="24" xfId="0" applyNumberFormat="1" applyFont="1" applyBorder="1" applyAlignment="1" applyProtection="1">
      <alignment horizontal="center" vertical="center"/>
      <protection locked="0"/>
    </xf>
    <xf numFmtId="49" fontId="63" fillId="0" borderId="46" xfId="0" applyNumberFormat="1" applyFont="1" applyBorder="1" applyAlignment="1" applyProtection="1">
      <alignment horizontal="center" vertical="center"/>
      <protection locked="0"/>
    </xf>
    <xf numFmtId="49" fontId="63" fillId="0" borderId="1" xfId="0" applyNumberFormat="1" applyFont="1" applyBorder="1" applyAlignment="1" applyProtection="1">
      <alignment horizontal="center" vertical="center"/>
      <protection locked="0"/>
    </xf>
    <xf numFmtId="0" fontId="177" fillId="0" borderId="26" xfId="0" applyFont="1" applyBorder="1" applyAlignment="1" applyProtection="1">
      <alignment horizontal="center" vertical="center" wrapText="1"/>
      <protection locked="0"/>
    </xf>
    <xf numFmtId="0" fontId="177" fillId="0" borderId="24" xfId="0" applyFont="1" applyBorder="1" applyAlignment="1" applyProtection="1">
      <alignment horizontal="center" vertical="center" wrapText="1"/>
      <protection locked="0"/>
    </xf>
    <xf numFmtId="0" fontId="177" fillId="0" borderId="30" xfId="0" applyFont="1" applyBorder="1" applyAlignment="1" applyProtection="1">
      <alignment horizontal="center" vertical="center" wrapText="1"/>
      <protection locked="0"/>
    </xf>
    <xf numFmtId="0" fontId="177" fillId="0" borderId="15" xfId="0" applyFont="1" applyBorder="1" applyAlignment="1" applyProtection="1">
      <alignment horizontal="center" vertical="center" wrapText="1"/>
      <protection locked="0"/>
    </xf>
    <xf numFmtId="0" fontId="11" fillId="5" borderId="24" xfId="0" applyFont="1" applyFill="1" applyBorder="1" applyAlignment="1">
      <alignment horizontal="left" vertical="center" wrapText="1"/>
    </xf>
    <xf numFmtId="0" fontId="11" fillId="5" borderId="15" xfId="0" applyFont="1" applyFill="1" applyBorder="1" applyAlignment="1">
      <alignment horizontal="left" vertical="center"/>
    </xf>
    <xf numFmtId="0" fontId="267" fillId="0" borderId="24" xfId="0" applyFont="1" applyBorder="1" applyAlignment="1" applyProtection="1">
      <alignment horizontal="right" vertical="center" wrapText="1"/>
      <protection locked="0"/>
    </xf>
    <xf numFmtId="0" fontId="267" fillId="0" borderId="25" xfId="0" applyFont="1" applyBorder="1" applyAlignment="1" applyProtection="1">
      <alignment horizontal="right" vertical="center" wrapText="1"/>
      <protection locked="0"/>
    </xf>
    <xf numFmtId="0" fontId="267" fillId="0" borderId="15" xfId="0" applyFont="1" applyBorder="1" applyAlignment="1" applyProtection="1">
      <alignment horizontal="right" vertical="center" wrapText="1"/>
      <protection locked="0"/>
    </xf>
    <xf numFmtId="0" fontId="267" fillId="0" borderId="16" xfId="0" applyFont="1" applyBorder="1" applyAlignment="1" applyProtection="1">
      <alignment horizontal="right" vertical="center" wrapText="1"/>
      <protection locked="0"/>
    </xf>
    <xf numFmtId="1" fontId="19" fillId="7" borderId="3" xfId="0" applyNumberFormat="1" applyFont="1" applyFill="1" applyBorder="1" applyAlignment="1">
      <alignment horizontal="center" vertical="center" textRotation="90"/>
    </xf>
    <xf numFmtId="1" fontId="19" fillId="7" borderId="70" xfId="0" applyNumberFormat="1" applyFont="1" applyFill="1" applyBorder="1" applyAlignment="1">
      <alignment horizontal="center" vertical="center" textRotation="90"/>
    </xf>
    <xf numFmtId="1" fontId="19" fillId="7" borderId="43" xfId="0" applyNumberFormat="1" applyFont="1" applyFill="1" applyBorder="1" applyAlignment="1">
      <alignment horizontal="center" vertical="center" textRotation="90"/>
    </xf>
    <xf numFmtId="0" fontId="11" fillId="0" borderId="4" xfId="0" applyFont="1" applyBorder="1" applyAlignment="1">
      <alignment horizontal="left" vertical="top" wrapText="1"/>
    </xf>
    <xf numFmtId="0" fontId="11" fillId="0" borderId="5" xfId="0" applyFont="1" applyBorder="1" applyAlignment="1">
      <alignment horizontal="left" vertical="top" wrapText="1"/>
    </xf>
    <xf numFmtId="0" fontId="11" fillId="0" borderId="67" xfId="0" applyFont="1" applyBorder="1" applyAlignment="1">
      <alignment horizontal="left" vertical="top" wrapText="1"/>
    </xf>
    <xf numFmtId="0" fontId="11" fillId="0" borderId="90" xfId="0" applyFont="1" applyBorder="1" applyAlignment="1">
      <alignment horizontal="left" vertical="top" wrapText="1"/>
    </xf>
    <xf numFmtId="0" fontId="11" fillId="0" borderId="0" xfId="0" applyFont="1" applyAlignment="1">
      <alignment horizontal="left" vertical="top" wrapText="1"/>
    </xf>
    <xf numFmtId="0" fontId="11" fillId="0" borderId="77" xfId="0" applyFont="1" applyBorder="1" applyAlignment="1">
      <alignment horizontal="left" vertical="top" wrapText="1"/>
    </xf>
    <xf numFmtId="0" fontId="11" fillId="0" borderId="14" xfId="0" applyFont="1" applyBorder="1" applyAlignment="1">
      <alignment horizontal="left" vertical="top" wrapText="1"/>
    </xf>
    <xf numFmtId="0" fontId="11" fillId="0" borderId="15" xfId="0" applyFont="1" applyBorder="1" applyAlignment="1">
      <alignment horizontal="left" vertical="top" wrapText="1"/>
    </xf>
    <xf numFmtId="0" fontId="11" fillId="0" borderId="38" xfId="0" applyFont="1" applyBorder="1" applyAlignment="1">
      <alignment horizontal="left" vertical="top" wrapText="1"/>
    </xf>
    <xf numFmtId="0" fontId="11" fillId="0" borderId="4" xfId="0" applyFont="1" applyBorder="1" applyAlignment="1">
      <alignment vertical="top"/>
    </xf>
    <xf numFmtId="0" fontId="11" fillId="0" borderId="5" xfId="0" applyFont="1" applyBorder="1" applyAlignment="1">
      <alignment vertical="top"/>
    </xf>
    <xf numFmtId="0" fontId="11" fillId="0" borderId="68" xfId="0" applyFont="1" applyBorder="1" applyAlignment="1">
      <alignment vertical="top"/>
    </xf>
    <xf numFmtId="0" fontId="37" fillId="0" borderId="90" xfId="0" applyFont="1" applyBorder="1" applyAlignment="1" applyProtection="1">
      <alignment vertical="top"/>
      <protection locked="0"/>
    </xf>
    <xf numFmtId="0" fontId="37" fillId="0" borderId="0" xfId="0" applyFont="1" applyAlignment="1" applyProtection="1">
      <alignment vertical="top"/>
      <protection locked="0"/>
    </xf>
    <xf numFmtId="0" fontId="37" fillId="0" borderId="78" xfId="0" applyFont="1" applyBorder="1" applyAlignment="1" applyProtection="1">
      <alignment vertical="top"/>
      <protection locked="0"/>
    </xf>
    <xf numFmtId="0" fontId="37" fillId="0" borderId="44" xfId="0" applyFont="1" applyBorder="1" applyAlignment="1" applyProtection="1">
      <alignment vertical="top"/>
      <protection locked="0"/>
    </xf>
    <xf numFmtId="0" fontId="37" fillId="0" borderId="1" xfId="0" applyFont="1" applyBorder="1" applyAlignment="1" applyProtection="1">
      <alignment vertical="top"/>
      <protection locked="0"/>
    </xf>
    <xf numFmtId="0" fontId="37" fillId="0" borderId="48" xfId="0" applyFont="1" applyBorder="1" applyAlignment="1" applyProtection="1">
      <alignment vertical="top"/>
      <protection locked="0"/>
    </xf>
    <xf numFmtId="0" fontId="38" fillId="0" borderId="33" xfId="0" applyFont="1" applyBorder="1" applyAlignment="1">
      <alignment horizontal="left" vertical="top" wrapText="1"/>
    </xf>
    <xf numFmtId="0" fontId="38" fillId="0" borderId="24" xfId="0" applyFont="1" applyBorder="1" applyAlignment="1">
      <alignment horizontal="left" vertical="top" wrapText="1"/>
    </xf>
    <xf numFmtId="0" fontId="38" fillId="0" borderId="34" xfId="0" applyFont="1" applyBorder="1" applyAlignment="1">
      <alignment horizontal="left" vertical="top" wrapText="1"/>
    </xf>
    <xf numFmtId="0" fontId="65" fillId="0" borderId="90" xfId="0" applyFont="1" applyBorder="1" applyAlignment="1" applyProtection="1">
      <alignment horizontal="left" vertical="top" wrapText="1"/>
      <protection locked="0"/>
    </xf>
    <xf numFmtId="0" fontId="65" fillId="0" borderId="0" xfId="0" applyFont="1" applyAlignment="1" applyProtection="1">
      <alignment horizontal="left" vertical="top" wrapText="1"/>
      <protection locked="0"/>
    </xf>
    <xf numFmtId="0" fontId="65" fillId="0" borderId="77" xfId="0" applyFont="1" applyBorder="1" applyAlignment="1" applyProtection="1">
      <alignment horizontal="left" vertical="top" wrapText="1"/>
      <protection locked="0"/>
    </xf>
    <xf numFmtId="0" fontId="65" fillId="0" borderId="14" xfId="0" applyFont="1" applyBorder="1" applyAlignment="1" applyProtection="1">
      <alignment horizontal="left" vertical="top" wrapText="1"/>
      <protection locked="0"/>
    </xf>
    <xf numFmtId="0" fontId="65" fillId="0" borderId="15" xfId="0" applyFont="1" applyBorder="1" applyAlignment="1" applyProtection="1">
      <alignment horizontal="left" vertical="top" wrapText="1"/>
      <protection locked="0"/>
    </xf>
    <xf numFmtId="0" fontId="65" fillId="0" borderId="38" xfId="0" applyFont="1" applyBorder="1" applyAlignment="1" applyProtection="1">
      <alignment horizontal="left" vertical="top" wrapText="1"/>
      <protection locked="0"/>
    </xf>
    <xf numFmtId="0" fontId="11" fillId="7" borderId="32" xfId="0" applyFont="1" applyFill="1" applyBorder="1" applyAlignment="1">
      <alignment horizontal="left" vertical="top" wrapText="1"/>
    </xf>
    <xf numFmtId="0" fontId="11" fillId="7" borderId="43" xfId="0" applyFont="1" applyFill="1" applyBorder="1" applyAlignment="1">
      <alignment horizontal="left" vertical="top" wrapText="1"/>
    </xf>
    <xf numFmtId="15" fontId="63" fillId="0" borderId="33" xfId="0" applyNumberFormat="1" applyFont="1" applyBorder="1" applyAlignment="1" applyProtection="1">
      <alignment horizontal="center" vertical="center" wrapText="1"/>
      <protection locked="0"/>
    </xf>
    <xf numFmtId="15" fontId="63" fillId="0" borderId="24" xfId="0" applyNumberFormat="1" applyFont="1" applyBorder="1" applyAlignment="1" applyProtection="1">
      <alignment horizontal="center" vertical="center" wrapText="1"/>
      <protection locked="0"/>
    </xf>
    <xf numFmtId="15" fontId="63" fillId="0" borderId="34" xfId="0" applyNumberFormat="1" applyFont="1" applyBorder="1" applyAlignment="1" applyProtection="1">
      <alignment horizontal="center" vertical="center" wrapText="1"/>
      <protection locked="0"/>
    </xf>
    <xf numFmtId="15" fontId="63" fillId="0" borderId="44" xfId="0" applyNumberFormat="1" applyFont="1" applyBorder="1" applyAlignment="1" applyProtection="1">
      <alignment horizontal="center" vertical="center" wrapText="1"/>
      <protection locked="0"/>
    </xf>
    <xf numFmtId="15" fontId="63" fillId="0" borderId="1" xfId="0" applyNumberFormat="1" applyFont="1" applyBorder="1" applyAlignment="1" applyProtection="1">
      <alignment horizontal="center" vertical="center" wrapText="1"/>
      <protection locked="0"/>
    </xf>
    <xf numFmtId="15" fontId="63" fillId="0" borderId="47" xfId="0" applyNumberFormat="1" applyFont="1" applyBorder="1" applyAlignment="1" applyProtection="1">
      <alignment horizontal="center" vertical="center" wrapText="1"/>
      <protection locked="0"/>
    </xf>
    <xf numFmtId="0" fontId="11" fillId="7" borderId="33" xfId="0" applyFont="1" applyFill="1" applyBorder="1" applyAlignment="1">
      <alignment horizontal="left" vertical="top" wrapText="1"/>
    </xf>
    <xf numFmtId="0" fontId="11" fillId="7" borderId="24" xfId="0" applyFont="1" applyFill="1" applyBorder="1" applyAlignment="1">
      <alignment horizontal="left" vertical="top" wrapText="1"/>
    </xf>
    <xf numFmtId="0" fontId="11" fillId="7" borderId="34" xfId="0" applyFont="1" applyFill="1" applyBorder="1" applyAlignment="1">
      <alignment horizontal="left" vertical="top" wrapText="1"/>
    </xf>
    <xf numFmtId="0" fontId="11" fillId="7" borderId="44" xfId="0" applyFont="1" applyFill="1" applyBorder="1" applyAlignment="1">
      <alignment horizontal="left" vertical="top" wrapText="1"/>
    </xf>
    <xf numFmtId="0" fontId="11" fillId="7" borderId="1" xfId="0" applyFont="1" applyFill="1" applyBorder="1" applyAlignment="1">
      <alignment horizontal="left" vertical="top" wrapText="1"/>
    </xf>
    <xf numFmtId="0" fontId="11" fillId="7" borderId="47" xfId="0" applyFont="1" applyFill="1" applyBorder="1" applyAlignment="1">
      <alignment horizontal="left" vertical="top" wrapText="1"/>
    </xf>
    <xf numFmtId="0" fontId="63" fillId="0" borderId="33" xfId="0" applyFont="1" applyBorder="1" applyAlignment="1" applyProtection="1">
      <alignment horizontal="center" vertical="center" wrapText="1"/>
      <protection locked="0"/>
    </xf>
    <xf numFmtId="0" fontId="63" fillId="0" borderId="24" xfId="0" applyFont="1" applyBorder="1" applyAlignment="1" applyProtection="1">
      <alignment horizontal="center" vertical="center" wrapText="1"/>
      <protection locked="0"/>
    </xf>
    <xf numFmtId="0" fontId="63" fillId="0" borderId="34" xfId="0" applyFont="1" applyBorder="1" applyAlignment="1" applyProtection="1">
      <alignment horizontal="center" vertical="center" wrapText="1"/>
      <protection locked="0"/>
    </xf>
    <xf numFmtId="0" fontId="63" fillId="0" borderId="44" xfId="0" applyFont="1" applyBorder="1" applyAlignment="1" applyProtection="1">
      <alignment horizontal="center" vertical="center" wrapText="1"/>
      <protection locked="0"/>
    </xf>
    <xf numFmtId="0" fontId="63" fillId="0" borderId="1" xfId="0" applyFont="1" applyBorder="1" applyAlignment="1" applyProtection="1">
      <alignment horizontal="center" vertical="center" wrapText="1"/>
      <protection locked="0"/>
    </xf>
    <xf numFmtId="0" fontId="63" fillId="0" borderId="47" xfId="0" applyFont="1" applyBorder="1" applyAlignment="1" applyProtection="1">
      <alignment horizontal="center" vertical="center" wrapText="1"/>
      <protection locked="0"/>
    </xf>
    <xf numFmtId="1" fontId="11" fillId="0" borderId="32" xfId="0" applyNumberFormat="1" applyFont="1" applyBorder="1" applyAlignment="1">
      <alignment horizontal="center" vertical="center"/>
    </xf>
    <xf numFmtId="1" fontId="11" fillId="0" borderId="13" xfId="0" applyNumberFormat="1" applyFont="1" applyBorder="1" applyAlignment="1">
      <alignment horizontal="center" vertical="center"/>
    </xf>
    <xf numFmtId="0" fontId="63" fillId="0" borderId="33" xfId="0" applyFont="1" applyBorder="1" applyAlignment="1" applyProtection="1">
      <alignment horizontal="left" vertical="center"/>
      <protection locked="0"/>
    </xf>
    <xf numFmtId="0" fontId="63" fillId="0" borderId="24" xfId="0" applyFont="1" applyBorder="1" applyAlignment="1" applyProtection="1">
      <alignment horizontal="left" vertical="center"/>
      <protection locked="0"/>
    </xf>
    <xf numFmtId="0" fontId="63" fillId="0" borderId="34" xfId="0" applyFont="1" applyBorder="1" applyAlignment="1" applyProtection="1">
      <alignment horizontal="left" vertical="center"/>
      <protection locked="0"/>
    </xf>
    <xf numFmtId="0" fontId="63" fillId="0" borderId="14" xfId="0" applyFont="1" applyBorder="1" applyAlignment="1" applyProtection="1">
      <alignment horizontal="left" vertical="center"/>
      <protection locked="0"/>
    </xf>
    <xf numFmtId="0" fontId="63" fillId="0" borderId="15" xfId="0" applyFont="1" applyBorder="1" applyAlignment="1" applyProtection="1">
      <alignment horizontal="left" vertical="center"/>
      <protection locked="0"/>
    </xf>
    <xf numFmtId="0" fontId="63" fillId="0" borderId="38" xfId="0" applyFont="1" applyBorder="1" applyAlignment="1" applyProtection="1">
      <alignment horizontal="left" vertical="center"/>
      <protection locked="0"/>
    </xf>
    <xf numFmtId="2" fontId="63" fillId="0" borderId="32" xfId="0" applyNumberFormat="1" applyFont="1" applyBorder="1" applyAlignment="1">
      <alignment horizontal="center" vertical="center"/>
    </xf>
    <xf numFmtId="2" fontId="63" fillId="0" borderId="13" xfId="0" applyNumberFormat="1" applyFont="1" applyBorder="1" applyAlignment="1">
      <alignment horizontal="center" vertical="center"/>
    </xf>
    <xf numFmtId="14" fontId="63" fillId="0" borderId="33" xfId="0" applyNumberFormat="1" applyFont="1" applyBorder="1" applyAlignment="1" applyProtection="1">
      <alignment horizontal="center" vertical="center"/>
      <protection locked="0"/>
    </xf>
    <xf numFmtId="14" fontId="63" fillId="0" borderId="24" xfId="0" applyNumberFormat="1" applyFont="1" applyBorder="1" applyAlignment="1" applyProtection="1">
      <alignment horizontal="center" vertical="center"/>
      <protection locked="0"/>
    </xf>
    <xf numFmtId="14" fontId="63" fillId="0" borderId="34" xfId="0" applyNumberFormat="1" applyFont="1" applyBorder="1" applyAlignment="1" applyProtection="1">
      <alignment horizontal="center" vertical="center"/>
      <protection locked="0"/>
    </xf>
    <xf numFmtId="14" fontId="63" fillId="0" borderId="14" xfId="0" applyNumberFormat="1" applyFont="1" applyBorder="1" applyAlignment="1" applyProtection="1">
      <alignment horizontal="center" vertical="center"/>
      <protection locked="0"/>
    </xf>
    <xf numFmtId="14" fontId="63" fillId="0" borderId="15" xfId="0" applyNumberFormat="1" applyFont="1" applyBorder="1" applyAlignment="1" applyProtection="1">
      <alignment horizontal="center" vertical="center"/>
      <protection locked="0"/>
    </xf>
    <xf numFmtId="14" fontId="63" fillId="0" borderId="38" xfId="0" applyNumberFormat="1" applyFont="1" applyBorder="1" applyAlignment="1" applyProtection="1">
      <alignment horizontal="center" vertical="center"/>
      <protection locked="0"/>
    </xf>
    <xf numFmtId="2" fontId="63" fillId="0" borderId="33" xfId="0" applyNumberFormat="1" applyFont="1" applyBorder="1" applyAlignment="1" applyProtection="1">
      <alignment horizontal="center" vertical="center"/>
      <protection locked="0"/>
    </xf>
    <xf numFmtId="2" fontId="63" fillId="0" borderId="24" xfId="0" applyNumberFormat="1" applyFont="1" applyBorder="1" applyAlignment="1" applyProtection="1">
      <alignment horizontal="center" vertical="center"/>
      <protection locked="0"/>
    </xf>
    <xf numFmtId="2" fontId="63" fillId="0" borderId="34" xfId="0" applyNumberFormat="1" applyFont="1" applyBorder="1" applyAlignment="1" applyProtection="1">
      <alignment horizontal="center" vertical="center"/>
      <protection locked="0"/>
    </xf>
    <xf numFmtId="2" fontId="63" fillId="0" borderId="14" xfId="0" applyNumberFormat="1" applyFont="1" applyBorder="1" applyAlignment="1" applyProtection="1">
      <alignment horizontal="center" vertical="center"/>
      <protection locked="0"/>
    </xf>
    <xf numFmtId="2" fontId="63" fillId="0" borderId="15" xfId="0" applyNumberFormat="1" applyFont="1" applyBorder="1" applyAlignment="1" applyProtection="1">
      <alignment horizontal="center" vertical="center"/>
      <protection locked="0"/>
    </xf>
    <xf numFmtId="2" fontId="63" fillId="0" borderId="38" xfId="0" applyNumberFormat="1" applyFont="1" applyBorder="1" applyAlignment="1" applyProtection="1">
      <alignment horizontal="center" vertical="center"/>
      <protection locked="0"/>
    </xf>
    <xf numFmtId="0" fontId="63" fillId="0" borderId="33" xfId="0" applyFont="1" applyBorder="1" applyAlignment="1" applyProtection="1">
      <alignment horizontal="center" vertical="center"/>
      <protection locked="0"/>
    </xf>
    <xf numFmtId="0" fontId="63" fillId="0" borderId="27" xfId="0" applyFont="1" applyBorder="1" applyAlignment="1" applyProtection="1">
      <alignment horizontal="center" vertical="center"/>
      <protection locked="0"/>
    </xf>
    <xf numFmtId="0" fontId="63" fillId="0" borderId="14" xfId="0" applyFont="1" applyBorder="1" applyAlignment="1" applyProtection="1">
      <alignment horizontal="center" vertical="center"/>
      <protection locked="0"/>
    </xf>
    <xf numFmtId="0" fontId="63" fillId="0" borderId="31" xfId="0" applyFont="1" applyBorder="1" applyAlignment="1" applyProtection="1">
      <alignment horizontal="center" vertical="center"/>
      <protection locked="0"/>
    </xf>
    <xf numFmtId="0" fontId="18" fillId="0" borderId="89" xfId="0" applyFont="1" applyBorder="1" applyAlignment="1">
      <alignment horizontal="center" vertical="center" textRotation="90"/>
    </xf>
    <xf numFmtId="1" fontId="19" fillId="7" borderId="32" xfId="0" applyNumberFormat="1" applyFont="1" applyFill="1" applyBorder="1" applyAlignment="1">
      <alignment horizontal="center" vertical="center" textRotation="90"/>
    </xf>
    <xf numFmtId="2" fontId="11" fillId="0" borderId="33" xfId="0" applyNumberFormat="1" applyFont="1" applyBorder="1" applyAlignment="1">
      <alignment horizontal="left" vertical="center"/>
    </xf>
    <xf numFmtId="2" fontId="11" fillId="0" borderId="24" xfId="0" applyNumberFormat="1" applyFont="1" applyBorder="1" applyAlignment="1">
      <alignment horizontal="left" vertical="center"/>
    </xf>
    <xf numFmtId="2" fontId="11" fillId="0" borderId="27" xfId="0" applyNumberFormat="1" applyFont="1" applyBorder="1" applyAlignment="1">
      <alignment horizontal="left" vertical="center"/>
    </xf>
    <xf numFmtId="2" fontId="65" fillId="0" borderId="90" xfId="0" applyNumberFormat="1" applyFont="1" applyBorder="1" applyAlignment="1" applyProtection="1">
      <alignment horizontal="left" vertical="top"/>
      <protection locked="0"/>
    </xf>
    <xf numFmtId="2" fontId="65" fillId="0" borderId="0" xfId="0" applyNumberFormat="1" applyFont="1" applyAlignment="1" applyProtection="1">
      <alignment horizontal="left" vertical="top"/>
      <protection locked="0"/>
    </xf>
    <xf numFmtId="2" fontId="65" fillId="0" borderId="78" xfId="0" applyNumberFormat="1" applyFont="1" applyBorder="1" applyAlignment="1" applyProtection="1">
      <alignment horizontal="left" vertical="top"/>
      <protection locked="0"/>
    </xf>
    <xf numFmtId="2" fontId="65" fillId="0" borderId="44" xfId="0" applyNumberFormat="1" applyFont="1" applyBorder="1" applyAlignment="1" applyProtection="1">
      <alignment horizontal="left" vertical="top"/>
      <protection locked="0"/>
    </xf>
    <xf numFmtId="2" fontId="65" fillId="0" borderId="1" xfId="0" applyNumberFormat="1" applyFont="1" applyBorder="1" applyAlignment="1" applyProtection="1">
      <alignment horizontal="left" vertical="top"/>
      <protection locked="0"/>
    </xf>
    <xf numFmtId="2" fontId="65" fillId="0" borderId="48" xfId="0" applyNumberFormat="1" applyFont="1" applyBorder="1" applyAlignment="1" applyProtection="1">
      <alignment horizontal="left" vertical="top"/>
      <protection locked="0"/>
    </xf>
    <xf numFmtId="0" fontId="18" fillId="0" borderId="88" xfId="0" applyFont="1" applyBorder="1" applyAlignment="1">
      <alignment horizontal="center" vertical="center" textRotation="90"/>
    </xf>
    <xf numFmtId="0" fontId="34" fillId="7" borderId="85" xfId="0" applyFont="1" applyFill="1" applyBorder="1" applyAlignment="1">
      <alignment horizontal="left" vertical="center" wrapText="1"/>
    </xf>
    <xf numFmtId="0" fontId="34" fillId="7" borderId="86" xfId="0" applyFont="1" applyFill="1" applyBorder="1" applyAlignment="1">
      <alignment horizontal="left" vertical="center" wrapText="1"/>
    </xf>
    <xf numFmtId="0" fontId="34" fillId="7" borderId="87" xfId="0" applyFont="1" applyFill="1" applyBorder="1" applyAlignment="1">
      <alignment horizontal="left" vertical="center" wrapText="1"/>
    </xf>
    <xf numFmtId="1" fontId="19" fillId="7" borderId="13" xfId="0" applyNumberFormat="1" applyFont="1" applyFill="1" applyBorder="1" applyAlignment="1">
      <alignment horizontal="center" vertical="center" textRotation="90"/>
    </xf>
    <xf numFmtId="2" fontId="16" fillId="7" borderId="33" xfId="0" applyNumberFormat="1" applyFont="1" applyFill="1" applyBorder="1" applyAlignment="1">
      <alignment horizontal="center" vertical="center" wrapText="1"/>
    </xf>
    <xf numFmtId="2" fontId="16" fillId="7" borderId="24" xfId="0" applyNumberFormat="1" applyFont="1" applyFill="1" applyBorder="1" applyAlignment="1">
      <alignment horizontal="center" vertical="center" wrapText="1"/>
    </xf>
    <xf numFmtId="2" fontId="16" fillId="7" borderId="34" xfId="0" applyNumberFormat="1"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7" borderId="24" xfId="0" applyFont="1" applyFill="1" applyBorder="1" applyAlignment="1">
      <alignment horizontal="center" vertical="center" wrapText="1"/>
    </xf>
    <xf numFmtId="0" fontId="16" fillId="7" borderId="34"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16" fillId="7" borderId="15" xfId="0" applyFont="1" applyFill="1" applyBorder="1" applyAlignment="1">
      <alignment horizontal="center" vertical="center" wrapText="1"/>
    </xf>
    <xf numFmtId="0" fontId="16" fillId="7" borderId="38" xfId="0" applyFont="1" applyFill="1" applyBorder="1" applyAlignment="1">
      <alignment horizontal="center" vertical="center" wrapText="1"/>
    </xf>
    <xf numFmtId="0" fontId="16" fillId="7" borderId="33" xfId="0" applyFont="1" applyFill="1" applyBorder="1" applyAlignment="1">
      <alignment horizontal="center" vertical="center"/>
    </xf>
    <xf numFmtId="0" fontId="16" fillId="7" borderId="24" xfId="0" applyFont="1" applyFill="1" applyBorder="1" applyAlignment="1">
      <alignment horizontal="center" vertical="center"/>
    </xf>
    <xf numFmtId="0" fontId="16" fillId="7" borderId="27" xfId="0" applyFont="1" applyFill="1" applyBorder="1" applyAlignment="1">
      <alignment horizontal="center" vertical="center"/>
    </xf>
    <xf numFmtId="0" fontId="16" fillId="7" borderId="14" xfId="0" applyFont="1" applyFill="1" applyBorder="1" applyAlignment="1">
      <alignment horizontal="center" vertical="center"/>
    </xf>
    <xf numFmtId="0" fontId="16" fillId="7" borderId="15" xfId="0" applyFont="1" applyFill="1" applyBorder="1" applyAlignment="1">
      <alignment horizontal="center" vertical="center"/>
    </xf>
    <xf numFmtId="0" fontId="16" fillId="7" borderId="31" xfId="0" applyFont="1" applyFill="1" applyBorder="1" applyAlignment="1">
      <alignment horizontal="center" vertical="center"/>
    </xf>
    <xf numFmtId="2" fontId="16" fillId="7" borderId="14" xfId="0" applyNumberFormat="1" applyFont="1" applyFill="1" applyBorder="1" applyAlignment="1">
      <alignment horizontal="right" vertical="center" wrapText="1"/>
    </xf>
    <xf numFmtId="2" fontId="16" fillId="7" borderId="15" xfId="0" applyNumberFormat="1" applyFont="1" applyFill="1" applyBorder="1" applyAlignment="1">
      <alignment horizontal="right" vertical="center" wrapText="1"/>
    </xf>
    <xf numFmtId="2" fontId="16" fillId="7" borderId="38" xfId="0" applyNumberFormat="1" applyFont="1" applyFill="1" applyBorder="1" applyAlignment="1">
      <alignment horizontal="right" vertical="center" wrapText="1"/>
    </xf>
    <xf numFmtId="1" fontId="63" fillId="0" borderId="33" xfId="0" applyNumberFormat="1" applyFont="1" applyBorder="1" applyAlignment="1" applyProtection="1">
      <alignment horizontal="center" vertical="center"/>
      <protection locked="0"/>
    </xf>
    <xf numFmtId="1" fontId="63" fillId="0" borderId="24" xfId="0" applyNumberFormat="1" applyFont="1" applyBorder="1" applyAlignment="1" applyProtection="1">
      <alignment horizontal="center" vertical="center"/>
      <protection locked="0"/>
    </xf>
    <xf numFmtId="1" fontId="63" fillId="0" borderId="34" xfId="0" applyNumberFormat="1" applyFont="1" applyBorder="1" applyAlignment="1" applyProtection="1">
      <alignment horizontal="center" vertical="center"/>
      <protection locked="0"/>
    </xf>
    <xf numFmtId="1" fontId="63" fillId="0" borderId="14" xfId="0" applyNumberFormat="1" applyFont="1" applyBorder="1" applyAlignment="1" applyProtection="1">
      <alignment horizontal="center" vertical="center"/>
      <protection locked="0"/>
    </xf>
    <xf numFmtId="1" fontId="63" fillId="0" borderId="15" xfId="0" applyNumberFormat="1" applyFont="1" applyBorder="1" applyAlignment="1" applyProtection="1">
      <alignment horizontal="center" vertical="center"/>
      <protection locked="0"/>
    </xf>
    <xf numFmtId="1" fontId="63" fillId="0" borderId="38" xfId="0" applyNumberFormat="1" applyFont="1" applyBorder="1" applyAlignment="1" applyProtection="1">
      <alignment horizontal="center" vertical="center"/>
      <protection locked="0"/>
    </xf>
    <xf numFmtId="14" fontId="63" fillId="0" borderId="33" xfId="0" applyNumberFormat="1" applyFont="1" applyBorder="1" applyAlignment="1" applyProtection="1">
      <alignment horizontal="center" vertical="center" wrapText="1"/>
      <protection locked="0"/>
    </xf>
    <xf numFmtId="14" fontId="63" fillId="0" borderId="24" xfId="0" applyNumberFormat="1" applyFont="1" applyBorder="1" applyAlignment="1" applyProtection="1">
      <alignment horizontal="center" vertical="center" wrapText="1"/>
      <protection locked="0"/>
    </xf>
    <xf numFmtId="14" fontId="63" fillId="0" borderId="34" xfId="0" applyNumberFormat="1" applyFont="1" applyBorder="1" applyAlignment="1" applyProtection="1">
      <alignment horizontal="center" vertical="center" wrapText="1"/>
      <protection locked="0"/>
    </xf>
    <xf numFmtId="14" fontId="63" fillId="0" borderId="14" xfId="0" applyNumberFormat="1" applyFont="1" applyBorder="1" applyAlignment="1" applyProtection="1">
      <alignment horizontal="center" vertical="center" wrapText="1"/>
      <protection locked="0"/>
    </xf>
    <xf numFmtId="14" fontId="63" fillId="0" borderId="15" xfId="0" applyNumberFormat="1" applyFont="1" applyBorder="1" applyAlignment="1" applyProtection="1">
      <alignment horizontal="center" vertical="center" wrapText="1"/>
      <protection locked="0"/>
    </xf>
    <xf numFmtId="14" fontId="63" fillId="0" borderId="38" xfId="0" applyNumberFormat="1" applyFont="1" applyBorder="1" applyAlignment="1" applyProtection="1">
      <alignment horizontal="center" vertical="center" wrapText="1"/>
      <protection locked="0"/>
    </xf>
    <xf numFmtId="0" fontId="63" fillId="0" borderId="14" xfId="0" applyFont="1" applyBorder="1" applyAlignment="1" applyProtection="1">
      <alignment horizontal="center" vertical="center" wrapText="1"/>
      <protection locked="0"/>
    </xf>
    <xf numFmtId="0" fontId="63" fillId="0" borderId="15" xfId="0" applyFont="1" applyBorder="1" applyAlignment="1" applyProtection="1">
      <alignment horizontal="center" vertical="center" wrapText="1"/>
      <protection locked="0"/>
    </xf>
    <xf numFmtId="0" fontId="63" fillId="0" borderId="38" xfId="0" applyFont="1" applyBorder="1" applyAlignment="1" applyProtection="1">
      <alignment horizontal="center" vertical="center" wrapText="1"/>
      <protection locked="0"/>
    </xf>
    <xf numFmtId="0" fontId="14" fillId="0" borderId="1" xfId="0" applyFont="1" applyBorder="1" applyAlignment="1">
      <alignment horizontal="right" vertical="center"/>
    </xf>
    <xf numFmtId="0" fontId="11" fillId="7" borderId="79" xfId="0" applyFont="1" applyFill="1" applyBorder="1" applyAlignment="1">
      <alignment horizontal="center" vertical="top"/>
    </xf>
    <xf numFmtId="0" fontId="11" fillId="7" borderId="80" xfId="0" applyFont="1" applyFill="1" applyBorder="1" applyAlignment="1">
      <alignment horizontal="center" vertical="top"/>
    </xf>
    <xf numFmtId="0" fontId="63" fillId="2" borderId="81" xfId="0" applyFont="1" applyFill="1" applyBorder="1" applyAlignment="1">
      <alignment horizontal="center" vertical="center" wrapText="1"/>
    </xf>
    <xf numFmtId="0" fontId="63" fillId="2" borderId="65" xfId="0" applyFont="1" applyFill="1" applyBorder="1" applyAlignment="1">
      <alignment horizontal="center" vertical="center" wrapText="1"/>
    </xf>
    <xf numFmtId="0" fontId="63" fillId="2" borderId="82" xfId="0" applyFont="1" applyFill="1" applyBorder="1" applyAlignment="1">
      <alignment horizontal="center" vertical="center" wrapText="1"/>
    </xf>
    <xf numFmtId="0" fontId="11" fillId="7" borderId="83" xfId="0" applyFont="1" applyFill="1" applyBorder="1" applyAlignment="1">
      <alignment horizontal="left" vertical="top"/>
    </xf>
    <xf numFmtId="0" fontId="11" fillId="7" borderId="65" xfId="0" applyFont="1" applyFill="1" applyBorder="1" applyAlignment="1">
      <alignment horizontal="left" vertical="top"/>
    </xf>
    <xf numFmtId="0" fontId="11" fillId="7" borderId="80" xfId="0" applyFont="1" applyFill="1" applyBorder="1" applyAlignment="1">
      <alignment horizontal="left" vertical="top"/>
    </xf>
    <xf numFmtId="0" fontId="63" fillId="0" borderId="81" xfId="0" applyFont="1" applyBorder="1" applyAlignment="1" applyProtection="1">
      <alignment horizontal="center" vertical="top"/>
      <protection locked="0"/>
    </xf>
    <xf numFmtId="0" fontId="63" fillId="0" borderId="65" xfId="0" applyFont="1" applyBorder="1" applyAlignment="1" applyProtection="1">
      <alignment horizontal="center" vertical="top"/>
      <protection locked="0"/>
    </xf>
    <xf numFmtId="0" fontId="63" fillId="0" borderId="80" xfId="0" applyFont="1" applyBorder="1" applyAlignment="1" applyProtection="1">
      <alignment horizontal="center" vertical="top"/>
      <protection locked="0"/>
    </xf>
    <xf numFmtId="0" fontId="11" fillId="7" borderId="81" xfId="0" applyFont="1" applyFill="1" applyBorder="1" applyAlignment="1">
      <alignment horizontal="center" vertical="top"/>
    </xf>
    <xf numFmtId="0" fontId="63" fillId="0" borderId="84" xfId="0" applyFont="1" applyBorder="1" applyAlignment="1" applyProtection="1">
      <alignment horizontal="center" vertical="top"/>
      <protection locked="0"/>
    </xf>
    <xf numFmtId="1" fontId="63" fillId="2" borderId="35" xfId="0" applyNumberFormat="1" applyFont="1" applyFill="1" applyBorder="1" applyAlignment="1">
      <alignment horizontal="center" vertical="center"/>
    </xf>
    <xf numFmtId="1" fontId="63" fillId="2" borderId="36" xfId="0" applyNumberFormat="1" applyFont="1" applyFill="1" applyBorder="1" applyAlignment="1">
      <alignment horizontal="center" vertical="center"/>
    </xf>
    <xf numFmtId="1" fontId="63" fillId="2" borderId="60" xfId="0" applyNumberFormat="1" applyFont="1" applyFill="1" applyBorder="1" applyAlignment="1">
      <alignment horizontal="center" vertical="center"/>
    </xf>
    <xf numFmtId="1" fontId="63" fillId="2" borderId="58" xfId="0" applyNumberFormat="1" applyFont="1" applyFill="1" applyBorder="1" applyAlignment="1">
      <alignment horizontal="center" vertical="center"/>
    </xf>
    <xf numFmtId="0" fontId="12" fillId="8" borderId="71" xfId="0" applyFont="1" applyFill="1" applyBorder="1" applyAlignment="1">
      <alignment horizontal="left" vertical="center" wrapText="1"/>
    </xf>
    <xf numFmtId="0" fontId="12" fillId="8" borderId="72" xfId="0" applyFont="1" applyFill="1" applyBorder="1" applyAlignment="1">
      <alignment horizontal="left" vertical="center" wrapText="1"/>
    </xf>
    <xf numFmtId="0" fontId="12" fillId="8" borderId="112" xfId="0" applyFont="1" applyFill="1" applyBorder="1" applyAlignment="1">
      <alignment horizontal="left" vertical="center" wrapText="1"/>
    </xf>
    <xf numFmtId="1" fontId="19" fillId="8" borderId="32" xfId="0" applyNumberFormat="1" applyFont="1" applyFill="1" applyBorder="1" applyAlignment="1">
      <alignment horizontal="center" vertical="center" textRotation="90"/>
    </xf>
    <xf numFmtId="1" fontId="19" fillId="8" borderId="13" xfId="0" applyNumberFormat="1" applyFont="1" applyFill="1" applyBorder="1" applyAlignment="1">
      <alignment horizontal="center" vertical="center" textRotation="90"/>
    </xf>
    <xf numFmtId="0" fontId="12" fillId="8" borderId="32" xfId="0" applyFont="1" applyFill="1" applyBorder="1" applyAlignment="1">
      <alignment horizontal="left" vertical="top" wrapText="1"/>
    </xf>
    <xf numFmtId="0" fontId="12" fillId="8" borderId="147" xfId="0" applyFont="1" applyFill="1" applyBorder="1" applyAlignment="1">
      <alignment horizontal="left" vertical="top" wrapText="1"/>
    </xf>
    <xf numFmtId="0" fontId="12" fillId="8" borderId="13" xfId="0" applyFont="1" applyFill="1" applyBorder="1" applyAlignment="1">
      <alignment horizontal="left" vertical="top" wrapText="1"/>
    </xf>
    <xf numFmtId="0" fontId="12" fillId="8" borderId="148" xfId="0" applyFont="1" applyFill="1" applyBorder="1" applyAlignment="1">
      <alignment horizontal="left" vertical="top" wrapText="1"/>
    </xf>
    <xf numFmtId="1" fontId="12" fillId="8" borderId="33" xfId="0" applyNumberFormat="1" applyFont="1" applyFill="1" applyBorder="1" applyAlignment="1">
      <alignment vertical="center" wrapText="1"/>
    </xf>
    <xf numFmtId="1" fontId="12" fillId="8" borderId="24" xfId="0" applyNumberFormat="1" applyFont="1" applyFill="1" applyBorder="1" applyAlignment="1">
      <alignment vertical="center" wrapText="1"/>
    </xf>
    <xf numFmtId="1" fontId="12" fillId="8" borderId="27" xfId="0" applyNumberFormat="1" applyFont="1" applyFill="1" applyBorder="1" applyAlignment="1">
      <alignment vertical="center" wrapText="1"/>
    </xf>
    <xf numFmtId="1" fontId="12" fillId="8" borderId="14" xfId="0" applyNumberFormat="1" applyFont="1" applyFill="1" applyBorder="1" applyAlignment="1">
      <alignment vertical="center" wrapText="1"/>
    </xf>
    <xf numFmtId="1" fontId="12" fillId="8" borderId="15" xfId="0" applyNumberFormat="1" applyFont="1" applyFill="1" applyBorder="1" applyAlignment="1">
      <alignment vertical="center" wrapText="1"/>
    </xf>
    <xf numFmtId="1" fontId="12" fillId="8" borderId="31" xfId="0" applyNumberFormat="1" applyFont="1" applyFill="1" applyBorder="1" applyAlignment="1">
      <alignment vertical="center" wrapText="1"/>
    </xf>
    <xf numFmtId="0" fontId="63" fillId="0" borderId="66" xfId="0" applyFont="1" applyBorder="1" applyAlignment="1" applyProtection="1">
      <alignment horizontal="center" vertical="center" wrapText="1"/>
      <protection locked="0"/>
    </xf>
    <xf numFmtId="0" fontId="63" fillId="0" borderId="5" xfId="0" applyFont="1" applyBorder="1" applyAlignment="1" applyProtection="1">
      <alignment horizontal="center" vertical="center" wrapText="1"/>
      <protection locked="0"/>
    </xf>
    <xf numFmtId="0" fontId="63" fillId="0" borderId="30" xfId="0" applyFont="1" applyBorder="1" applyAlignment="1" applyProtection="1">
      <alignment horizontal="center" vertical="center" wrapText="1"/>
      <protection locked="0"/>
    </xf>
    <xf numFmtId="1" fontId="19" fillId="36" borderId="22" xfId="0" applyNumberFormat="1" applyFont="1" applyFill="1" applyBorder="1" applyAlignment="1">
      <alignment horizontal="center" vertical="center" textRotation="90"/>
    </xf>
    <xf numFmtId="1" fontId="19" fillId="36" borderId="28" xfId="0" applyNumberFormat="1" applyFont="1" applyFill="1" applyBorder="1" applyAlignment="1">
      <alignment horizontal="center" vertical="center" textRotation="90"/>
    </xf>
    <xf numFmtId="0" fontId="12" fillId="8" borderId="23" xfId="0" applyFont="1" applyFill="1" applyBorder="1" applyAlignment="1">
      <alignment horizontal="left" vertical="top" wrapText="1"/>
    </xf>
    <xf numFmtId="0" fontId="12" fillId="8" borderId="29" xfId="0" applyFont="1" applyFill="1" applyBorder="1" applyAlignment="1">
      <alignment horizontal="left" vertical="top" wrapText="1"/>
    </xf>
    <xf numFmtId="0" fontId="12" fillId="8" borderId="24" xfId="0" applyFont="1" applyFill="1" applyBorder="1" applyAlignment="1">
      <alignment horizontal="right" vertical="top" wrapText="1"/>
    </xf>
    <xf numFmtId="0" fontId="12" fillId="8" borderId="25" xfId="0" applyFont="1" applyFill="1" applyBorder="1" applyAlignment="1">
      <alignment horizontal="right" vertical="top" wrapText="1"/>
    </xf>
    <xf numFmtId="0" fontId="177" fillId="0" borderId="35" xfId="0" applyFont="1" applyBorder="1" applyAlignment="1" applyProtection="1">
      <alignment horizontal="center" vertical="center"/>
      <protection locked="0"/>
    </xf>
    <xf numFmtId="0" fontId="177" fillId="0" borderId="36" xfId="0" applyFont="1" applyBorder="1" applyAlignment="1" applyProtection="1">
      <alignment horizontal="center" vertical="center"/>
      <protection locked="0"/>
    </xf>
    <xf numFmtId="0" fontId="23" fillId="8" borderId="175" xfId="0" applyFont="1" applyFill="1" applyBorder="1" applyAlignment="1">
      <alignment horizontal="center" vertical="center"/>
    </xf>
    <xf numFmtId="0" fontId="23" fillId="8" borderId="20" xfId="0" applyFont="1" applyFill="1" applyBorder="1" applyAlignment="1">
      <alignment horizontal="center" vertical="center"/>
    </xf>
    <xf numFmtId="1" fontId="19" fillId="8" borderId="43" xfId="0" applyNumberFormat="1" applyFont="1" applyFill="1" applyBorder="1" applyAlignment="1">
      <alignment horizontal="center" vertical="center" textRotation="90"/>
    </xf>
    <xf numFmtId="0" fontId="12" fillId="8" borderId="33" xfId="0" applyFont="1" applyFill="1" applyBorder="1" applyAlignment="1">
      <alignment horizontal="left" vertical="top" wrapText="1"/>
    </xf>
    <xf numFmtId="0" fontId="12" fillId="8" borderId="24" xfId="0" applyFont="1" applyFill="1" applyBorder="1" applyAlignment="1">
      <alignment horizontal="left" vertical="top" wrapText="1"/>
    </xf>
    <xf numFmtId="0" fontId="12" fillId="8" borderId="25" xfId="0" applyFont="1" applyFill="1" applyBorder="1" applyAlignment="1">
      <alignment horizontal="left" vertical="top" wrapText="1"/>
    </xf>
    <xf numFmtId="0" fontId="12" fillId="8" borderId="44" xfId="0" applyFont="1" applyFill="1" applyBorder="1" applyAlignment="1">
      <alignment horizontal="left" vertical="top" wrapText="1"/>
    </xf>
    <xf numFmtId="0" fontId="12" fillId="8" borderId="1" xfId="0" applyFont="1" applyFill="1" applyBorder="1" applyAlignment="1">
      <alignment horizontal="left" vertical="top" wrapText="1"/>
    </xf>
    <xf numFmtId="0" fontId="12" fillId="8" borderId="45" xfId="0" applyFont="1" applyFill="1" applyBorder="1" applyAlignment="1">
      <alignment horizontal="left" vertical="top" wrapText="1"/>
    </xf>
    <xf numFmtId="0" fontId="12" fillId="8" borderId="14" xfId="0" applyFont="1" applyFill="1" applyBorder="1" applyAlignment="1">
      <alignment horizontal="left" vertical="top" wrapText="1"/>
    </xf>
    <xf numFmtId="0" fontId="12" fillId="8" borderId="15" xfId="0" applyFont="1" applyFill="1" applyBorder="1" applyAlignment="1">
      <alignment horizontal="right" vertical="top" wrapText="1"/>
    </xf>
    <xf numFmtId="0" fontId="12" fillId="8" borderId="16" xfId="0" applyFont="1" applyFill="1" applyBorder="1" applyAlignment="1">
      <alignment horizontal="right" vertical="top" wrapText="1"/>
    </xf>
    <xf numFmtId="1" fontId="19" fillId="8" borderId="3" xfId="0" applyNumberFormat="1" applyFont="1" applyFill="1" applyBorder="1" applyAlignment="1">
      <alignment horizontal="center" vertical="center" textRotation="90"/>
    </xf>
    <xf numFmtId="0" fontId="12" fillId="8" borderId="4" xfId="0" applyFont="1" applyFill="1" applyBorder="1" applyAlignment="1">
      <alignment horizontal="left" vertical="top" wrapText="1"/>
    </xf>
    <xf numFmtId="0" fontId="12" fillId="8" borderId="5" xfId="0" applyFont="1" applyFill="1" applyBorder="1" applyAlignment="1">
      <alignment horizontal="left" vertical="top" wrapText="1"/>
    </xf>
    <xf numFmtId="0" fontId="12" fillId="8" borderId="6" xfId="0" applyFont="1" applyFill="1" applyBorder="1" applyAlignment="1">
      <alignment horizontal="left" vertical="top" wrapText="1"/>
    </xf>
    <xf numFmtId="0" fontId="12" fillId="8" borderId="15" xfId="0" applyFont="1" applyFill="1" applyBorder="1" applyAlignment="1">
      <alignment horizontal="left" vertical="top" wrapText="1"/>
    </xf>
    <xf numFmtId="0" fontId="12" fillId="8" borderId="16" xfId="0" applyFont="1" applyFill="1" applyBorder="1" applyAlignment="1">
      <alignment horizontal="left" vertical="top" wrapText="1"/>
    </xf>
    <xf numFmtId="0" fontId="157" fillId="0" borderId="66" xfId="0" applyFont="1" applyBorder="1" applyAlignment="1" applyProtection="1">
      <alignment horizontal="center" vertical="center"/>
      <protection locked="0"/>
    </xf>
    <xf numFmtId="0" fontId="157" fillId="0" borderId="5" xfId="0" applyFont="1" applyBorder="1" applyAlignment="1" applyProtection="1">
      <alignment horizontal="center" vertical="center"/>
      <protection locked="0"/>
    </xf>
    <xf numFmtId="0" fontId="157" fillId="0" borderId="30" xfId="0" applyFont="1" applyBorder="1" applyAlignment="1" applyProtection="1">
      <alignment horizontal="center" vertical="center"/>
      <protection locked="0"/>
    </xf>
    <xf numFmtId="0" fontId="157" fillId="0" borderId="15" xfId="0" applyFont="1" applyBorder="1" applyAlignment="1" applyProtection="1">
      <alignment horizontal="center" vertical="center"/>
      <protection locked="0"/>
    </xf>
    <xf numFmtId="0" fontId="159" fillId="0" borderId="26" xfId="0" applyFont="1" applyBorder="1" applyAlignment="1" applyProtection="1">
      <alignment horizontal="center" vertical="center"/>
      <protection locked="0"/>
    </xf>
    <xf numFmtId="0" fontId="159" fillId="0" borderId="24" xfId="0" applyFont="1" applyBorder="1" applyAlignment="1" applyProtection="1">
      <alignment horizontal="center" vertical="center"/>
      <protection locked="0"/>
    </xf>
    <xf numFmtId="0" fontId="159" fillId="0" borderId="30" xfId="0" applyFont="1" applyBorder="1" applyAlignment="1" applyProtection="1">
      <alignment horizontal="center" vertical="center"/>
      <protection locked="0"/>
    </xf>
    <xf numFmtId="0" fontId="159" fillId="0" borderId="15" xfId="0" applyFont="1" applyBorder="1" applyAlignment="1" applyProtection="1">
      <alignment horizontal="center" vertical="center"/>
      <protection locked="0"/>
    </xf>
    <xf numFmtId="0" fontId="63" fillId="0" borderId="26" xfId="0" applyFont="1" applyBorder="1" applyAlignment="1" applyProtection="1">
      <alignment horizontal="center" vertical="center" wrapText="1"/>
      <protection locked="0"/>
    </xf>
    <xf numFmtId="0" fontId="12" fillId="8" borderId="33" xfId="0" applyFont="1" applyFill="1" applyBorder="1" applyAlignment="1">
      <alignment horizontal="left" vertical="top"/>
    </xf>
    <xf numFmtId="0" fontId="12" fillId="8" borderId="24" xfId="0" applyFont="1" applyFill="1" applyBorder="1" applyAlignment="1">
      <alignment horizontal="left" vertical="top"/>
    </xf>
    <xf numFmtId="0" fontId="12" fillId="8" borderId="25" xfId="0" applyFont="1" applyFill="1" applyBorder="1" applyAlignment="1">
      <alignment horizontal="left" vertical="top"/>
    </xf>
    <xf numFmtId="0" fontId="12" fillId="8" borderId="14" xfId="0" applyFont="1" applyFill="1" applyBorder="1" applyAlignment="1">
      <alignment horizontal="left" vertical="top"/>
    </xf>
    <xf numFmtId="0" fontId="12" fillId="8" borderId="15" xfId="0" applyFont="1" applyFill="1" applyBorder="1" applyAlignment="1">
      <alignment horizontal="left" vertical="top"/>
    </xf>
    <xf numFmtId="0" fontId="12" fillId="8" borderId="16" xfId="0" applyFont="1" applyFill="1" applyBorder="1" applyAlignment="1">
      <alignment horizontal="left" vertical="top"/>
    </xf>
    <xf numFmtId="0" fontId="11" fillId="8" borderId="33" xfId="0" applyFont="1" applyFill="1" applyBorder="1" applyAlignment="1">
      <alignment horizontal="left" vertical="top" wrapText="1"/>
    </xf>
    <xf numFmtId="0" fontId="11" fillId="8" borderId="24" xfId="0" applyFont="1" applyFill="1" applyBorder="1" applyAlignment="1">
      <alignment horizontal="left" vertical="top" wrapText="1"/>
    </xf>
    <xf numFmtId="0" fontId="11" fillId="8" borderId="25" xfId="0" applyFont="1" applyFill="1" applyBorder="1" applyAlignment="1">
      <alignment horizontal="left" vertical="top" wrapText="1"/>
    </xf>
    <xf numFmtId="0" fontId="11" fillId="8" borderId="44" xfId="0" applyFont="1" applyFill="1" applyBorder="1" applyAlignment="1">
      <alignment horizontal="left" vertical="top" wrapText="1"/>
    </xf>
    <xf numFmtId="0" fontId="11" fillId="8" borderId="1" xfId="0" applyFont="1" applyFill="1" applyBorder="1" applyAlignment="1">
      <alignment horizontal="left" vertical="top" wrapText="1"/>
    </xf>
    <xf numFmtId="0" fontId="11" fillId="8" borderId="45" xfId="0" applyFont="1" applyFill="1" applyBorder="1" applyAlignment="1">
      <alignment horizontal="left" vertical="top" wrapText="1"/>
    </xf>
    <xf numFmtId="0" fontId="150" fillId="0" borderId="26" xfId="0" applyFont="1" applyBorder="1" applyAlignment="1" applyProtection="1">
      <alignment horizontal="center" vertical="center"/>
      <protection locked="0"/>
    </xf>
    <xf numFmtId="0" fontId="150" fillId="0" borderId="24" xfId="0" applyFont="1" applyBorder="1" applyAlignment="1" applyProtection="1">
      <alignment horizontal="center" vertical="center"/>
      <protection locked="0"/>
    </xf>
    <xf numFmtId="0" fontId="150" fillId="0" borderId="46" xfId="0" applyFont="1" applyBorder="1" applyAlignment="1" applyProtection="1">
      <alignment horizontal="center" vertical="center"/>
      <protection locked="0"/>
    </xf>
    <xf numFmtId="0" fontId="150" fillId="0" borderId="1" xfId="0" applyFont="1" applyBorder="1" applyAlignment="1" applyProtection="1">
      <alignment horizontal="center" vertical="center"/>
      <protection locked="0"/>
    </xf>
    <xf numFmtId="2" fontId="11" fillId="8" borderId="44" xfId="0" applyNumberFormat="1" applyFont="1" applyFill="1" applyBorder="1" applyAlignment="1">
      <alignment horizontal="left" vertical="center"/>
    </xf>
    <xf numFmtId="2" fontId="11" fillId="8" borderId="1" xfId="0" applyNumberFormat="1" applyFont="1" applyFill="1" applyBorder="1" applyAlignment="1">
      <alignment horizontal="left" vertical="center"/>
    </xf>
    <xf numFmtId="0" fontId="12" fillId="8" borderId="71" xfId="0" applyFont="1" applyFill="1" applyBorder="1" applyAlignment="1">
      <alignment horizontal="center" vertical="center" wrapText="1"/>
    </xf>
    <xf numFmtId="0" fontId="12" fillId="8" borderId="112" xfId="0" applyFont="1" applyFill="1" applyBorder="1" applyAlignment="1">
      <alignment horizontal="center" vertical="center" wrapText="1"/>
    </xf>
    <xf numFmtId="1" fontId="19" fillId="8" borderId="112" xfId="0" applyNumberFormat="1" applyFont="1" applyFill="1" applyBorder="1" applyAlignment="1">
      <alignment horizontal="center" vertical="center" textRotation="90"/>
    </xf>
    <xf numFmtId="0" fontId="12" fillId="8" borderId="71" xfId="0" applyFont="1" applyFill="1" applyBorder="1" applyAlignment="1">
      <alignment horizontal="left" vertical="top" wrapText="1"/>
    </xf>
    <xf numFmtId="0" fontId="12" fillId="8" borderId="72" xfId="0" applyFont="1" applyFill="1" applyBorder="1" applyAlignment="1">
      <alignment horizontal="left" vertical="top" wrapText="1"/>
    </xf>
    <xf numFmtId="0" fontId="12" fillId="8" borderId="73" xfId="0" applyFont="1" applyFill="1" applyBorder="1" applyAlignment="1">
      <alignment horizontal="left" vertical="top" wrapText="1"/>
    </xf>
    <xf numFmtId="0" fontId="63" fillId="0" borderId="74" xfId="0" applyFont="1" applyBorder="1" applyAlignment="1" applyProtection="1">
      <alignment horizontal="center" vertical="center"/>
      <protection locked="0"/>
    </xf>
    <xf numFmtId="0" fontId="63" fillId="0" borderId="72" xfId="0" applyFont="1" applyBorder="1" applyAlignment="1" applyProtection="1">
      <alignment horizontal="center" vertical="center"/>
      <protection locked="0"/>
    </xf>
    <xf numFmtId="0" fontId="63" fillId="2" borderId="183" xfId="0" applyFont="1" applyFill="1" applyBorder="1" applyAlignment="1" applyProtection="1">
      <alignment horizontal="center" vertical="center"/>
      <protection locked="0"/>
    </xf>
    <xf numFmtId="0" fontId="63" fillId="2" borderId="86" xfId="0" applyFont="1" applyFill="1" applyBorder="1" applyAlignment="1" applyProtection="1">
      <alignment horizontal="center" vertical="center"/>
      <protection locked="0"/>
    </xf>
    <xf numFmtId="0" fontId="63" fillId="2" borderId="184" xfId="0" applyFont="1" applyFill="1" applyBorder="1" applyAlignment="1" applyProtection="1">
      <alignment horizontal="center" vertical="center"/>
      <protection locked="0"/>
    </xf>
    <xf numFmtId="0" fontId="63" fillId="2" borderId="74" xfId="0" applyFont="1" applyFill="1" applyBorder="1" applyAlignment="1" applyProtection="1">
      <alignment horizontal="center" vertical="center"/>
      <protection locked="0"/>
    </xf>
    <xf numFmtId="0" fontId="63" fillId="2" borderId="72" xfId="0" applyFont="1" applyFill="1" applyBorder="1" applyAlignment="1" applyProtection="1">
      <alignment horizontal="center" vertical="center"/>
      <protection locked="0"/>
    </xf>
    <xf numFmtId="0" fontId="63" fillId="2" borderId="112" xfId="0" applyFont="1" applyFill="1" applyBorder="1" applyAlignment="1" applyProtection="1">
      <alignment horizontal="center" vertical="center"/>
      <protection locked="0"/>
    </xf>
    <xf numFmtId="1" fontId="19" fillId="8" borderId="111" xfId="0" applyNumberFormat="1" applyFont="1" applyFill="1" applyBorder="1" applyAlignment="1">
      <alignment horizontal="center" vertical="center" textRotation="90"/>
    </xf>
    <xf numFmtId="1" fontId="19" fillId="8" borderId="113" xfId="0" applyNumberFormat="1" applyFont="1" applyFill="1" applyBorder="1" applyAlignment="1">
      <alignment horizontal="center" vertical="center" textRotation="90"/>
    </xf>
    <xf numFmtId="0" fontId="12" fillId="8" borderId="55" xfId="0" applyFont="1" applyFill="1" applyBorder="1" applyAlignment="1">
      <alignment horizontal="left" vertical="top" wrapText="1"/>
    </xf>
    <xf numFmtId="0" fontId="12" fillId="8" borderId="56" xfId="0" applyFont="1" applyFill="1" applyBorder="1" applyAlignment="1">
      <alignment horizontal="left" vertical="top" wrapText="1"/>
    </xf>
    <xf numFmtId="0" fontId="12" fillId="8" borderId="185" xfId="0" applyFont="1" applyFill="1" applyBorder="1" applyAlignment="1">
      <alignment horizontal="left" vertical="top" wrapText="1"/>
    </xf>
    <xf numFmtId="0" fontId="159" fillId="0" borderId="74" xfId="0" applyFont="1" applyBorder="1" applyAlignment="1" applyProtection="1">
      <alignment horizontal="center" vertical="center"/>
      <protection locked="0"/>
    </xf>
    <xf numFmtId="0" fontId="159" fillId="0" borderId="72" xfId="0" applyFont="1" applyBorder="1" applyAlignment="1" applyProtection="1">
      <alignment horizontal="center" vertical="center"/>
      <protection locked="0"/>
    </xf>
    <xf numFmtId="0" fontId="159" fillId="0" borderId="112" xfId="0" applyFont="1" applyBorder="1" applyAlignment="1" applyProtection="1">
      <alignment horizontal="center" vertical="center"/>
      <protection locked="0"/>
    </xf>
    <xf numFmtId="0" fontId="159" fillId="0" borderId="186" xfId="0" applyFont="1" applyBorder="1" applyAlignment="1" applyProtection="1">
      <alignment horizontal="center" vertical="center"/>
      <protection locked="0"/>
    </xf>
    <xf numFmtId="0" fontId="159" fillId="0" borderId="56" xfId="0" applyFont="1" applyBorder="1" applyAlignment="1" applyProtection="1">
      <alignment horizontal="center" vertical="center"/>
      <protection locked="0"/>
    </xf>
    <xf numFmtId="0" fontId="159" fillId="0" borderId="76" xfId="0" applyFont="1" applyBorder="1" applyAlignment="1" applyProtection="1">
      <alignment horizontal="center" vertical="center"/>
      <protection locked="0"/>
    </xf>
    <xf numFmtId="0" fontId="23" fillId="8" borderId="69" xfId="0" applyFont="1" applyFill="1" applyBorder="1" applyAlignment="1">
      <alignment horizontal="center" vertical="center"/>
    </xf>
    <xf numFmtId="1" fontId="19" fillId="8" borderId="38" xfId="0" applyNumberFormat="1" applyFont="1" applyFill="1" applyBorder="1" applyAlignment="1">
      <alignment horizontal="center" vertical="center" textRotation="90"/>
    </xf>
    <xf numFmtId="1" fontId="19" fillId="8" borderId="76" xfId="0" applyNumberFormat="1" applyFont="1" applyFill="1" applyBorder="1" applyAlignment="1">
      <alignment horizontal="center" vertical="center" textRotation="90"/>
    </xf>
    <xf numFmtId="0" fontId="159" fillId="0" borderId="98" xfId="0" applyFont="1" applyBorder="1" applyAlignment="1" applyProtection="1">
      <alignment horizontal="center" vertical="center"/>
      <protection locked="0"/>
    </xf>
    <xf numFmtId="0" fontId="159" fillId="0" borderId="0" xfId="0" applyFont="1" applyAlignment="1" applyProtection="1">
      <alignment horizontal="center" vertical="center"/>
      <protection locked="0"/>
    </xf>
    <xf numFmtId="0" fontId="159" fillId="0" borderId="46" xfId="0" applyFont="1" applyBorder="1" applyAlignment="1" applyProtection="1">
      <alignment horizontal="center" vertical="center"/>
      <protection locked="0"/>
    </xf>
    <xf numFmtId="0" fontId="159" fillId="0" borderId="1" xfId="0" applyFont="1" applyBorder="1" applyAlignment="1" applyProtection="1">
      <alignment horizontal="center" vertical="center"/>
      <protection locked="0"/>
    </xf>
    <xf numFmtId="0" fontId="150" fillId="0" borderId="26" xfId="0" applyFont="1" applyBorder="1" applyAlignment="1" applyProtection="1">
      <alignment horizontal="left" vertical="center" wrapText="1"/>
      <protection locked="0"/>
    </xf>
    <xf numFmtId="0" fontId="150" fillId="0" borderId="24" xfId="0" applyFont="1" applyBorder="1" applyAlignment="1" applyProtection="1">
      <alignment horizontal="left" vertical="center" wrapText="1"/>
      <protection locked="0"/>
    </xf>
    <xf numFmtId="0" fontId="150" fillId="0" borderId="27" xfId="0" applyFont="1" applyBorder="1" applyAlignment="1" applyProtection="1">
      <alignment horizontal="left" vertical="center" wrapText="1"/>
      <protection locked="0"/>
    </xf>
    <xf numFmtId="0" fontId="150" fillId="0" borderId="46" xfId="0" applyFont="1" applyBorder="1" applyAlignment="1" applyProtection="1">
      <alignment horizontal="left" vertical="center" wrapText="1"/>
      <protection locked="0"/>
    </xf>
    <xf numFmtId="0" fontId="150" fillId="0" borderId="1" xfId="0" applyFont="1" applyBorder="1" applyAlignment="1" applyProtection="1">
      <alignment horizontal="left" vertical="center" wrapText="1"/>
      <protection locked="0"/>
    </xf>
    <xf numFmtId="0" fontId="150" fillId="0" borderId="48" xfId="0" applyFont="1" applyBorder="1" applyAlignment="1" applyProtection="1">
      <alignment horizontal="left" vertical="center" wrapText="1"/>
      <protection locked="0"/>
    </xf>
    <xf numFmtId="0" fontId="12" fillId="8" borderId="75" xfId="0" applyFont="1" applyFill="1" applyBorder="1" applyAlignment="1">
      <alignment horizontal="left" vertical="center" wrapText="1"/>
    </xf>
    <xf numFmtId="0" fontId="12" fillId="8" borderId="55" xfId="0" applyFont="1" applyFill="1" applyBorder="1" applyAlignment="1">
      <alignment horizontal="center" vertical="center" wrapText="1"/>
    </xf>
    <xf numFmtId="0" fontId="12" fillId="8" borderId="76" xfId="0" applyFont="1" applyFill="1" applyBorder="1" applyAlignment="1">
      <alignment horizontal="center" vertical="center" wrapText="1"/>
    </xf>
    <xf numFmtId="0" fontId="12" fillId="8" borderId="55" xfId="0" applyFont="1" applyFill="1" applyBorder="1" applyAlignment="1">
      <alignment horizontal="left" vertical="center" wrapText="1"/>
    </xf>
    <xf numFmtId="0" fontId="12" fillId="8" borderId="56" xfId="0" applyFont="1" applyFill="1" applyBorder="1" applyAlignment="1">
      <alignment horizontal="left" vertical="center" wrapText="1"/>
    </xf>
    <xf numFmtId="0" fontId="12" fillId="8" borderId="76" xfId="0" applyFont="1" applyFill="1" applyBorder="1" applyAlignment="1">
      <alignment horizontal="left" vertical="center" wrapText="1"/>
    </xf>
    <xf numFmtId="0" fontId="12" fillId="8" borderId="64" xfId="0" applyFont="1" applyFill="1" applyBorder="1" applyAlignment="1">
      <alignment horizontal="left" vertical="center" wrapText="1"/>
    </xf>
    <xf numFmtId="0" fontId="13" fillId="0" borderId="2" xfId="0" applyFont="1" applyBorder="1" applyAlignment="1">
      <alignment horizontal="center" vertical="center" textRotation="90"/>
    </xf>
    <xf numFmtId="0" fontId="13" fillId="0" borderId="12" xfId="0" applyFont="1" applyBorder="1" applyAlignment="1">
      <alignment horizontal="center" vertical="center" textRotation="90"/>
    </xf>
    <xf numFmtId="0" fontId="13" fillId="0" borderId="42" xfId="0" applyFont="1" applyBorder="1" applyAlignment="1">
      <alignment horizontal="center" vertical="center" textRotation="90"/>
    </xf>
    <xf numFmtId="2" fontId="34" fillId="8" borderId="4" xfId="0" applyNumberFormat="1" applyFont="1" applyFill="1" applyBorder="1" applyAlignment="1">
      <alignment horizontal="left" vertical="top" wrapText="1"/>
    </xf>
    <xf numFmtId="2" fontId="34" fillId="8" borderId="5" xfId="0" applyNumberFormat="1" applyFont="1" applyFill="1" applyBorder="1" applyAlignment="1">
      <alignment horizontal="left" vertical="top" wrapText="1"/>
    </xf>
    <xf numFmtId="2" fontId="34" fillId="8" borderId="68" xfId="0" applyNumberFormat="1" applyFont="1" applyFill="1" applyBorder="1" applyAlignment="1">
      <alignment horizontal="left" vertical="top" wrapText="1"/>
    </xf>
    <xf numFmtId="2" fontId="34" fillId="8" borderId="90" xfId="0" applyNumberFormat="1" applyFont="1" applyFill="1" applyBorder="1" applyAlignment="1">
      <alignment horizontal="left" vertical="top" wrapText="1"/>
    </xf>
    <xf numFmtId="2" fontId="34" fillId="8" borderId="0" xfId="0" applyNumberFormat="1" applyFont="1" applyFill="1" applyAlignment="1">
      <alignment horizontal="left" vertical="top" wrapText="1"/>
    </xf>
    <xf numFmtId="2" fontId="34" fillId="8" borderId="78" xfId="0" applyNumberFormat="1" applyFont="1" applyFill="1" applyBorder="1" applyAlignment="1">
      <alignment horizontal="left" vertical="top" wrapText="1"/>
    </xf>
    <xf numFmtId="0" fontId="19" fillId="8" borderId="32" xfId="0" applyFont="1" applyFill="1" applyBorder="1" applyAlignment="1">
      <alignment horizontal="center" vertical="center" textRotation="90"/>
    </xf>
    <xf numFmtId="0" fontId="19" fillId="8" borderId="70" xfId="0" applyFont="1" applyFill="1" applyBorder="1" applyAlignment="1">
      <alignment horizontal="center" vertical="center" textRotation="90"/>
    </xf>
    <xf numFmtId="0" fontId="19" fillId="8" borderId="13" xfId="0" applyFont="1" applyFill="1" applyBorder="1" applyAlignment="1">
      <alignment horizontal="center" vertical="center" textRotation="90"/>
    </xf>
    <xf numFmtId="0" fontId="69" fillId="8" borderId="71" xfId="0" applyFont="1" applyFill="1" applyBorder="1" applyAlignment="1">
      <alignment horizontal="left" vertical="center" wrapText="1"/>
    </xf>
    <xf numFmtId="0" fontId="69" fillId="8" borderId="72" xfId="0" applyFont="1" applyFill="1" applyBorder="1" applyAlignment="1">
      <alignment horizontal="left" vertical="center" wrapText="1"/>
    </xf>
    <xf numFmtId="0" fontId="69" fillId="8" borderId="75" xfId="0" applyFont="1" applyFill="1" applyBorder="1" applyAlignment="1">
      <alignment horizontal="left" vertical="center" wrapText="1"/>
    </xf>
    <xf numFmtId="2" fontId="11" fillId="8" borderId="33" xfId="0" applyNumberFormat="1" applyFont="1" applyFill="1" applyBorder="1" applyAlignment="1">
      <alignment horizontal="left" vertical="center"/>
    </xf>
    <xf numFmtId="2" fontId="11" fillId="8" borderId="24" xfId="0" applyNumberFormat="1" applyFont="1" applyFill="1" applyBorder="1" applyAlignment="1">
      <alignment horizontal="left" vertical="center"/>
    </xf>
    <xf numFmtId="0" fontId="63" fillId="0" borderId="46" xfId="0" applyFont="1" applyBorder="1" applyAlignment="1" applyProtection="1">
      <alignment horizontal="center" vertical="center" wrapText="1"/>
      <protection locked="0"/>
    </xf>
    <xf numFmtId="2" fontId="11" fillId="8" borderId="34" xfId="0" applyNumberFormat="1" applyFont="1" applyFill="1" applyBorder="1" applyAlignment="1">
      <alignment horizontal="left" vertical="center"/>
    </xf>
    <xf numFmtId="0" fontId="177" fillId="0" borderId="27" xfId="0" applyFont="1" applyBorder="1" applyAlignment="1" applyProtection="1">
      <alignment horizontal="center" vertical="center" wrapText="1"/>
      <protection locked="0"/>
    </xf>
    <xf numFmtId="0" fontId="177" fillId="0" borderId="31" xfId="0" applyFont="1" applyBorder="1" applyAlignment="1" applyProtection="1">
      <alignment horizontal="center" vertical="center" wrapText="1"/>
      <protection locked="0"/>
    </xf>
    <xf numFmtId="0" fontId="34" fillId="8" borderId="85" xfId="0" applyFont="1" applyFill="1" applyBorder="1" applyAlignment="1">
      <alignment horizontal="left" vertical="center" wrapText="1"/>
    </xf>
    <xf numFmtId="0" fontId="34" fillId="8" borderId="86" xfId="0" applyFont="1" applyFill="1" applyBorder="1" applyAlignment="1">
      <alignment horizontal="left" vertical="center" wrapText="1"/>
    </xf>
    <xf numFmtId="0" fontId="34" fillId="8" borderId="87" xfId="0" applyFont="1" applyFill="1" applyBorder="1" applyAlignment="1">
      <alignment horizontal="left" vertical="center" wrapText="1"/>
    </xf>
    <xf numFmtId="1" fontId="19" fillId="8" borderId="70" xfId="0" applyNumberFormat="1" applyFont="1" applyFill="1" applyBorder="1" applyAlignment="1">
      <alignment horizontal="center" vertical="center" textRotation="90"/>
    </xf>
    <xf numFmtId="0" fontId="224" fillId="0" borderId="33" xfId="0" applyFont="1" applyBorder="1" applyAlignment="1" applyProtection="1">
      <alignment horizontal="left" vertical="top" wrapText="1"/>
      <protection locked="0"/>
    </xf>
    <xf numFmtId="0" fontId="224" fillId="0" borderId="24" xfId="0" applyFont="1" applyBorder="1" applyAlignment="1" applyProtection="1">
      <alignment horizontal="left" vertical="top" wrapText="1"/>
      <protection locked="0"/>
    </xf>
    <xf numFmtId="0" fontId="224" fillId="0" borderId="27" xfId="0" applyFont="1" applyBorder="1" applyAlignment="1" applyProtection="1">
      <alignment horizontal="left" vertical="top" wrapText="1"/>
      <protection locked="0"/>
    </xf>
    <xf numFmtId="0" fontId="224" fillId="0" borderId="90" xfId="0" applyFont="1" applyBorder="1" applyAlignment="1" applyProtection="1">
      <alignment horizontal="left" vertical="top" wrapText="1"/>
      <protection locked="0"/>
    </xf>
    <xf numFmtId="0" fontId="224" fillId="0" borderId="0" xfId="0" applyFont="1" applyAlignment="1" applyProtection="1">
      <alignment horizontal="left" vertical="top" wrapText="1"/>
      <protection locked="0"/>
    </xf>
    <xf numFmtId="0" fontId="224" fillId="0" borderId="78" xfId="0" applyFont="1" applyBorder="1" applyAlignment="1" applyProtection="1">
      <alignment horizontal="left" vertical="top" wrapText="1"/>
      <protection locked="0"/>
    </xf>
    <xf numFmtId="0" fontId="224" fillId="0" borderId="44" xfId="0" applyFont="1" applyBorder="1" applyAlignment="1" applyProtection="1">
      <alignment horizontal="left" vertical="top" wrapText="1"/>
      <protection locked="0"/>
    </xf>
    <xf numFmtId="0" fontId="224" fillId="0" borderId="1" xfId="0" applyFont="1" applyBorder="1" applyAlignment="1" applyProtection="1">
      <alignment horizontal="left" vertical="top" wrapText="1"/>
      <protection locked="0"/>
    </xf>
    <xf numFmtId="0" fontId="224" fillId="0" borderId="48" xfId="0" applyFont="1" applyBorder="1" applyAlignment="1" applyProtection="1">
      <alignment horizontal="left" vertical="top" wrapText="1"/>
      <protection locked="0"/>
    </xf>
    <xf numFmtId="2" fontId="34" fillId="0" borderId="85" xfId="0" applyNumberFormat="1" applyFont="1" applyBorder="1" applyAlignment="1">
      <alignment horizontal="left" vertical="top"/>
    </xf>
    <xf numFmtId="2" fontId="34" fillId="0" borderId="86" xfId="0" applyNumberFormat="1" applyFont="1" applyBorder="1" applyAlignment="1">
      <alignment horizontal="left" vertical="top"/>
    </xf>
    <xf numFmtId="2" fontId="34" fillId="0" borderId="87" xfId="0" applyNumberFormat="1" applyFont="1" applyBorder="1" applyAlignment="1">
      <alignment horizontal="left" vertical="top"/>
    </xf>
    <xf numFmtId="0" fontId="63" fillId="0" borderId="66" xfId="0" applyFont="1" applyBorder="1" applyAlignment="1" applyProtection="1">
      <alignment horizontal="left" vertical="center" wrapText="1"/>
      <protection locked="0"/>
    </xf>
    <xf numFmtId="0" fontId="63" fillId="0" borderId="68" xfId="0" applyFont="1" applyBorder="1" applyAlignment="1" applyProtection="1">
      <alignment horizontal="left" vertical="center" wrapText="1"/>
      <protection locked="0"/>
    </xf>
    <xf numFmtId="0" fontId="63" fillId="0" borderId="30" xfId="0" applyFont="1" applyBorder="1" applyAlignment="1" applyProtection="1">
      <alignment horizontal="left" vertical="center" wrapText="1"/>
      <protection locked="0"/>
    </xf>
    <xf numFmtId="0" fontId="63" fillId="0" borderId="31" xfId="0" applyFont="1" applyBorder="1" applyAlignment="1" applyProtection="1">
      <alignment horizontal="left" vertical="center" wrapText="1"/>
      <protection locked="0"/>
    </xf>
    <xf numFmtId="0" fontId="12" fillId="8" borderId="71" xfId="0" applyFont="1" applyFill="1" applyBorder="1" applyAlignment="1">
      <alignment vertical="center" wrapText="1"/>
    </xf>
    <xf numFmtId="0" fontId="12" fillId="8" borderId="112" xfId="0" applyFont="1" applyFill="1" applyBorder="1" applyAlignment="1">
      <alignment vertical="center" wrapText="1"/>
    </xf>
    <xf numFmtId="0" fontId="14" fillId="8" borderId="71" xfId="0" applyFont="1" applyFill="1" applyBorder="1" applyAlignment="1">
      <alignment horizontal="left" vertical="center" wrapText="1"/>
    </xf>
    <xf numFmtId="0" fontId="14" fillId="8" borderId="72" xfId="0" applyFont="1" applyFill="1" applyBorder="1" applyAlignment="1">
      <alignment horizontal="left" vertical="center" wrapText="1"/>
    </xf>
    <xf numFmtId="0" fontId="14" fillId="8" borderId="112" xfId="0" applyFont="1" applyFill="1" applyBorder="1" applyAlignment="1">
      <alignment horizontal="left" vertical="center" wrapText="1"/>
    </xf>
    <xf numFmtId="0" fontId="12" fillId="0" borderId="72" xfId="0" applyFont="1" applyBorder="1" applyAlignment="1">
      <alignment vertical="center" wrapText="1"/>
    </xf>
    <xf numFmtId="0" fontId="12" fillId="0" borderId="75" xfId="0" applyFont="1" applyBorder="1" applyAlignment="1">
      <alignment vertical="center" wrapText="1"/>
    </xf>
    <xf numFmtId="0" fontId="18" fillId="18" borderId="2" xfId="0" applyFont="1" applyFill="1" applyBorder="1" applyAlignment="1">
      <alignment horizontal="center" vertical="center" textRotation="90"/>
    </xf>
    <xf numFmtId="0" fontId="18" fillId="18" borderId="12" xfId="0" applyFont="1" applyFill="1" applyBorder="1" applyAlignment="1">
      <alignment horizontal="center" vertical="center" textRotation="90"/>
    </xf>
    <xf numFmtId="0" fontId="18" fillId="18" borderId="42" xfId="0" applyFont="1" applyFill="1" applyBorder="1" applyAlignment="1">
      <alignment horizontal="center" vertical="center" textRotation="90"/>
    </xf>
    <xf numFmtId="2" fontId="34" fillId="8" borderId="44" xfId="0" applyNumberFormat="1" applyFont="1" applyFill="1" applyBorder="1" applyAlignment="1">
      <alignment horizontal="left" vertical="top" wrapText="1"/>
    </xf>
    <xf numFmtId="2" fontId="34" fillId="8" borderId="1" xfId="0" applyNumberFormat="1" applyFont="1" applyFill="1" applyBorder="1" applyAlignment="1">
      <alignment horizontal="left" vertical="top" wrapText="1"/>
    </xf>
    <xf numFmtId="2" fontId="34" fillId="8" borderId="48" xfId="0" applyNumberFormat="1" applyFont="1" applyFill="1" applyBorder="1" applyAlignment="1">
      <alignment horizontal="left" vertical="top" wrapText="1"/>
    </xf>
    <xf numFmtId="0" fontId="12" fillId="0" borderId="71" xfId="0" applyFont="1" applyBorder="1" applyAlignment="1">
      <alignment horizontal="left" vertical="center" wrapText="1"/>
    </xf>
    <xf numFmtId="0" fontId="12" fillId="0" borderId="72" xfId="0" applyFont="1" applyBorder="1" applyAlignment="1">
      <alignment horizontal="left" vertical="center" wrapText="1"/>
    </xf>
    <xf numFmtId="0" fontId="12" fillId="0" borderId="112" xfId="0" applyFont="1" applyBorder="1" applyAlignment="1">
      <alignment horizontal="left" vertical="center" wrapText="1"/>
    </xf>
    <xf numFmtId="0" fontId="12" fillId="0" borderId="71" xfId="0" applyFont="1" applyBorder="1" applyAlignment="1">
      <alignment vertical="center" wrapText="1"/>
    </xf>
    <xf numFmtId="0" fontId="12" fillId="0" borderId="112" xfId="0" applyFont="1" applyBorder="1" applyAlignment="1">
      <alignment vertical="center" wrapText="1"/>
    </xf>
    <xf numFmtId="0" fontId="11" fillId="8" borderId="34" xfId="0" applyFont="1" applyFill="1" applyBorder="1" applyAlignment="1">
      <alignment horizontal="left" vertical="top" wrapText="1"/>
    </xf>
    <xf numFmtId="0" fontId="11" fillId="8" borderId="47" xfId="0" applyFont="1" applyFill="1" applyBorder="1" applyAlignment="1">
      <alignment horizontal="left" vertical="top" wrapText="1"/>
    </xf>
    <xf numFmtId="2" fontId="11" fillId="8" borderId="47" xfId="0" applyNumberFormat="1" applyFont="1" applyFill="1" applyBorder="1" applyAlignment="1">
      <alignment horizontal="left" vertical="center"/>
    </xf>
    <xf numFmtId="0" fontId="68" fillId="0" borderId="18" xfId="0" applyFont="1" applyBorder="1" applyAlignment="1">
      <alignment horizontal="center" vertical="center"/>
    </xf>
    <xf numFmtId="0" fontId="42" fillId="0" borderId="18" xfId="0" applyFont="1" applyBorder="1" applyAlignment="1">
      <alignment horizontal="center" vertical="center"/>
    </xf>
    <xf numFmtId="1" fontId="19" fillId="36" borderId="99" xfId="0" applyNumberFormat="1" applyFont="1" applyFill="1" applyBorder="1" applyAlignment="1">
      <alignment horizontal="center" vertical="center" textRotation="90"/>
    </xf>
    <xf numFmtId="0" fontId="12" fillId="9" borderId="23" xfId="0" applyFont="1" applyFill="1" applyBorder="1" applyAlignment="1">
      <alignment horizontal="left" vertical="top" wrapText="1"/>
    </xf>
    <xf numFmtId="0" fontId="12" fillId="9" borderId="24" xfId="0" applyFont="1" applyFill="1" applyBorder="1" applyAlignment="1">
      <alignment horizontal="left" vertical="top" wrapText="1"/>
    </xf>
    <xf numFmtId="0" fontId="12" fillId="9" borderId="25" xfId="0" applyFont="1" applyFill="1" applyBorder="1" applyAlignment="1">
      <alignment horizontal="left" vertical="top" wrapText="1"/>
    </xf>
    <xf numFmtId="0" fontId="12" fillId="9" borderId="100" xfId="0" applyFont="1" applyFill="1" applyBorder="1" applyAlignment="1">
      <alignment horizontal="left" vertical="top" wrapText="1"/>
    </xf>
    <xf numFmtId="0" fontId="12" fillId="9" borderId="1" xfId="0" applyFont="1" applyFill="1" applyBorder="1" applyAlignment="1">
      <alignment horizontal="left" vertical="top" wrapText="1"/>
    </xf>
    <xf numFmtId="0" fontId="12" fillId="9" borderId="45" xfId="0" applyFont="1" applyFill="1" applyBorder="1" applyAlignment="1">
      <alignment horizontal="left" vertical="top" wrapText="1"/>
    </xf>
    <xf numFmtId="1" fontId="19" fillId="36" borderId="108" xfId="0" applyNumberFormat="1" applyFont="1" applyFill="1" applyBorder="1" applyAlignment="1">
      <alignment horizontal="center" vertical="center" textRotation="90"/>
    </xf>
    <xf numFmtId="0" fontId="12" fillId="9" borderId="109" xfId="0" applyFont="1" applyFill="1" applyBorder="1" applyAlignment="1">
      <alignment horizontal="left" vertical="top" wrapText="1"/>
    </xf>
    <xf numFmtId="0" fontId="12" fillId="9" borderId="29" xfId="0" applyFont="1" applyFill="1" applyBorder="1" applyAlignment="1">
      <alignment horizontal="left" vertical="top" wrapText="1"/>
    </xf>
    <xf numFmtId="0" fontId="12" fillId="9" borderId="5" xfId="0" applyFont="1" applyFill="1" applyBorder="1" applyAlignment="1">
      <alignment horizontal="right" vertical="top" wrapText="1"/>
    </xf>
    <xf numFmtId="0" fontId="12" fillId="9" borderId="6" xfId="0" applyFont="1" applyFill="1" applyBorder="1" applyAlignment="1">
      <alignment horizontal="right" vertical="top" wrapText="1"/>
    </xf>
    <xf numFmtId="0" fontId="63" fillId="0" borderId="7" xfId="0" applyFont="1" applyBorder="1" applyAlignment="1" applyProtection="1">
      <alignment horizontal="center" vertical="center" wrapText="1"/>
      <protection locked="0"/>
    </xf>
    <xf numFmtId="0" fontId="63" fillId="0" borderId="8" xfId="0" applyFont="1" applyBorder="1" applyAlignment="1" applyProtection="1">
      <alignment horizontal="center" vertical="center" wrapText="1"/>
      <protection locked="0"/>
    </xf>
    <xf numFmtId="1" fontId="19" fillId="9" borderId="33" xfId="0" applyNumberFormat="1" applyFont="1" applyFill="1" applyBorder="1" applyAlignment="1">
      <alignment horizontal="center" vertical="center" textRotation="90"/>
    </xf>
    <xf numFmtId="1" fontId="19" fillId="9" borderId="14" xfId="0" applyNumberFormat="1" applyFont="1" applyFill="1" applyBorder="1" applyAlignment="1">
      <alignment horizontal="center" vertical="center" textRotation="90"/>
    </xf>
    <xf numFmtId="0" fontId="12" fillId="9" borderId="33" xfId="0" applyFont="1" applyFill="1" applyBorder="1" applyAlignment="1">
      <alignment horizontal="left" vertical="center" wrapText="1"/>
    </xf>
    <xf numFmtId="0" fontId="12" fillId="9" borderId="24" xfId="0" applyFont="1" applyFill="1" applyBorder="1" applyAlignment="1">
      <alignment horizontal="left" vertical="center" wrapText="1"/>
    </xf>
    <xf numFmtId="0" fontId="12" fillId="9" borderId="25" xfId="0" applyFont="1" applyFill="1" applyBorder="1" applyAlignment="1">
      <alignment horizontal="left" vertical="center" wrapText="1"/>
    </xf>
    <xf numFmtId="0" fontId="12" fillId="9" borderId="14" xfId="0" applyFont="1" applyFill="1" applyBorder="1" applyAlignment="1">
      <alignment horizontal="left" vertical="center" wrapText="1"/>
    </xf>
    <xf numFmtId="0" fontId="12" fillId="9" borderId="15" xfId="0" applyFont="1" applyFill="1" applyBorder="1" applyAlignment="1">
      <alignment horizontal="left" vertical="center" wrapText="1"/>
    </xf>
    <xf numFmtId="0" fontId="12" fillId="9" borderId="16" xfId="0" applyFont="1" applyFill="1" applyBorder="1" applyAlignment="1">
      <alignment horizontal="left" vertical="center" wrapText="1"/>
    </xf>
    <xf numFmtId="0" fontId="12" fillId="0" borderId="33" xfId="0" applyFont="1" applyBorder="1" applyAlignment="1">
      <alignment horizontal="left" vertical="top" wrapText="1"/>
    </xf>
    <xf numFmtId="0" fontId="12" fillId="0" borderId="24" xfId="0" applyFont="1" applyBorder="1" applyAlignment="1">
      <alignment horizontal="left" vertical="top" wrapText="1"/>
    </xf>
    <xf numFmtId="0" fontId="12" fillId="0" borderId="25" xfId="0" applyFont="1" applyBorder="1" applyAlignment="1">
      <alignment horizontal="left" vertical="top" wrapText="1"/>
    </xf>
    <xf numFmtId="0" fontId="12" fillId="0" borderId="14" xfId="0" applyFont="1" applyBorder="1" applyAlignment="1">
      <alignment horizontal="left" vertical="top" wrapText="1"/>
    </xf>
    <xf numFmtId="0" fontId="12" fillId="0" borderId="15" xfId="0" applyFont="1" applyBorder="1" applyAlignment="1">
      <alignment horizontal="left" vertical="top" wrapText="1"/>
    </xf>
    <xf numFmtId="0" fontId="12" fillId="0" borderId="16" xfId="0" applyFont="1" applyBorder="1" applyAlignment="1">
      <alignment horizontal="left" vertical="top" wrapText="1"/>
    </xf>
    <xf numFmtId="0" fontId="12" fillId="9" borderId="15" xfId="0" applyFont="1" applyFill="1" applyBorder="1" applyAlignment="1">
      <alignment horizontal="right" vertical="top" wrapText="1"/>
    </xf>
    <xf numFmtId="0" fontId="12" fillId="9" borderId="16" xfId="0" applyFont="1" applyFill="1" applyBorder="1" applyAlignment="1">
      <alignment horizontal="right" vertical="top" wrapText="1"/>
    </xf>
    <xf numFmtId="1" fontId="19" fillId="9" borderId="32" xfId="0" applyNumberFormat="1" applyFont="1" applyFill="1" applyBorder="1" applyAlignment="1">
      <alignment horizontal="center" vertical="center" textRotation="90"/>
    </xf>
    <xf numFmtId="1" fontId="19" fillId="9" borderId="43" xfId="0" applyNumberFormat="1" applyFont="1" applyFill="1" applyBorder="1" applyAlignment="1">
      <alignment horizontal="center" vertical="center" textRotation="90"/>
    </xf>
    <xf numFmtId="0" fontId="12" fillId="9" borderId="44" xfId="0" applyFont="1" applyFill="1" applyBorder="1" applyAlignment="1">
      <alignment horizontal="left" vertical="center" wrapText="1"/>
    </xf>
    <xf numFmtId="0" fontId="12" fillId="9" borderId="1" xfId="0" applyFont="1" applyFill="1" applyBorder="1" applyAlignment="1">
      <alignment horizontal="left" vertical="center" wrapText="1"/>
    </xf>
    <xf numFmtId="0" fontId="12" fillId="9" borderId="45" xfId="0" applyFont="1" applyFill="1" applyBorder="1" applyAlignment="1">
      <alignment horizontal="left" vertical="center" wrapText="1"/>
    </xf>
    <xf numFmtId="1" fontId="19" fillId="9" borderId="3" xfId="0" applyNumberFormat="1" applyFont="1" applyFill="1" applyBorder="1" applyAlignment="1">
      <alignment horizontal="center" vertical="center" textRotation="90"/>
    </xf>
    <xf numFmtId="1" fontId="19" fillId="9" borderId="13" xfId="0" applyNumberFormat="1" applyFont="1" applyFill="1" applyBorder="1" applyAlignment="1">
      <alignment horizontal="center" vertical="center" textRotation="90"/>
    </xf>
    <xf numFmtId="0" fontId="12" fillId="0" borderId="4" xfId="0" applyFont="1" applyBorder="1" applyAlignment="1">
      <alignment horizontal="left" vertical="top" wrapText="1"/>
    </xf>
    <xf numFmtId="0" fontId="12" fillId="0" borderId="5" xfId="0" applyFont="1" applyBorder="1" applyAlignment="1">
      <alignment horizontal="left" vertical="top" wrapText="1"/>
    </xf>
    <xf numFmtId="0" fontId="12" fillId="0" borderId="6" xfId="0" applyFont="1" applyBorder="1" applyAlignment="1">
      <alignment horizontal="left" vertical="top" wrapText="1"/>
    </xf>
    <xf numFmtId="0" fontId="63" fillId="0" borderId="17" xfId="0" applyFont="1" applyBorder="1" applyAlignment="1" applyProtection="1">
      <alignment horizontal="center" vertical="center" wrapText="1"/>
      <protection locked="0"/>
    </xf>
    <xf numFmtId="0" fontId="12" fillId="9" borderId="33" xfId="0" applyFont="1" applyFill="1" applyBorder="1" applyAlignment="1">
      <alignment horizontal="left" vertical="top" wrapText="1"/>
    </xf>
    <xf numFmtId="0" fontId="12" fillId="9" borderId="14" xfId="0" applyFont="1" applyFill="1" applyBorder="1" applyAlignment="1">
      <alignment horizontal="left" vertical="top" wrapText="1"/>
    </xf>
    <xf numFmtId="0" fontId="12" fillId="9" borderId="24" xfId="0" applyFont="1" applyFill="1" applyBorder="1" applyAlignment="1">
      <alignment horizontal="right" vertical="top" wrapText="1"/>
    </xf>
    <xf numFmtId="0" fontId="12" fillId="9" borderId="25" xfId="0" applyFont="1" applyFill="1" applyBorder="1" applyAlignment="1">
      <alignment horizontal="right" vertical="top" wrapText="1"/>
    </xf>
    <xf numFmtId="1" fontId="19" fillId="37" borderId="32" xfId="0" applyNumberFormat="1" applyFont="1" applyFill="1" applyBorder="1" applyAlignment="1">
      <alignment horizontal="center" vertical="center" textRotation="90"/>
    </xf>
    <xf numFmtId="1" fontId="19" fillId="37" borderId="13" xfId="0" applyNumberFormat="1" applyFont="1" applyFill="1" applyBorder="1" applyAlignment="1">
      <alignment horizontal="center" vertical="center" textRotation="90"/>
    </xf>
    <xf numFmtId="0" fontId="12" fillId="9" borderId="32" xfId="0" applyFont="1" applyFill="1" applyBorder="1" applyAlignment="1">
      <alignment horizontal="left" vertical="top" wrapText="1"/>
    </xf>
    <xf numFmtId="0" fontId="12" fillId="9" borderId="147" xfId="0" applyFont="1" applyFill="1" applyBorder="1" applyAlignment="1">
      <alignment horizontal="left" vertical="top" wrapText="1"/>
    </xf>
    <xf numFmtId="0" fontId="12" fillId="9" borderId="13" xfId="0" applyFont="1" applyFill="1" applyBorder="1" applyAlignment="1">
      <alignment horizontal="left" vertical="top" wrapText="1"/>
    </xf>
    <xf numFmtId="0" fontId="12" fillId="9" borderId="148" xfId="0" applyFont="1" applyFill="1" applyBorder="1" applyAlignment="1">
      <alignment horizontal="left" vertical="top" wrapText="1"/>
    </xf>
    <xf numFmtId="0" fontId="157" fillId="0" borderId="30" xfId="0" applyFont="1" applyBorder="1" applyAlignment="1" applyProtection="1">
      <alignment horizontal="center" vertical="center" wrapText="1"/>
      <protection locked="0"/>
    </xf>
    <xf numFmtId="0" fontId="157" fillId="0" borderId="15" xfId="0" applyFont="1" applyBorder="1" applyAlignment="1" applyProtection="1">
      <alignment horizontal="center" vertical="center" wrapText="1"/>
      <protection locked="0"/>
    </xf>
    <xf numFmtId="0" fontId="12" fillId="9" borderId="15" xfId="0" applyFont="1" applyFill="1" applyBorder="1" applyAlignment="1">
      <alignment horizontal="left" vertical="top" wrapText="1"/>
    </xf>
    <xf numFmtId="0" fontId="12" fillId="9" borderId="16" xfId="0" applyFont="1" applyFill="1" applyBorder="1" applyAlignment="1">
      <alignment horizontal="left" vertical="top" wrapText="1"/>
    </xf>
    <xf numFmtId="0" fontId="12" fillId="9" borderId="5" xfId="0" applyFont="1" applyFill="1" applyBorder="1" applyAlignment="1">
      <alignment horizontal="left" vertical="top" wrapText="1"/>
    </xf>
    <xf numFmtId="0" fontId="12" fillId="9" borderId="6" xfId="0" applyFont="1" applyFill="1" applyBorder="1" applyAlignment="1">
      <alignment horizontal="left" vertical="top" wrapText="1"/>
    </xf>
    <xf numFmtId="0" fontId="157" fillId="0" borderId="66" xfId="0" applyFont="1" applyBorder="1" applyAlignment="1" applyProtection="1">
      <alignment horizontal="center" vertical="center" wrapText="1"/>
      <protection locked="0"/>
    </xf>
    <xf numFmtId="0" fontId="157" fillId="0" borderId="5" xfId="0" applyFont="1" applyBorder="1" applyAlignment="1" applyProtection="1">
      <alignment horizontal="center" vertical="center" wrapText="1"/>
      <protection locked="0"/>
    </xf>
    <xf numFmtId="1" fontId="19" fillId="37" borderId="3" xfId="0" applyNumberFormat="1" applyFont="1" applyFill="1" applyBorder="1" applyAlignment="1">
      <alignment horizontal="center" vertical="center" textRotation="90"/>
    </xf>
    <xf numFmtId="0" fontId="12" fillId="9" borderId="3" xfId="0" applyFont="1" applyFill="1" applyBorder="1" applyAlignment="1">
      <alignment horizontal="left" vertical="top" wrapText="1"/>
    </xf>
    <xf numFmtId="0" fontId="12" fillId="9" borderId="159" xfId="0" applyFont="1" applyFill="1" applyBorder="1" applyAlignment="1">
      <alignment horizontal="left" vertical="top" wrapText="1"/>
    </xf>
    <xf numFmtId="0" fontId="159" fillId="0" borderId="66" xfId="0" applyFont="1" applyBorder="1" applyAlignment="1" applyProtection="1">
      <alignment horizontal="center" vertical="center" wrapText="1"/>
      <protection locked="0"/>
    </xf>
    <xf numFmtId="0" fontId="159" fillId="0" borderId="5" xfId="0" applyFont="1" applyBorder="1" applyAlignment="1" applyProtection="1">
      <alignment horizontal="center" vertical="center" wrapText="1"/>
      <protection locked="0"/>
    </xf>
    <xf numFmtId="0" fontId="159" fillId="0" borderId="46" xfId="0" applyFont="1" applyBorder="1" applyAlignment="1" applyProtection="1">
      <alignment horizontal="center" vertical="center" wrapText="1"/>
      <protection locked="0"/>
    </xf>
    <xf numFmtId="0" fontId="159" fillId="0" borderId="1" xfId="0" applyFont="1" applyBorder="1" applyAlignment="1" applyProtection="1">
      <alignment horizontal="center" vertical="center" wrapText="1"/>
      <protection locked="0"/>
    </xf>
    <xf numFmtId="0" fontId="12" fillId="37" borderId="4" xfId="0" applyFont="1" applyFill="1" applyBorder="1" applyAlignment="1">
      <alignment horizontal="left" vertical="top" wrapText="1"/>
    </xf>
    <xf numFmtId="0" fontId="12" fillId="37" borderId="5" xfId="0" applyFont="1" applyFill="1" applyBorder="1" applyAlignment="1">
      <alignment horizontal="left" vertical="top" wrapText="1"/>
    </xf>
    <xf numFmtId="0" fontId="12" fillId="37" borderId="6" xfId="0" applyFont="1" applyFill="1" applyBorder="1" applyAlignment="1">
      <alignment horizontal="left" vertical="top" wrapText="1"/>
    </xf>
    <xf numFmtId="0" fontId="12" fillId="37" borderId="44" xfId="0" applyFont="1" applyFill="1" applyBorder="1" applyAlignment="1">
      <alignment horizontal="left" vertical="top" wrapText="1"/>
    </xf>
    <xf numFmtId="0" fontId="12" fillId="37" borderId="1" xfId="0" applyFont="1" applyFill="1" applyBorder="1" applyAlignment="1">
      <alignment horizontal="left" vertical="top" wrapText="1"/>
    </xf>
    <xf numFmtId="0" fontId="12" fillId="37" borderId="45" xfId="0" applyFont="1" applyFill="1" applyBorder="1" applyAlignment="1">
      <alignment horizontal="left" vertical="top" wrapText="1"/>
    </xf>
    <xf numFmtId="1" fontId="19" fillId="8" borderId="140" xfId="0" applyNumberFormat="1" applyFont="1" applyFill="1" applyBorder="1" applyAlignment="1">
      <alignment horizontal="center" vertical="center" textRotation="90"/>
    </xf>
    <xf numFmtId="0" fontId="12" fillId="8" borderId="85" xfId="0" applyFont="1" applyFill="1" applyBorder="1" applyAlignment="1">
      <alignment horizontal="left" vertical="top" wrapText="1"/>
    </xf>
    <xf numFmtId="0" fontId="12" fillId="8" borderId="86" xfId="0" applyFont="1" applyFill="1" applyBorder="1" applyAlignment="1">
      <alignment horizontal="left" vertical="top" wrapText="1"/>
    </xf>
    <xf numFmtId="0" fontId="12" fillId="8" borderId="182" xfId="0" applyFont="1" applyFill="1" applyBorder="1" applyAlignment="1">
      <alignment horizontal="left" vertical="top" wrapText="1"/>
    </xf>
    <xf numFmtId="0" fontId="45" fillId="8" borderId="5" xfId="0" applyFont="1" applyFill="1" applyBorder="1" applyAlignment="1" applyProtection="1">
      <alignment horizontal="center" vertical="center" wrapText="1"/>
      <protection locked="0"/>
    </xf>
    <xf numFmtId="0" fontId="45" fillId="8" borderId="68" xfId="0" applyFont="1" applyFill="1" applyBorder="1" applyAlignment="1" applyProtection="1">
      <alignment horizontal="center" vertical="center" wrapText="1"/>
      <protection locked="0"/>
    </xf>
    <xf numFmtId="0" fontId="45" fillId="8" borderId="15" xfId="0" applyFont="1" applyFill="1" applyBorder="1" applyAlignment="1" applyProtection="1">
      <alignment horizontal="center" vertical="center" wrapText="1"/>
      <protection locked="0"/>
    </xf>
    <xf numFmtId="0" fontId="45" fillId="8" borderId="31" xfId="0" applyFont="1" applyFill="1" applyBorder="1" applyAlignment="1" applyProtection="1">
      <alignment horizontal="center" vertical="center" wrapText="1"/>
      <protection locked="0"/>
    </xf>
    <xf numFmtId="0" fontId="45" fillId="8" borderId="24" xfId="0" applyFont="1" applyFill="1" applyBorder="1" applyAlignment="1" applyProtection="1">
      <alignment horizontal="center" vertical="center" wrapText="1"/>
      <protection locked="0"/>
    </xf>
    <xf numFmtId="0" fontId="45" fillId="8" borderId="27" xfId="0" applyFont="1" applyFill="1" applyBorder="1" applyAlignment="1" applyProtection="1">
      <alignment horizontal="center" vertical="center" wrapText="1"/>
      <protection locked="0"/>
    </xf>
    <xf numFmtId="0" fontId="45" fillId="8" borderId="1" xfId="0" applyFont="1" applyFill="1" applyBorder="1" applyAlignment="1" applyProtection="1">
      <alignment horizontal="center" vertical="center" wrapText="1"/>
      <protection locked="0"/>
    </xf>
    <xf numFmtId="0" fontId="45" fillId="8" borderId="48" xfId="0" applyFont="1" applyFill="1" applyBorder="1" applyAlignment="1" applyProtection="1">
      <alignment horizontal="center" vertical="center" wrapText="1"/>
      <protection locked="0"/>
    </xf>
    <xf numFmtId="1" fontId="19" fillId="8" borderId="238" xfId="0" applyNumberFormat="1" applyFont="1" applyFill="1" applyBorder="1" applyAlignment="1">
      <alignment horizontal="center" vertical="center" textRotation="90"/>
    </xf>
    <xf numFmtId="0" fontId="12" fillId="8" borderId="238" xfId="0" applyFont="1" applyFill="1" applyBorder="1" applyAlignment="1">
      <alignment horizontal="left" vertical="top" wrapText="1"/>
    </xf>
    <xf numFmtId="0" fontId="12" fillId="8" borderId="159" xfId="0" applyFont="1" applyFill="1" applyBorder="1" applyAlignment="1">
      <alignment horizontal="left" vertical="top" wrapText="1"/>
    </xf>
    <xf numFmtId="0" fontId="18" fillId="0" borderId="254" xfId="0" applyFont="1" applyBorder="1" applyAlignment="1">
      <alignment horizontal="center" vertical="center" textRotation="90"/>
    </xf>
    <xf numFmtId="0" fontId="12" fillId="37" borderId="5" xfId="0" applyFont="1" applyFill="1" applyBorder="1" applyAlignment="1">
      <alignment horizontal="right" vertical="top" wrapText="1"/>
    </xf>
    <xf numFmtId="0" fontId="12" fillId="37" borderId="6" xfId="0" applyFont="1" applyFill="1" applyBorder="1" applyAlignment="1">
      <alignment horizontal="right" vertical="top" wrapText="1"/>
    </xf>
    <xf numFmtId="0" fontId="12" fillId="37" borderId="15" xfId="0" applyFont="1" applyFill="1" applyBorder="1" applyAlignment="1">
      <alignment horizontal="right" vertical="top" wrapText="1"/>
    </xf>
    <xf numFmtId="0" fontId="12" fillId="37" borderId="16" xfId="0" applyFont="1" applyFill="1" applyBorder="1" applyAlignment="1">
      <alignment horizontal="right" vertical="top" wrapText="1"/>
    </xf>
    <xf numFmtId="0" fontId="12" fillId="8" borderId="43" xfId="0" applyFont="1" applyFill="1" applyBorder="1" applyAlignment="1">
      <alignment horizontal="left" vertical="top" wrapText="1"/>
    </xf>
    <xf numFmtId="0" fontId="12" fillId="8" borderId="149" xfId="0" applyFont="1" applyFill="1" applyBorder="1" applyAlignment="1">
      <alignment horizontal="left" vertical="top" wrapText="1"/>
    </xf>
    <xf numFmtId="0" fontId="12" fillId="8" borderId="176" xfId="0" applyFont="1" applyFill="1" applyBorder="1" applyAlignment="1">
      <alignment horizontal="left" vertical="top" wrapText="1"/>
    </xf>
    <xf numFmtId="0" fontId="12" fillId="8" borderId="177" xfId="0" applyFont="1" applyFill="1" applyBorder="1" applyAlignment="1">
      <alignment horizontal="left" vertical="top" wrapText="1"/>
    </xf>
    <xf numFmtId="0" fontId="12" fillId="8" borderId="178" xfId="0" applyFont="1" applyFill="1" applyBorder="1" applyAlignment="1">
      <alignment horizontal="left" vertical="top" wrapText="1"/>
    </xf>
    <xf numFmtId="0" fontId="12" fillId="8" borderId="179" xfId="0" applyFont="1" applyFill="1" applyBorder="1" applyAlignment="1">
      <alignment horizontal="left" vertical="top" wrapText="1"/>
    </xf>
    <xf numFmtId="1" fontId="19" fillId="40" borderId="108" xfId="0" applyNumberFormat="1" applyFont="1" applyFill="1" applyBorder="1" applyAlignment="1">
      <alignment horizontal="center" vertical="center" textRotation="90"/>
    </xf>
    <xf numFmtId="1" fontId="19" fillId="40" borderId="28" xfId="0" applyNumberFormat="1" applyFont="1" applyFill="1" applyBorder="1" applyAlignment="1">
      <alignment horizontal="center" vertical="center" textRotation="90"/>
    </xf>
    <xf numFmtId="0" fontId="12" fillId="37" borderId="109" xfId="0" applyFont="1" applyFill="1" applyBorder="1" applyAlignment="1">
      <alignment horizontal="left" vertical="top" wrapText="1"/>
    </xf>
    <xf numFmtId="0" fontId="12" fillId="37" borderId="29" xfId="0" applyFont="1" applyFill="1" applyBorder="1" applyAlignment="1">
      <alignment horizontal="left" vertical="top" wrapText="1"/>
    </xf>
    <xf numFmtId="0" fontId="12" fillId="8" borderId="109" xfId="0" applyFont="1" applyFill="1" applyBorder="1" applyAlignment="1">
      <alignment horizontal="left" vertical="top" wrapText="1"/>
    </xf>
    <xf numFmtId="167" fontId="157" fillId="0" borderId="66" xfId="0" applyNumberFormat="1" applyFont="1" applyBorder="1" applyAlignment="1" applyProtection="1">
      <alignment horizontal="center" vertical="center"/>
      <protection locked="0"/>
    </xf>
    <xf numFmtId="167" fontId="157" fillId="0" borderId="5" xfId="0" applyNumberFormat="1" applyFont="1" applyBorder="1" applyAlignment="1" applyProtection="1">
      <alignment horizontal="center" vertical="center"/>
      <protection locked="0"/>
    </xf>
    <xf numFmtId="167" fontId="157" fillId="0" borderId="30" xfId="0" applyNumberFormat="1" applyFont="1" applyBorder="1" applyAlignment="1" applyProtection="1">
      <alignment horizontal="center" vertical="center"/>
      <protection locked="0"/>
    </xf>
    <xf numFmtId="167" fontId="157" fillId="0" borderId="15" xfId="0" applyNumberFormat="1" applyFont="1" applyBorder="1" applyAlignment="1" applyProtection="1">
      <alignment horizontal="center" vertical="center"/>
      <protection locked="0"/>
    </xf>
    <xf numFmtId="167" fontId="157" fillId="0" borderId="26" xfId="0" applyNumberFormat="1" applyFont="1" applyBorder="1" applyAlignment="1" applyProtection="1">
      <alignment horizontal="center" vertical="center"/>
      <protection locked="0"/>
    </xf>
    <xf numFmtId="167" fontId="157" fillId="0" borderId="24" xfId="0" applyNumberFormat="1" applyFont="1" applyBorder="1" applyAlignment="1" applyProtection="1">
      <alignment horizontal="center" vertical="center"/>
      <protection locked="0"/>
    </xf>
    <xf numFmtId="167" fontId="157" fillId="0" borderId="46" xfId="0" applyNumberFormat="1" applyFont="1" applyBorder="1" applyAlignment="1" applyProtection="1">
      <alignment horizontal="center" vertical="center"/>
      <protection locked="0"/>
    </xf>
    <xf numFmtId="167" fontId="157" fillId="0" borderId="1" xfId="0" applyNumberFormat="1" applyFont="1" applyBorder="1" applyAlignment="1" applyProtection="1">
      <alignment horizontal="center" vertical="center"/>
      <protection locked="0"/>
    </xf>
    <xf numFmtId="0" fontId="12" fillId="8" borderId="90" xfId="0" applyFont="1" applyFill="1" applyBorder="1" applyAlignment="1">
      <alignment horizontal="left" vertical="top" wrapText="1"/>
    </xf>
    <xf numFmtId="0" fontId="12" fillId="8" borderId="0" xfId="0" applyFont="1" applyFill="1" applyAlignment="1">
      <alignment horizontal="left" vertical="top" wrapText="1"/>
    </xf>
    <xf numFmtId="0" fontId="12" fillId="8" borderId="97" xfId="0" applyFont="1" applyFill="1" applyBorder="1" applyAlignment="1">
      <alignment horizontal="left" vertical="top" wrapText="1"/>
    </xf>
    <xf numFmtId="0" fontId="63" fillId="0" borderId="98" xfId="0" applyFont="1" applyBorder="1" applyAlignment="1" applyProtection="1">
      <alignment horizontal="center" vertical="center"/>
      <protection locked="0"/>
    </xf>
    <xf numFmtId="0" fontId="63" fillId="0" borderId="0" xfId="0" applyFont="1" applyAlignment="1" applyProtection="1">
      <alignment horizontal="center" vertical="center"/>
      <protection locked="0"/>
    </xf>
    <xf numFmtId="1" fontId="63" fillId="2" borderId="7" xfId="0" applyNumberFormat="1" applyFont="1" applyFill="1" applyBorder="1" applyAlignment="1">
      <alignment horizontal="center" vertical="center"/>
    </xf>
    <xf numFmtId="1" fontId="63" fillId="2" borderId="8" xfId="0" applyNumberFormat="1" applyFont="1" applyFill="1" applyBorder="1" applyAlignment="1">
      <alignment horizontal="center" vertical="center"/>
    </xf>
    <xf numFmtId="1" fontId="63" fillId="2" borderId="17" xfId="0" applyNumberFormat="1" applyFont="1" applyFill="1" applyBorder="1" applyAlignment="1">
      <alignment horizontal="center" vertical="center"/>
    </xf>
    <xf numFmtId="1" fontId="63" fillId="2" borderId="18" xfId="0" applyNumberFormat="1" applyFont="1" applyFill="1" applyBorder="1" applyAlignment="1">
      <alignment horizontal="center" vertical="center"/>
    </xf>
    <xf numFmtId="0" fontId="23" fillId="8" borderId="174" xfId="0" applyFont="1" applyFill="1" applyBorder="1" applyAlignment="1">
      <alignment horizontal="center" vertical="center"/>
    </xf>
    <xf numFmtId="0" fontId="157" fillId="0" borderId="26" xfId="0" applyFont="1" applyBorder="1" applyAlignment="1" applyProtection="1">
      <alignment horizontal="center" vertical="center"/>
      <protection locked="0"/>
    </xf>
    <xf numFmtId="0" fontId="157" fillId="0" borderId="24" xfId="0" applyFont="1" applyBorder="1" applyAlignment="1" applyProtection="1">
      <alignment horizontal="center" vertical="center"/>
      <protection locked="0"/>
    </xf>
    <xf numFmtId="0" fontId="12" fillId="8" borderId="180" xfId="0" applyFont="1" applyFill="1" applyBorder="1" applyAlignment="1">
      <alignment horizontal="left" vertical="top" wrapText="1"/>
    </xf>
    <xf numFmtId="0" fontId="12" fillId="8" borderId="181" xfId="0" applyFont="1" applyFill="1" applyBorder="1" applyAlignment="1">
      <alignment horizontal="left" vertical="top" wrapText="1"/>
    </xf>
    <xf numFmtId="1" fontId="63" fillId="0" borderId="7" xfId="0" applyNumberFormat="1" applyFont="1" applyBorder="1" applyAlignment="1" applyProtection="1">
      <alignment horizontal="center" vertical="center"/>
      <protection locked="0"/>
    </xf>
    <xf numFmtId="1" fontId="63" fillId="0" borderId="8" xfId="0" applyNumberFormat="1" applyFont="1" applyBorder="1" applyAlignment="1" applyProtection="1">
      <alignment horizontal="center" vertical="center"/>
      <protection locked="0"/>
    </xf>
    <xf numFmtId="0" fontId="12" fillId="8" borderId="4" xfId="0" applyFont="1" applyFill="1" applyBorder="1" applyAlignment="1">
      <alignment horizontal="center" vertical="center" wrapText="1"/>
    </xf>
    <xf numFmtId="0" fontId="12" fillId="8" borderId="90" xfId="0" applyFont="1" applyFill="1" applyBorder="1" applyAlignment="1">
      <alignment horizontal="center" vertical="center" wrapText="1"/>
    </xf>
    <xf numFmtId="0" fontId="12" fillId="8" borderId="44" xfId="0" applyFont="1" applyFill="1" applyBorder="1" applyAlignment="1">
      <alignment horizontal="center" vertical="center" wrapText="1"/>
    </xf>
    <xf numFmtId="0" fontId="12" fillId="8" borderId="100" xfId="0" applyFont="1" applyFill="1" applyBorder="1" applyAlignment="1">
      <alignment horizontal="left" vertical="top" wrapText="1"/>
    </xf>
    <xf numFmtId="0" fontId="14" fillId="8" borderId="5" xfId="0" applyFont="1" applyFill="1" applyBorder="1" applyAlignment="1">
      <alignment horizontal="right" vertical="top" wrapText="1"/>
    </xf>
    <xf numFmtId="0" fontId="14" fillId="8" borderId="6" xfId="0" applyFont="1" applyFill="1" applyBorder="1" applyAlignment="1">
      <alignment horizontal="right" vertical="top" wrapText="1"/>
    </xf>
    <xf numFmtId="0" fontId="12" fillId="8" borderId="1" xfId="0" applyFont="1" applyFill="1" applyBorder="1" applyAlignment="1">
      <alignment horizontal="right" vertical="top" wrapText="1"/>
    </xf>
    <xf numFmtId="0" fontId="12" fillId="8" borderId="45" xfId="0" applyFont="1" applyFill="1" applyBorder="1" applyAlignment="1">
      <alignment horizontal="right" vertical="top" wrapText="1"/>
    </xf>
    <xf numFmtId="0" fontId="12" fillId="8" borderId="5" xfId="0" applyFont="1" applyFill="1" applyBorder="1" applyAlignment="1">
      <alignment horizontal="right" vertical="top" wrapText="1"/>
    </xf>
    <xf numFmtId="0" fontId="12" fillId="8" borderId="6" xfId="0" applyFont="1" applyFill="1" applyBorder="1" applyAlignment="1">
      <alignment horizontal="right" vertical="top" wrapText="1"/>
    </xf>
    <xf numFmtId="1" fontId="19" fillId="36" borderId="95" xfId="0" applyNumberFormat="1" applyFont="1" applyFill="1" applyBorder="1" applyAlignment="1">
      <alignment horizontal="center" vertical="center" textRotation="90"/>
    </xf>
    <xf numFmtId="0" fontId="12" fillId="8" borderId="96" xfId="0" applyFont="1" applyFill="1" applyBorder="1" applyAlignment="1">
      <alignment horizontal="left" vertical="top" wrapText="1"/>
    </xf>
    <xf numFmtId="0" fontId="63" fillId="0" borderId="105" xfId="0" applyFont="1" applyBorder="1" applyAlignment="1" applyProtection="1">
      <alignment horizontal="center" vertical="center"/>
      <protection locked="0"/>
    </xf>
    <xf numFmtId="0" fontId="63" fillId="0" borderId="110" xfId="0" applyFont="1" applyBorder="1" applyAlignment="1" applyProtection="1">
      <alignment horizontal="center" vertical="center"/>
      <protection locked="0"/>
    </xf>
    <xf numFmtId="1" fontId="19" fillId="36" borderId="257" xfId="0" applyNumberFormat="1" applyFont="1" applyFill="1" applyBorder="1" applyAlignment="1">
      <alignment horizontal="center" vertical="center" textRotation="90"/>
    </xf>
    <xf numFmtId="0" fontId="12" fillId="8" borderId="256" xfId="0" applyFont="1" applyFill="1" applyBorder="1" applyAlignment="1">
      <alignment horizontal="left" vertical="top" wrapText="1"/>
    </xf>
    <xf numFmtId="0" fontId="12" fillId="8" borderId="236" xfId="0" applyFont="1" applyFill="1" applyBorder="1" applyAlignment="1">
      <alignment horizontal="left" vertical="top" wrapText="1"/>
    </xf>
    <xf numFmtId="1" fontId="19" fillId="36" borderId="32" xfId="0" applyNumberFormat="1" applyFont="1" applyFill="1" applyBorder="1" applyAlignment="1">
      <alignment horizontal="center" vertical="center" textRotation="90"/>
    </xf>
    <xf numFmtId="1" fontId="19" fillId="36" borderId="43" xfId="0" applyNumberFormat="1" applyFont="1" applyFill="1" applyBorder="1" applyAlignment="1">
      <alignment horizontal="center" vertical="center" textRotation="90"/>
    </xf>
    <xf numFmtId="0" fontId="63" fillId="0" borderId="61" xfId="0" applyFont="1" applyBorder="1" applyAlignment="1" applyProtection="1">
      <alignment horizontal="center" vertical="center"/>
      <protection locked="0"/>
    </xf>
    <xf numFmtId="0" fontId="157" fillId="0" borderId="60" xfId="0" applyFont="1" applyBorder="1" applyAlignment="1" applyProtection="1">
      <alignment horizontal="center" vertical="center"/>
      <protection locked="0"/>
    </xf>
    <xf numFmtId="0" fontId="157" fillId="0" borderId="58" xfId="0" applyFont="1" applyBorder="1" applyAlignment="1" applyProtection="1">
      <alignment horizontal="center" vertical="center"/>
      <protection locked="0"/>
    </xf>
    <xf numFmtId="0" fontId="157" fillId="0" borderId="7" xfId="0" applyFont="1" applyBorder="1" applyAlignment="1" applyProtection="1">
      <alignment horizontal="center" vertical="center"/>
      <protection locked="0"/>
    </xf>
    <xf numFmtId="0" fontId="157" fillId="0" borderId="8" xfId="0" applyFont="1" applyBorder="1" applyAlignment="1" applyProtection="1">
      <alignment horizontal="center" vertical="center"/>
      <protection locked="0"/>
    </xf>
    <xf numFmtId="0" fontId="12" fillId="8" borderId="3" xfId="0" applyFont="1" applyFill="1" applyBorder="1" applyAlignment="1">
      <alignment horizontal="left" vertical="top" wrapText="1"/>
    </xf>
    <xf numFmtId="2" fontId="12" fillId="8" borderId="33" xfId="0" applyNumberFormat="1" applyFont="1" applyFill="1" applyBorder="1" applyAlignment="1">
      <alignment horizontal="left" vertical="top" wrapText="1"/>
    </xf>
    <xf numFmtId="2" fontId="12" fillId="8" borderId="24" xfId="0" applyNumberFormat="1" applyFont="1" applyFill="1" applyBorder="1" applyAlignment="1">
      <alignment horizontal="left" vertical="top" wrapText="1"/>
    </xf>
    <xf numFmtId="2" fontId="12" fillId="8" borderId="44" xfId="0" applyNumberFormat="1" applyFont="1" applyFill="1" applyBorder="1" applyAlignment="1">
      <alignment horizontal="left" vertical="top" wrapText="1"/>
    </xf>
    <xf numFmtId="2" fontId="12" fillId="8" borderId="1" xfId="0" applyNumberFormat="1" applyFont="1" applyFill="1" applyBorder="1" applyAlignment="1">
      <alignment horizontal="left" vertical="top" wrapText="1"/>
    </xf>
    <xf numFmtId="2" fontId="66" fillId="0" borderId="35" xfId="0" applyNumberFormat="1" applyFont="1" applyBorder="1" applyAlignment="1" applyProtection="1">
      <alignment horizontal="center" vertical="center"/>
      <protection locked="0"/>
    </xf>
    <xf numFmtId="2" fontId="66" fillId="0" borderId="36" xfId="0" applyNumberFormat="1" applyFont="1" applyBorder="1" applyAlignment="1" applyProtection="1">
      <alignment horizontal="center" vertical="center"/>
      <protection locked="0"/>
    </xf>
    <xf numFmtId="2" fontId="66" fillId="0" borderId="60" xfId="0" applyNumberFormat="1" applyFont="1" applyBorder="1" applyAlignment="1" applyProtection="1">
      <alignment horizontal="center" vertical="center"/>
      <protection locked="0"/>
    </xf>
    <xf numFmtId="2" fontId="66" fillId="0" borderId="58" xfId="0" applyNumberFormat="1" applyFont="1" applyBorder="1" applyAlignment="1" applyProtection="1">
      <alignment horizontal="center" vertical="center"/>
      <protection locked="0"/>
    </xf>
    <xf numFmtId="49" fontId="157" fillId="0" borderId="66" xfId="0" applyNumberFormat="1" applyFont="1" applyBorder="1" applyAlignment="1" applyProtection="1">
      <alignment horizontal="center" vertical="center" wrapText="1"/>
      <protection locked="0"/>
    </xf>
    <xf numFmtId="49" fontId="157" fillId="0" borderId="5" xfId="0" applyNumberFormat="1" applyFont="1" applyBorder="1" applyAlignment="1" applyProtection="1">
      <alignment horizontal="center" vertical="center" wrapText="1"/>
      <protection locked="0"/>
    </xf>
    <xf numFmtId="49" fontId="157" fillId="0" borderId="30" xfId="0" applyNumberFormat="1" applyFont="1" applyBorder="1" applyAlignment="1" applyProtection="1">
      <alignment horizontal="center" vertical="center" wrapText="1"/>
      <protection locked="0"/>
    </xf>
    <xf numFmtId="49" fontId="157" fillId="0" borderId="15" xfId="0" applyNumberFormat="1" applyFont="1" applyBorder="1" applyAlignment="1" applyProtection="1">
      <alignment horizontal="center" vertical="center" wrapText="1"/>
      <protection locked="0"/>
    </xf>
    <xf numFmtId="0" fontId="150" fillId="0" borderId="7" xfId="0" applyFont="1" applyBorder="1" applyAlignment="1" applyProtection="1">
      <alignment horizontal="center" vertical="center"/>
      <protection locked="0"/>
    </xf>
    <xf numFmtId="0" fontId="150" fillId="0" borderId="8" xfId="0" applyFont="1" applyBorder="1" applyAlignment="1" applyProtection="1">
      <alignment horizontal="center" vertical="center"/>
      <protection locked="0"/>
    </xf>
    <xf numFmtId="0" fontId="177" fillId="0" borderId="46" xfId="0" applyFont="1" applyBorder="1" applyAlignment="1" applyProtection="1">
      <alignment horizontal="center" vertical="center" wrapText="1"/>
      <protection locked="0"/>
    </xf>
    <xf numFmtId="0" fontId="177" fillId="0" borderId="1" xfId="0" applyFont="1" applyBorder="1" applyAlignment="1" applyProtection="1">
      <alignment horizontal="center" vertical="center" wrapText="1"/>
      <protection locked="0"/>
    </xf>
    <xf numFmtId="0" fontId="14" fillId="8" borderId="23" xfId="0" applyFont="1" applyFill="1" applyBorder="1" applyAlignment="1">
      <alignment horizontal="left" vertical="top" wrapText="1"/>
    </xf>
    <xf numFmtId="0" fontId="14" fillId="8" borderId="25" xfId="0" applyFont="1" applyFill="1" applyBorder="1" applyAlignment="1">
      <alignment horizontal="left" vertical="top" wrapText="1"/>
    </xf>
    <xf numFmtId="0" fontId="14" fillId="8" borderId="29" xfId="0" applyFont="1" applyFill="1" applyBorder="1" applyAlignment="1">
      <alignment horizontal="left" vertical="top" wrapText="1"/>
    </xf>
    <xf numFmtId="0" fontId="14" fillId="8" borderId="16" xfId="0" applyFont="1" applyFill="1" applyBorder="1" applyAlignment="1">
      <alignment horizontal="left" vertical="top" wrapText="1"/>
    </xf>
    <xf numFmtId="2" fontId="34" fillId="8" borderId="85" xfId="0" applyNumberFormat="1" applyFont="1" applyFill="1" applyBorder="1" applyAlignment="1">
      <alignment horizontal="left" vertical="top"/>
    </xf>
    <xf numFmtId="2" fontId="34" fillId="8" borderId="86" xfId="0" applyNumberFormat="1" applyFont="1" applyFill="1" applyBorder="1" applyAlignment="1">
      <alignment horizontal="left" vertical="top"/>
    </xf>
    <xf numFmtId="2" fontId="34" fillId="8" borderId="87" xfId="0" applyNumberFormat="1" applyFont="1" applyFill="1" applyBorder="1" applyAlignment="1">
      <alignment horizontal="left" vertical="top"/>
    </xf>
    <xf numFmtId="0" fontId="63" fillId="2" borderId="7" xfId="0" applyFont="1" applyFill="1" applyBorder="1" applyAlignment="1">
      <alignment horizontal="center" vertical="center"/>
    </xf>
    <xf numFmtId="0" fontId="63" fillId="2" borderId="8" xfId="0" applyFont="1" applyFill="1" applyBorder="1" applyAlignment="1">
      <alignment horizontal="center" vertical="center"/>
    </xf>
    <xf numFmtId="0" fontId="63" fillId="2" borderId="11" xfId="0" applyFont="1" applyFill="1" applyBorder="1" applyAlignment="1">
      <alignment horizontal="center" vertical="center"/>
    </xf>
    <xf numFmtId="0" fontId="63" fillId="2" borderId="17" xfId="0" applyFont="1" applyFill="1" applyBorder="1" applyAlignment="1">
      <alignment horizontal="center" vertical="center"/>
    </xf>
    <xf numFmtId="0" fontId="63" fillId="2" borderId="18" xfId="0" applyFont="1" applyFill="1" applyBorder="1" applyAlignment="1">
      <alignment horizontal="center" vertical="center"/>
    </xf>
    <xf numFmtId="0" fontId="63" fillId="2" borderId="21" xfId="0" applyFont="1" applyFill="1" applyBorder="1" applyAlignment="1">
      <alignment horizontal="center" vertical="center"/>
    </xf>
    <xf numFmtId="1" fontId="19" fillId="36" borderId="116" xfId="0" applyNumberFormat="1" applyFont="1" applyFill="1" applyBorder="1" applyAlignment="1">
      <alignment horizontal="center" vertical="center" textRotation="90"/>
    </xf>
    <xf numFmtId="0" fontId="12" fillId="8" borderId="96" xfId="0" applyFont="1" applyFill="1" applyBorder="1" applyAlignment="1">
      <alignment vertical="top" wrapText="1"/>
    </xf>
    <xf numFmtId="0" fontId="12" fillId="8" borderId="0" xfId="0" applyFont="1" applyFill="1" applyAlignment="1">
      <alignment vertical="top" wrapText="1"/>
    </xf>
    <xf numFmtId="0" fontId="12" fillId="8" borderId="29" xfId="0" applyFont="1" applyFill="1" applyBorder="1" applyAlignment="1">
      <alignment vertical="top" wrapText="1"/>
    </xf>
    <xf numFmtId="0" fontId="12" fillId="8" borderId="15" xfId="0" applyFont="1" applyFill="1" applyBorder="1" applyAlignment="1">
      <alignment vertical="top" wrapText="1"/>
    </xf>
    <xf numFmtId="1" fontId="63" fillId="18" borderId="35" xfId="0" applyNumberFormat="1" applyFont="1" applyFill="1" applyBorder="1" applyAlignment="1" applyProtection="1">
      <alignment horizontal="center" vertical="center"/>
      <protection locked="0"/>
    </xf>
    <xf numFmtId="1" fontId="63" fillId="18" borderId="36" xfId="0" applyNumberFormat="1" applyFont="1" applyFill="1" applyBorder="1" applyAlignment="1" applyProtection="1">
      <alignment horizontal="center" vertical="center"/>
      <protection locked="0"/>
    </xf>
    <xf numFmtId="0" fontId="63" fillId="18" borderId="35" xfId="0" applyFont="1" applyFill="1" applyBorder="1" applyAlignment="1" applyProtection="1">
      <alignment horizontal="center" vertical="center"/>
      <protection locked="0"/>
    </xf>
    <xf numFmtId="0" fontId="63" fillId="18" borderId="36" xfId="0" applyFont="1" applyFill="1" applyBorder="1" applyAlignment="1" applyProtection="1">
      <alignment horizontal="center" vertical="center"/>
      <protection locked="0"/>
    </xf>
    <xf numFmtId="0" fontId="63" fillId="18" borderId="17" xfId="0" applyFont="1" applyFill="1" applyBorder="1" applyAlignment="1" applyProtection="1">
      <alignment horizontal="center" vertical="center"/>
      <protection locked="0"/>
    </xf>
    <xf numFmtId="0" fontId="63" fillId="18" borderId="18" xfId="0" applyFont="1" applyFill="1" applyBorder="1" applyAlignment="1" applyProtection="1">
      <alignment horizontal="center" vertical="center"/>
      <protection locked="0"/>
    </xf>
    <xf numFmtId="164" fontId="14" fillId="0" borderId="0" xfId="6" applyNumberFormat="1" applyFont="1" applyAlignment="1">
      <alignment horizontal="center" vertical="center" wrapText="1"/>
    </xf>
    <xf numFmtId="0" fontId="12" fillId="8" borderId="79" xfId="0" applyFont="1" applyFill="1" applyBorder="1" applyAlignment="1">
      <alignment horizontal="center" vertical="top"/>
    </xf>
    <xf numFmtId="0" fontId="12" fillId="8" borderId="80" xfId="0" applyFont="1" applyFill="1" applyBorder="1" applyAlignment="1">
      <alignment horizontal="center" vertical="top"/>
    </xf>
    <xf numFmtId="0" fontId="12" fillId="8" borderId="83" xfId="0" applyFont="1" applyFill="1" applyBorder="1" applyAlignment="1">
      <alignment horizontal="left" vertical="top"/>
    </xf>
    <xf numFmtId="0" fontId="12" fillId="8" borderId="80" xfId="0" applyFont="1" applyFill="1" applyBorder="1" applyAlignment="1">
      <alignment horizontal="left" vertical="top"/>
    </xf>
    <xf numFmtId="166" fontId="63" fillId="0" borderId="81" xfId="0" applyNumberFormat="1" applyFont="1" applyBorder="1" applyAlignment="1" applyProtection="1">
      <alignment horizontal="center" vertical="top"/>
      <protection locked="0"/>
    </xf>
    <xf numFmtId="166" fontId="63" fillId="0" borderId="65" xfId="0" applyNumberFormat="1" applyFont="1" applyBorder="1" applyAlignment="1" applyProtection="1">
      <alignment horizontal="center" vertical="top"/>
      <protection locked="0"/>
    </xf>
    <xf numFmtId="166" fontId="63" fillId="0" borderId="82" xfId="0" applyNumberFormat="1" applyFont="1" applyBorder="1" applyAlignment="1" applyProtection="1">
      <alignment horizontal="center" vertical="top"/>
      <protection locked="0"/>
    </xf>
    <xf numFmtId="0" fontId="165" fillId="2" borderId="5" xfId="0" applyFont="1" applyFill="1" applyBorder="1" applyAlignment="1">
      <alignment horizontal="center" vertical="center" wrapText="1"/>
    </xf>
    <xf numFmtId="0" fontId="165" fillId="2" borderId="68" xfId="0" applyFont="1" applyFill="1" applyBorder="1" applyAlignment="1">
      <alignment horizontal="center" vertical="center" wrapText="1"/>
    </xf>
    <xf numFmtId="0" fontId="165" fillId="2" borderId="15" xfId="0" applyFont="1" applyFill="1" applyBorder="1" applyAlignment="1">
      <alignment horizontal="center" vertical="center" wrapText="1"/>
    </xf>
    <xf numFmtId="0" fontId="165" fillId="2" borderId="31" xfId="0" applyFont="1" applyFill="1" applyBorder="1" applyAlignment="1">
      <alignment horizontal="center" vertical="center" wrapText="1"/>
    </xf>
    <xf numFmtId="0" fontId="12" fillId="0" borderId="0" xfId="0" applyFont="1" applyAlignment="1">
      <alignment horizontal="right" vertical="center" wrapText="1"/>
    </xf>
    <xf numFmtId="0" fontId="13" fillId="0" borderId="0" xfId="0" applyFont="1" applyAlignment="1">
      <alignment horizontal="center" vertical="center"/>
    </xf>
    <xf numFmtId="0" fontId="15" fillId="0" borderId="0" xfId="0" applyFont="1" applyAlignment="1">
      <alignment horizontal="right" vertical="center" wrapText="1"/>
    </xf>
    <xf numFmtId="0" fontId="15" fillId="0" borderId="1" xfId="0" applyFont="1" applyBorder="1" applyAlignment="1">
      <alignment horizontal="right" vertical="center" wrapText="1"/>
    </xf>
    <xf numFmtId="0" fontId="139" fillId="0" borderId="0" xfId="0" applyFont="1" applyAlignment="1">
      <alignment horizontal="right" vertical="center" wrapText="1"/>
    </xf>
    <xf numFmtId="0" fontId="187" fillId="8" borderId="14" xfId="0" applyFont="1" applyFill="1" applyBorder="1" applyAlignment="1">
      <alignment horizontal="center" vertical="center" wrapText="1"/>
    </xf>
    <xf numFmtId="0" fontId="187" fillId="8" borderId="15" xfId="0" applyFont="1" applyFill="1" applyBorder="1" applyAlignment="1">
      <alignment horizontal="center" vertical="center" wrapText="1"/>
    </xf>
    <xf numFmtId="0" fontId="187" fillId="8" borderId="16" xfId="0" applyFont="1" applyFill="1" applyBorder="1" applyAlignment="1">
      <alignment horizontal="center" vertical="center" wrapText="1"/>
    </xf>
    <xf numFmtId="0" fontId="14" fillId="0" borderId="0" xfId="0" applyFont="1" applyAlignment="1">
      <alignment horizontal="center" vertical="center" wrapText="1"/>
    </xf>
    <xf numFmtId="0" fontId="14" fillId="0" borderId="78" xfId="0" applyFont="1" applyBorder="1" applyAlignment="1">
      <alignment horizontal="center" vertical="center" wrapText="1"/>
    </xf>
    <xf numFmtId="0" fontId="63" fillId="2" borderId="60" xfId="0" applyFont="1" applyFill="1" applyBorder="1" applyAlignment="1">
      <alignment horizontal="center" vertical="center"/>
    </xf>
    <xf numFmtId="0" fontId="63" fillId="2" borderId="58" xfId="0" applyFont="1" applyFill="1" applyBorder="1" applyAlignment="1">
      <alignment horizontal="center" vertical="center"/>
    </xf>
    <xf numFmtId="0" fontId="150" fillId="2" borderId="66" xfId="0" applyFont="1" applyFill="1" applyBorder="1" applyAlignment="1">
      <alignment horizontal="center" vertical="center" wrapText="1"/>
    </xf>
    <xf numFmtId="0" fontId="150" fillId="2" borderId="5" xfId="0" applyFont="1" applyFill="1" applyBorder="1" applyAlignment="1">
      <alignment horizontal="center" vertical="center" wrapText="1"/>
    </xf>
    <xf numFmtId="0" fontId="150" fillId="2" borderId="30" xfId="0" applyFont="1" applyFill="1" applyBorder="1" applyAlignment="1">
      <alignment horizontal="center" vertical="center" wrapText="1"/>
    </xf>
    <xf numFmtId="0" fontId="150" fillId="2" borderId="15" xfId="0" applyFont="1" applyFill="1" applyBorder="1" applyAlignment="1">
      <alignment horizontal="center" vertical="center" wrapText="1"/>
    </xf>
    <xf numFmtId="0" fontId="63" fillId="2" borderId="26" xfId="0" applyFont="1" applyFill="1" applyBorder="1" applyAlignment="1">
      <alignment horizontal="center" vertical="center"/>
    </xf>
    <xf numFmtId="0" fontId="63" fillId="2" borderId="24" xfId="0" applyFont="1" applyFill="1" applyBorder="1" applyAlignment="1">
      <alignment horizontal="center" vertical="center"/>
    </xf>
    <xf numFmtId="0" fontId="63" fillId="2" borderId="30" xfId="0" applyFont="1" applyFill="1" applyBorder="1" applyAlignment="1">
      <alignment horizontal="center" vertical="center"/>
    </xf>
    <xf numFmtId="0" fontId="63" fillId="2" borderId="15" xfId="0" applyFont="1" applyFill="1" applyBorder="1" applyAlignment="1">
      <alignment horizontal="center" vertical="center"/>
    </xf>
    <xf numFmtId="49" fontId="165" fillId="2" borderId="35" xfId="0" applyNumberFormat="1" applyFont="1" applyFill="1" applyBorder="1" applyAlignment="1">
      <alignment horizontal="center" vertical="center"/>
    </xf>
    <xf numFmtId="49" fontId="165" fillId="2" borderId="36" xfId="0" applyNumberFormat="1" applyFont="1" applyFill="1" applyBorder="1" applyAlignment="1">
      <alignment horizontal="center" vertical="center"/>
    </xf>
    <xf numFmtId="49" fontId="165" fillId="2" borderId="37" xfId="0" applyNumberFormat="1" applyFont="1" applyFill="1" applyBorder="1" applyAlignment="1">
      <alignment horizontal="center" vertical="center"/>
    </xf>
    <xf numFmtId="49" fontId="65" fillId="2" borderId="17" xfId="0" applyNumberFormat="1" applyFont="1" applyFill="1" applyBorder="1" applyAlignment="1">
      <alignment horizontal="center" vertical="center"/>
    </xf>
    <xf numFmtId="49" fontId="65" fillId="2" borderId="18" xfId="0" applyNumberFormat="1" applyFont="1" applyFill="1" applyBorder="1" applyAlignment="1">
      <alignment horizontal="center" vertical="center"/>
    </xf>
    <xf numFmtId="49" fontId="65" fillId="2" borderId="21" xfId="0" applyNumberFormat="1" applyFont="1" applyFill="1" applyBorder="1" applyAlignment="1">
      <alignment horizontal="center" vertical="center"/>
    </xf>
    <xf numFmtId="0" fontId="215" fillId="0" borderId="225" xfId="12" applyFont="1" applyBorder="1" applyAlignment="1">
      <alignment horizontal="center" vertical="center" wrapText="1"/>
    </xf>
    <xf numFmtId="0" fontId="215" fillId="0" borderId="112" xfId="12" applyFont="1" applyBorder="1" applyAlignment="1">
      <alignment horizontal="center" vertical="center" wrapText="1"/>
    </xf>
    <xf numFmtId="0" fontId="215" fillId="0" borderId="200" xfId="12" applyFont="1" applyBorder="1" applyAlignment="1">
      <alignment horizontal="center" vertical="center" wrapText="1"/>
    </xf>
    <xf numFmtId="0" fontId="215" fillId="0" borderId="38" xfId="12" applyFont="1" applyBorder="1" applyAlignment="1">
      <alignment horizontal="center" vertical="center" wrapText="1"/>
    </xf>
    <xf numFmtId="0" fontId="101" fillId="2" borderId="192" xfId="12" applyFont="1" applyFill="1" applyBorder="1" applyAlignment="1">
      <alignment horizontal="center" vertical="center" wrapText="1" shrinkToFit="1"/>
    </xf>
    <xf numFmtId="0" fontId="7" fillId="2" borderId="192" xfId="12" applyFill="1" applyBorder="1" applyAlignment="1">
      <alignment horizontal="center" vertical="center" wrapText="1" shrinkToFit="1"/>
    </xf>
    <xf numFmtId="0" fontId="19" fillId="8" borderId="43" xfId="0" applyFont="1" applyFill="1" applyBorder="1" applyAlignment="1">
      <alignment horizontal="center" vertical="center" textRotation="90"/>
    </xf>
    <xf numFmtId="0" fontId="12" fillId="8" borderId="14" xfId="0" applyFont="1" applyFill="1" applyBorder="1" applyAlignment="1">
      <alignment horizontal="left" vertical="center" wrapText="1"/>
    </xf>
    <xf numFmtId="0" fontId="12" fillId="8" borderId="72" xfId="0" applyFont="1" applyFill="1" applyBorder="1" applyAlignment="1">
      <alignment horizontal="center" vertical="center" wrapText="1"/>
    </xf>
    <xf numFmtId="0" fontId="12" fillId="9" borderId="44" xfId="0" applyFont="1" applyFill="1" applyBorder="1" applyAlignment="1">
      <alignment horizontal="left" vertical="top" wrapText="1"/>
    </xf>
    <xf numFmtId="0" fontId="6" fillId="0" borderId="71" xfId="12" applyFont="1" applyBorder="1" applyAlignment="1">
      <alignment vertical="center" wrapText="1"/>
    </xf>
    <xf numFmtId="0" fontId="7" fillId="0" borderId="72" xfId="12" applyBorder="1" applyAlignment="1">
      <alignment vertical="center" wrapText="1"/>
    </xf>
    <xf numFmtId="0" fontId="7" fillId="0" borderId="112" xfId="12" applyBorder="1" applyAlignment="1">
      <alignment vertical="center" wrapText="1"/>
    </xf>
    <xf numFmtId="0" fontId="215" fillId="0" borderId="71" xfId="12" applyFont="1" applyBorder="1" applyAlignment="1">
      <alignment vertical="center" wrapText="1"/>
    </xf>
    <xf numFmtId="0" fontId="215" fillId="0" borderId="72" xfId="12" applyFont="1" applyBorder="1" applyAlignment="1">
      <alignment vertical="center" wrapText="1"/>
    </xf>
    <xf numFmtId="0" fontId="215" fillId="0" borderId="112" xfId="12" applyFont="1" applyBorder="1" applyAlignment="1">
      <alignment vertical="center" wrapText="1"/>
    </xf>
    <xf numFmtId="0" fontId="156" fillId="0" borderId="72" xfId="12" applyFont="1" applyBorder="1" applyAlignment="1">
      <alignment vertical="center" wrapText="1"/>
    </xf>
    <xf numFmtId="0" fontId="156" fillId="0" borderId="112" xfId="12" applyFont="1" applyBorder="1" applyAlignment="1">
      <alignment vertical="center" wrapText="1"/>
    </xf>
    <xf numFmtId="0" fontId="7" fillId="0" borderId="71" xfId="12" applyBorder="1" applyAlignment="1">
      <alignment horizontal="left" vertical="center" wrapText="1" indent="1"/>
    </xf>
    <xf numFmtId="0" fontId="7" fillId="0" borderId="72" xfId="12" applyBorder="1" applyAlignment="1">
      <alignment horizontal="left" vertical="center" wrapText="1" indent="1"/>
    </xf>
    <xf numFmtId="0" fontId="7" fillId="0" borderId="112" xfId="12" applyBorder="1" applyAlignment="1">
      <alignment horizontal="left" vertical="center" wrapText="1" indent="1"/>
    </xf>
    <xf numFmtId="0" fontId="215" fillId="0" borderId="94" xfId="12" applyFont="1" applyBorder="1" applyAlignment="1">
      <alignment horizontal="center" vertical="center" wrapText="1"/>
    </xf>
    <xf numFmtId="0" fontId="215" fillId="0" borderId="47" xfId="12" applyFont="1" applyBorder="1" applyAlignment="1">
      <alignment horizontal="center" vertical="center" wrapText="1"/>
    </xf>
    <xf numFmtId="0" fontId="191" fillId="8" borderId="94" xfId="12" applyFont="1" applyFill="1" applyBorder="1" applyAlignment="1">
      <alignment horizontal="center" vertical="center"/>
    </xf>
    <xf numFmtId="0" fontId="191" fillId="8" borderId="1" xfId="12" applyFont="1" applyFill="1" applyBorder="1" applyAlignment="1">
      <alignment horizontal="center" vertical="center"/>
    </xf>
    <xf numFmtId="0" fontId="191" fillId="8" borderId="48" xfId="12" applyFont="1" applyFill="1" applyBorder="1" applyAlignment="1">
      <alignment horizontal="center" vertical="center"/>
    </xf>
    <xf numFmtId="0" fontId="215" fillId="0" borderId="91" xfId="12" applyFont="1" applyBorder="1" applyAlignment="1">
      <alignment horizontal="center" vertical="center" wrapText="1"/>
    </xf>
    <xf numFmtId="0" fontId="215" fillId="0" borderId="77" xfId="12" applyFont="1" applyBorder="1" applyAlignment="1">
      <alignment horizontal="center" vertical="center" wrapText="1"/>
    </xf>
    <xf numFmtId="0" fontId="215" fillId="0" borderId="169" xfId="12" applyFont="1" applyBorder="1" applyAlignment="1">
      <alignment horizontal="center" vertical="center" wrapText="1"/>
    </xf>
    <xf numFmtId="0" fontId="215" fillId="0" borderId="34" xfId="12" applyFont="1" applyBorder="1" applyAlignment="1">
      <alignment horizontal="center" vertical="center" wrapText="1"/>
    </xf>
    <xf numFmtId="0" fontId="152" fillId="0" borderId="13" xfId="12" applyFont="1" applyBorder="1" applyAlignment="1" applyProtection="1">
      <alignment horizontal="center" wrapText="1"/>
      <protection locked="0"/>
    </xf>
    <xf numFmtId="0" fontId="152" fillId="0" borderId="190" xfId="12" applyFont="1" applyBorder="1" applyAlignment="1" applyProtection="1">
      <alignment horizontal="center" wrapText="1"/>
      <protection locked="0"/>
    </xf>
    <xf numFmtId="0" fontId="101" fillId="2" borderId="201" xfId="12" applyFont="1" applyFill="1" applyBorder="1" applyAlignment="1">
      <alignment horizontal="center" vertical="center" wrapText="1" shrinkToFit="1"/>
    </xf>
    <xf numFmtId="0" fontId="101" fillId="2" borderId="202" xfId="12" applyFont="1" applyFill="1" applyBorder="1" applyAlignment="1">
      <alignment horizontal="center" vertical="center" wrapText="1" shrinkToFit="1"/>
    </xf>
    <xf numFmtId="0" fontId="6" fillId="0" borderId="85" xfId="12" applyFont="1" applyBorder="1" applyAlignment="1">
      <alignment vertical="center" wrapText="1"/>
    </xf>
    <xf numFmtId="0" fontId="7" fillId="0" borderId="86" xfId="12" applyBorder="1" applyAlignment="1">
      <alignment vertical="center" wrapText="1"/>
    </xf>
    <xf numFmtId="0" fontId="7" fillId="0" borderId="184" xfId="12" applyBorder="1" applyAlignment="1">
      <alignment vertical="center" wrapText="1"/>
    </xf>
    <xf numFmtId="0" fontId="2" fillId="0" borderId="71" xfId="12" applyFont="1" applyBorder="1" applyAlignment="1">
      <alignment horizontal="left" vertical="center" wrapText="1" indent="1"/>
    </xf>
    <xf numFmtId="0" fontId="6" fillId="0" borderId="71" xfId="12" applyFont="1" applyBorder="1" applyAlignment="1">
      <alignment horizontal="left" vertical="center" wrapText="1" indent="2"/>
    </xf>
    <xf numFmtId="0" fontId="7" fillId="0" borderId="72" xfId="12" applyBorder="1" applyAlignment="1">
      <alignment horizontal="left" vertical="center" wrapText="1" indent="2"/>
    </xf>
    <xf numFmtId="0" fontId="7" fillId="0" borderId="112" xfId="12" applyBorder="1" applyAlignment="1">
      <alignment horizontal="left" vertical="center" wrapText="1" indent="2"/>
    </xf>
    <xf numFmtId="0" fontId="7" fillId="0" borderId="71" xfId="12" applyBorder="1" applyAlignment="1">
      <alignment horizontal="left" vertical="center" wrapText="1" indent="2"/>
    </xf>
    <xf numFmtId="0" fontId="6" fillId="0" borderId="71" xfId="12" applyFont="1" applyBorder="1" applyAlignment="1">
      <alignment horizontal="left" vertical="center" wrapText="1" indent="1"/>
    </xf>
    <xf numFmtId="0" fontId="217" fillId="0" borderId="71" xfId="12" applyFont="1" applyBorder="1" applyAlignment="1">
      <alignment horizontal="left" vertical="center" wrapText="1" indent="1"/>
    </xf>
    <xf numFmtId="0" fontId="217" fillId="0" borderId="72" xfId="12" applyFont="1" applyBorder="1" applyAlignment="1">
      <alignment horizontal="left" vertical="center" wrapText="1" indent="1"/>
    </xf>
    <xf numFmtId="0" fontId="217" fillId="0" borderId="112" xfId="12" applyFont="1" applyBorder="1" applyAlignment="1">
      <alignment horizontal="left" vertical="center" wrapText="1" indent="1"/>
    </xf>
    <xf numFmtId="0" fontId="208" fillId="0" borderId="71" xfId="12" applyFont="1" applyBorder="1" applyAlignment="1">
      <alignment horizontal="left" vertical="center" wrapText="1" indent="1"/>
    </xf>
    <xf numFmtId="0" fontId="208" fillId="0" borderId="72" xfId="12" applyFont="1" applyBorder="1" applyAlignment="1">
      <alignment horizontal="left" vertical="center" wrapText="1" indent="1"/>
    </xf>
    <xf numFmtId="0" fontId="208" fillId="0" borderId="112" xfId="12" applyFont="1" applyBorder="1" applyAlignment="1">
      <alignment horizontal="left" vertical="center" wrapText="1" indent="1"/>
    </xf>
    <xf numFmtId="0" fontId="217" fillId="0" borderId="71" xfId="12" applyFont="1" applyBorder="1" applyAlignment="1">
      <alignment vertical="center" wrapText="1"/>
    </xf>
    <xf numFmtId="0" fontId="217" fillId="0" borderId="72" xfId="12" applyFont="1" applyBorder="1" applyAlignment="1">
      <alignment vertical="center" wrapText="1"/>
    </xf>
    <xf numFmtId="0" fontId="217" fillId="0" borderId="112" xfId="12" applyFont="1" applyBorder="1" applyAlignment="1">
      <alignment vertical="center" wrapText="1"/>
    </xf>
    <xf numFmtId="0" fontId="216" fillId="8" borderId="5" xfId="0" applyFont="1" applyFill="1" applyBorder="1" applyAlignment="1">
      <alignment vertical="center" wrapText="1"/>
    </xf>
    <xf numFmtId="0" fontId="216" fillId="8" borderId="0" xfId="0" applyFont="1" applyFill="1" applyAlignment="1">
      <alignment vertical="center" wrapText="1"/>
    </xf>
    <xf numFmtId="0" fontId="216" fillId="8" borderId="1" xfId="0" applyFont="1" applyFill="1" applyBorder="1" applyAlignment="1">
      <alignment vertical="center" wrapText="1"/>
    </xf>
    <xf numFmtId="0" fontId="218" fillId="0" borderId="33" xfId="0" applyFont="1" applyBorder="1" applyAlignment="1">
      <alignment horizontal="left" vertical="top"/>
    </xf>
    <xf numFmtId="0" fontId="218" fillId="0" borderId="24" xfId="0" applyFont="1" applyBorder="1" applyAlignment="1">
      <alignment horizontal="left" vertical="top"/>
    </xf>
    <xf numFmtId="0" fontId="218" fillId="0" borderId="27" xfId="0" applyFont="1" applyBorder="1" applyAlignment="1">
      <alignment horizontal="left" vertical="top"/>
    </xf>
    <xf numFmtId="0" fontId="218" fillId="0" borderId="90" xfId="0" applyFont="1" applyBorder="1" applyAlignment="1">
      <alignment horizontal="left" vertical="top"/>
    </xf>
    <xf numFmtId="0" fontId="218" fillId="0" borderId="0" xfId="0" applyFont="1" applyAlignment="1">
      <alignment horizontal="left" vertical="top"/>
    </xf>
    <xf numFmtId="0" fontId="218" fillId="0" borderId="78" xfId="0" applyFont="1" applyBorder="1" applyAlignment="1">
      <alignment horizontal="left" vertical="top"/>
    </xf>
    <xf numFmtId="0" fontId="218" fillId="0" borderId="44" xfId="0" applyFont="1" applyBorder="1" applyAlignment="1">
      <alignment horizontal="left" vertical="top"/>
    </xf>
    <xf numFmtId="0" fontId="218" fillId="0" borderId="1" xfId="0" applyFont="1" applyBorder="1" applyAlignment="1">
      <alignment horizontal="left" vertical="top"/>
    </xf>
    <xf numFmtId="0" fontId="218" fillId="0" borderId="48" xfId="0" applyFont="1" applyBorder="1" applyAlignment="1">
      <alignment horizontal="left" vertical="top"/>
    </xf>
    <xf numFmtId="0" fontId="217" fillId="0" borderId="55" xfId="12" applyFont="1" applyBorder="1" applyAlignment="1">
      <alignment vertical="center" wrapText="1"/>
    </xf>
    <xf numFmtId="0" fontId="217" fillId="0" borderId="56" xfId="12" applyFont="1" applyBorder="1" applyAlignment="1">
      <alignment vertical="center" wrapText="1"/>
    </xf>
    <xf numFmtId="0" fontId="217" fillId="0" borderId="76" xfId="12" applyFont="1" applyBorder="1" applyAlignment="1">
      <alignment vertical="center" wrapText="1"/>
    </xf>
    <xf numFmtId="0" fontId="215" fillId="0" borderId="33" xfId="12" applyFont="1" applyBorder="1" applyAlignment="1">
      <alignment horizontal="left" vertical="center" wrapText="1"/>
    </xf>
    <xf numFmtId="0" fontId="7" fillId="0" borderId="24" xfId="12" applyBorder="1" applyAlignment="1">
      <alignment horizontal="left" vertical="center" wrapText="1"/>
    </xf>
    <xf numFmtId="0" fontId="7" fillId="0" borderId="34" xfId="12" applyBorder="1" applyAlignment="1">
      <alignment horizontal="left" vertical="center" wrapText="1"/>
    </xf>
    <xf numFmtId="0" fontId="214" fillId="0" borderId="24" xfId="12" applyFont="1" applyBorder="1" applyAlignment="1">
      <alignment horizontal="left" vertical="center" wrapText="1"/>
    </xf>
    <xf numFmtId="0" fontId="214" fillId="0" borderId="34" xfId="12" applyFont="1" applyBorder="1" applyAlignment="1">
      <alignment horizontal="left" vertical="center" wrapText="1"/>
    </xf>
    <xf numFmtId="0" fontId="149" fillId="8" borderId="92" xfId="12" applyFont="1" applyFill="1" applyBorder="1" applyAlignment="1">
      <alignment horizontal="left" vertical="top" wrapText="1"/>
    </xf>
    <xf numFmtId="0" fontId="149" fillId="8" borderId="5" xfId="12" applyFont="1" applyFill="1" applyBorder="1" applyAlignment="1">
      <alignment horizontal="left" vertical="top" wrapText="1"/>
    </xf>
    <xf numFmtId="0" fontId="149" fillId="8" borderId="94" xfId="12" applyFont="1" applyFill="1" applyBorder="1" applyAlignment="1">
      <alignment horizontal="left" vertical="top" wrapText="1"/>
    </xf>
    <xf numFmtId="0" fontId="149" fillId="8" borderId="1" xfId="12" applyFont="1" applyFill="1" applyBorder="1" applyAlignment="1">
      <alignment horizontal="left" vertical="top" wrapText="1"/>
    </xf>
    <xf numFmtId="0" fontId="102" fillId="2" borderId="92" xfId="12" applyFont="1" applyFill="1" applyBorder="1" applyAlignment="1">
      <alignment horizontal="center" vertical="center" wrapText="1"/>
    </xf>
    <xf numFmtId="0" fontId="102" fillId="2" borderId="5" xfId="12" applyFont="1" applyFill="1" applyBorder="1" applyAlignment="1">
      <alignment horizontal="center" vertical="center" wrapText="1"/>
    </xf>
    <xf numFmtId="0" fontId="102" fillId="2" borderId="68" xfId="12" applyFont="1" applyFill="1" applyBorder="1" applyAlignment="1">
      <alignment horizontal="center" vertical="center" wrapText="1"/>
    </xf>
    <xf numFmtId="0" fontId="102" fillId="2" borderId="91" xfId="12" applyFont="1" applyFill="1" applyBorder="1" applyAlignment="1">
      <alignment horizontal="center" vertical="center" wrapText="1"/>
    </xf>
    <xf numFmtId="0" fontId="102" fillId="2" borderId="0" xfId="12" applyFont="1" applyFill="1" applyAlignment="1">
      <alignment horizontal="center" vertical="center" wrapText="1"/>
    </xf>
    <xf numFmtId="0" fontId="102" fillId="2" borderId="78" xfId="12" applyFont="1" applyFill="1" applyBorder="1" applyAlignment="1">
      <alignment horizontal="center" vertical="center" wrapText="1"/>
    </xf>
    <xf numFmtId="0" fontId="102" fillId="2" borderId="94" xfId="12" applyFont="1" applyFill="1" applyBorder="1" applyAlignment="1">
      <alignment horizontal="center" vertical="center" wrapText="1"/>
    </xf>
    <xf numFmtId="0" fontId="102" fillId="2" borderId="1" xfId="12" applyFont="1" applyFill="1" applyBorder="1" applyAlignment="1">
      <alignment horizontal="center" vertical="center" wrapText="1"/>
    </xf>
    <xf numFmtId="0" fontId="102" fillId="2" borderId="48" xfId="12" applyFont="1" applyFill="1" applyBorder="1" applyAlignment="1">
      <alignment horizontal="center" vertical="center" wrapText="1"/>
    </xf>
    <xf numFmtId="0" fontId="2" fillId="0" borderId="71" xfId="12" applyFont="1" applyBorder="1" applyAlignment="1">
      <alignment horizontal="left" vertical="center" wrapText="1" indent="2"/>
    </xf>
    <xf numFmtId="0" fontId="285" fillId="0" borderId="201" xfId="0" applyFont="1" applyBorder="1" applyAlignment="1">
      <alignment horizontal="left" wrapText="1"/>
    </xf>
    <xf numFmtId="0" fontId="285" fillId="0" borderId="202" xfId="0" applyFont="1" applyBorder="1" applyAlignment="1">
      <alignment horizontal="left" wrapText="1"/>
    </xf>
    <xf numFmtId="0" fontId="285" fillId="0" borderId="207" xfId="0" applyFont="1" applyBorder="1" applyAlignment="1">
      <alignment horizontal="left" wrapText="1"/>
    </xf>
    <xf numFmtId="0" fontId="288" fillId="64" borderId="140" xfId="0" applyFont="1" applyFill="1" applyBorder="1" applyAlignment="1">
      <alignment vertical="center" wrapText="1"/>
    </xf>
    <xf numFmtId="0" fontId="288" fillId="64" borderId="140" xfId="0" applyFont="1" applyFill="1" applyBorder="1" applyAlignment="1">
      <alignment horizontal="center" vertical="center" wrapText="1"/>
    </xf>
    <xf numFmtId="0" fontId="288" fillId="64" borderId="113" xfId="0" applyFont="1" applyFill="1" applyBorder="1" applyAlignment="1">
      <alignment horizontal="center" vertical="center" wrapText="1"/>
    </xf>
    <xf numFmtId="0" fontId="289" fillId="64" borderId="140" xfId="0" applyFont="1" applyFill="1" applyBorder="1" applyAlignment="1">
      <alignment horizontal="center" vertical="center" wrapText="1"/>
    </xf>
    <xf numFmtId="0" fontId="289" fillId="64" borderId="113" xfId="0" applyFont="1" applyFill="1" applyBorder="1" applyAlignment="1">
      <alignment horizontal="center" vertical="center" wrapText="1"/>
    </xf>
    <xf numFmtId="0" fontId="288" fillId="64" borderId="193" xfId="0" applyFont="1" applyFill="1" applyBorder="1" applyAlignment="1">
      <alignment horizontal="center" vertical="center" wrapText="1"/>
    </xf>
    <xf numFmtId="0" fontId="288" fillId="64" borderId="139" xfId="0" applyFont="1" applyFill="1" applyBorder="1" applyAlignment="1">
      <alignment horizontal="center" vertical="center" wrapText="1"/>
    </xf>
    <xf numFmtId="0" fontId="288" fillId="64" borderId="113" xfId="0" applyFont="1" applyFill="1" applyBorder="1" applyAlignment="1">
      <alignment vertical="center" wrapText="1"/>
    </xf>
    <xf numFmtId="0" fontId="61" fillId="0" borderId="254" xfId="0" applyFont="1" applyBorder="1" applyAlignment="1">
      <alignment horizontal="center" vertical="center" textRotation="90"/>
    </xf>
    <xf numFmtId="0" fontId="61" fillId="0" borderId="12" xfId="0" applyFont="1" applyBorder="1" applyAlignment="1">
      <alignment horizontal="center" vertical="center" textRotation="90"/>
    </xf>
    <xf numFmtId="0" fontId="61" fillId="0" borderId="42" xfId="0" applyFont="1" applyBorder="1" applyAlignment="1">
      <alignment horizontal="center" vertical="center" textRotation="90"/>
    </xf>
    <xf numFmtId="0" fontId="290" fillId="0" borderId="140" xfId="0" applyFont="1" applyBorder="1" applyAlignment="1">
      <alignment vertical="center" wrapText="1"/>
    </xf>
    <xf numFmtId="0" fontId="11" fillId="0" borderId="85" xfId="0" applyFont="1" applyBorder="1" applyAlignment="1" applyProtection="1">
      <alignment horizontal="left" vertical="top"/>
      <protection locked="0"/>
    </xf>
    <xf numFmtId="0" fontId="11" fillId="0" borderId="86" xfId="0" applyFont="1" applyBorder="1" applyAlignment="1" applyProtection="1">
      <alignment horizontal="left" vertical="top"/>
      <protection locked="0"/>
    </xf>
    <xf numFmtId="0" fontId="11" fillId="0" borderId="184" xfId="0" applyFont="1" applyBorder="1" applyAlignment="1" applyProtection="1">
      <alignment horizontal="left" vertical="top"/>
      <protection locked="0"/>
    </xf>
    <xf numFmtId="0" fontId="11" fillId="0" borderId="140" xfId="0" applyFont="1" applyBorder="1" applyAlignment="1" applyProtection="1">
      <alignment horizontal="left" vertical="top"/>
      <protection locked="0"/>
    </xf>
    <xf numFmtId="0" fontId="11" fillId="0" borderId="193" xfId="0" applyFont="1" applyBorder="1" applyAlignment="1" applyProtection="1">
      <alignment horizontal="left" vertical="top"/>
      <protection locked="0"/>
    </xf>
    <xf numFmtId="0" fontId="290" fillId="0" borderId="111" xfId="0" applyFont="1" applyBorder="1" applyAlignment="1">
      <alignment vertical="center" wrapText="1"/>
    </xf>
    <xf numFmtId="0" fontId="11" fillId="0" borderId="71" xfId="0" applyFont="1" applyBorder="1" applyAlignment="1" applyProtection="1">
      <alignment horizontal="left" vertical="top"/>
      <protection locked="0"/>
    </xf>
    <xf numFmtId="0" fontId="11" fillId="0" borderId="72" xfId="0" applyFont="1" applyBorder="1" applyAlignment="1" applyProtection="1">
      <alignment horizontal="left" vertical="top"/>
      <protection locked="0"/>
    </xf>
    <xf numFmtId="0" fontId="11" fillId="0" borderId="112" xfId="0" applyFont="1" applyBorder="1" applyAlignment="1" applyProtection="1">
      <alignment horizontal="left" vertical="top"/>
      <protection locked="0"/>
    </xf>
    <xf numFmtId="0" fontId="11" fillId="0" borderId="111" xfId="0" applyFont="1" applyBorder="1" applyAlignment="1" applyProtection="1">
      <alignment horizontal="left" vertical="top"/>
      <protection locked="0"/>
    </xf>
    <xf numFmtId="0" fontId="11" fillId="0" borderId="138" xfId="0" applyFont="1" applyBorder="1" applyAlignment="1" applyProtection="1">
      <alignment horizontal="left" vertical="top"/>
      <protection locked="0"/>
    </xf>
    <xf numFmtId="0" fontId="290" fillId="0" borderId="111" xfId="0" applyFont="1" applyBorder="1" applyAlignment="1">
      <alignment horizontal="justify" vertical="center" wrapText="1"/>
    </xf>
    <xf numFmtId="0" fontId="292" fillId="0" borderId="111" xfId="0" applyFont="1" applyBorder="1" applyAlignment="1">
      <alignment horizontal="left" vertical="center" wrapText="1" indent="3"/>
    </xf>
    <xf numFmtId="0" fontId="293" fillId="17" borderId="111" xfId="0" applyFont="1" applyFill="1" applyBorder="1" applyAlignment="1">
      <alignment horizontal="left" vertical="center" wrapText="1" indent="1"/>
    </xf>
    <xf numFmtId="0" fontId="294" fillId="17" borderId="111" xfId="0" applyFont="1" applyFill="1" applyBorder="1" applyAlignment="1">
      <alignment horizontal="left" vertical="center" wrapText="1" indent="3"/>
    </xf>
    <xf numFmtId="0" fontId="295" fillId="65" borderId="111" xfId="0" applyFont="1" applyFill="1" applyBorder="1" applyAlignment="1">
      <alignment vertical="center" wrapText="1"/>
    </xf>
    <xf numFmtId="0" fontId="290" fillId="65" borderId="111" xfId="0" applyFont="1" applyFill="1" applyBorder="1" applyAlignment="1">
      <alignment vertical="center" wrapText="1"/>
    </xf>
    <xf numFmtId="0" fontId="293" fillId="17" borderId="140" xfId="0" applyFont="1" applyFill="1" applyBorder="1" applyAlignment="1">
      <alignment vertical="center" wrapText="1"/>
    </xf>
    <xf numFmtId="0" fontId="290" fillId="17" borderId="140" xfId="0" applyFont="1" applyFill="1" applyBorder="1" applyAlignment="1">
      <alignment vertical="center" wrapText="1"/>
    </xf>
    <xf numFmtId="0" fontId="293" fillId="17" borderId="111" xfId="0" applyFont="1" applyFill="1" applyBorder="1" applyAlignment="1">
      <alignment vertical="center" wrapText="1"/>
    </xf>
    <xf numFmtId="0" fontId="290" fillId="17" borderId="111" xfId="0" applyFont="1" applyFill="1" applyBorder="1" applyAlignment="1">
      <alignment vertical="center" wrapText="1"/>
    </xf>
    <xf numFmtId="0" fontId="293" fillId="65" borderId="111" xfId="0" applyFont="1" applyFill="1" applyBorder="1" applyAlignment="1">
      <alignment vertical="center" wrapText="1"/>
    </xf>
    <xf numFmtId="0" fontId="290" fillId="0" borderId="113" xfId="0" applyFont="1" applyBorder="1" applyAlignment="1">
      <alignment vertical="center" wrapText="1"/>
    </xf>
    <xf numFmtId="0" fontId="11" fillId="0" borderId="55" xfId="0" applyFont="1" applyBorder="1" applyAlignment="1" applyProtection="1">
      <alignment horizontal="left" vertical="top"/>
      <protection locked="0"/>
    </xf>
    <xf numFmtId="0" fontId="11" fillId="0" borderId="56" xfId="0" applyFont="1" applyBorder="1" applyAlignment="1" applyProtection="1">
      <alignment horizontal="left" vertical="top"/>
      <protection locked="0"/>
    </xf>
    <xf numFmtId="0" fontId="11" fillId="0" borderId="76" xfId="0" applyFont="1" applyBorder="1" applyAlignment="1" applyProtection="1">
      <alignment horizontal="left" vertical="top"/>
      <protection locked="0"/>
    </xf>
    <xf numFmtId="0" fontId="11" fillId="0" borderId="113" xfId="0" applyFont="1" applyBorder="1" applyAlignment="1" applyProtection="1">
      <alignment horizontal="left" vertical="top"/>
      <protection locked="0"/>
    </xf>
    <xf numFmtId="0" fontId="11" fillId="0" borderId="139" xfId="0" applyFont="1" applyBorder="1" applyAlignment="1" applyProtection="1">
      <alignment horizontal="left" vertical="top"/>
      <protection locked="0"/>
    </xf>
    <xf numFmtId="0" fontId="220" fillId="0" borderId="71" xfId="12" applyFont="1" applyBorder="1" applyAlignment="1">
      <alignment horizontal="left" vertical="center" wrapText="1" indent="1"/>
    </xf>
    <xf numFmtId="0" fontId="220" fillId="0" borderId="72" xfId="12" applyFont="1" applyBorder="1" applyAlignment="1">
      <alignment horizontal="left" vertical="center" wrapText="1" indent="1"/>
    </xf>
    <xf numFmtId="0" fontId="220" fillId="0" borderId="112" xfId="12" applyFont="1" applyBorder="1" applyAlignment="1">
      <alignment horizontal="left" vertical="center" wrapText="1" indent="1"/>
    </xf>
    <xf numFmtId="0" fontId="215" fillId="0" borderId="169" xfId="12" applyFont="1" applyBorder="1" applyAlignment="1">
      <alignment horizontal="center" vertical="top" wrapText="1"/>
    </xf>
    <xf numFmtId="0" fontId="215" fillId="0" borderId="34" xfId="12" applyFont="1" applyBorder="1" applyAlignment="1">
      <alignment horizontal="center" vertical="top" wrapText="1"/>
    </xf>
    <xf numFmtId="0" fontId="215" fillId="0" borderId="91" xfId="12" applyFont="1" applyBorder="1" applyAlignment="1">
      <alignment horizontal="center" vertical="top" wrapText="1"/>
    </xf>
    <xf numFmtId="0" fontId="215" fillId="0" borderId="77" xfId="12" applyFont="1" applyBorder="1" applyAlignment="1">
      <alignment horizontal="center" vertical="top" wrapText="1"/>
    </xf>
    <xf numFmtId="0" fontId="215" fillId="0" borderId="200" xfId="12" applyFont="1" applyBorder="1" applyAlignment="1">
      <alignment horizontal="center" vertical="top" wrapText="1"/>
    </xf>
    <xf numFmtId="0" fontId="215" fillId="0" borderId="38" xfId="12" applyFont="1" applyBorder="1" applyAlignment="1">
      <alignment horizontal="center" vertical="top" wrapText="1"/>
    </xf>
    <xf numFmtId="0" fontId="190" fillId="8" borderId="231" xfId="12" applyFont="1" applyFill="1" applyBorder="1" applyAlignment="1">
      <alignment horizontal="center" vertical="center" wrapText="1"/>
    </xf>
    <xf numFmtId="0" fontId="190" fillId="8" borderId="232" xfId="12" applyFont="1" applyFill="1" applyBorder="1" applyAlignment="1">
      <alignment horizontal="center" vertical="center" wrapText="1"/>
    </xf>
    <xf numFmtId="0" fontId="92" fillId="51" borderId="232" xfId="12" applyFont="1" applyFill="1" applyBorder="1" applyAlignment="1" applyProtection="1">
      <alignment horizontal="center" vertical="center" wrapText="1"/>
      <protection locked="0"/>
    </xf>
    <xf numFmtId="0" fontId="290" fillId="65" borderId="113" xfId="0" applyFont="1" applyFill="1" applyBorder="1" applyAlignment="1">
      <alignment vertical="center" wrapText="1"/>
    </xf>
    <xf numFmtId="0" fontId="293" fillId="65" borderId="113" xfId="0" applyFont="1" applyFill="1" applyBorder="1" applyAlignment="1">
      <alignment vertical="center" wrapText="1"/>
    </xf>
    <xf numFmtId="0" fontId="295" fillId="65" borderId="113" xfId="0" applyFont="1" applyFill="1" applyBorder="1" applyAlignment="1">
      <alignment vertical="center" wrapText="1"/>
    </xf>
    <xf numFmtId="0" fontId="294" fillId="17" borderId="113" xfId="0" applyFont="1" applyFill="1" applyBorder="1" applyAlignment="1">
      <alignment horizontal="left" vertical="center" wrapText="1" indent="3"/>
    </xf>
    <xf numFmtId="0" fontId="290" fillId="17" borderId="113" xfId="0" applyFont="1" applyFill="1" applyBorder="1" applyAlignment="1">
      <alignment vertical="center" wrapText="1"/>
    </xf>
    <xf numFmtId="0" fontId="293" fillId="17" borderId="113" xfId="0" applyFont="1" applyFill="1" applyBorder="1" applyAlignment="1">
      <alignment horizontal="left" vertical="center" wrapText="1" indent="1"/>
    </xf>
    <xf numFmtId="0" fontId="290" fillId="65" borderId="140" xfId="0" applyFont="1" applyFill="1" applyBorder="1" applyAlignment="1">
      <alignment vertical="center" wrapText="1"/>
    </xf>
    <xf numFmtId="0" fontId="293" fillId="65" borderId="140" xfId="0" applyFont="1" applyFill="1" applyBorder="1" applyAlignment="1">
      <alignment vertical="center" wrapText="1"/>
    </xf>
    <xf numFmtId="0" fontId="295" fillId="65" borderId="140" xfId="0" applyFont="1" applyFill="1" applyBorder="1" applyAlignment="1">
      <alignment vertical="center" wrapText="1"/>
    </xf>
    <xf numFmtId="0" fontId="63" fillId="0" borderId="53" xfId="0" applyFont="1" applyBorder="1" applyAlignment="1" applyProtection="1">
      <alignment horizontal="left" vertical="top"/>
      <protection locked="0"/>
    </xf>
    <xf numFmtId="0" fontId="63" fillId="0" borderId="54" xfId="0" applyFont="1" applyBorder="1" applyAlignment="1" applyProtection="1">
      <alignment horizontal="left" vertical="top"/>
      <protection locked="0"/>
    </xf>
    <xf numFmtId="0" fontId="13" fillId="0" borderId="0" xfId="0" applyFont="1" applyAlignment="1">
      <alignment horizontal="center" vertical="top" wrapText="1"/>
    </xf>
    <xf numFmtId="0" fontId="70" fillId="0" borderId="90" xfId="0" applyFont="1" applyBorder="1" applyAlignment="1" applyProtection="1">
      <alignment horizontal="center" vertical="top" wrapText="1"/>
      <protection locked="0"/>
    </xf>
    <xf numFmtId="0" fontId="70" fillId="0" borderId="0" xfId="0" applyFont="1" applyAlignment="1" applyProtection="1">
      <alignment horizontal="center" vertical="top" wrapText="1"/>
      <protection locked="0"/>
    </xf>
    <xf numFmtId="0" fontId="70" fillId="0" borderId="78" xfId="0" applyFont="1" applyBorder="1" applyAlignment="1" applyProtection="1">
      <alignment horizontal="center" vertical="top" wrapText="1"/>
      <protection locked="0"/>
    </xf>
    <xf numFmtId="0" fontId="70" fillId="0" borderId="14" xfId="0" applyFont="1" applyBorder="1" applyAlignment="1" applyProtection="1">
      <alignment horizontal="center" vertical="top" wrapText="1"/>
      <protection locked="0"/>
    </xf>
    <xf numFmtId="0" fontId="70" fillId="0" borderId="15" xfId="0" applyFont="1" applyBorder="1" applyAlignment="1" applyProtection="1">
      <alignment horizontal="center" vertical="top" wrapText="1"/>
      <protection locked="0"/>
    </xf>
    <xf numFmtId="0" fontId="70" fillId="0" borderId="31" xfId="0" applyFont="1" applyBorder="1" applyAlignment="1" applyProtection="1">
      <alignment horizontal="center" vertical="top" wrapText="1"/>
      <protection locked="0"/>
    </xf>
    <xf numFmtId="0" fontId="70" fillId="0" borderId="33" xfId="0" applyFont="1" applyBorder="1" applyAlignment="1" applyProtection="1">
      <alignment horizontal="left" vertical="top" wrapText="1"/>
      <protection locked="0"/>
    </xf>
    <xf numFmtId="0" fontId="70" fillId="0" borderId="24" xfId="0" applyFont="1" applyBorder="1" applyAlignment="1" applyProtection="1">
      <alignment horizontal="left" vertical="top" wrapText="1"/>
      <protection locked="0"/>
    </xf>
    <xf numFmtId="0" fontId="70" fillId="0" borderId="27" xfId="0" applyFont="1" applyBorder="1" applyAlignment="1" applyProtection="1">
      <alignment horizontal="left" vertical="top" wrapText="1"/>
      <protection locked="0"/>
    </xf>
    <xf numFmtId="0" fontId="70" fillId="0" borderId="90" xfId="0" applyFont="1" applyBorder="1" applyAlignment="1" applyProtection="1">
      <alignment horizontal="left" vertical="top" wrapText="1"/>
      <protection locked="0"/>
    </xf>
    <xf numFmtId="0" fontId="70" fillId="0" borderId="0" xfId="0" applyFont="1" applyAlignment="1" applyProtection="1">
      <alignment horizontal="left" vertical="top" wrapText="1"/>
      <protection locked="0"/>
    </xf>
    <xf numFmtId="0" fontId="70" fillId="0" borderId="78" xfId="0" applyFont="1" applyBorder="1" applyAlignment="1" applyProtection="1">
      <alignment horizontal="left" vertical="top" wrapText="1"/>
      <protection locked="0"/>
    </xf>
    <xf numFmtId="0" fontId="70" fillId="0" borderId="44" xfId="0" applyFont="1" applyBorder="1" applyAlignment="1" applyProtection="1">
      <alignment horizontal="left" vertical="top" wrapText="1"/>
      <protection locked="0"/>
    </xf>
    <xf numFmtId="0" fontId="70" fillId="0" borderId="1" xfId="0" applyFont="1" applyBorder="1" applyAlignment="1" applyProtection="1">
      <alignment horizontal="left" vertical="top" wrapText="1"/>
      <protection locked="0"/>
    </xf>
    <xf numFmtId="0" fontId="70" fillId="0" borderId="48" xfId="0" applyFont="1" applyBorder="1" applyAlignment="1" applyProtection="1">
      <alignment horizontal="left" vertical="top" wrapText="1"/>
      <protection locked="0"/>
    </xf>
    <xf numFmtId="0" fontId="63" fillId="0" borderId="114" xfId="0" applyFont="1" applyBorder="1" applyAlignment="1">
      <alignment horizontal="center" vertical="top"/>
    </xf>
    <xf numFmtId="0" fontId="63" fillId="2" borderId="114" xfId="0" applyFont="1" applyFill="1" applyBorder="1" applyAlignment="1" applyProtection="1">
      <alignment horizontal="left" vertical="top"/>
      <protection locked="0"/>
    </xf>
    <xf numFmtId="0" fontId="63" fillId="0" borderId="0" xfId="0" applyFont="1" applyAlignment="1">
      <alignment horizontal="center" vertical="top"/>
    </xf>
    <xf numFmtId="0" fontId="63" fillId="0" borderId="78" xfId="0" applyFont="1" applyBorder="1" applyAlignment="1">
      <alignment horizontal="center" vertical="top"/>
    </xf>
    <xf numFmtId="0" fontId="12" fillId="8" borderId="235" xfId="0" applyFont="1" applyFill="1" applyBorder="1" applyAlignment="1">
      <alignment horizontal="left" vertical="top" wrapText="1"/>
    </xf>
    <xf numFmtId="0" fontId="12" fillId="8" borderId="232" xfId="0" applyFont="1" applyFill="1" applyBorder="1" applyAlignment="1">
      <alignment horizontal="left" vertical="top" wrapText="1"/>
    </xf>
    <xf numFmtId="0" fontId="12" fillId="8" borderId="264" xfId="0" applyFont="1" applyFill="1" applyBorder="1" applyAlignment="1">
      <alignment horizontal="left" vertical="top" wrapText="1"/>
    </xf>
    <xf numFmtId="0" fontId="187" fillId="8" borderId="14" xfId="0" applyFont="1" applyFill="1" applyBorder="1" applyAlignment="1">
      <alignment horizontal="center" vertical="center"/>
    </xf>
    <xf numFmtId="0" fontId="187" fillId="8" borderId="15" xfId="0" applyFont="1" applyFill="1" applyBorder="1" applyAlignment="1">
      <alignment horizontal="center" vertical="center"/>
    </xf>
    <xf numFmtId="0" fontId="187" fillId="8" borderId="16" xfId="0" applyFont="1" applyFill="1" applyBorder="1" applyAlignment="1">
      <alignment horizontal="center" vertical="center"/>
    </xf>
    <xf numFmtId="2" fontId="12" fillId="8" borderId="235" xfId="0" applyNumberFormat="1" applyFont="1" applyFill="1" applyBorder="1" applyAlignment="1">
      <alignment horizontal="left" vertical="center" wrapText="1"/>
    </xf>
    <xf numFmtId="2" fontId="12" fillId="8" borderId="232" xfId="0" applyNumberFormat="1" applyFont="1" applyFill="1" applyBorder="1" applyAlignment="1">
      <alignment horizontal="left" vertical="center" wrapText="1"/>
    </xf>
    <xf numFmtId="2" fontId="12" fillId="8" borderId="14" xfId="0" applyNumberFormat="1" applyFont="1" applyFill="1" applyBorder="1" applyAlignment="1">
      <alignment horizontal="left" vertical="center" wrapText="1"/>
    </xf>
    <xf numFmtId="2" fontId="12" fillId="8" borderId="15" xfId="0" applyNumberFormat="1" applyFont="1" applyFill="1" applyBorder="1" applyAlignment="1">
      <alignment horizontal="left" vertical="center" wrapText="1"/>
    </xf>
    <xf numFmtId="0" fontId="63" fillId="2" borderId="114" xfId="0" applyFont="1" applyFill="1" applyBorder="1" applyAlignment="1" applyProtection="1">
      <alignment horizontal="center" vertical="top"/>
      <protection locked="0"/>
    </xf>
    <xf numFmtId="0" fontId="63" fillId="0" borderId="115" xfId="0" applyFont="1" applyBorder="1" applyAlignment="1">
      <alignment horizontal="center" vertical="top"/>
    </xf>
    <xf numFmtId="0" fontId="12" fillId="8" borderId="35" xfId="0" applyFont="1" applyFill="1" applyBorder="1" applyAlignment="1">
      <alignment horizontal="center" vertical="center"/>
    </xf>
    <xf numFmtId="0" fontId="12" fillId="8" borderId="36" xfId="0" applyFont="1" applyFill="1" applyBorder="1" applyAlignment="1">
      <alignment horizontal="center" vertical="center"/>
    </xf>
    <xf numFmtId="0" fontId="12" fillId="8" borderId="37" xfId="0" applyFont="1" applyFill="1" applyBorder="1" applyAlignment="1">
      <alignment horizontal="center" vertical="center"/>
    </xf>
    <xf numFmtId="0" fontId="63" fillId="2" borderId="59" xfId="0" applyFont="1" applyFill="1" applyBorder="1" applyAlignment="1">
      <alignment horizontal="center" vertical="center"/>
    </xf>
    <xf numFmtId="0" fontId="63" fillId="2" borderId="61" xfId="0" applyFont="1" applyFill="1" applyBorder="1" applyAlignment="1">
      <alignment horizontal="center" vertical="center"/>
    </xf>
    <xf numFmtId="0" fontId="63" fillId="0" borderId="110" xfId="0" applyFont="1" applyBorder="1" applyAlignment="1">
      <alignment horizontal="center" vertical="top"/>
    </xf>
    <xf numFmtId="0" fontId="63" fillId="0" borderId="106" xfId="0" applyFont="1" applyBorder="1" applyAlignment="1">
      <alignment horizontal="center" vertical="top"/>
    </xf>
    <xf numFmtId="0" fontId="63" fillId="0" borderId="53" xfId="0" applyFont="1" applyBorder="1" applyAlignment="1">
      <alignment horizontal="center" vertical="top"/>
    </xf>
    <xf numFmtId="0" fontId="63" fillId="0" borderId="54" xfId="0" applyFont="1" applyBorder="1" applyAlignment="1">
      <alignment horizontal="center" vertical="top"/>
    </xf>
    <xf numFmtId="2" fontId="12" fillId="8" borderId="237" xfId="0" applyNumberFormat="1" applyFont="1" applyFill="1" applyBorder="1" applyAlignment="1">
      <alignment horizontal="left" vertical="center" wrapText="1"/>
    </xf>
    <xf numFmtId="2" fontId="12" fillId="8" borderId="31" xfId="0" applyNumberFormat="1" applyFont="1" applyFill="1" applyBorder="1" applyAlignment="1">
      <alignment horizontal="left" vertical="center" wrapText="1"/>
    </xf>
    <xf numFmtId="0" fontId="63" fillId="2" borderId="35" xfId="0" applyFont="1" applyFill="1" applyBorder="1" applyAlignment="1">
      <alignment horizontal="center" vertical="center"/>
    </xf>
    <xf numFmtId="0" fontId="63" fillId="2" borderId="36" xfId="0" applyFont="1" applyFill="1" applyBorder="1" applyAlignment="1">
      <alignment horizontal="center" vertical="center"/>
    </xf>
    <xf numFmtId="0" fontId="63" fillId="2" borderId="40" xfId="0" applyFont="1" applyFill="1" applyBorder="1" applyAlignment="1">
      <alignment horizontal="center" vertical="center"/>
    </xf>
    <xf numFmtId="0" fontId="177" fillId="0" borderId="26" xfId="0" applyFont="1" applyBorder="1" applyAlignment="1" applyProtection="1">
      <alignment horizontal="center" vertical="center"/>
      <protection locked="0"/>
    </xf>
    <xf numFmtId="0" fontId="177" fillId="0" borderId="24" xfId="0" applyFont="1" applyBorder="1" applyAlignment="1" applyProtection="1">
      <alignment horizontal="center" vertical="center"/>
      <protection locked="0"/>
    </xf>
    <xf numFmtId="0" fontId="177" fillId="0" borderId="30" xfId="0" applyFont="1" applyBorder="1" applyAlignment="1" applyProtection="1">
      <alignment horizontal="center" vertical="center"/>
      <protection locked="0"/>
    </xf>
    <xf numFmtId="0" fontId="177" fillId="0" borderId="15" xfId="0" applyFont="1" applyBorder="1" applyAlignment="1" applyProtection="1">
      <alignment horizontal="center" vertical="center"/>
      <protection locked="0"/>
    </xf>
    <xf numFmtId="0" fontId="229" fillId="0" borderId="0" xfId="0" applyFont="1" applyAlignment="1">
      <alignment horizontal="right" vertical="top" wrapText="1"/>
    </xf>
    <xf numFmtId="0" fontId="63" fillId="2" borderId="81" xfId="0" applyFont="1" applyFill="1" applyBorder="1" applyAlignment="1">
      <alignment horizontal="left" vertical="center" wrapText="1"/>
    </xf>
    <xf numFmtId="0" fontId="63" fillId="2" borderId="65" xfId="0" applyFont="1" applyFill="1" applyBorder="1" applyAlignment="1">
      <alignment horizontal="left" vertical="center" wrapText="1"/>
    </xf>
    <xf numFmtId="0" fontId="63" fillId="2" borderId="82" xfId="0" applyFont="1" applyFill="1" applyBorder="1" applyAlignment="1">
      <alignment horizontal="left" vertical="center" wrapText="1"/>
    </xf>
    <xf numFmtId="0" fontId="63" fillId="2" borderId="266" xfId="0" applyFont="1" applyFill="1" applyBorder="1" applyAlignment="1">
      <alignment horizontal="center" vertical="center" wrapText="1"/>
    </xf>
    <xf numFmtId="0" fontId="63" fillId="2" borderId="232" xfId="0" applyFont="1" applyFill="1" applyBorder="1" applyAlignment="1">
      <alignment horizontal="center" vertical="center" wrapText="1"/>
    </xf>
    <xf numFmtId="0" fontId="63" fillId="2" borderId="30" xfId="0" applyFont="1" applyFill="1" applyBorder="1" applyAlignment="1">
      <alignment horizontal="center" vertical="center" wrapText="1"/>
    </xf>
    <xf numFmtId="0" fontId="63" fillId="2" borderId="15" xfId="0" applyFont="1" applyFill="1" applyBorder="1" applyAlignment="1">
      <alignment horizontal="center" vertical="center" wrapText="1"/>
    </xf>
    <xf numFmtId="49" fontId="165" fillId="2" borderId="232" xfId="0" applyNumberFormat="1" applyFont="1" applyFill="1" applyBorder="1" applyAlignment="1">
      <alignment horizontal="center" vertical="center" wrapText="1"/>
    </xf>
    <xf numFmtId="0" fontId="165" fillId="2" borderId="232" xfId="0" applyFont="1" applyFill="1" applyBorder="1" applyAlignment="1">
      <alignment horizontal="center" vertical="center" wrapText="1"/>
    </xf>
    <xf numFmtId="0" fontId="65" fillId="2" borderId="35" xfId="0" applyFont="1" applyFill="1" applyBorder="1" applyAlignment="1">
      <alignment horizontal="center" vertical="center"/>
    </xf>
    <xf numFmtId="0" fontId="65" fillId="2" borderId="36" xfId="0" applyFont="1" applyFill="1" applyBorder="1" applyAlignment="1">
      <alignment horizontal="center" vertical="center"/>
    </xf>
    <xf numFmtId="0" fontId="65" fillId="2" borderId="37" xfId="0" applyFont="1" applyFill="1" applyBorder="1" applyAlignment="1">
      <alignment horizontal="center" vertical="center"/>
    </xf>
    <xf numFmtId="0" fontId="65" fillId="2" borderId="17" xfId="0" applyFont="1" applyFill="1" applyBorder="1" applyAlignment="1">
      <alignment horizontal="center" vertical="center"/>
    </xf>
    <xf numFmtId="0" fontId="65" fillId="2" borderId="18" xfId="0" applyFont="1" applyFill="1" applyBorder="1" applyAlignment="1">
      <alignment horizontal="center" vertical="center"/>
    </xf>
    <xf numFmtId="0" fontId="65" fillId="2" borderId="21" xfId="0" applyFont="1" applyFill="1" applyBorder="1" applyAlignment="1">
      <alignment horizontal="center" vertical="center"/>
    </xf>
    <xf numFmtId="0" fontId="270" fillId="0" borderId="24" xfId="0" applyFont="1" applyBorder="1" applyAlignment="1">
      <alignment horizontal="center" vertical="center" wrapText="1"/>
    </xf>
    <xf numFmtId="0" fontId="270" fillId="0" borderId="27" xfId="0" applyFont="1" applyBorder="1" applyAlignment="1">
      <alignment horizontal="center" vertical="center" wrapText="1"/>
    </xf>
    <xf numFmtId="0" fontId="270" fillId="0" borderId="0" xfId="0" applyFont="1" applyAlignment="1">
      <alignment horizontal="center" vertical="center" wrapText="1"/>
    </xf>
    <xf numFmtId="0" fontId="270" fillId="0" borderId="78" xfId="0" applyFont="1" applyBorder="1" applyAlignment="1">
      <alignment horizontal="center" vertical="center" wrapText="1"/>
    </xf>
    <xf numFmtId="0" fontId="271" fillId="0" borderId="0" xfId="0" applyFont="1" applyAlignment="1">
      <alignment horizontal="center" vertical="center" wrapText="1" readingOrder="1"/>
    </xf>
    <xf numFmtId="0" fontId="271" fillId="0" borderId="78" xfId="0" applyFont="1" applyBorder="1" applyAlignment="1">
      <alignment horizontal="center" vertical="center" wrapText="1" readingOrder="1"/>
    </xf>
    <xf numFmtId="0" fontId="271" fillId="0" borderId="15" xfId="0" applyFont="1" applyBorder="1" applyAlignment="1">
      <alignment horizontal="center" vertical="center" wrapText="1" readingOrder="1"/>
    </xf>
    <xf numFmtId="0" fontId="271" fillId="0" borderId="31" xfId="0" applyFont="1" applyBorder="1" applyAlignment="1">
      <alignment horizontal="center" vertical="center" wrapText="1" readingOrder="1"/>
    </xf>
    <xf numFmtId="2" fontId="275" fillId="0" borderId="0" xfId="0" quotePrefix="1" applyNumberFormat="1" applyFont="1" applyAlignment="1">
      <alignment horizontal="center" vertical="top"/>
    </xf>
    <xf numFmtId="2" fontId="16" fillId="0" borderId="0" xfId="0" applyNumberFormat="1" applyFont="1" applyAlignment="1">
      <alignment horizontal="center" vertical="top"/>
    </xf>
    <xf numFmtId="2" fontId="16" fillId="0" borderId="0" xfId="0" quotePrefix="1" applyNumberFormat="1" applyFont="1" applyAlignment="1">
      <alignment horizontal="center" vertical="center"/>
    </xf>
    <xf numFmtId="2" fontId="16" fillId="0" borderId="15" xfId="0" quotePrefix="1" applyNumberFormat="1" applyFont="1" applyBorder="1" applyAlignment="1">
      <alignment horizontal="center" vertical="center"/>
    </xf>
    <xf numFmtId="1" fontId="19" fillId="0" borderId="117" xfId="0" applyNumberFormat="1" applyFont="1" applyBorder="1" applyAlignment="1">
      <alignment horizontal="right" vertical="top"/>
    </xf>
    <xf numFmtId="1" fontId="72" fillId="8" borderId="98" xfId="0" applyNumberFormat="1" applyFont="1" applyFill="1" applyBorder="1" applyAlignment="1" applyProtection="1">
      <alignment horizontal="center" vertical="top"/>
      <protection locked="0"/>
    </xf>
    <xf numFmtId="1" fontId="72" fillId="8" borderId="0" xfId="0" applyNumberFormat="1" applyFont="1" applyFill="1" applyAlignment="1" applyProtection="1">
      <alignment horizontal="center" vertical="top"/>
      <protection locked="0"/>
    </xf>
    <xf numFmtId="1" fontId="72" fillId="8" borderId="97" xfId="0" applyNumberFormat="1" applyFont="1" applyFill="1" applyBorder="1" applyAlignment="1" applyProtection="1">
      <alignment horizontal="center" vertical="top"/>
      <protection locked="0"/>
    </xf>
    <xf numFmtId="1" fontId="72" fillId="2" borderId="98" xfId="0" applyNumberFormat="1" applyFont="1" applyFill="1" applyBorder="1" applyAlignment="1">
      <alignment horizontal="center" vertical="top"/>
    </xf>
    <xf numFmtId="1" fontId="72" fillId="2" borderId="0" xfId="0" applyNumberFormat="1" applyFont="1" applyFill="1" applyAlignment="1">
      <alignment horizontal="center" vertical="top"/>
    </xf>
    <xf numFmtId="1" fontId="72" fillId="2" borderId="97" xfId="0" applyNumberFormat="1" applyFont="1" applyFill="1" applyBorder="1" applyAlignment="1">
      <alignment horizontal="center" vertical="top"/>
    </xf>
    <xf numFmtId="1" fontId="72" fillId="8" borderId="118" xfId="0" applyNumberFormat="1" applyFont="1" applyFill="1" applyBorder="1" applyAlignment="1" applyProtection="1">
      <alignment horizontal="center" vertical="top"/>
      <protection locked="0"/>
    </xf>
    <xf numFmtId="1" fontId="72" fillId="8" borderId="119" xfId="0" applyNumberFormat="1" applyFont="1" applyFill="1" applyBorder="1" applyAlignment="1" applyProtection="1">
      <alignment horizontal="center" vertical="top"/>
      <protection locked="0"/>
    </xf>
    <xf numFmtId="1" fontId="72" fillId="8" borderId="120" xfId="0" applyNumberFormat="1" applyFont="1" applyFill="1" applyBorder="1" applyAlignment="1" applyProtection="1">
      <alignment horizontal="center" vertical="top"/>
      <protection locked="0"/>
    </xf>
    <xf numFmtId="1" fontId="19" fillId="0" borderId="128" xfId="0" applyNumberFormat="1" applyFont="1" applyBorder="1" applyAlignment="1">
      <alignment horizontal="left" vertical="top"/>
    </xf>
    <xf numFmtId="2" fontId="16" fillId="0" borderId="0" xfId="0" applyNumberFormat="1" applyFont="1" applyAlignment="1">
      <alignment horizontal="left" vertical="top" wrapText="1"/>
    </xf>
    <xf numFmtId="1" fontId="72" fillId="2" borderId="129" xfId="0" applyNumberFormat="1" applyFont="1" applyFill="1" applyBorder="1" applyAlignment="1">
      <alignment horizontal="center" vertical="top"/>
    </xf>
    <xf numFmtId="1" fontId="72" fillId="2" borderId="130" xfId="0" applyNumberFormat="1" applyFont="1" applyFill="1" applyBorder="1" applyAlignment="1">
      <alignment horizontal="center" vertical="top"/>
    </xf>
    <xf numFmtId="1" fontId="72" fillId="2" borderId="131" xfId="0" applyNumberFormat="1" applyFont="1" applyFill="1" applyBorder="1" applyAlignment="1">
      <alignment horizontal="center" vertical="top"/>
    </xf>
    <xf numFmtId="0" fontId="11" fillId="0" borderId="121" xfId="0" applyFont="1" applyBorder="1" applyAlignment="1">
      <alignment vertical="top"/>
    </xf>
    <xf numFmtId="169" fontId="72" fillId="8" borderId="98" xfId="0" applyNumberFormat="1" applyFont="1" applyFill="1" applyBorder="1" applyAlignment="1" applyProtection="1">
      <alignment horizontal="center" vertical="top"/>
      <protection locked="0"/>
    </xf>
    <xf numFmtId="169" fontId="72" fillId="8" borderId="0" xfId="0" applyNumberFormat="1" applyFont="1" applyFill="1" applyAlignment="1" applyProtection="1">
      <alignment horizontal="center" vertical="top"/>
      <protection locked="0"/>
    </xf>
    <xf numFmtId="169" fontId="72" fillId="8" borderId="97" xfId="0" applyNumberFormat="1" applyFont="1" applyFill="1" applyBorder="1" applyAlignment="1" applyProtection="1">
      <alignment horizontal="center" vertical="top"/>
      <protection locked="0"/>
    </xf>
    <xf numFmtId="0" fontId="11" fillId="0" borderId="24" xfId="0" applyFont="1" applyBorder="1" applyAlignment="1">
      <alignment horizontal="center"/>
    </xf>
    <xf numFmtId="0" fontId="11" fillId="0" borderId="15" xfId="0" applyFont="1" applyBorder="1" applyAlignment="1">
      <alignment horizontal="center"/>
    </xf>
    <xf numFmtId="0" fontId="15" fillId="0" borderId="0" xfId="0" applyFont="1" applyAlignment="1">
      <alignment horizontal="left" vertical="top" wrapText="1"/>
    </xf>
    <xf numFmtId="15" fontId="63" fillId="0" borderId="90" xfId="0" applyNumberFormat="1" applyFont="1" applyBorder="1" applyAlignment="1" applyProtection="1">
      <alignment horizontal="center" vertical="center" wrapText="1"/>
      <protection locked="0"/>
    </xf>
    <xf numFmtId="15" fontId="63" fillId="0" borderId="0" xfId="0" applyNumberFormat="1" applyFont="1" applyAlignment="1" applyProtection="1">
      <alignment horizontal="center" vertical="center" wrapText="1"/>
      <protection locked="0"/>
    </xf>
    <xf numFmtId="15" fontId="63" fillId="0" borderId="77" xfId="0" applyNumberFormat="1" applyFont="1" applyBorder="1" applyAlignment="1" applyProtection="1">
      <alignment horizontal="center" vertical="center" wrapText="1"/>
      <protection locked="0"/>
    </xf>
    <xf numFmtId="0" fontId="11" fillId="8" borderId="90" xfId="0" applyFont="1" applyFill="1" applyBorder="1" applyAlignment="1">
      <alignment horizontal="left" vertical="top" wrapText="1"/>
    </xf>
    <xf numFmtId="0" fontId="11" fillId="8" borderId="0" xfId="0" applyFont="1" applyFill="1" applyAlignment="1">
      <alignment horizontal="left" vertical="top" wrapText="1"/>
    </xf>
    <xf numFmtId="0" fontId="11" fillId="8" borderId="77" xfId="0" applyFont="1" applyFill="1" applyBorder="1" applyAlignment="1">
      <alignment horizontal="left" vertical="top" wrapText="1"/>
    </xf>
    <xf numFmtId="0" fontId="63" fillId="0" borderId="90" xfId="0" applyFont="1" applyBorder="1" applyAlignment="1" applyProtection="1">
      <alignment horizontal="center" vertical="center" wrapText="1"/>
      <protection locked="0"/>
    </xf>
    <xf numFmtId="0" fontId="63" fillId="0" borderId="0" xfId="0" applyFont="1" applyAlignment="1" applyProtection="1">
      <alignment horizontal="center" vertical="center" wrapText="1"/>
      <protection locked="0"/>
    </xf>
    <xf numFmtId="0" fontId="63" fillId="0" borderId="77" xfId="0" applyFont="1" applyBorder="1" applyAlignment="1" applyProtection="1">
      <alignment horizontal="center" vertical="center" wrapText="1"/>
      <protection locked="0"/>
    </xf>
    <xf numFmtId="1" fontId="12" fillId="0" borderId="71" xfId="0" applyNumberFormat="1" applyFont="1" applyBorder="1" applyAlignment="1">
      <alignment horizontal="left" vertical="top" wrapText="1"/>
    </xf>
    <xf numFmtId="1" fontId="12" fillId="0" borderId="72" xfId="0" applyNumberFormat="1" applyFont="1" applyBorder="1" applyAlignment="1">
      <alignment horizontal="left" vertical="top" wrapText="1"/>
    </xf>
    <xf numFmtId="1" fontId="12" fillId="0" borderId="112" xfId="0" applyNumberFormat="1" applyFont="1" applyBorder="1" applyAlignment="1">
      <alignment horizontal="left" vertical="top" wrapText="1"/>
    </xf>
    <xf numFmtId="0" fontId="11" fillId="0" borderId="33" xfId="0" applyFont="1" applyBorder="1" applyAlignment="1">
      <alignment vertical="top"/>
    </xf>
    <xf numFmtId="0" fontId="11" fillId="0" borderId="24" xfId="0" applyFont="1" applyBorder="1" applyAlignment="1">
      <alignment vertical="top"/>
    </xf>
    <xf numFmtId="0" fontId="11" fillId="0" borderId="34" xfId="0" applyFont="1" applyBorder="1" applyAlignment="1">
      <alignment vertical="top"/>
    </xf>
    <xf numFmtId="2" fontId="74" fillId="0" borderId="90" xfId="0" applyNumberFormat="1" applyFont="1" applyBorder="1" applyAlignment="1" applyProtection="1">
      <alignment vertical="top" wrapText="1"/>
      <protection locked="0"/>
    </xf>
    <xf numFmtId="2" fontId="74" fillId="0" borderId="0" xfId="0" applyNumberFormat="1" applyFont="1" applyAlignment="1" applyProtection="1">
      <alignment vertical="top" wrapText="1"/>
      <protection locked="0"/>
    </xf>
    <xf numFmtId="2" fontId="74" fillId="0" borderId="77" xfId="0" applyNumberFormat="1" applyFont="1" applyBorder="1" applyAlignment="1" applyProtection="1">
      <alignment vertical="top" wrapText="1"/>
      <protection locked="0"/>
    </xf>
    <xf numFmtId="2" fontId="74" fillId="0" borderId="14" xfId="0" applyNumberFormat="1" applyFont="1" applyBorder="1" applyAlignment="1" applyProtection="1">
      <alignment vertical="top" wrapText="1"/>
      <protection locked="0"/>
    </xf>
    <xf numFmtId="2" fontId="74" fillId="0" borderId="15" xfId="0" applyNumberFormat="1" applyFont="1" applyBorder="1" applyAlignment="1" applyProtection="1">
      <alignment vertical="top" wrapText="1"/>
      <protection locked="0"/>
    </xf>
    <xf numFmtId="2" fontId="74" fillId="0" borderId="38" xfId="0" applyNumberFormat="1" applyFont="1" applyBorder="1" applyAlignment="1" applyProtection="1">
      <alignment vertical="top" wrapText="1"/>
      <protection locked="0"/>
    </xf>
    <xf numFmtId="2" fontId="11" fillId="0" borderId="90" xfId="0" applyNumberFormat="1" applyFont="1" applyBorder="1" applyAlignment="1" applyProtection="1">
      <alignment horizontal="left" vertical="center"/>
      <protection locked="0"/>
    </xf>
    <xf numFmtId="2" fontId="11" fillId="0" borderId="0" xfId="0" applyNumberFormat="1" applyFont="1" applyAlignment="1" applyProtection="1">
      <alignment horizontal="left" vertical="center"/>
      <protection locked="0"/>
    </xf>
    <xf numFmtId="2" fontId="11" fillId="0" borderId="77" xfId="0" applyNumberFormat="1" applyFont="1" applyBorder="1" applyAlignment="1" applyProtection="1">
      <alignment horizontal="left" vertical="center"/>
      <protection locked="0"/>
    </xf>
    <xf numFmtId="2" fontId="11" fillId="8" borderId="33" xfId="0" applyNumberFormat="1" applyFont="1" applyFill="1" applyBorder="1" applyAlignment="1">
      <alignment vertical="top" wrapText="1"/>
    </xf>
    <xf numFmtId="2" fontId="11" fillId="8" borderId="24" xfId="0" applyNumberFormat="1" applyFont="1" applyFill="1" applyBorder="1" applyAlignment="1">
      <alignment vertical="top" wrapText="1"/>
    </xf>
    <xf numFmtId="2" fontId="11" fillId="8" borderId="34" xfId="0" applyNumberFormat="1" applyFont="1" applyFill="1" applyBorder="1" applyAlignment="1">
      <alignment vertical="top" wrapText="1"/>
    </xf>
    <xf numFmtId="2" fontId="73" fillId="0" borderId="90" xfId="0" applyNumberFormat="1" applyFont="1" applyBorder="1" applyAlignment="1" applyProtection="1">
      <alignment horizontal="left" vertical="top" wrapText="1"/>
      <protection locked="0"/>
    </xf>
    <xf numFmtId="0" fontId="71" fillId="0" borderId="0" xfId="0" applyFont="1"/>
    <xf numFmtId="0" fontId="71" fillId="0" borderId="77" xfId="0" applyFont="1" applyBorder="1"/>
    <xf numFmtId="0" fontId="71" fillId="0" borderId="90" xfId="0" applyFont="1" applyBorder="1"/>
    <xf numFmtId="2" fontId="63" fillId="0" borderId="14" xfId="0" applyNumberFormat="1" applyFont="1" applyBorder="1" applyAlignment="1">
      <alignment horizontal="left" vertical="top" wrapText="1"/>
    </xf>
    <xf numFmtId="2" fontId="63" fillId="0" borderId="15" xfId="0" applyNumberFormat="1" applyFont="1" applyBorder="1" applyAlignment="1">
      <alignment horizontal="left" vertical="top" wrapText="1"/>
    </xf>
    <xf numFmtId="2" fontId="63" fillId="0" borderId="38" xfId="0" applyNumberFormat="1" applyFont="1" applyBorder="1" applyAlignment="1">
      <alignment horizontal="left" vertical="top" wrapText="1"/>
    </xf>
    <xf numFmtId="0" fontId="38" fillId="0" borderId="15" xfId="0" applyFont="1" applyBorder="1"/>
    <xf numFmtId="0" fontId="54" fillId="0" borderId="15" xfId="0" applyFont="1" applyBorder="1"/>
    <xf numFmtId="2" fontId="44" fillId="0" borderId="0" xfId="0" applyNumberFormat="1" applyFont="1" applyAlignment="1">
      <alignment horizontal="center" vertical="top"/>
    </xf>
    <xf numFmtId="1" fontId="19" fillId="0" borderId="134" xfId="0" applyNumberFormat="1" applyFont="1" applyBorder="1" applyAlignment="1">
      <alignment horizontal="center" vertical="center" wrapText="1"/>
    </xf>
    <xf numFmtId="1" fontId="19" fillId="0" borderId="134" xfId="0" quotePrefix="1" applyNumberFormat="1" applyFont="1" applyBorder="1" applyAlignment="1">
      <alignment horizontal="center" vertical="center"/>
    </xf>
    <xf numFmtId="1" fontId="19" fillId="0" borderId="135" xfId="0" quotePrefix="1" applyNumberFormat="1" applyFont="1" applyBorder="1" applyAlignment="1">
      <alignment horizontal="center" vertical="center"/>
    </xf>
    <xf numFmtId="1" fontId="19" fillId="0" borderId="132" xfId="0" applyNumberFormat="1" applyFont="1" applyBorder="1" applyAlignment="1">
      <alignment horizontal="left" vertical="top"/>
    </xf>
    <xf numFmtId="0" fontId="19" fillId="0" borderId="133" xfId="0" applyFont="1" applyBorder="1" applyAlignment="1">
      <alignment horizontal="left" vertical="top"/>
    </xf>
    <xf numFmtId="0" fontId="11" fillId="0" borderId="133" xfId="0" applyFont="1" applyBorder="1" applyAlignment="1">
      <alignment horizontal="left" vertical="top"/>
    </xf>
    <xf numFmtId="1" fontId="66" fillId="2" borderId="74" xfId="0" applyNumberFormat="1" applyFont="1" applyFill="1" applyBorder="1" applyAlignment="1">
      <alignment horizontal="center" vertical="top"/>
    </xf>
    <xf numFmtId="1" fontId="66" fillId="2" borderId="72" xfId="0" applyNumberFormat="1" applyFont="1" applyFill="1" applyBorder="1" applyAlignment="1">
      <alignment horizontal="center" vertical="top"/>
    </xf>
    <xf numFmtId="1" fontId="66" fillId="2" borderId="73" xfId="0" applyNumberFormat="1" applyFont="1" applyFill="1" applyBorder="1" applyAlignment="1">
      <alignment horizontal="center" vertical="top"/>
    </xf>
    <xf numFmtId="0" fontId="18" fillId="0" borderId="32" xfId="0" applyFont="1" applyBorder="1" applyAlignment="1">
      <alignment horizontal="center" vertical="center" textRotation="90"/>
    </xf>
    <xf numFmtId="0" fontId="18" fillId="0" borderId="70" xfId="0" applyFont="1" applyBorder="1" applyAlignment="1">
      <alignment horizontal="center" vertical="center" textRotation="90"/>
    </xf>
    <xf numFmtId="0" fontId="18" fillId="0" borderId="13" xfId="0" applyFont="1" applyBorder="1" applyAlignment="1">
      <alignment horizontal="center" vertical="center" textRotation="90"/>
    </xf>
    <xf numFmtId="2" fontId="11" fillId="0" borderId="33" xfId="0" applyNumberFormat="1" applyFont="1" applyBorder="1" applyAlignment="1">
      <alignment vertical="top" wrapText="1"/>
    </xf>
    <xf numFmtId="2" fontId="11" fillId="0" borderId="24" xfId="0" applyNumberFormat="1" applyFont="1" applyBorder="1" applyAlignment="1">
      <alignment vertical="top" wrapText="1"/>
    </xf>
    <xf numFmtId="2" fontId="11" fillId="0" borderId="34" xfId="0" applyNumberFormat="1" applyFont="1" applyBorder="1" applyAlignment="1">
      <alignment vertical="top" wrapText="1"/>
    </xf>
    <xf numFmtId="2" fontId="11" fillId="8" borderId="33" xfId="0" applyNumberFormat="1" applyFont="1" applyFill="1" applyBorder="1" applyAlignment="1">
      <alignment horizontal="left" vertical="center" wrapText="1"/>
    </xf>
    <xf numFmtId="2" fontId="11" fillId="8" borderId="24" xfId="0" applyNumberFormat="1" applyFont="1" applyFill="1" applyBorder="1" applyAlignment="1">
      <alignment horizontal="left" vertical="center" wrapText="1"/>
    </xf>
    <xf numFmtId="2" fontId="11" fillId="8" borderId="25" xfId="0" applyNumberFormat="1" applyFont="1" applyFill="1" applyBorder="1" applyAlignment="1">
      <alignment horizontal="left" vertical="center" wrapText="1"/>
    </xf>
    <xf numFmtId="2" fontId="11" fillId="8" borderId="14" xfId="0" applyNumberFormat="1" applyFont="1" applyFill="1" applyBorder="1" applyAlignment="1">
      <alignment horizontal="left" vertical="center" wrapText="1"/>
    </xf>
    <xf numFmtId="2" fontId="11" fillId="8" borderId="15" xfId="0" applyNumberFormat="1" applyFont="1" applyFill="1" applyBorder="1" applyAlignment="1">
      <alignment horizontal="left" vertical="center" wrapText="1"/>
    </xf>
    <xf numFmtId="2" fontId="11" fillId="8" borderId="16" xfId="0" applyNumberFormat="1" applyFont="1" applyFill="1" applyBorder="1" applyAlignment="1">
      <alignment horizontal="left" vertical="center" wrapText="1"/>
    </xf>
    <xf numFmtId="0" fontId="74" fillId="0" borderId="26" xfId="0" applyFont="1" applyBorder="1" applyAlignment="1" applyProtection="1">
      <alignment horizontal="left" vertical="center"/>
      <protection locked="0"/>
    </xf>
    <xf numFmtId="0" fontId="74" fillId="0" borderId="30" xfId="0" applyFont="1" applyBorder="1" applyAlignment="1" applyProtection="1">
      <alignment horizontal="left" vertical="center"/>
      <protection locked="0"/>
    </xf>
    <xf numFmtId="1" fontId="19" fillId="0" borderId="117" xfId="0" applyNumberFormat="1" applyFont="1" applyBorder="1" applyAlignment="1">
      <alignment vertical="top"/>
    </xf>
    <xf numFmtId="0" fontId="11" fillId="0" borderId="0" xfId="0" applyFont="1" applyAlignment="1">
      <alignment vertical="top"/>
    </xf>
    <xf numFmtId="1" fontId="72" fillId="0" borderId="98" xfId="0" applyNumberFormat="1" applyFont="1" applyBorder="1" applyAlignment="1" applyProtection="1">
      <alignment horizontal="center" vertical="top"/>
      <protection locked="0"/>
    </xf>
    <xf numFmtId="1" fontId="72" fillId="0" borderId="0" xfId="0" applyNumberFormat="1" applyFont="1" applyAlignment="1" applyProtection="1">
      <alignment horizontal="center" vertical="top"/>
      <protection locked="0"/>
    </xf>
    <xf numFmtId="1" fontId="72" fillId="0" borderId="97" xfId="0" applyNumberFormat="1" applyFont="1" applyBorder="1" applyAlignment="1" applyProtection="1">
      <alignment horizontal="center" vertical="top"/>
      <protection locked="0"/>
    </xf>
    <xf numFmtId="1" fontId="19" fillId="0" borderId="0" xfId="0" applyNumberFormat="1" applyFont="1" applyAlignment="1">
      <alignment vertical="top"/>
    </xf>
    <xf numFmtId="169" fontId="72" fillId="0" borderId="118" xfId="0" applyNumberFormat="1" applyFont="1" applyBorder="1" applyAlignment="1">
      <alignment horizontal="center" vertical="top"/>
    </xf>
    <xf numFmtId="169" fontId="72" fillId="0" borderId="119" xfId="0" applyNumberFormat="1" applyFont="1" applyBorder="1" applyAlignment="1">
      <alignment horizontal="center" vertical="top"/>
    </xf>
    <xf numFmtId="169" fontId="72" fillId="0" borderId="120" xfId="0" applyNumberFormat="1" applyFont="1" applyBorder="1" applyAlignment="1">
      <alignment horizontal="center" vertical="top"/>
    </xf>
    <xf numFmtId="0" fontId="12" fillId="8" borderId="77" xfId="0" applyFont="1" applyFill="1" applyBorder="1" applyAlignment="1">
      <alignment horizontal="left" vertical="top" wrapText="1"/>
    </xf>
    <xf numFmtId="0" fontId="12" fillId="8" borderId="38" xfId="0" applyFont="1" applyFill="1" applyBorder="1" applyAlignment="1">
      <alignment horizontal="left" vertical="top" wrapText="1"/>
    </xf>
    <xf numFmtId="1" fontId="19" fillId="0" borderId="33" xfId="0" applyNumberFormat="1" applyFont="1" applyBorder="1" applyAlignment="1">
      <alignment horizontal="center" vertical="center" textRotation="90"/>
    </xf>
    <xf numFmtId="1" fontId="19" fillId="0" borderId="24" xfId="0" applyNumberFormat="1" applyFont="1" applyBorder="1" applyAlignment="1">
      <alignment horizontal="center" vertical="center" textRotation="90"/>
    </xf>
    <xf numFmtId="1" fontId="19" fillId="0" borderId="34" xfId="0" applyNumberFormat="1" applyFont="1" applyBorder="1" applyAlignment="1">
      <alignment horizontal="center" vertical="center" textRotation="90"/>
    </xf>
    <xf numFmtId="1" fontId="19" fillId="0" borderId="90" xfId="0" applyNumberFormat="1" applyFont="1" applyBorder="1" applyAlignment="1">
      <alignment horizontal="center" vertical="center" textRotation="90"/>
    </xf>
    <xf numFmtId="1" fontId="19" fillId="0" borderId="0" xfId="0" applyNumberFormat="1" applyFont="1" applyAlignment="1">
      <alignment horizontal="center" vertical="center" textRotation="90"/>
    </xf>
    <xf numFmtId="1" fontId="19" fillId="0" borderId="77" xfId="0" applyNumberFormat="1" applyFont="1" applyBorder="1" applyAlignment="1">
      <alignment horizontal="center" vertical="center" textRotation="90"/>
    </xf>
    <xf numFmtId="1" fontId="19" fillId="0" borderId="14" xfId="0" applyNumberFormat="1" applyFont="1" applyBorder="1" applyAlignment="1">
      <alignment horizontal="center" vertical="center" textRotation="90"/>
    </xf>
    <xf numFmtId="1" fontId="19" fillId="0" borderId="15" xfId="0" applyNumberFormat="1" applyFont="1" applyBorder="1" applyAlignment="1">
      <alignment horizontal="center" vertical="center" textRotation="90"/>
    </xf>
    <xf numFmtId="1" fontId="19" fillId="0" borderId="38" xfId="0" applyNumberFormat="1" applyFont="1" applyBorder="1" applyAlignment="1">
      <alignment horizontal="center" vertical="center" textRotation="90"/>
    </xf>
    <xf numFmtId="171" fontId="10" fillId="2" borderId="115" xfId="0" applyNumberFormat="1" applyFont="1" applyFill="1" applyBorder="1" applyAlignment="1">
      <alignment horizontal="center" wrapText="1"/>
    </xf>
    <xf numFmtId="0" fontId="10" fillId="0" borderId="0" xfId="0" applyFont="1" applyAlignment="1">
      <alignment wrapText="1"/>
    </xf>
    <xf numFmtId="0" fontId="10" fillId="0" borderId="78" xfId="0" applyFont="1" applyBorder="1" applyAlignment="1">
      <alignment wrapText="1"/>
    </xf>
    <xf numFmtId="2" fontId="72" fillId="8" borderId="98" xfId="0" applyNumberFormat="1" applyFont="1" applyFill="1" applyBorder="1" applyAlignment="1" applyProtection="1">
      <alignment horizontal="center" vertical="top"/>
      <protection locked="0"/>
    </xf>
    <xf numFmtId="2" fontId="72" fillId="8" borderId="0" xfId="0" applyNumberFormat="1" applyFont="1" applyFill="1" applyAlignment="1" applyProtection="1">
      <alignment horizontal="center" vertical="top"/>
      <protection locked="0"/>
    </xf>
    <xf numFmtId="2" fontId="72" fillId="8" borderId="97" xfId="0" applyNumberFormat="1" applyFont="1" applyFill="1" applyBorder="1" applyAlignment="1" applyProtection="1">
      <alignment horizontal="center" vertical="top"/>
      <protection locked="0"/>
    </xf>
    <xf numFmtId="1" fontId="72" fillId="2" borderId="122" xfId="0" applyNumberFormat="1" applyFont="1" applyFill="1" applyBorder="1" applyAlignment="1">
      <alignment horizontal="center" vertical="top"/>
    </xf>
    <xf numFmtId="1" fontId="72" fillId="2" borderId="123" xfId="0" applyNumberFormat="1" applyFont="1" applyFill="1" applyBorder="1" applyAlignment="1">
      <alignment horizontal="center" vertical="top"/>
    </xf>
    <xf numFmtId="1" fontId="72" fillId="2" borderId="124" xfId="0" applyNumberFormat="1" applyFont="1" applyFill="1" applyBorder="1" applyAlignment="1">
      <alignment horizontal="center" vertical="top"/>
    </xf>
    <xf numFmtId="169" fontId="72" fillId="8" borderId="26" xfId="0" applyNumberFormat="1" applyFont="1" applyFill="1" applyBorder="1" applyAlignment="1" applyProtection="1">
      <alignment horizontal="center" vertical="top"/>
      <protection locked="0"/>
    </xf>
    <xf numFmtId="169" fontId="72" fillId="8" borderId="24" xfId="0" applyNumberFormat="1" applyFont="1" applyFill="1" applyBorder="1" applyAlignment="1" applyProtection="1">
      <alignment horizontal="center" vertical="top"/>
      <protection locked="0"/>
    </xf>
    <xf numFmtId="169" fontId="72" fillId="8" borderId="25" xfId="0" applyNumberFormat="1" applyFont="1" applyFill="1" applyBorder="1" applyAlignment="1" applyProtection="1">
      <alignment horizontal="center" vertical="top"/>
      <protection locked="0"/>
    </xf>
    <xf numFmtId="0" fontId="16" fillId="0" borderId="0" xfId="0" applyFont="1" applyAlignment="1">
      <alignment horizontal="right" vertical="top"/>
    </xf>
    <xf numFmtId="170" fontId="10" fillId="2" borderId="115" xfId="1" applyNumberFormat="1" applyFont="1" applyFill="1" applyBorder="1" applyAlignment="1">
      <alignment horizontal="center" wrapText="1"/>
    </xf>
    <xf numFmtId="170" fontId="16" fillId="2" borderId="114" xfId="0" applyNumberFormat="1" applyFont="1" applyFill="1" applyBorder="1" applyAlignment="1">
      <alignment horizontal="center" vertical="top"/>
    </xf>
    <xf numFmtId="1" fontId="16" fillId="2" borderId="115" xfId="0" applyNumberFormat="1" applyFont="1" applyFill="1" applyBorder="1" applyAlignment="1">
      <alignment horizontal="center" vertical="top"/>
    </xf>
    <xf numFmtId="0" fontId="63" fillId="2" borderId="19" xfId="0" applyFont="1" applyFill="1" applyBorder="1" applyAlignment="1">
      <alignment horizontal="center" vertical="center"/>
    </xf>
    <xf numFmtId="0" fontId="65" fillId="0" borderId="35" xfId="0" applyFont="1" applyBorder="1" applyAlignment="1">
      <alignment horizontal="center" vertical="center"/>
    </xf>
    <xf numFmtId="0" fontId="65" fillId="0" borderId="36" xfId="0" applyFont="1" applyBorder="1" applyAlignment="1">
      <alignment horizontal="center" vertical="center"/>
    </xf>
    <xf numFmtId="0" fontId="65" fillId="0" borderId="37" xfId="0" applyFont="1" applyBorder="1" applyAlignment="1">
      <alignment horizontal="center" vertical="center"/>
    </xf>
    <xf numFmtId="0" fontId="65" fillId="0" borderId="30" xfId="0" applyFont="1" applyBorder="1" applyAlignment="1">
      <alignment horizontal="center" vertical="center"/>
    </xf>
    <xf numFmtId="0" fontId="65" fillId="0" borderId="15" xfId="0" applyFont="1" applyBorder="1" applyAlignment="1">
      <alignment horizontal="center" vertical="center"/>
    </xf>
    <xf numFmtId="0" fontId="65" fillId="0" borderId="31" xfId="0" applyFont="1" applyBorder="1" applyAlignment="1">
      <alignment horizontal="center" vertical="center"/>
    </xf>
    <xf numFmtId="0" fontId="10" fillId="8" borderId="80" xfId="0" applyFont="1" applyFill="1" applyBorder="1"/>
    <xf numFmtId="0" fontId="71" fillId="0" borderId="65" xfId="0" applyFont="1" applyBorder="1" applyProtection="1">
      <protection locked="0"/>
    </xf>
    <xf numFmtId="0" fontId="71" fillId="0" borderId="84" xfId="0" applyFont="1" applyBorder="1" applyProtection="1">
      <protection locked="0"/>
    </xf>
    <xf numFmtId="0" fontId="63" fillId="2" borderId="5" xfId="0" applyFont="1" applyFill="1" applyBorder="1" applyAlignment="1">
      <alignment horizontal="center" vertical="center"/>
    </xf>
    <xf numFmtId="0" fontId="12" fillId="8" borderId="65" xfId="0" applyFont="1" applyFill="1" applyBorder="1" applyAlignment="1">
      <alignment horizontal="center" vertical="top"/>
    </xf>
    <xf numFmtId="0" fontId="63" fillId="0" borderId="81" xfId="0" applyFont="1" applyBorder="1" applyAlignment="1">
      <alignment horizontal="left" vertical="center" wrapText="1"/>
    </xf>
    <xf numFmtId="0" fontId="63" fillId="0" borderId="65" xfId="0" applyFont="1" applyBorder="1" applyAlignment="1">
      <alignment horizontal="left" vertical="center" wrapText="1"/>
    </xf>
    <xf numFmtId="0" fontId="63" fillId="0" borderId="82" xfId="0" applyFont="1" applyBorder="1" applyAlignment="1">
      <alignment horizontal="left" vertical="center" wrapText="1"/>
    </xf>
    <xf numFmtId="0" fontId="71" fillId="0" borderId="82" xfId="0" applyFont="1" applyBorder="1" applyProtection="1">
      <protection locked="0"/>
    </xf>
    <xf numFmtId="0" fontId="63" fillId="2" borderId="232" xfId="0" applyFont="1" applyFill="1" applyBorder="1" applyAlignment="1">
      <alignment horizontal="center" vertical="center"/>
    </xf>
    <xf numFmtId="0" fontId="65" fillId="2" borderId="30" xfId="0" applyFont="1" applyFill="1" applyBorder="1" applyAlignment="1">
      <alignment horizontal="center" vertical="center"/>
    </xf>
    <xf numFmtId="0" fontId="65" fillId="2" borderId="15" xfId="0" applyFont="1" applyFill="1" applyBorder="1" applyAlignment="1">
      <alignment horizontal="center" vertical="center"/>
    </xf>
    <xf numFmtId="0" fontId="65" fillId="2" borderId="31" xfId="0" applyFont="1" applyFill="1" applyBorder="1" applyAlignment="1">
      <alignment horizontal="center" vertical="center"/>
    </xf>
    <xf numFmtId="0" fontId="11" fillId="0" borderId="27" xfId="0" applyFont="1" applyBorder="1" applyAlignment="1">
      <alignment horizontal="center"/>
    </xf>
    <xf numFmtId="0" fontId="11" fillId="0" borderId="31" xfId="0" applyFont="1" applyBorder="1" applyAlignment="1">
      <alignment horizontal="center"/>
    </xf>
    <xf numFmtId="0" fontId="229" fillId="0" borderId="0" xfId="0" applyFont="1" applyAlignment="1">
      <alignment horizontal="left" vertical="top" wrapText="1"/>
    </xf>
    <xf numFmtId="0" fontId="12" fillId="8" borderId="235" xfId="0" applyFont="1" applyFill="1" applyBorder="1" applyAlignment="1">
      <alignment horizontal="left" vertical="center" wrapText="1"/>
    </xf>
    <xf numFmtId="0" fontId="12" fillId="8" borderId="232" xfId="0" applyFont="1" applyFill="1" applyBorder="1" applyAlignment="1">
      <alignment horizontal="left" vertical="center" wrapText="1"/>
    </xf>
    <xf numFmtId="0" fontId="12" fillId="8" borderId="264" xfId="0" applyFont="1" applyFill="1" applyBorder="1" applyAlignment="1">
      <alignment horizontal="left" vertical="center" wrapText="1"/>
    </xf>
    <xf numFmtId="0" fontId="45" fillId="0" borderId="0" xfId="0" applyFont="1" applyAlignment="1">
      <alignment horizontal="left" vertical="top" wrapText="1"/>
    </xf>
    <xf numFmtId="0" fontId="0" fillId="0" borderId="12" xfId="0" applyBorder="1" applyAlignment="1">
      <alignment horizontal="center" vertical="center" textRotation="90"/>
    </xf>
    <xf numFmtId="0" fontId="74" fillId="0" borderId="5" xfId="0" applyFont="1" applyBorder="1" applyAlignment="1" applyProtection="1">
      <alignment horizontal="left" vertical="top" wrapText="1"/>
      <protection locked="0"/>
    </xf>
    <xf numFmtId="0" fontId="74" fillId="0" borderId="0" xfId="0" applyFont="1" applyAlignment="1" applyProtection="1">
      <alignment horizontal="left" vertical="top" wrapText="1"/>
      <protection locked="0"/>
    </xf>
    <xf numFmtId="0" fontId="0" fillId="0" borderId="12" xfId="0" applyBorder="1"/>
    <xf numFmtId="0" fontId="0" fillId="0" borderId="42" xfId="0" applyBorder="1"/>
    <xf numFmtId="0" fontId="34" fillId="0" borderId="232" xfId="0" applyFont="1" applyBorder="1" applyAlignment="1">
      <alignment horizontal="center" vertical="center" wrapText="1"/>
    </xf>
    <xf numFmtId="2" fontId="66" fillId="0" borderId="26" xfId="0" applyNumberFormat="1" applyFont="1" applyBorder="1" applyAlignment="1" applyProtection="1">
      <alignment horizontal="center" vertical="center" wrapText="1"/>
      <protection locked="0"/>
    </xf>
    <xf numFmtId="2" fontId="66" fillId="0" borderId="24" xfId="0" applyNumberFormat="1" applyFont="1" applyBorder="1" applyAlignment="1" applyProtection="1">
      <alignment horizontal="center" vertical="center" wrapText="1"/>
      <protection locked="0"/>
    </xf>
    <xf numFmtId="2" fontId="66" fillId="0" borderId="30" xfId="0" applyNumberFormat="1" applyFont="1" applyBorder="1" applyAlignment="1" applyProtection="1">
      <alignment horizontal="center" vertical="center" wrapText="1"/>
      <protection locked="0"/>
    </xf>
    <xf numFmtId="2" fontId="66" fillId="0" borderId="15" xfId="0" applyNumberFormat="1" applyFont="1" applyBorder="1" applyAlignment="1" applyProtection="1">
      <alignment horizontal="center" vertical="center" wrapText="1"/>
      <protection locked="0"/>
    </xf>
    <xf numFmtId="2" fontId="63" fillId="0" borderId="90" xfId="0" applyNumberFormat="1" applyFont="1" applyBorder="1" applyAlignment="1" applyProtection="1">
      <alignment horizontal="left" vertical="top" wrapText="1"/>
      <protection locked="0"/>
    </xf>
    <xf numFmtId="2" fontId="63" fillId="0" borderId="0" xfId="0" applyNumberFormat="1" applyFont="1" applyAlignment="1" applyProtection="1">
      <alignment horizontal="left" vertical="top" wrapText="1"/>
      <protection locked="0"/>
    </xf>
    <xf numFmtId="2" fontId="63" fillId="0" borderId="77" xfId="0" applyNumberFormat="1" applyFont="1" applyBorder="1" applyAlignment="1" applyProtection="1">
      <alignment horizontal="left" vertical="top" wrapText="1"/>
      <protection locked="0"/>
    </xf>
    <xf numFmtId="2" fontId="63" fillId="0" borderId="14" xfId="0" applyNumberFormat="1" applyFont="1" applyBorder="1" applyAlignment="1" applyProtection="1">
      <alignment horizontal="left" vertical="top" wrapText="1"/>
      <protection locked="0"/>
    </xf>
    <xf numFmtId="2" fontId="63" fillId="0" borderId="15" xfId="0" applyNumberFormat="1" applyFont="1" applyBorder="1" applyAlignment="1" applyProtection="1">
      <alignment horizontal="left" vertical="top" wrapText="1"/>
      <protection locked="0"/>
    </xf>
    <xf numFmtId="2" fontId="63" fillId="0" borderId="38" xfId="0" applyNumberFormat="1" applyFont="1" applyBorder="1" applyAlignment="1" applyProtection="1">
      <alignment horizontal="left" vertical="top" wrapText="1"/>
      <protection locked="0"/>
    </xf>
    <xf numFmtId="0" fontId="11" fillId="0" borderId="27" xfId="0" applyFont="1" applyBorder="1" applyAlignment="1">
      <alignment vertical="top"/>
    </xf>
    <xf numFmtId="0" fontId="37" fillId="0" borderId="90" xfId="0" applyFont="1" applyBorder="1" applyAlignment="1" applyProtection="1">
      <alignment horizontal="center" vertical="top"/>
      <protection locked="0"/>
    </xf>
    <xf numFmtId="0" fontId="37" fillId="0" borderId="0" xfId="0" applyFont="1" applyAlignment="1" applyProtection="1">
      <alignment horizontal="center" vertical="top"/>
      <protection locked="0"/>
    </xf>
    <xf numFmtId="0" fontId="37" fillId="0" borderId="78" xfId="0" applyFont="1" applyBorder="1" applyAlignment="1" applyProtection="1">
      <alignment horizontal="center" vertical="top"/>
      <protection locked="0"/>
    </xf>
    <xf numFmtId="0" fontId="37" fillId="0" borderId="44" xfId="0" applyFont="1" applyBorder="1" applyAlignment="1" applyProtection="1">
      <alignment horizontal="center" vertical="top"/>
      <protection locked="0"/>
    </xf>
    <xf numFmtId="0" fontId="37" fillId="0" borderId="1" xfId="0" applyFont="1" applyBorder="1" applyAlignment="1" applyProtection="1">
      <alignment horizontal="center" vertical="top"/>
      <protection locked="0"/>
    </xf>
    <xf numFmtId="0" fontId="37" fillId="0" borderId="48" xfId="0" applyFont="1" applyBorder="1" applyAlignment="1" applyProtection="1">
      <alignment horizontal="center" vertical="top"/>
      <protection locked="0"/>
    </xf>
    <xf numFmtId="0" fontId="11" fillId="0" borderId="33" xfId="0" applyFont="1" applyBorder="1" applyAlignment="1">
      <alignment horizontal="left" vertical="top" wrapText="1"/>
    </xf>
    <xf numFmtId="0" fontId="11" fillId="0" borderId="24" xfId="0" applyFont="1" applyBorder="1" applyAlignment="1">
      <alignment horizontal="left" vertical="top" wrapText="1"/>
    </xf>
    <xf numFmtId="0" fontId="11" fillId="0" borderId="34" xfId="0" applyFont="1" applyBorder="1" applyAlignment="1">
      <alignment horizontal="left" vertical="top" wrapText="1"/>
    </xf>
    <xf numFmtId="2" fontId="12" fillId="8" borderId="33" xfId="0" applyNumberFormat="1" applyFont="1" applyFill="1" applyBorder="1" applyAlignment="1">
      <alignment horizontal="left" vertical="center" wrapText="1"/>
    </xf>
    <xf numFmtId="2" fontId="12" fillId="8" borderId="24" xfId="0" applyNumberFormat="1" applyFont="1" applyFill="1" applyBorder="1" applyAlignment="1">
      <alignment horizontal="left" vertical="center" wrapText="1"/>
    </xf>
    <xf numFmtId="0" fontId="74" fillId="0" borderId="33" xfId="0" applyFont="1" applyBorder="1" applyAlignment="1" applyProtection="1">
      <alignment horizontal="left" vertical="center"/>
      <protection locked="0"/>
    </xf>
    <xf numFmtId="0" fontId="74" fillId="0" borderId="24" xfId="0" applyFont="1" applyBorder="1" applyAlignment="1" applyProtection="1">
      <alignment horizontal="left" vertical="center"/>
      <protection locked="0"/>
    </xf>
    <xf numFmtId="0" fontId="74" fillId="0" borderId="27" xfId="0" applyFont="1" applyBorder="1" applyAlignment="1" applyProtection="1">
      <alignment horizontal="left" vertical="center"/>
      <protection locked="0"/>
    </xf>
    <xf numFmtId="0" fontId="74" fillId="0" borderId="14" xfId="0" applyFont="1" applyBorder="1" applyAlignment="1" applyProtection="1">
      <alignment horizontal="left" vertical="center"/>
      <protection locked="0"/>
    </xf>
    <xf numFmtId="0" fontId="74" fillId="0" borderId="15" xfId="0" applyFont="1" applyBorder="1" applyAlignment="1" applyProtection="1">
      <alignment horizontal="left" vertical="center"/>
      <protection locked="0"/>
    </xf>
    <xf numFmtId="0" fontId="74" fillId="0" borderId="31" xfId="0" applyFont="1" applyBorder="1" applyAlignment="1" applyProtection="1">
      <alignment horizontal="left" vertical="center"/>
      <protection locked="0"/>
    </xf>
    <xf numFmtId="0" fontId="57" fillId="0" borderId="24" xfId="0" applyFont="1" applyBorder="1" applyAlignment="1">
      <alignment horizontal="center" textRotation="90"/>
    </xf>
    <xf numFmtId="0" fontId="57" fillId="0" borderId="0" xfId="0" applyFont="1" applyAlignment="1">
      <alignment horizontal="center" textRotation="90"/>
    </xf>
    <xf numFmtId="0" fontId="75" fillId="0" borderId="0" xfId="0" applyFont="1" applyAlignment="1">
      <alignment vertical="top" wrapText="1"/>
    </xf>
    <xf numFmtId="0" fontId="227" fillId="2" borderId="15" xfId="0" applyFont="1" applyFill="1" applyBorder="1" applyAlignment="1" applyProtection="1">
      <alignment horizontal="center" vertical="top"/>
      <protection locked="0"/>
    </xf>
    <xf numFmtId="0" fontId="63" fillId="2" borderId="66" xfId="0" applyFont="1" applyFill="1" applyBorder="1" applyAlignment="1">
      <alignment horizontal="center" vertical="center" wrapText="1"/>
    </xf>
    <xf numFmtId="0" fontId="63" fillId="2" borderId="5" xfId="0" applyFont="1" applyFill="1" applyBorder="1" applyAlignment="1">
      <alignment horizontal="center" vertical="center" wrapText="1"/>
    </xf>
    <xf numFmtId="49" fontId="165" fillId="2" borderId="5" xfId="0" applyNumberFormat="1" applyFont="1" applyFill="1" applyBorder="1" applyAlignment="1">
      <alignment horizontal="center" vertical="center" wrapText="1"/>
    </xf>
    <xf numFmtId="0" fontId="12" fillId="8" borderId="4" xfId="0" applyFont="1" applyFill="1" applyBorder="1" applyAlignment="1">
      <alignment horizontal="left" vertical="center" wrapText="1"/>
    </xf>
    <xf numFmtId="0" fontId="12" fillId="8" borderId="5" xfId="0" applyFont="1" applyFill="1" applyBorder="1" applyAlignment="1">
      <alignment horizontal="left" vertical="center" wrapText="1"/>
    </xf>
    <xf numFmtId="0" fontId="12" fillId="8" borderId="6" xfId="0" applyFont="1" applyFill="1" applyBorder="1" applyAlignment="1">
      <alignment horizontal="left" vertical="center" wrapText="1"/>
    </xf>
    <xf numFmtId="1" fontId="19" fillId="10" borderId="3" xfId="0" applyNumberFormat="1" applyFont="1" applyFill="1" applyBorder="1" applyAlignment="1">
      <alignment horizontal="center" vertical="center" textRotation="90"/>
    </xf>
    <xf numFmtId="1" fontId="19" fillId="10" borderId="13" xfId="0" applyNumberFormat="1" applyFont="1" applyFill="1" applyBorder="1" applyAlignment="1">
      <alignment horizontal="center" vertical="center" textRotation="90"/>
    </xf>
    <xf numFmtId="0" fontId="12" fillId="10" borderId="5" xfId="0" applyFont="1" applyFill="1" applyBorder="1" applyAlignment="1">
      <alignment horizontal="left" vertical="top" wrapText="1"/>
    </xf>
    <xf numFmtId="0" fontId="12" fillId="10" borderId="6" xfId="0" applyFont="1" applyFill="1" applyBorder="1" applyAlignment="1">
      <alignment horizontal="left" vertical="top" wrapText="1"/>
    </xf>
    <xf numFmtId="0" fontId="12" fillId="10" borderId="15" xfId="0" applyFont="1" applyFill="1" applyBorder="1" applyAlignment="1">
      <alignment horizontal="left" vertical="top" wrapText="1"/>
    </xf>
    <xf numFmtId="0" fontId="12" fillId="10" borderId="16" xfId="0" applyFont="1" applyFill="1" applyBorder="1" applyAlignment="1">
      <alignment horizontal="left" vertical="top" wrapText="1"/>
    </xf>
    <xf numFmtId="0" fontId="63" fillId="2" borderId="31" xfId="0" applyFont="1" applyFill="1" applyBorder="1" applyAlignment="1">
      <alignment horizontal="center" vertical="center"/>
    </xf>
    <xf numFmtId="0" fontId="12" fillId="10" borderId="24" xfId="0" applyFont="1" applyFill="1" applyBorder="1" applyAlignment="1">
      <alignment horizontal="left" vertical="top" wrapText="1"/>
    </xf>
    <xf numFmtId="0" fontId="12" fillId="10" borderId="25" xfId="0" applyFont="1" applyFill="1" applyBorder="1" applyAlignment="1">
      <alignment horizontal="left" vertical="top" wrapText="1"/>
    </xf>
    <xf numFmtId="0" fontId="34" fillId="10" borderId="4" xfId="0" applyFont="1" applyFill="1" applyBorder="1" applyAlignment="1">
      <alignment horizontal="left" vertical="top" wrapText="1"/>
    </xf>
    <xf numFmtId="0" fontId="27" fillId="10" borderId="5" xfId="0" applyFont="1" applyFill="1" applyBorder="1" applyAlignment="1">
      <alignment horizontal="left" vertical="top" wrapText="1"/>
    </xf>
    <xf numFmtId="0" fontId="27" fillId="10" borderId="68" xfId="0" applyFont="1" applyFill="1" applyBorder="1" applyAlignment="1">
      <alignment horizontal="left" vertical="top" wrapText="1"/>
    </xf>
    <xf numFmtId="0" fontId="46" fillId="10" borderId="90" xfId="0" applyFont="1" applyFill="1" applyBorder="1" applyAlignment="1">
      <alignment horizontal="left" vertical="top" wrapText="1"/>
    </xf>
    <xf numFmtId="0" fontId="27" fillId="10" borderId="0" xfId="0" applyFont="1" applyFill="1" applyAlignment="1">
      <alignment horizontal="left" vertical="top" wrapText="1"/>
    </xf>
    <xf numFmtId="0" fontId="27" fillId="10" borderId="78" xfId="0" applyFont="1" applyFill="1" applyBorder="1" applyAlignment="1">
      <alignment horizontal="left" vertical="top" wrapText="1"/>
    </xf>
    <xf numFmtId="0" fontId="27" fillId="10" borderId="44" xfId="0" applyFont="1" applyFill="1" applyBorder="1" applyAlignment="1">
      <alignment horizontal="left" vertical="top" wrapText="1"/>
    </xf>
    <xf numFmtId="0" fontId="27" fillId="10" borderId="1" xfId="0" applyFont="1" applyFill="1" applyBorder="1" applyAlignment="1">
      <alignment horizontal="left" vertical="top" wrapText="1"/>
    </xf>
    <xf numFmtId="0" fontId="27" fillId="10" borderId="48" xfId="0" applyFont="1" applyFill="1" applyBorder="1" applyAlignment="1">
      <alignment horizontal="left" vertical="top" wrapText="1"/>
    </xf>
    <xf numFmtId="0" fontId="18" fillId="10" borderId="102" xfId="0" applyFont="1" applyFill="1" applyBorder="1" applyAlignment="1">
      <alignment horizontal="center" vertical="center" textRotation="90"/>
    </xf>
    <xf numFmtId="0" fontId="18" fillId="10" borderId="136" xfId="0" applyFont="1" applyFill="1" applyBorder="1" applyAlignment="1">
      <alignment horizontal="center" vertical="center" textRotation="90"/>
    </xf>
    <xf numFmtId="0" fontId="18" fillId="10" borderId="137" xfId="0" applyFont="1" applyFill="1" applyBorder="1" applyAlignment="1">
      <alignment horizontal="center" vertical="center" textRotation="90"/>
    </xf>
    <xf numFmtId="0" fontId="34" fillId="10" borderId="85" xfId="0" applyFont="1" applyFill="1" applyBorder="1" applyAlignment="1">
      <alignment horizontal="left" vertical="center" wrapText="1"/>
    </xf>
    <xf numFmtId="0" fontId="34" fillId="10" borderId="86" xfId="0" applyFont="1" applyFill="1" applyBorder="1" applyAlignment="1">
      <alignment horizontal="left" vertical="center" wrapText="1"/>
    </xf>
    <xf numFmtId="0" fontId="34" fillId="10" borderId="87" xfId="0" applyFont="1" applyFill="1" applyBorder="1" applyAlignment="1">
      <alignment horizontal="left" vertical="center" wrapText="1"/>
    </xf>
    <xf numFmtId="1" fontId="19" fillId="0" borderId="70" xfId="0" applyNumberFormat="1" applyFont="1" applyBorder="1" applyAlignment="1">
      <alignment horizontal="center" vertical="center" textRotation="90"/>
    </xf>
    <xf numFmtId="1" fontId="19" fillId="0" borderId="43" xfId="0" applyNumberFormat="1" applyFont="1" applyBorder="1" applyAlignment="1">
      <alignment horizontal="center" vertical="center" textRotation="90"/>
    </xf>
    <xf numFmtId="0" fontId="65" fillId="0" borderId="33" xfId="0" applyFont="1" applyBorder="1" applyAlignment="1" applyProtection="1">
      <alignment horizontal="left" vertical="top" wrapText="1"/>
      <protection locked="0"/>
    </xf>
    <xf numFmtId="0" fontId="65" fillId="0" borderId="24" xfId="0" applyFont="1" applyBorder="1" applyAlignment="1" applyProtection="1">
      <alignment horizontal="left" vertical="top" wrapText="1"/>
      <protection locked="0"/>
    </xf>
    <xf numFmtId="0" fontId="65" fillId="0" borderId="27" xfId="0" applyFont="1" applyBorder="1" applyAlignment="1" applyProtection="1">
      <alignment horizontal="left" vertical="top" wrapText="1"/>
      <protection locked="0"/>
    </xf>
    <xf numFmtId="0" fontId="65" fillId="0" borderId="78" xfId="0" applyFont="1" applyBorder="1" applyAlignment="1" applyProtection="1">
      <alignment horizontal="left" vertical="top" wrapText="1"/>
      <protection locked="0"/>
    </xf>
    <xf numFmtId="0" fontId="65" fillId="0" borderId="44" xfId="0" applyFont="1" applyBorder="1" applyAlignment="1" applyProtection="1">
      <alignment horizontal="left" vertical="top" wrapText="1"/>
      <protection locked="0"/>
    </xf>
    <xf numFmtId="0" fontId="65" fillId="0" borderId="1" xfId="0" applyFont="1" applyBorder="1" applyAlignment="1" applyProtection="1">
      <alignment horizontal="left" vertical="top" wrapText="1"/>
      <protection locked="0"/>
    </xf>
    <xf numFmtId="0" fontId="65" fillId="0" borderId="48" xfId="0" applyFont="1" applyBorder="1" applyAlignment="1" applyProtection="1">
      <alignment horizontal="left" vertical="top" wrapText="1"/>
      <protection locked="0"/>
    </xf>
    <xf numFmtId="0" fontId="11" fillId="0" borderId="0" xfId="0" applyFont="1" applyAlignment="1">
      <alignment vertical="top" wrapText="1"/>
    </xf>
    <xf numFmtId="0" fontId="11" fillId="0" borderId="0" xfId="0" applyFont="1" applyAlignment="1">
      <alignment horizontal="left" vertical="top"/>
    </xf>
    <xf numFmtId="1" fontId="19" fillId="10" borderId="140" xfId="0" applyNumberFormat="1" applyFont="1" applyFill="1" applyBorder="1" applyAlignment="1">
      <alignment horizontal="center" vertical="center" textRotation="90"/>
    </xf>
    <xf numFmtId="1" fontId="19" fillId="10" borderId="111" xfId="0" applyNumberFormat="1" applyFont="1" applyFill="1" applyBorder="1" applyAlignment="1">
      <alignment horizontal="center" vertical="center" textRotation="90"/>
    </xf>
    <xf numFmtId="0" fontId="12" fillId="10" borderId="140" xfId="0" applyFont="1" applyFill="1" applyBorder="1" applyAlignment="1">
      <alignment horizontal="left" vertical="top" wrapText="1"/>
    </xf>
    <xf numFmtId="0" fontId="12" fillId="10" borderId="141" xfId="0" applyFont="1" applyFill="1" applyBorder="1" applyAlignment="1">
      <alignment horizontal="left" vertical="top" wrapText="1"/>
    </xf>
    <xf numFmtId="0" fontId="12" fillId="10" borderId="111" xfId="0" applyFont="1" applyFill="1" applyBorder="1" applyAlignment="1">
      <alignment horizontal="left" vertical="top" wrapText="1"/>
    </xf>
    <xf numFmtId="0" fontId="12" fillId="10" borderId="142" xfId="0" applyFont="1" applyFill="1" applyBorder="1" applyAlignment="1">
      <alignment horizontal="left" vertical="top" wrapText="1"/>
    </xf>
    <xf numFmtId="1" fontId="19" fillId="10" borderId="113" xfId="0" applyNumberFormat="1" applyFont="1" applyFill="1" applyBorder="1" applyAlignment="1">
      <alignment horizontal="center" vertical="center" textRotation="90"/>
    </xf>
    <xf numFmtId="0" fontId="12" fillId="10" borderId="113" xfId="0" applyFont="1" applyFill="1" applyBorder="1" applyAlignment="1">
      <alignment horizontal="left" vertical="top" wrapText="1"/>
    </xf>
    <xf numFmtId="0" fontId="12" fillId="10" borderId="143" xfId="0" applyFont="1" applyFill="1" applyBorder="1" applyAlignment="1">
      <alignment horizontal="left" vertical="top" wrapText="1"/>
    </xf>
    <xf numFmtId="0" fontId="63" fillId="0" borderId="26" xfId="0" applyFont="1" applyBorder="1" applyAlignment="1" applyProtection="1">
      <alignment horizontal="left" vertical="center" wrapText="1"/>
      <protection locked="0"/>
    </xf>
    <xf numFmtId="0" fontId="63" fillId="0" borderId="24" xfId="0" applyFont="1" applyBorder="1" applyAlignment="1" applyProtection="1">
      <alignment horizontal="left" vertical="center" wrapText="1"/>
      <protection locked="0"/>
    </xf>
    <xf numFmtId="0" fontId="63" fillId="0" borderId="27" xfId="0" applyFont="1" applyBorder="1" applyAlignment="1" applyProtection="1">
      <alignment horizontal="left" vertical="center" wrapText="1"/>
      <protection locked="0"/>
    </xf>
    <xf numFmtId="0" fontId="63" fillId="0" borderId="46" xfId="0" applyFont="1" applyBorder="1" applyAlignment="1" applyProtection="1">
      <alignment horizontal="left" vertical="center" wrapText="1"/>
      <protection locked="0"/>
    </xf>
    <xf numFmtId="0" fontId="63" fillId="0" borderId="1" xfId="0" applyFont="1" applyBorder="1" applyAlignment="1" applyProtection="1">
      <alignment horizontal="left" vertical="center" wrapText="1"/>
      <protection locked="0"/>
    </xf>
    <xf numFmtId="0" fontId="63" fillId="0" borderId="48" xfId="0" applyFont="1" applyBorder="1" applyAlignment="1" applyProtection="1">
      <alignment horizontal="left" vertical="center" wrapText="1"/>
      <protection locked="0"/>
    </xf>
    <xf numFmtId="0" fontId="63" fillId="2" borderId="26" xfId="0" applyFont="1" applyFill="1" applyBorder="1" applyAlignment="1">
      <alignment horizontal="center" vertical="center" wrapText="1"/>
    </xf>
    <xf numFmtId="0" fontId="63" fillId="2" borderId="24" xfId="0" applyFont="1" applyFill="1" applyBorder="1" applyAlignment="1">
      <alignment horizontal="center" vertical="center" wrapText="1"/>
    </xf>
    <xf numFmtId="1" fontId="19" fillId="10" borderId="32" xfId="0" applyNumberFormat="1" applyFont="1" applyFill="1" applyBorder="1" applyAlignment="1">
      <alignment horizontal="center" vertical="center" textRotation="90"/>
    </xf>
    <xf numFmtId="0" fontId="241" fillId="2" borderId="26" xfId="0" applyFont="1" applyFill="1" applyBorder="1" applyAlignment="1">
      <alignment horizontal="center" vertical="center" wrapText="1"/>
    </xf>
    <xf numFmtId="0" fontId="241" fillId="2" borderId="24" xfId="0" applyFont="1" applyFill="1" applyBorder="1" applyAlignment="1">
      <alignment horizontal="center" vertical="center" wrapText="1"/>
    </xf>
    <xf numFmtId="0" fontId="241" fillId="2" borderId="30" xfId="0" applyFont="1" applyFill="1" applyBorder="1" applyAlignment="1">
      <alignment horizontal="center" vertical="center" wrapText="1"/>
    </xf>
    <xf numFmtId="0" fontId="241" fillId="2" borderId="15" xfId="0" applyFont="1" applyFill="1" applyBorder="1" applyAlignment="1">
      <alignment horizontal="center" vertical="center" wrapText="1"/>
    </xf>
    <xf numFmtId="0" fontId="12" fillId="10" borderId="33" xfId="0" applyFont="1" applyFill="1" applyBorder="1" applyAlignment="1">
      <alignment horizontal="left" vertical="top" wrapText="1"/>
    </xf>
    <xf numFmtId="0" fontId="12" fillId="10" borderId="14" xfId="0" applyFont="1" applyFill="1" applyBorder="1" applyAlignment="1">
      <alignment horizontal="left" vertical="top" wrapText="1"/>
    </xf>
    <xf numFmtId="1" fontId="19" fillId="10" borderId="43" xfId="0" applyNumberFormat="1" applyFont="1" applyFill="1" applyBorder="1" applyAlignment="1">
      <alignment horizontal="center" vertical="center" textRotation="90"/>
    </xf>
    <xf numFmtId="0" fontId="12" fillId="10" borderId="90" xfId="0" applyFont="1" applyFill="1" applyBorder="1" applyAlignment="1">
      <alignment horizontal="left" vertical="top" wrapText="1"/>
    </xf>
    <xf numFmtId="0" fontId="12" fillId="10" borderId="0" xfId="0" applyFont="1" applyFill="1" applyAlignment="1">
      <alignment horizontal="left" vertical="top" wrapText="1"/>
    </xf>
    <xf numFmtId="0" fontId="12" fillId="10" borderId="97" xfId="0" applyFont="1" applyFill="1" applyBorder="1" applyAlignment="1">
      <alignment horizontal="left" vertical="top" wrapText="1"/>
    </xf>
    <xf numFmtId="0" fontId="12" fillId="10" borderId="44" xfId="0" applyFont="1" applyFill="1" applyBorder="1" applyAlignment="1">
      <alignment horizontal="left" vertical="top" wrapText="1"/>
    </xf>
    <xf numFmtId="0" fontId="12" fillId="10" borderId="1" xfId="0" applyFont="1" applyFill="1" applyBorder="1" applyAlignment="1">
      <alignment horizontal="left" vertical="top" wrapText="1"/>
    </xf>
    <xf numFmtId="0" fontId="12" fillId="10" borderId="45" xfId="0" applyFont="1" applyFill="1" applyBorder="1" applyAlignment="1">
      <alignment horizontal="left" vertical="top" wrapText="1"/>
    </xf>
    <xf numFmtId="0" fontId="12" fillId="10" borderId="33" xfId="0" applyFont="1" applyFill="1" applyBorder="1" applyAlignment="1">
      <alignment horizontal="left" vertical="top"/>
    </xf>
    <xf numFmtId="0" fontId="12" fillId="10" borderId="24" xfId="0" applyFont="1" applyFill="1" applyBorder="1" applyAlignment="1">
      <alignment horizontal="left" vertical="top"/>
    </xf>
    <xf numFmtId="0" fontId="12" fillId="10" borderId="25" xfId="0" applyFont="1" applyFill="1" applyBorder="1" applyAlignment="1">
      <alignment horizontal="left" vertical="top"/>
    </xf>
    <xf numFmtId="0" fontId="12" fillId="10" borderId="14" xfId="0" applyFont="1" applyFill="1" applyBorder="1" applyAlignment="1">
      <alignment horizontal="left" vertical="top"/>
    </xf>
    <xf numFmtId="0" fontId="12" fillId="10" borderId="15" xfId="0" applyFont="1" applyFill="1" applyBorder="1" applyAlignment="1">
      <alignment horizontal="left" vertical="top"/>
    </xf>
    <xf numFmtId="0" fontId="12" fillId="10" borderId="16" xfId="0" applyFont="1" applyFill="1" applyBorder="1" applyAlignment="1">
      <alignment horizontal="left" vertical="top"/>
    </xf>
    <xf numFmtId="2" fontId="34" fillId="10" borderId="4" xfId="0" applyNumberFormat="1" applyFont="1" applyFill="1" applyBorder="1" applyAlignment="1">
      <alignment vertical="top" wrapText="1"/>
    </xf>
    <xf numFmtId="2" fontId="34" fillId="10" borderId="5" xfId="0" applyNumberFormat="1" applyFont="1" applyFill="1" applyBorder="1" applyAlignment="1">
      <alignment vertical="top" wrapText="1"/>
    </xf>
    <xf numFmtId="2" fontId="34" fillId="10" borderId="68" xfId="0" applyNumberFormat="1" applyFont="1" applyFill="1" applyBorder="1" applyAlignment="1">
      <alignment vertical="top" wrapText="1"/>
    </xf>
    <xf numFmtId="2" fontId="34" fillId="10" borderId="90" xfId="0" applyNumberFormat="1" applyFont="1" applyFill="1" applyBorder="1" applyAlignment="1">
      <alignment vertical="top" wrapText="1"/>
    </xf>
    <xf numFmtId="2" fontId="34" fillId="10" borderId="0" xfId="0" applyNumberFormat="1" applyFont="1" applyFill="1" applyAlignment="1">
      <alignment vertical="top" wrapText="1"/>
    </xf>
    <xf numFmtId="2" fontId="34" fillId="10" borderId="78" xfId="0" applyNumberFormat="1" applyFont="1" applyFill="1" applyBorder="1" applyAlignment="1">
      <alignment vertical="top" wrapText="1"/>
    </xf>
    <xf numFmtId="2" fontId="34" fillId="10" borderId="14" xfId="0" applyNumberFormat="1" applyFont="1" applyFill="1" applyBorder="1" applyAlignment="1">
      <alignment vertical="top" wrapText="1"/>
    </xf>
    <xf numFmtId="2" fontId="34" fillId="10" borderId="15" xfId="0" applyNumberFormat="1" applyFont="1" applyFill="1" applyBorder="1" applyAlignment="1">
      <alignment vertical="top" wrapText="1"/>
    </xf>
    <xf numFmtId="2" fontId="34" fillId="10" borderId="31" xfId="0" applyNumberFormat="1" applyFont="1" applyFill="1" applyBorder="1" applyAlignment="1">
      <alignment vertical="top" wrapText="1"/>
    </xf>
    <xf numFmtId="1" fontId="19" fillId="10" borderId="70" xfId="0" applyNumberFormat="1" applyFont="1" applyFill="1" applyBorder="1" applyAlignment="1">
      <alignment horizontal="center" vertical="center" textRotation="90"/>
    </xf>
    <xf numFmtId="2" fontId="11" fillId="10" borderId="90" xfId="0" applyNumberFormat="1" applyFont="1" applyFill="1" applyBorder="1" applyAlignment="1">
      <alignment horizontal="left" vertical="center"/>
    </xf>
    <xf numFmtId="2" fontId="11" fillId="10" borderId="0" xfId="0" applyNumberFormat="1" applyFont="1" applyFill="1" applyAlignment="1">
      <alignment horizontal="left" vertical="center"/>
    </xf>
    <xf numFmtId="2" fontId="11" fillId="10" borderId="77" xfId="0" applyNumberFormat="1" applyFont="1" applyFill="1" applyBorder="1" applyAlignment="1">
      <alignment horizontal="left" vertical="center"/>
    </xf>
    <xf numFmtId="0" fontId="11" fillId="10" borderId="90" xfId="0" applyFont="1" applyFill="1" applyBorder="1" applyAlignment="1">
      <alignment horizontal="left" vertical="top" wrapText="1"/>
    </xf>
    <xf numFmtId="0" fontId="11" fillId="10" borderId="0" xfId="0" applyFont="1" applyFill="1" applyAlignment="1">
      <alignment horizontal="left" vertical="top" wrapText="1"/>
    </xf>
    <xf numFmtId="0" fontId="11" fillId="10" borderId="97" xfId="0" applyFont="1" applyFill="1" applyBorder="1" applyAlignment="1">
      <alignment horizontal="left" vertical="top" wrapText="1"/>
    </xf>
    <xf numFmtId="0" fontId="11" fillId="10" borderId="44" xfId="0" applyFont="1" applyFill="1" applyBorder="1" applyAlignment="1">
      <alignment horizontal="left" vertical="top" wrapText="1"/>
    </xf>
    <xf numFmtId="0" fontId="11" fillId="10" borderId="1" xfId="0" applyFont="1" applyFill="1" applyBorder="1" applyAlignment="1">
      <alignment horizontal="left" vertical="top" wrapText="1"/>
    </xf>
    <xf numFmtId="0" fontId="11" fillId="10" borderId="45" xfId="0" applyFont="1" applyFill="1" applyBorder="1" applyAlignment="1">
      <alignment horizontal="left" vertical="top" wrapText="1"/>
    </xf>
    <xf numFmtId="2" fontId="11" fillId="10" borderId="44" xfId="0" applyNumberFormat="1" applyFont="1" applyFill="1" applyBorder="1" applyAlignment="1">
      <alignment horizontal="left" vertical="center"/>
    </xf>
    <xf numFmtId="2" fontId="11" fillId="10" borderId="1" xfId="0" applyNumberFormat="1" applyFont="1" applyFill="1" applyBorder="1" applyAlignment="1">
      <alignment horizontal="left" vertical="center"/>
    </xf>
    <xf numFmtId="0" fontId="12" fillId="10" borderId="71" xfId="0" applyFont="1" applyFill="1" applyBorder="1" applyAlignment="1">
      <alignment horizontal="center" vertical="center" wrapText="1"/>
    </xf>
    <xf numFmtId="0" fontId="12" fillId="10" borderId="112" xfId="0" applyFont="1" applyFill="1" applyBorder="1" applyAlignment="1">
      <alignment horizontal="center" vertical="center" wrapText="1"/>
    </xf>
    <xf numFmtId="0" fontId="12" fillId="10" borderId="71" xfId="0" applyFont="1" applyFill="1" applyBorder="1" applyAlignment="1">
      <alignment horizontal="left" vertical="center" wrapText="1"/>
    </xf>
    <xf numFmtId="0" fontId="12" fillId="10" borderId="72" xfId="0" applyFont="1" applyFill="1" applyBorder="1" applyAlignment="1">
      <alignment horizontal="left" vertical="center" wrapText="1"/>
    </xf>
    <xf numFmtId="0" fontId="12" fillId="10" borderId="112" xfId="0" applyFont="1" applyFill="1" applyBorder="1" applyAlignment="1">
      <alignment horizontal="left" vertical="center" wrapText="1"/>
    </xf>
    <xf numFmtId="0" fontId="12" fillId="10" borderId="72" xfId="0" applyFont="1" applyFill="1" applyBorder="1" applyAlignment="1">
      <alignment horizontal="center" vertical="center" wrapText="1"/>
    </xf>
    <xf numFmtId="0" fontId="12" fillId="10" borderId="111" xfId="0" applyFont="1" applyFill="1" applyBorder="1" applyAlignment="1">
      <alignment horizontal="left" vertical="center" wrapText="1"/>
    </xf>
    <xf numFmtId="0" fontId="12" fillId="10" borderId="138" xfId="0" applyFont="1" applyFill="1" applyBorder="1" applyAlignment="1">
      <alignment horizontal="left" vertical="center" wrapText="1"/>
    </xf>
    <xf numFmtId="0" fontId="12" fillId="10" borderId="55" xfId="0" applyFont="1" applyFill="1" applyBorder="1" applyAlignment="1">
      <alignment horizontal="center" vertical="center" wrapText="1"/>
    </xf>
    <xf numFmtId="0" fontId="12" fillId="10" borderId="76" xfId="0" applyFont="1" applyFill="1" applyBorder="1" applyAlignment="1">
      <alignment horizontal="center" vertical="center" wrapText="1"/>
    </xf>
    <xf numFmtId="0" fontId="12" fillId="10" borderId="55" xfId="0" applyFont="1" applyFill="1" applyBorder="1" applyAlignment="1">
      <alignment horizontal="left" vertical="center" wrapText="1"/>
    </xf>
    <xf numFmtId="0" fontId="12" fillId="10" borderId="56" xfId="0" applyFont="1" applyFill="1" applyBorder="1" applyAlignment="1">
      <alignment horizontal="left" vertical="center" wrapText="1"/>
    </xf>
    <xf numFmtId="0" fontId="12" fillId="10" borderId="76" xfId="0" applyFont="1" applyFill="1" applyBorder="1" applyAlignment="1">
      <alignment horizontal="left" vertical="center" wrapText="1"/>
    </xf>
    <xf numFmtId="0" fontId="12" fillId="10" borderId="56" xfId="0" applyFont="1" applyFill="1" applyBorder="1" applyAlignment="1">
      <alignment horizontal="center" vertical="center" wrapText="1"/>
    </xf>
    <xf numFmtId="0" fontId="12" fillId="10" borderId="113" xfId="0" applyFont="1" applyFill="1" applyBorder="1" applyAlignment="1">
      <alignment horizontal="left" vertical="center" wrapText="1"/>
    </xf>
    <xf numFmtId="0" fontId="12" fillId="10" borderId="139" xfId="0" applyFont="1" applyFill="1" applyBorder="1" applyAlignment="1">
      <alignment horizontal="left" vertical="center" wrapText="1"/>
    </xf>
    <xf numFmtId="2" fontId="34" fillId="10" borderId="4" xfId="0" applyNumberFormat="1" applyFont="1" applyFill="1" applyBorder="1" applyAlignment="1">
      <alignment horizontal="left" vertical="top" wrapText="1"/>
    </xf>
    <xf numFmtId="2" fontId="34" fillId="10" borderId="5" xfId="0" applyNumberFormat="1" applyFont="1" applyFill="1" applyBorder="1" applyAlignment="1">
      <alignment horizontal="left" vertical="top" wrapText="1"/>
    </xf>
    <xf numFmtId="2" fontId="34" fillId="10" borderId="68" xfId="0" applyNumberFormat="1" applyFont="1" applyFill="1" applyBorder="1" applyAlignment="1">
      <alignment horizontal="left" vertical="top" wrapText="1"/>
    </xf>
    <xf numFmtId="2" fontId="34" fillId="10" borderId="90" xfId="0" applyNumberFormat="1" applyFont="1" applyFill="1" applyBorder="1" applyAlignment="1">
      <alignment horizontal="left" vertical="top" wrapText="1"/>
    </xf>
    <xf numFmtId="2" fontId="34" fillId="10" borderId="0" xfId="0" applyNumberFormat="1" applyFont="1" applyFill="1" applyAlignment="1">
      <alignment horizontal="left" vertical="top" wrapText="1"/>
    </xf>
    <xf numFmtId="2" fontId="34" fillId="10" borderId="78" xfId="0" applyNumberFormat="1" applyFont="1" applyFill="1" applyBorder="1" applyAlignment="1">
      <alignment horizontal="left" vertical="top" wrapText="1"/>
    </xf>
    <xf numFmtId="0" fontId="19" fillId="10" borderId="32" xfId="0" applyFont="1" applyFill="1" applyBorder="1" applyAlignment="1">
      <alignment horizontal="center" vertical="center" textRotation="90"/>
    </xf>
    <xf numFmtId="0" fontId="19" fillId="10" borderId="70" xfId="0" applyFont="1" applyFill="1" applyBorder="1" applyAlignment="1">
      <alignment horizontal="center" vertical="center" textRotation="90"/>
    </xf>
    <xf numFmtId="0" fontId="19" fillId="10" borderId="43" xfId="0" applyFont="1" applyFill="1" applyBorder="1" applyAlignment="1">
      <alignment horizontal="center" vertical="center" textRotation="90"/>
    </xf>
    <xf numFmtId="0" fontId="12" fillId="10" borderId="13" xfId="0" applyFont="1" applyFill="1" applyBorder="1" applyAlignment="1">
      <alignment horizontal="left" vertical="center" wrapText="1"/>
    </xf>
    <xf numFmtId="0" fontId="18" fillId="0" borderId="102" xfId="0" applyFont="1" applyBorder="1" applyAlignment="1">
      <alignment horizontal="center" vertical="center" textRotation="90"/>
    </xf>
    <xf numFmtId="0" fontId="18" fillId="0" borderId="136" xfId="0" applyFont="1" applyBorder="1" applyAlignment="1">
      <alignment horizontal="center" vertical="center" textRotation="90"/>
    </xf>
    <xf numFmtId="0" fontId="18" fillId="0" borderId="137" xfId="0" applyFont="1" applyBorder="1" applyAlignment="1">
      <alignment horizontal="center" vertical="center" textRotation="90"/>
    </xf>
    <xf numFmtId="2" fontId="34" fillId="10" borderId="44" xfId="0" applyNumberFormat="1" applyFont="1" applyFill="1" applyBorder="1" applyAlignment="1">
      <alignment horizontal="left" vertical="top" wrapText="1"/>
    </xf>
    <xf numFmtId="2" fontId="34" fillId="10" borderId="1" xfId="0" applyNumberFormat="1" applyFont="1" applyFill="1" applyBorder="1" applyAlignment="1">
      <alignment horizontal="left" vertical="top" wrapText="1"/>
    </xf>
    <xf numFmtId="2" fontId="34" fillId="10" borderId="48" xfId="0" applyNumberFormat="1" applyFont="1" applyFill="1" applyBorder="1" applyAlignment="1">
      <alignment horizontal="left" vertical="top" wrapText="1"/>
    </xf>
    <xf numFmtId="2" fontId="18" fillId="10" borderId="0" xfId="0" applyNumberFormat="1" applyFont="1" applyFill="1" applyAlignment="1">
      <alignment horizontal="left" vertical="center"/>
    </xf>
    <xf numFmtId="2" fontId="18" fillId="10" borderId="77" xfId="0" applyNumberFormat="1" applyFont="1" applyFill="1" applyBorder="1" applyAlignment="1">
      <alignment horizontal="left" vertical="center"/>
    </xf>
    <xf numFmtId="0" fontId="11" fillId="10" borderId="13" xfId="0" applyFont="1" applyFill="1" applyBorder="1" applyAlignment="1">
      <alignment horizontal="left" vertical="top" wrapText="1"/>
    </xf>
    <xf numFmtId="0" fontId="11" fillId="10" borderId="113" xfId="0" applyFont="1" applyFill="1" applyBorder="1" applyAlignment="1">
      <alignment horizontal="left" vertical="top" wrapText="1"/>
    </xf>
    <xf numFmtId="0" fontId="150" fillId="0" borderId="90" xfId="0" applyFont="1" applyBorder="1" applyAlignment="1" applyProtection="1">
      <alignment horizontal="center" vertical="center" wrapText="1"/>
      <protection locked="0"/>
    </xf>
    <xf numFmtId="0" fontId="150" fillId="0" borderId="0" xfId="0" applyFont="1" applyAlignment="1" applyProtection="1">
      <alignment horizontal="center" vertical="center" wrapText="1"/>
      <protection locked="0"/>
    </xf>
    <xf numFmtId="0" fontId="150" fillId="0" borderId="44" xfId="0" applyFont="1" applyBorder="1" applyAlignment="1" applyProtection="1">
      <alignment horizontal="center" vertical="center" wrapText="1"/>
      <protection locked="0"/>
    </xf>
    <xf numFmtId="0" fontId="150" fillId="0" borderId="1" xfId="0" applyFont="1" applyBorder="1" applyAlignment="1" applyProtection="1">
      <alignment horizontal="center" vertical="center" wrapText="1"/>
      <protection locked="0"/>
    </xf>
    <xf numFmtId="2" fontId="11" fillId="10" borderId="47" xfId="0" applyNumberFormat="1" applyFont="1" applyFill="1" applyBorder="1" applyAlignment="1">
      <alignment horizontal="left" vertical="center"/>
    </xf>
    <xf numFmtId="0" fontId="12" fillId="9" borderId="90" xfId="0" applyFont="1" applyFill="1" applyBorder="1" applyAlignment="1">
      <alignment horizontal="left" vertical="center" wrapText="1"/>
    </xf>
    <xf numFmtId="0" fontId="12" fillId="9" borderId="0" xfId="0" applyFont="1" applyFill="1" applyAlignment="1">
      <alignment horizontal="left" vertical="center" wrapText="1"/>
    </xf>
    <xf numFmtId="0" fontId="12" fillId="9" borderId="97" xfId="0" applyFont="1" applyFill="1" applyBorder="1" applyAlignment="1">
      <alignment horizontal="left" vertical="center" wrapText="1"/>
    </xf>
    <xf numFmtId="0" fontId="63" fillId="0" borderId="98" xfId="0" applyFont="1" applyBorder="1" applyAlignment="1" applyProtection="1">
      <alignment horizontal="center" vertical="center" wrapText="1"/>
      <protection locked="0"/>
    </xf>
    <xf numFmtId="0" fontId="177" fillId="0" borderId="7" xfId="0" applyFont="1" applyBorder="1" applyAlignment="1" applyProtection="1">
      <alignment horizontal="center" vertical="center" wrapText="1"/>
      <protection locked="0"/>
    </xf>
    <xf numFmtId="0" fontId="177" fillId="0" borderId="8" xfId="0" applyFont="1" applyBorder="1" applyAlignment="1" applyProtection="1">
      <alignment horizontal="center" vertical="center" wrapText="1"/>
      <protection locked="0"/>
    </xf>
    <xf numFmtId="1" fontId="19" fillId="9" borderId="70" xfId="0" applyNumberFormat="1" applyFont="1" applyFill="1" applyBorder="1" applyAlignment="1">
      <alignment horizontal="center" vertical="center" textRotation="90"/>
    </xf>
    <xf numFmtId="0" fontId="150" fillId="0" borderId="35" xfId="0" applyFont="1" applyBorder="1" applyAlignment="1" applyProtection="1">
      <alignment horizontal="center" vertical="center"/>
      <protection locked="0"/>
    </xf>
    <xf numFmtId="0" fontId="150" fillId="0" borderId="36" xfId="0" applyFont="1" applyBorder="1" applyAlignment="1" applyProtection="1">
      <alignment horizontal="center" vertical="center"/>
      <protection locked="0"/>
    </xf>
    <xf numFmtId="0" fontId="12" fillId="9" borderId="90" xfId="0" applyFont="1" applyFill="1" applyBorder="1" applyAlignment="1">
      <alignment horizontal="left" vertical="top" wrapText="1"/>
    </xf>
    <xf numFmtId="0" fontId="12" fillId="9" borderId="0" xfId="0" applyFont="1" applyFill="1" applyAlignment="1">
      <alignment horizontal="left" vertical="top" wrapText="1"/>
    </xf>
    <xf numFmtId="0" fontId="12" fillId="9" borderId="97" xfId="0" applyFont="1" applyFill="1" applyBorder="1" applyAlignment="1">
      <alignment horizontal="left" vertical="top" wrapText="1"/>
    </xf>
    <xf numFmtId="0" fontId="12" fillId="9" borderId="4" xfId="0" applyFont="1" applyFill="1" applyBorder="1" applyAlignment="1">
      <alignment horizontal="left" vertical="top" wrapText="1"/>
    </xf>
    <xf numFmtId="0" fontId="12" fillId="9" borderId="232" xfId="0" applyFont="1" applyFill="1" applyBorder="1" applyAlignment="1">
      <alignment horizontal="left" vertical="top" wrapText="1"/>
    </xf>
    <xf numFmtId="0" fontId="12" fillId="9" borderId="264" xfId="0" applyFont="1" applyFill="1" applyBorder="1" applyAlignment="1">
      <alignment horizontal="left" vertical="top" wrapText="1"/>
    </xf>
    <xf numFmtId="0" fontId="177" fillId="0" borderId="266" xfId="0" applyFont="1" applyBorder="1" applyAlignment="1" applyProtection="1">
      <alignment horizontal="center" vertical="center" wrapText="1"/>
      <protection locked="0"/>
    </xf>
    <xf numFmtId="0" fontId="177" fillId="0" borderId="232" xfId="0" applyFont="1" applyBorder="1" applyAlignment="1" applyProtection="1">
      <alignment horizontal="center" vertical="center" wrapText="1"/>
      <protection locked="0"/>
    </xf>
    <xf numFmtId="1" fontId="19" fillId="9" borderId="238" xfId="0" applyNumberFormat="1" applyFont="1" applyFill="1" applyBorder="1" applyAlignment="1">
      <alignment horizontal="center" vertical="center" textRotation="90"/>
    </xf>
    <xf numFmtId="0" fontId="177" fillId="0" borderId="66" xfId="0" applyFont="1" applyBorder="1" applyAlignment="1" applyProtection="1">
      <alignment horizontal="center" vertical="center" wrapText="1"/>
      <protection locked="0"/>
    </xf>
    <xf numFmtId="0" fontId="177" fillId="0" borderId="5" xfId="0" applyFont="1" applyBorder="1" applyAlignment="1" applyProtection="1">
      <alignment horizontal="center" vertical="center" wrapText="1"/>
      <protection locked="0"/>
    </xf>
    <xf numFmtId="0" fontId="213" fillId="10" borderId="140" xfId="6" applyFont="1" applyFill="1" applyBorder="1" applyAlignment="1">
      <alignment horizontal="center" vertical="center" textRotation="90"/>
    </xf>
    <xf numFmtId="0" fontId="213" fillId="10" borderId="111" xfId="6" applyFont="1" applyFill="1" applyBorder="1" applyAlignment="1">
      <alignment horizontal="center" vertical="center" textRotation="90"/>
    </xf>
    <xf numFmtId="0" fontId="213" fillId="10" borderId="113" xfId="6" applyFont="1" applyFill="1" applyBorder="1" applyAlignment="1">
      <alignment horizontal="center" vertical="center" textRotation="90"/>
    </xf>
    <xf numFmtId="0" fontId="12" fillId="10" borderId="71" xfId="0" applyFont="1" applyFill="1" applyBorder="1" applyAlignment="1">
      <alignment horizontal="left" vertical="top" wrapText="1"/>
    </xf>
    <xf numFmtId="0" fontId="12" fillId="10" borderId="72" xfId="0" applyFont="1" applyFill="1" applyBorder="1" applyAlignment="1">
      <alignment horizontal="left" vertical="top" wrapText="1"/>
    </xf>
    <xf numFmtId="0" fontId="12" fillId="10" borderId="73" xfId="0" applyFont="1" applyFill="1" applyBorder="1" applyAlignment="1">
      <alignment horizontal="left" vertical="top" wrapText="1"/>
    </xf>
    <xf numFmtId="0" fontId="12" fillId="10" borderId="55" xfId="0" applyFont="1" applyFill="1" applyBorder="1" applyAlignment="1">
      <alignment horizontal="left" vertical="top" wrapText="1"/>
    </xf>
    <xf numFmtId="0" fontId="12" fillId="10" borderId="56" xfId="0" applyFont="1" applyFill="1" applyBorder="1" applyAlignment="1">
      <alignment horizontal="left" vertical="top" wrapText="1"/>
    </xf>
    <xf numFmtId="0" fontId="12" fillId="10" borderId="185" xfId="0" applyFont="1" applyFill="1" applyBorder="1" applyAlignment="1">
      <alignment horizontal="left" vertical="top" wrapText="1"/>
    </xf>
    <xf numFmtId="0" fontId="63" fillId="0" borderId="34" xfId="0" applyFont="1" applyBorder="1" applyAlignment="1" applyProtection="1">
      <alignment horizontal="center" vertical="center"/>
      <protection locked="0"/>
    </xf>
    <xf numFmtId="0" fontId="63" fillId="0" borderId="47" xfId="0" applyFont="1" applyBorder="1" applyAlignment="1" applyProtection="1">
      <alignment horizontal="center" vertical="center"/>
      <protection locked="0"/>
    </xf>
    <xf numFmtId="0" fontId="12" fillId="10" borderId="24" xfId="0" applyFont="1" applyFill="1" applyBorder="1" applyAlignment="1">
      <alignment horizontal="right" vertical="top" wrapText="1"/>
    </xf>
    <xf numFmtId="0" fontId="12" fillId="10" borderId="25" xfId="0" applyFont="1" applyFill="1" applyBorder="1" applyAlignment="1">
      <alignment horizontal="right" vertical="top" wrapText="1"/>
    </xf>
    <xf numFmtId="0" fontId="12" fillId="10" borderId="15" xfId="0" applyFont="1" applyFill="1" applyBorder="1" applyAlignment="1">
      <alignment horizontal="right" vertical="top" wrapText="1"/>
    </xf>
    <xf numFmtId="0" fontId="12" fillId="10" borderId="16" xfId="0" applyFont="1" applyFill="1" applyBorder="1" applyAlignment="1">
      <alignment horizontal="right" vertical="top" wrapText="1"/>
    </xf>
    <xf numFmtId="0" fontId="213" fillId="36" borderId="116" xfId="10" applyFont="1" applyFill="1" applyBorder="1" applyAlignment="1">
      <alignment horizontal="center" vertical="center" textRotation="90"/>
    </xf>
    <xf numFmtId="0" fontId="12" fillId="10" borderId="112" xfId="0" applyFont="1" applyFill="1" applyBorder="1" applyAlignment="1">
      <alignment horizontal="left" vertical="top" wrapText="1"/>
    </xf>
    <xf numFmtId="0" fontId="213" fillId="25" borderId="111" xfId="6" applyFont="1" applyFill="1" applyBorder="1" applyAlignment="1">
      <alignment horizontal="center" vertical="center" textRotation="90"/>
    </xf>
    <xf numFmtId="0" fontId="12" fillId="25" borderId="71" xfId="0" applyFont="1" applyFill="1" applyBorder="1" applyAlignment="1">
      <alignment horizontal="left" vertical="top" wrapText="1"/>
    </xf>
    <xf numFmtId="0" fontId="12" fillId="25" borderId="72" xfId="0" applyFont="1" applyFill="1" applyBorder="1" applyAlignment="1">
      <alignment horizontal="left" vertical="top" wrapText="1"/>
    </xf>
    <xf numFmtId="0" fontId="12" fillId="25" borderId="112" xfId="0" applyFont="1" applyFill="1" applyBorder="1" applyAlignment="1">
      <alignment horizontal="left" vertical="top" wrapText="1"/>
    </xf>
    <xf numFmtId="0" fontId="63" fillId="0" borderId="38" xfId="0" applyFont="1" applyBorder="1" applyAlignment="1" applyProtection="1">
      <alignment horizontal="center" vertical="center"/>
      <protection locked="0"/>
    </xf>
    <xf numFmtId="0" fontId="12" fillId="10" borderId="85" xfId="0" applyFont="1" applyFill="1" applyBorder="1" applyAlignment="1">
      <alignment horizontal="left" vertical="top" wrapText="1"/>
    </xf>
    <xf numFmtId="0" fontId="12" fillId="10" borderId="86" xfId="0" applyFont="1" applyFill="1" applyBorder="1" applyAlignment="1">
      <alignment horizontal="left" vertical="top" wrapText="1"/>
    </xf>
    <xf numFmtId="0" fontId="12" fillId="10" borderId="184" xfId="0" applyFont="1" applyFill="1" applyBorder="1" applyAlignment="1">
      <alignment horizontal="left" vertical="top" wrapText="1"/>
    </xf>
    <xf numFmtId="0" fontId="63" fillId="0" borderId="4" xfId="0" applyFont="1" applyBorder="1" applyAlignment="1" applyProtection="1">
      <alignment horizontal="center" vertical="center"/>
      <protection locked="0"/>
    </xf>
    <xf numFmtId="0" fontId="63" fillId="0" borderId="67" xfId="0" applyFont="1" applyBorder="1" applyAlignment="1" applyProtection="1">
      <alignment horizontal="center" vertical="center"/>
      <protection locked="0"/>
    </xf>
    <xf numFmtId="0" fontId="213" fillId="36" borderId="228" xfId="6" applyFont="1" applyFill="1" applyBorder="1" applyAlignment="1">
      <alignment horizontal="center" vertical="center" textRotation="90"/>
    </xf>
    <xf numFmtId="0" fontId="213" fillId="36" borderId="116" xfId="6" applyFont="1" applyFill="1" applyBorder="1" applyAlignment="1">
      <alignment horizontal="center" vertical="center" textRotation="90"/>
    </xf>
    <xf numFmtId="0" fontId="12" fillId="10" borderId="4" xfId="0" applyFont="1" applyFill="1" applyBorder="1" applyAlignment="1">
      <alignment horizontal="left" vertical="top" wrapText="1"/>
    </xf>
    <xf numFmtId="167" fontId="63" fillId="0" borderId="26" xfId="0" applyNumberFormat="1" applyFont="1" applyBorder="1" applyAlignment="1" applyProtection="1">
      <alignment horizontal="center" vertical="center"/>
      <protection locked="0"/>
    </xf>
    <xf numFmtId="167" fontId="63" fillId="0" borderId="24" xfId="0" applyNumberFormat="1" applyFont="1" applyBorder="1" applyAlignment="1" applyProtection="1">
      <alignment horizontal="center" vertical="center"/>
      <protection locked="0"/>
    </xf>
    <xf numFmtId="167" fontId="63" fillId="0" borderId="46" xfId="0" applyNumberFormat="1" applyFont="1" applyBorder="1" applyAlignment="1" applyProtection="1">
      <alignment horizontal="center" vertical="center"/>
      <protection locked="0"/>
    </xf>
    <xf numFmtId="167" fontId="63" fillId="0" borderId="1" xfId="0" applyNumberFormat="1" applyFont="1" applyBorder="1" applyAlignment="1" applyProtection="1">
      <alignment horizontal="center" vertical="center"/>
      <protection locked="0"/>
    </xf>
    <xf numFmtId="167" fontId="63" fillId="0" borderId="66" xfId="0" applyNumberFormat="1" applyFont="1" applyBorder="1" applyAlignment="1" applyProtection="1">
      <alignment horizontal="center" vertical="center"/>
      <protection locked="0"/>
    </xf>
    <xf numFmtId="167" fontId="63" fillId="0" borderId="5" xfId="0" applyNumberFormat="1" applyFont="1" applyBorder="1" applyAlignment="1" applyProtection="1">
      <alignment horizontal="center" vertical="center"/>
      <protection locked="0"/>
    </xf>
    <xf numFmtId="167" fontId="63" fillId="0" borderId="30" xfId="0" applyNumberFormat="1" applyFont="1" applyBorder="1" applyAlignment="1" applyProtection="1">
      <alignment horizontal="center" vertical="center"/>
      <protection locked="0"/>
    </xf>
    <xf numFmtId="167" fontId="63" fillId="0" borderId="15" xfId="0" applyNumberFormat="1" applyFont="1" applyBorder="1" applyAlignment="1" applyProtection="1">
      <alignment horizontal="center" vertical="center"/>
      <protection locked="0"/>
    </xf>
    <xf numFmtId="0" fontId="5" fillId="2" borderId="111" xfId="6" applyFont="1" applyFill="1" applyBorder="1" applyAlignment="1">
      <alignment horizontal="center" vertical="center" textRotation="90" wrapText="1"/>
    </xf>
    <xf numFmtId="0" fontId="6" fillId="2" borderId="113" xfId="6" applyFont="1" applyFill="1" applyBorder="1" applyAlignment="1">
      <alignment horizontal="center" vertical="center" textRotation="90" wrapText="1"/>
    </xf>
    <xf numFmtId="0" fontId="5" fillId="2" borderId="140" xfId="6" applyFont="1" applyFill="1" applyBorder="1" applyAlignment="1">
      <alignment horizontal="center" vertical="center" textRotation="90" wrapText="1"/>
    </xf>
    <xf numFmtId="0" fontId="6" fillId="2" borderId="111" xfId="6" applyFont="1" applyFill="1" applyBorder="1" applyAlignment="1">
      <alignment horizontal="center" vertical="center" textRotation="90" wrapText="1"/>
    </xf>
    <xf numFmtId="0" fontId="177" fillId="0" borderId="66" xfId="0" applyFont="1" applyBorder="1" applyAlignment="1" applyProtection="1">
      <alignment horizontal="center" vertical="center"/>
      <protection locked="0"/>
    </xf>
    <xf numFmtId="0" fontId="177" fillId="0" borderId="5" xfId="0" applyFont="1" applyBorder="1" applyAlignment="1" applyProtection="1">
      <alignment horizontal="center" vertical="center"/>
      <protection locked="0"/>
    </xf>
    <xf numFmtId="0" fontId="177" fillId="0" borderId="46" xfId="0" applyFont="1" applyBorder="1" applyAlignment="1" applyProtection="1">
      <alignment horizontal="center" vertical="center"/>
      <protection locked="0"/>
    </xf>
    <xf numFmtId="0" fontId="177" fillId="0" borderId="1" xfId="0" applyFont="1" applyBorder="1" applyAlignment="1" applyProtection="1">
      <alignment horizontal="center" vertical="center"/>
      <protection locked="0"/>
    </xf>
    <xf numFmtId="0" fontId="12" fillId="10" borderId="1" xfId="0" applyFont="1" applyFill="1" applyBorder="1" applyAlignment="1">
      <alignment horizontal="right" vertical="top" wrapText="1"/>
    </xf>
    <xf numFmtId="0" fontId="12" fillId="10" borderId="45" xfId="0" applyFont="1" applyFill="1" applyBorder="1" applyAlignment="1">
      <alignment horizontal="right" vertical="top" wrapText="1"/>
    </xf>
    <xf numFmtId="0" fontId="12" fillId="10" borderId="109" xfId="0" applyFont="1" applyFill="1" applyBorder="1" applyAlignment="1">
      <alignment horizontal="left" vertical="top" wrapText="1"/>
    </xf>
    <xf numFmtId="0" fontId="12" fillId="10" borderId="100" xfId="0" applyFont="1" applyFill="1" applyBorder="1" applyAlignment="1">
      <alignment horizontal="left" vertical="top" wrapText="1"/>
    </xf>
    <xf numFmtId="0" fontId="12" fillId="10" borderId="5" xfId="0" applyFont="1" applyFill="1" applyBorder="1" applyAlignment="1">
      <alignment horizontal="right" vertical="top" wrapText="1"/>
    </xf>
    <xf numFmtId="0" fontId="12" fillId="10" borderId="6" xfId="0" applyFont="1" applyFill="1" applyBorder="1" applyAlignment="1">
      <alignment horizontal="right" vertical="top" wrapText="1"/>
    </xf>
    <xf numFmtId="0" fontId="19" fillId="0" borderId="102" xfId="0" applyFont="1" applyBorder="1" applyAlignment="1">
      <alignment horizontal="center" vertical="center" textRotation="90"/>
    </xf>
    <xf numFmtId="0" fontId="19" fillId="0" borderId="136" xfId="0" applyFont="1" applyBorder="1" applyAlignment="1">
      <alignment horizontal="center" vertical="center" textRotation="90"/>
    </xf>
    <xf numFmtId="0" fontId="19" fillId="0" borderId="137" xfId="0" applyFont="1" applyBorder="1" applyAlignment="1">
      <alignment horizontal="center" vertical="center" textRotation="90"/>
    </xf>
    <xf numFmtId="1" fontId="19" fillId="36" borderId="229" xfId="0" applyNumberFormat="1" applyFont="1" applyFill="1" applyBorder="1" applyAlignment="1">
      <alignment horizontal="center" vertical="center" textRotation="90"/>
    </xf>
    <xf numFmtId="1" fontId="19" fillId="36" borderId="228" xfId="0" applyNumberFormat="1" applyFont="1" applyFill="1" applyBorder="1" applyAlignment="1">
      <alignment horizontal="center" vertical="center" textRotation="90"/>
    </xf>
    <xf numFmtId="0" fontId="12" fillId="10" borderId="182" xfId="0" applyFont="1" applyFill="1" applyBorder="1" applyAlignment="1">
      <alignment horizontal="left" vertical="top" wrapText="1"/>
    </xf>
    <xf numFmtId="0" fontId="63" fillId="0" borderId="183" xfId="0" applyFont="1" applyBorder="1" applyAlignment="1" applyProtection="1">
      <alignment horizontal="center" vertical="center"/>
      <protection locked="0"/>
    </xf>
    <xf numFmtId="0" fontId="63" fillId="0" borderId="86" xfId="0" applyFont="1" applyBorder="1" applyAlignment="1" applyProtection="1">
      <alignment horizontal="center" vertical="center"/>
      <protection locked="0"/>
    </xf>
    <xf numFmtId="0" fontId="124" fillId="0" borderId="86" xfId="0" applyFont="1" applyBorder="1" applyAlignment="1" applyProtection="1">
      <alignment horizontal="center" vertical="center"/>
      <protection locked="0"/>
    </xf>
    <xf numFmtId="0" fontId="124" fillId="0" borderId="72" xfId="0" applyFont="1" applyBorder="1" applyAlignment="1" applyProtection="1">
      <alignment horizontal="center" vertical="center"/>
      <protection locked="0"/>
    </xf>
    <xf numFmtId="0" fontId="12" fillId="10" borderId="0" xfId="0" applyFont="1" applyFill="1" applyAlignment="1">
      <alignment horizontal="right" vertical="top" wrapText="1"/>
    </xf>
    <xf numFmtId="0" fontId="12" fillId="10" borderId="97" xfId="0" applyFont="1" applyFill="1" applyBorder="1" applyAlignment="1">
      <alignment horizontal="right" vertical="top" wrapText="1"/>
    </xf>
    <xf numFmtId="49" fontId="177" fillId="0" borderId="98" xfId="0" applyNumberFormat="1" applyFont="1" applyBorder="1" applyAlignment="1" applyProtection="1">
      <alignment horizontal="center" vertical="center" wrapText="1"/>
      <protection locked="0"/>
    </xf>
    <xf numFmtId="49" fontId="177" fillId="0" borderId="0" xfId="0" applyNumberFormat="1" applyFont="1" applyAlignment="1" applyProtection="1">
      <alignment horizontal="center" vertical="center" wrapText="1"/>
      <protection locked="0"/>
    </xf>
    <xf numFmtId="49" fontId="177" fillId="0" borderId="46" xfId="0" applyNumberFormat="1" applyFont="1" applyBorder="1" applyAlignment="1" applyProtection="1">
      <alignment horizontal="center" vertical="center" wrapText="1"/>
      <protection locked="0"/>
    </xf>
    <xf numFmtId="49" fontId="177" fillId="0" borderId="1" xfId="0" applyNumberFormat="1" applyFont="1" applyBorder="1" applyAlignment="1" applyProtection="1">
      <alignment horizontal="center" vertical="center" wrapText="1"/>
      <protection locked="0"/>
    </xf>
    <xf numFmtId="49" fontId="177" fillId="0" borderId="66" xfId="0" applyNumberFormat="1" applyFont="1" applyBorder="1" applyAlignment="1" applyProtection="1">
      <alignment horizontal="center" vertical="center" wrapText="1"/>
      <protection locked="0"/>
    </xf>
    <xf numFmtId="49" fontId="177" fillId="0" borderId="5" xfId="0" applyNumberFormat="1" applyFont="1" applyBorder="1" applyAlignment="1" applyProtection="1">
      <alignment horizontal="center" vertical="center" wrapText="1"/>
      <protection locked="0"/>
    </xf>
    <xf numFmtId="49" fontId="177" fillId="0" borderId="30" xfId="0" applyNumberFormat="1" applyFont="1" applyBorder="1" applyAlignment="1" applyProtection="1">
      <alignment horizontal="center" vertical="center" wrapText="1"/>
      <protection locked="0"/>
    </xf>
    <xf numFmtId="49" fontId="177" fillId="0" borderId="15" xfId="0" applyNumberFormat="1" applyFont="1" applyBorder="1" applyAlignment="1" applyProtection="1">
      <alignment horizontal="center" vertical="center" wrapText="1"/>
      <protection locked="0"/>
    </xf>
    <xf numFmtId="0" fontId="71" fillId="0" borderId="30" xfId="0" applyFont="1" applyBorder="1" applyAlignment="1" applyProtection="1">
      <alignment horizontal="center" vertical="center"/>
      <protection locked="0"/>
    </xf>
    <xf numFmtId="0" fontId="71" fillId="0" borderId="15" xfId="0" applyFont="1" applyBorder="1" applyAlignment="1" applyProtection="1">
      <alignment horizontal="center" vertical="center"/>
      <protection locked="0"/>
    </xf>
    <xf numFmtId="0" fontId="0" fillId="0" borderId="42" xfId="0" applyBorder="1" applyAlignment="1">
      <alignment horizontal="center" vertical="center" textRotation="90"/>
    </xf>
    <xf numFmtId="49" fontId="65" fillId="2" borderId="35" xfId="0" applyNumberFormat="1" applyFont="1" applyFill="1" applyBorder="1" applyAlignment="1">
      <alignment horizontal="center" vertical="center"/>
    </xf>
    <xf numFmtId="49" fontId="65" fillId="2" borderId="36" xfId="0" applyNumberFormat="1" applyFont="1" applyFill="1" applyBorder="1" applyAlignment="1">
      <alignment horizontal="center" vertical="center"/>
    </xf>
    <xf numFmtId="49" fontId="65" fillId="2" borderId="37" xfId="0" applyNumberFormat="1" applyFont="1" applyFill="1" applyBorder="1" applyAlignment="1">
      <alignment horizontal="center" vertical="center"/>
    </xf>
    <xf numFmtId="49" fontId="65" fillId="2" borderId="30" xfId="0" applyNumberFormat="1" applyFont="1" applyFill="1" applyBorder="1" applyAlignment="1">
      <alignment horizontal="center" vertical="center"/>
    </xf>
    <xf numFmtId="49" fontId="65" fillId="2" borderId="15" xfId="0" applyNumberFormat="1" applyFont="1" applyFill="1" applyBorder="1" applyAlignment="1">
      <alignment horizontal="center" vertical="center"/>
    </xf>
    <xf numFmtId="49" fontId="65" fillId="2" borderId="31" xfId="0" applyNumberFormat="1" applyFont="1" applyFill="1" applyBorder="1" applyAlignment="1">
      <alignment horizontal="center" vertical="center"/>
    </xf>
    <xf numFmtId="0" fontId="10" fillId="10" borderId="24" xfId="0" applyFont="1" applyFill="1" applyBorder="1"/>
    <xf numFmtId="0" fontId="10" fillId="10" borderId="25" xfId="0" applyFont="1" applyFill="1" applyBorder="1"/>
    <xf numFmtId="0" fontId="10" fillId="10" borderId="15" xfId="0" applyFont="1" applyFill="1" applyBorder="1"/>
    <xf numFmtId="0" fontId="10" fillId="10" borderId="16" xfId="0" applyFont="1" applyFill="1" applyBorder="1"/>
    <xf numFmtId="0" fontId="71" fillId="0" borderId="24" xfId="0" applyFont="1" applyBorder="1" applyProtection="1">
      <protection locked="0"/>
    </xf>
    <xf numFmtId="0" fontId="71" fillId="0" borderId="30" xfId="0" applyFont="1" applyBorder="1" applyProtection="1">
      <protection locked="0"/>
    </xf>
    <xf numFmtId="0" fontId="71" fillId="0" borderId="15" xfId="0" applyFont="1" applyBorder="1" applyProtection="1">
      <protection locked="0"/>
    </xf>
    <xf numFmtId="0" fontId="12" fillId="10" borderId="33" xfId="0" applyFont="1" applyFill="1" applyBorder="1" applyAlignment="1">
      <alignment horizontal="center" vertical="top" wrapText="1"/>
    </xf>
    <xf numFmtId="0" fontId="12" fillId="10" borderId="24" xfId="0" applyFont="1" applyFill="1" applyBorder="1" applyAlignment="1">
      <alignment horizontal="center" vertical="top" wrapText="1"/>
    </xf>
    <xf numFmtId="0" fontId="12" fillId="10" borderId="25" xfId="0" applyFont="1" applyFill="1" applyBorder="1" applyAlignment="1">
      <alignment horizontal="center" vertical="top" wrapText="1"/>
    </xf>
    <xf numFmtId="0" fontId="12" fillId="10" borderId="14" xfId="0" applyFont="1" applyFill="1" applyBorder="1" applyAlignment="1">
      <alignment horizontal="center" vertical="top" wrapText="1"/>
    </xf>
    <xf numFmtId="0" fontId="12" fillId="10" borderId="15" xfId="0" applyFont="1" applyFill="1" applyBorder="1" applyAlignment="1">
      <alignment horizontal="center" vertical="top" wrapText="1"/>
    </xf>
    <xf numFmtId="0" fontId="12" fillId="10" borderId="16" xfId="0" applyFont="1" applyFill="1" applyBorder="1" applyAlignment="1">
      <alignment horizontal="center" vertical="top" wrapText="1"/>
    </xf>
    <xf numFmtId="0" fontId="63" fillId="0" borderId="0" xfId="0" applyFont="1" applyAlignment="1">
      <alignment horizontal="center" vertical="center"/>
    </xf>
    <xf numFmtId="0" fontId="63" fillId="0" borderId="5" xfId="0" applyFont="1" applyBorder="1" applyAlignment="1">
      <alignment horizontal="center" vertical="center"/>
    </xf>
    <xf numFmtId="0" fontId="12" fillId="10" borderId="4" xfId="0" applyFont="1" applyFill="1" applyBorder="1" applyAlignment="1">
      <alignment horizontal="left" vertical="center" wrapText="1"/>
    </xf>
    <xf numFmtId="0" fontId="12" fillId="10" borderId="5" xfId="0" applyFont="1" applyFill="1" applyBorder="1" applyAlignment="1">
      <alignment horizontal="left" vertical="center" wrapText="1"/>
    </xf>
    <xf numFmtId="0" fontId="12" fillId="10" borderId="6" xfId="0" applyFont="1" applyFill="1" applyBorder="1" applyAlignment="1">
      <alignment horizontal="left" vertical="center" wrapText="1"/>
    </xf>
    <xf numFmtId="0" fontId="174" fillId="10" borderId="14" xfId="0" applyFont="1" applyFill="1" applyBorder="1" applyAlignment="1">
      <alignment horizontal="right" vertical="center" wrapText="1"/>
    </xf>
    <xf numFmtId="0" fontId="174" fillId="10" borderId="15" xfId="0" applyFont="1" applyFill="1" applyBorder="1" applyAlignment="1">
      <alignment horizontal="right" vertical="center" wrapText="1"/>
    </xf>
    <xf numFmtId="0" fontId="174" fillId="10" borderId="16" xfId="0" applyFont="1" applyFill="1" applyBorder="1" applyAlignment="1">
      <alignment horizontal="right" vertical="center" wrapText="1"/>
    </xf>
    <xf numFmtId="164" fontId="12" fillId="0" borderId="0" xfId="6" applyNumberFormat="1" applyFont="1" applyAlignment="1">
      <alignment horizontal="center" vertical="center" wrapText="1"/>
    </xf>
    <xf numFmtId="0" fontId="12" fillId="10" borderId="79" xfId="0" applyFont="1" applyFill="1" applyBorder="1" applyAlignment="1">
      <alignment horizontal="center" vertical="top"/>
    </xf>
    <xf numFmtId="0" fontId="12" fillId="10" borderId="65" xfId="0" applyFont="1" applyFill="1" applyBorder="1" applyAlignment="1">
      <alignment horizontal="center" vertical="top"/>
    </xf>
    <xf numFmtId="0" fontId="71" fillId="2" borderId="65" xfId="0" applyFont="1" applyFill="1" applyBorder="1"/>
    <xf numFmtId="0" fontId="71" fillId="2" borderId="82" xfId="0" applyFont="1" applyFill="1" applyBorder="1"/>
    <xf numFmtId="0" fontId="12" fillId="10" borderId="83" xfId="0" applyFont="1" applyFill="1" applyBorder="1" applyAlignment="1">
      <alignment horizontal="left" vertical="top"/>
    </xf>
    <xf numFmtId="0" fontId="10" fillId="10" borderId="80" xfId="0" applyFont="1" applyFill="1" applyBorder="1"/>
    <xf numFmtId="2" fontId="34" fillId="10" borderId="83" xfId="0" applyNumberFormat="1" applyFont="1" applyFill="1" applyBorder="1" applyAlignment="1">
      <alignment horizontal="left" vertical="top"/>
    </xf>
    <xf numFmtId="2" fontId="34" fillId="10" borderId="65" xfId="0" applyNumberFormat="1" applyFont="1" applyFill="1" applyBorder="1" applyAlignment="1">
      <alignment horizontal="left" vertical="top"/>
    </xf>
    <xf numFmtId="2" fontId="34" fillId="10" borderId="84" xfId="0" applyNumberFormat="1" applyFont="1" applyFill="1" applyBorder="1" applyAlignment="1">
      <alignment horizontal="left" vertical="top"/>
    </xf>
    <xf numFmtId="0" fontId="150" fillId="0" borderId="30" xfId="0" applyFont="1" applyBorder="1" applyAlignment="1" applyProtection="1">
      <alignment horizontal="center" vertical="center"/>
      <protection locked="0"/>
    </xf>
    <xf numFmtId="0" fontId="150" fillId="0" borderId="15" xfId="0" applyFont="1" applyBorder="1" applyAlignment="1" applyProtection="1">
      <alignment horizontal="center" vertical="center"/>
      <protection locked="0"/>
    </xf>
    <xf numFmtId="0" fontId="12" fillId="10" borderId="23" xfId="0" applyFont="1" applyFill="1" applyBorder="1" applyAlignment="1">
      <alignment horizontal="left" vertical="top" wrapText="1"/>
    </xf>
    <xf numFmtId="0" fontId="159" fillId="0" borderId="98" xfId="0" applyFont="1" applyBorder="1" applyAlignment="1" applyProtection="1">
      <alignment horizontal="center" vertical="center" wrapText="1"/>
      <protection locked="0"/>
    </xf>
    <xf numFmtId="0" fontId="159" fillId="0" borderId="0" xfId="0" applyFont="1" applyAlignment="1" applyProtection="1">
      <alignment horizontal="center" vertical="center" wrapText="1"/>
      <protection locked="0"/>
    </xf>
    <xf numFmtId="0" fontId="159" fillId="0" borderId="30" xfId="0" applyFont="1" applyBorder="1" applyAlignment="1" applyProtection="1">
      <alignment horizontal="center" vertical="center" wrapText="1"/>
      <protection locked="0"/>
    </xf>
    <xf numFmtId="0" fontId="159" fillId="0" borderId="15" xfId="0" applyFont="1" applyBorder="1" applyAlignment="1" applyProtection="1">
      <alignment horizontal="center" vertical="center" wrapText="1"/>
      <protection locked="0"/>
    </xf>
    <xf numFmtId="0" fontId="124" fillId="0" borderId="87" xfId="0" applyFont="1" applyBorder="1" applyAlignment="1" applyProtection="1">
      <alignment horizontal="center" vertical="center"/>
      <protection locked="0"/>
    </xf>
    <xf numFmtId="0" fontId="124" fillId="0" borderId="75" xfId="0" applyFont="1" applyBorder="1" applyAlignment="1" applyProtection="1">
      <alignment horizontal="center" vertical="center"/>
      <protection locked="0"/>
    </xf>
    <xf numFmtId="0" fontId="63" fillId="0" borderId="186" xfId="0" applyFont="1" applyBorder="1" applyAlignment="1" applyProtection="1">
      <alignment horizontal="center" vertical="center"/>
      <protection locked="0"/>
    </xf>
    <xf numFmtId="0" fontId="63" fillId="0" borderId="56" xfId="0" applyFont="1" applyBorder="1" applyAlignment="1" applyProtection="1">
      <alignment horizontal="center" vertical="center"/>
      <protection locked="0"/>
    </xf>
    <xf numFmtId="0" fontId="124" fillId="0" borderId="56" xfId="0" applyFont="1" applyBorder="1" applyAlignment="1" applyProtection="1">
      <alignment horizontal="center" vertical="center"/>
      <protection locked="0"/>
    </xf>
    <xf numFmtId="0" fontId="23" fillId="0" borderId="75" xfId="0" applyFont="1" applyBorder="1" applyAlignment="1">
      <alignment horizontal="center"/>
    </xf>
    <xf numFmtId="0" fontId="23" fillId="0" borderId="64" xfId="0" applyFont="1" applyBorder="1" applyAlignment="1">
      <alignment horizontal="center"/>
    </xf>
    <xf numFmtId="0" fontId="12" fillId="10" borderId="176" xfId="0" applyFont="1" applyFill="1" applyBorder="1" applyAlignment="1">
      <alignment horizontal="left" vertical="top" wrapText="1"/>
    </xf>
    <xf numFmtId="0" fontId="12" fillId="10" borderId="177" xfId="0" applyFont="1" applyFill="1" applyBorder="1" applyAlignment="1">
      <alignment horizontal="left" vertical="top" wrapText="1"/>
    </xf>
    <xf numFmtId="0" fontId="12" fillId="10" borderId="178" xfId="0" applyFont="1" applyFill="1" applyBorder="1" applyAlignment="1">
      <alignment horizontal="left" vertical="top" wrapText="1"/>
    </xf>
    <xf numFmtId="0" fontId="12" fillId="10" borderId="179" xfId="0" applyFont="1" applyFill="1" applyBorder="1" applyAlignment="1">
      <alignment horizontal="left" vertical="top" wrapText="1"/>
    </xf>
    <xf numFmtId="0" fontId="12" fillId="10" borderId="180" xfId="0" applyFont="1" applyFill="1" applyBorder="1" applyAlignment="1">
      <alignment horizontal="left" vertical="top" wrapText="1"/>
    </xf>
    <xf numFmtId="0" fontId="12" fillId="10" borderId="181" xfId="0" applyFont="1" applyFill="1" applyBorder="1" applyAlignment="1">
      <alignment horizontal="left" vertical="top" wrapText="1"/>
    </xf>
    <xf numFmtId="0" fontId="12" fillId="10" borderId="32" xfId="0" applyFont="1" applyFill="1" applyBorder="1" applyAlignment="1">
      <alignment horizontal="left" vertical="top" wrapText="1"/>
    </xf>
    <xf numFmtId="0" fontId="12" fillId="10" borderId="147" xfId="0" applyFont="1" applyFill="1" applyBorder="1" applyAlignment="1">
      <alignment horizontal="left" vertical="top" wrapText="1"/>
    </xf>
    <xf numFmtId="0" fontId="12" fillId="10" borderId="13" xfId="0" applyFont="1" applyFill="1" applyBorder="1" applyAlignment="1">
      <alignment horizontal="left" vertical="top" wrapText="1"/>
    </xf>
    <xf numFmtId="0" fontId="12" fillId="10" borderId="148" xfId="0" applyFont="1" applyFill="1" applyBorder="1" applyAlignment="1">
      <alignment horizontal="left" vertical="top" wrapText="1"/>
    </xf>
    <xf numFmtId="0" fontId="12" fillId="10" borderId="43" xfId="0" applyFont="1" applyFill="1" applyBorder="1" applyAlignment="1">
      <alignment horizontal="left" vertical="top" wrapText="1"/>
    </xf>
    <xf numFmtId="0" fontId="12" fillId="10" borderId="149" xfId="0" applyFont="1" applyFill="1" applyBorder="1" applyAlignment="1">
      <alignment horizontal="left" vertical="top" wrapText="1"/>
    </xf>
    <xf numFmtId="0" fontId="6" fillId="2" borderId="140" xfId="6" applyFont="1" applyFill="1" applyBorder="1" applyAlignment="1">
      <alignment horizontal="center" vertical="center" textRotation="90" wrapText="1"/>
    </xf>
    <xf numFmtId="0" fontId="70" fillId="2" borderId="193" xfId="6" applyFont="1" applyFill="1" applyBorder="1" applyAlignment="1" applyProtection="1">
      <alignment horizontal="center" vertical="center" wrapText="1"/>
      <protection locked="0"/>
    </xf>
    <xf numFmtId="0" fontId="70" fillId="2" borderId="138" xfId="6" applyFont="1" applyFill="1" applyBorder="1" applyAlignment="1" applyProtection="1">
      <alignment horizontal="center" vertical="center" wrapText="1"/>
      <protection locked="0"/>
    </xf>
    <xf numFmtId="0" fontId="213" fillId="10" borderId="111" xfId="10" applyFont="1" applyFill="1" applyBorder="1" applyAlignment="1">
      <alignment horizontal="center" vertical="center" textRotation="90"/>
    </xf>
    <xf numFmtId="0" fontId="9" fillId="2" borderId="138" xfId="6" applyFill="1" applyBorder="1" applyAlignment="1" applyProtection="1">
      <alignment horizontal="center" vertical="center" textRotation="90" wrapText="1"/>
      <protection locked="0"/>
    </xf>
    <xf numFmtId="0" fontId="12" fillId="10" borderId="76" xfId="0" applyFont="1" applyFill="1" applyBorder="1" applyAlignment="1">
      <alignment horizontal="left" vertical="top" wrapText="1"/>
    </xf>
    <xf numFmtId="0" fontId="63" fillId="0" borderId="44" xfId="0" applyFont="1" applyBorder="1" applyAlignment="1" applyProtection="1">
      <alignment horizontal="center" vertical="center"/>
      <protection locked="0"/>
    </xf>
    <xf numFmtId="0" fontId="9" fillId="2" borderId="111" xfId="6" applyFill="1" applyBorder="1" applyAlignment="1">
      <alignment horizontal="center" vertical="center" textRotation="90" wrapText="1"/>
    </xf>
    <xf numFmtId="0" fontId="9" fillId="2" borderId="113" xfId="6" applyFill="1" applyBorder="1" applyAlignment="1">
      <alignment horizontal="center" vertical="center" textRotation="90" wrapText="1"/>
    </xf>
    <xf numFmtId="0" fontId="70" fillId="2" borderId="139" xfId="6" applyFont="1" applyFill="1" applyBorder="1" applyAlignment="1" applyProtection="1">
      <alignment horizontal="center" vertical="center" wrapText="1"/>
      <protection locked="0"/>
    </xf>
    <xf numFmtId="0" fontId="9" fillId="2" borderId="196" xfId="6" applyFill="1" applyBorder="1" applyAlignment="1" applyProtection="1">
      <alignment horizontal="center" vertical="center" textRotation="90" wrapText="1"/>
      <protection locked="0"/>
    </xf>
    <xf numFmtId="0" fontId="9" fillId="2" borderId="190" xfId="6" applyFill="1" applyBorder="1" applyAlignment="1" applyProtection="1">
      <alignment horizontal="center" vertical="center" textRotation="90" wrapText="1"/>
      <protection locked="0"/>
    </xf>
    <xf numFmtId="0" fontId="9" fillId="2" borderId="189" xfId="6" applyFill="1" applyBorder="1" applyAlignment="1" applyProtection="1">
      <alignment horizontal="center" vertical="center" textRotation="90" wrapText="1"/>
      <protection locked="0"/>
    </xf>
    <xf numFmtId="0" fontId="9" fillId="2" borderId="194" xfId="6" applyFill="1" applyBorder="1" applyAlignment="1" applyProtection="1">
      <alignment horizontal="center" vertical="center" textRotation="90" wrapText="1"/>
      <protection locked="0"/>
    </xf>
    <xf numFmtId="0" fontId="0" fillId="20" borderId="138" xfId="10" applyFont="1" applyFill="1" applyBorder="1" applyAlignment="1">
      <alignment horizontal="center" vertical="center" textRotation="90" wrapText="1"/>
    </xf>
    <xf numFmtId="0" fontId="177" fillId="0" borderId="4" xfId="0" applyFont="1" applyBorder="1" applyAlignment="1" applyProtection="1">
      <alignment horizontal="center" vertical="center"/>
      <protection locked="0"/>
    </xf>
    <xf numFmtId="0" fontId="177" fillId="0" borderId="67" xfId="0" applyFont="1" applyBorder="1" applyAlignment="1" applyProtection="1">
      <alignment horizontal="center" vertical="center"/>
      <protection locked="0"/>
    </xf>
    <xf numFmtId="0" fontId="177" fillId="0" borderId="14" xfId="0" applyFont="1" applyBorder="1" applyAlignment="1" applyProtection="1">
      <alignment horizontal="center" vertical="center"/>
      <protection locked="0"/>
    </xf>
    <xf numFmtId="0" fontId="177" fillId="0" borderId="38" xfId="0" applyFont="1" applyBorder="1" applyAlignment="1" applyProtection="1">
      <alignment horizontal="center" vertical="center"/>
      <protection locked="0"/>
    </xf>
    <xf numFmtId="0" fontId="177" fillId="0" borderId="266" xfId="0" applyFont="1" applyBorder="1" applyAlignment="1" applyProtection="1">
      <alignment horizontal="center" vertical="center"/>
      <protection locked="0"/>
    </xf>
    <xf numFmtId="0" fontId="177" fillId="0" borderId="232" xfId="0" applyFont="1" applyBorder="1" applyAlignment="1" applyProtection="1">
      <alignment horizontal="center" vertical="center"/>
      <protection locked="0"/>
    </xf>
    <xf numFmtId="0" fontId="19" fillId="0" borderId="0" xfId="0" applyFont="1" applyAlignment="1">
      <alignment horizontal="center" vertical="top" wrapText="1"/>
    </xf>
    <xf numFmtId="0" fontId="250" fillId="0" borderId="90" xfId="7" applyFont="1" applyBorder="1" applyAlignment="1" applyProtection="1">
      <alignment horizontal="left" vertical="top" wrapText="1"/>
      <protection locked="0"/>
    </xf>
    <xf numFmtId="0" fontId="250" fillId="0" borderId="0" xfId="7" applyFont="1" applyAlignment="1" applyProtection="1">
      <alignment horizontal="left" vertical="top" wrapText="1"/>
      <protection locked="0"/>
    </xf>
    <xf numFmtId="0" fontId="250" fillId="0" borderId="78" xfId="7" applyFont="1" applyBorder="1" applyAlignment="1" applyProtection="1">
      <alignment horizontal="left" vertical="top" wrapText="1"/>
      <protection locked="0"/>
    </xf>
    <xf numFmtId="0" fontId="250" fillId="0" borderId="44" xfId="7" applyFont="1" applyBorder="1" applyAlignment="1" applyProtection="1">
      <alignment horizontal="left" vertical="top" wrapText="1"/>
      <protection locked="0"/>
    </xf>
    <xf numFmtId="0" fontId="250" fillId="0" borderId="1" xfId="7" applyFont="1" applyBorder="1" applyAlignment="1" applyProtection="1">
      <alignment horizontal="left" vertical="top" wrapText="1"/>
      <protection locked="0"/>
    </xf>
    <xf numFmtId="0" fontId="250" fillId="0" borderId="48" xfId="7" applyFont="1" applyBorder="1" applyAlignment="1" applyProtection="1">
      <alignment horizontal="left" vertical="top" wrapText="1"/>
      <protection locked="0"/>
    </xf>
    <xf numFmtId="0" fontId="245" fillId="0" borderId="270" xfId="7" applyFont="1" applyBorder="1" applyAlignment="1" applyProtection="1">
      <alignment horizontal="center" vertical="center" wrapText="1"/>
      <protection locked="0"/>
    </xf>
    <xf numFmtId="0" fontId="245" fillId="0" borderId="24" xfId="7" applyFont="1" applyBorder="1" applyAlignment="1" applyProtection="1">
      <alignment horizontal="center" vertical="center" wrapText="1"/>
      <protection locked="0"/>
    </xf>
    <xf numFmtId="0" fontId="245" fillId="0" borderId="263" xfId="7" applyFont="1" applyBorder="1" applyAlignment="1" applyProtection="1">
      <alignment horizontal="center" vertical="center" wrapText="1"/>
      <protection locked="0"/>
    </xf>
    <xf numFmtId="0" fontId="245" fillId="0" borderId="1" xfId="7" applyFont="1" applyBorder="1" applyAlignment="1" applyProtection="1">
      <alignment horizontal="center" vertical="center" wrapText="1"/>
      <protection locked="0"/>
    </xf>
    <xf numFmtId="0" fontId="245" fillId="0" borderId="26" xfId="7" applyFont="1" applyBorder="1" applyAlignment="1" applyProtection="1">
      <alignment horizontal="center" vertical="center" wrapText="1"/>
      <protection locked="0"/>
    </xf>
    <xf numFmtId="0" fontId="245" fillId="0" borderId="30" xfId="7" applyFont="1" applyBorder="1" applyAlignment="1" applyProtection="1">
      <alignment horizontal="center" vertical="center" wrapText="1"/>
      <protection locked="0"/>
    </xf>
    <xf numFmtId="0" fontId="245" fillId="0" borderId="15" xfId="7" applyFont="1" applyBorder="1" applyAlignment="1" applyProtection="1">
      <alignment horizontal="center" vertical="center" wrapText="1"/>
      <protection locked="0"/>
    </xf>
    <xf numFmtId="0" fontId="175" fillId="0" borderId="270" xfId="7" applyFont="1" applyBorder="1" applyAlignment="1" applyProtection="1">
      <alignment horizontal="center" vertical="center" wrapText="1"/>
      <protection locked="0"/>
    </xf>
    <xf numFmtId="0" fontId="175" fillId="0" borderId="24" xfId="7" applyFont="1" applyBorder="1" applyAlignment="1" applyProtection="1">
      <alignment horizontal="center" vertical="center" wrapText="1"/>
      <protection locked="0"/>
    </xf>
    <xf numFmtId="0" fontId="175" fillId="0" borderId="263" xfId="7" applyFont="1" applyBorder="1" applyAlignment="1" applyProtection="1">
      <alignment horizontal="center" vertical="center" wrapText="1"/>
      <protection locked="0"/>
    </xf>
    <xf numFmtId="0" fontId="175" fillId="0" borderId="1" xfId="7" applyFont="1" applyBorder="1" applyAlignment="1" applyProtection="1">
      <alignment horizontal="center" vertical="center" wrapText="1"/>
      <protection locked="0"/>
    </xf>
    <xf numFmtId="0" fontId="245" fillId="0" borderId="268" xfId="7" applyFont="1" applyBorder="1" applyAlignment="1" applyProtection="1">
      <alignment horizontal="center" vertical="center" wrapText="1"/>
      <protection locked="0"/>
    </xf>
    <xf numFmtId="2" fontId="111" fillId="23" borderId="32" xfId="7" applyNumberFormat="1" applyFont="1" applyFill="1" applyBorder="1" applyAlignment="1">
      <alignment horizontal="center" vertical="center" textRotation="90"/>
    </xf>
    <xf numFmtId="2" fontId="111" fillId="23" borderId="13" xfId="7" applyNumberFormat="1" applyFont="1" applyFill="1" applyBorder="1" applyAlignment="1">
      <alignment horizontal="center" vertical="center" textRotation="90"/>
    </xf>
    <xf numFmtId="0" fontId="235" fillId="0" borderId="270" xfId="7" applyFont="1" applyBorder="1" applyAlignment="1" applyProtection="1">
      <alignment horizontal="center" vertical="center" wrapText="1"/>
      <protection locked="0"/>
    </xf>
    <xf numFmtId="0" fontId="235" fillId="0" borderId="24" xfId="7" applyFont="1" applyBorder="1" applyAlignment="1" applyProtection="1">
      <alignment horizontal="center" vertical="center" wrapText="1"/>
      <protection locked="0"/>
    </xf>
    <xf numFmtId="0" fontId="235" fillId="0" borderId="34" xfId="7" applyFont="1" applyBorder="1" applyAlignment="1" applyProtection="1">
      <alignment horizontal="center" vertical="center" wrapText="1"/>
      <protection locked="0"/>
    </xf>
    <xf numFmtId="0" fontId="235" fillId="0" borderId="268" xfId="7" applyFont="1" applyBorder="1" applyAlignment="1" applyProtection="1">
      <alignment horizontal="center" vertical="center" wrapText="1"/>
      <protection locked="0"/>
    </xf>
    <xf numFmtId="0" fontId="235" fillId="0" borderId="15" xfId="7" applyFont="1" applyBorder="1" applyAlignment="1" applyProtection="1">
      <alignment horizontal="center" vertical="center" wrapText="1"/>
      <protection locked="0"/>
    </xf>
    <xf numFmtId="0" fontId="235" fillId="0" borderId="38" xfId="7" applyFont="1" applyBorder="1" applyAlignment="1" applyProtection="1">
      <alignment horizontal="center" vertical="center" wrapText="1"/>
      <protection locked="0"/>
    </xf>
    <xf numFmtId="0" fontId="235" fillId="0" borderId="27" xfId="7" applyFont="1" applyBorder="1" applyAlignment="1" applyProtection="1">
      <alignment horizontal="center" vertical="center" wrapText="1"/>
      <protection locked="0"/>
    </xf>
    <xf numFmtId="0" fontId="235" fillId="0" borderId="31" xfId="7" applyFont="1" applyBorder="1" applyAlignment="1" applyProtection="1">
      <alignment horizontal="center" vertical="center" wrapText="1"/>
      <protection locked="0"/>
    </xf>
    <xf numFmtId="0" fontId="176" fillId="0" borderId="26" xfId="7" applyFont="1" applyBorder="1" applyAlignment="1" applyProtection="1">
      <alignment horizontal="center" vertical="center" wrapText="1"/>
      <protection locked="0"/>
    </xf>
    <xf numFmtId="0" fontId="176" fillId="0" borderId="24" xfId="7" applyFont="1" applyBorder="1" applyAlignment="1" applyProtection="1">
      <alignment horizontal="center" vertical="center" wrapText="1"/>
      <protection locked="0"/>
    </xf>
    <xf numFmtId="0" fontId="176" fillId="0" borderId="30" xfId="7" applyFont="1" applyBorder="1" applyAlignment="1" applyProtection="1">
      <alignment horizontal="center" vertical="center" wrapText="1"/>
      <protection locked="0"/>
    </xf>
    <xf numFmtId="0" fontId="176" fillId="0" borderId="15" xfId="7" applyFont="1" applyBorder="1" applyAlignment="1" applyProtection="1">
      <alignment horizontal="center" vertical="center" wrapText="1"/>
      <protection locked="0"/>
    </xf>
    <xf numFmtId="0" fontId="245" fillId="0" borderId="266" xfId="7" applyFont="1" applyBorder="1" applyAlignment="1" applyProtection="1">
      <alignment horizontal="center" vertical="center" wrapText="1"/>
      <protection locked="0"/>
    </xf>
    <xf numFmtId="0" fontId="245" fillId="0" borderId="232" xfId="7" applyFont="1" applyBorder="1" applyAlignment="1" applyProtection="1">
      <alignment horizontal="center" vertical="center" wrapText="1"/>
      <protection locked="0"/>
    </xf>
    <xf numFmtId="0" fontId="245" fillId="0" borderId="234" xfId="7" applyFont="1" applyBorder="1" applyAlignment="1" applyProtection="1">
      <alignment horizontal="center" vertical="center" wrapText="1"/>
      <protection locked="0"/>
    </xf>
    <xf numFmtId="0" fontId="245" fillId="0" borderId="38" xfId="7" applyFont="1" applyBorder="1" applyAlignment="1" applyProtection="1">
      <alignment horizontal="center" vertical="center" wrapText="1"/>
      <protection locked="0"/>
    </xf>
    <xf numFmtId="0" fontId="245" fillId="0" borderId="34" xfId="7" applyFont="1" applyBorder="1" applyAlignment="1" applyProtection="1">
      <alignment horizontal="center" vertical="center" wrapText="1"/>
      <protection locked="0"/>
    </xf>
    <xf numFmtId="0" fontId="246" fillId="0" borderId="98" xfId="7" applyFont="1" applyBorder="1" applyAlignment="1" applyProtection="1">
      <alignment horizontal="center" vertical="center" wrapText="1"/>
      <protection locked="0"/>
    </xf>
    <xf numFmtId="0" fontId="246" fillId="0" borderId="0" xfId="7" applyFont="1" applyAlignment="1" applyProtection="1">
      <alignment horizontal="center" vertical="center" wrapText="1"/>
      <protection locked="0"/>
    </xf>
    <xf numFmtId="0" fontId="246" fillId="0" borderId="77" xfId="7" applyFont="1" applyBorder="1" applyAlignment="1" applyProtection="1">
      <alignment horizontal="center" vertical="center" wrapText="1"/>
      <protection locked="0"/>
    </xf>
    <xf numFmtId="0" fontId="246" fillId="0" borderId="46" xfId="7" applyFont="1" applyBorder="1" applyAlignment="1" applyProtection="1">
      <alignment horizontal="center" vertical="center" wrapText="1"/>
      <protection locked="0"/>
    </xf>
    <xf numFmtId="0" fontId="246" fillId="0" borderId="1" xfId="7" applyFont="1" applyBorder="1" applyAlignment="1" applyProtection="1">
      <alignment horizontal="center" vertical="center" wrapText="1"/>
      <protection locked="0"/>
    </xf>
    <xf numFmtId="0" fontId="246" fillId="0" borderId="47" xfId="7" applyFont="1" applyBorder="1" applyAlignment="1" applyProtection="1">
      <alignment horizontal="center" vertical="center" wrapText="1"/>
      <protection locked="0"/>
    </xf>
    <xf numFmtId="0" fontId="235" fillId="0" borderId="26" xfId="7" applyFont="1" applyBorder="1" applyAlignment="1" applyProtection="1">
      <alignment horizontal="center" vertical="center" wrapText="1"/>
      <protection locked="0"/>
    </xf>
    <xf numFmtId="0" fontId="235" fillId="0" borderId="30" xfId="7" applyFont="1" applyBorder="1" applyAlignment="1" applyProtection="1">
      <alignment horizontal="center" vertical="center" wrapText="1"/>
      <protection locked="0"/>
    </xf>
    <xf numFmtId="0" fontId="243" fillId="0" borderId="266" xfId="7" applyFont="1" applyBorder="1" applyAlignment="1" applyProtection="1">
      <alignment horizontal="center" vertical="center"/>
      <protection locked="0"/>
    </xf>
    <xf numFmtId="0" fontId="243" fillId="0" borderId="232" xfId="7" applyFont="1" applyBorder="1" applyAlignment="1" applyProtection="1">
      <alignment horizontal="center" vertical="center"/>
      <protection locked="0"/>
    </xf>
    <xf numFmtId="0" fontId="243" fillId="0" borderId="237" xfId="7" applyFont="1" applyBorder="1" applyAlignment="1" applyProtection="1">
      <alignment horizontal="center" vertical="center"/>
      <protection locked="0"/>
    </xf>
    <xf numFmtId="0" fontId="243" fillId="0" borderId="30" xfId="7" applyFont="1" applyBorder="1" applyAlignment="1" applyProtection="1">
      <alignment horizontal="center" vertical="center"/>
      <protection locked="0"/>
    </xf>
    <xf numFmtId="0" fontId="243" fillId="0" borderId="15" xfId="7" applyFont="1" applyBorder="1" applyAlignment="1" applyProtection="1">
      <alignment horizontal="center" vertical="center"/>
      <protection locked="0"/>
    </xf>
    <xf numFmtId="0" fontId="243" fillId="0" borderId="31" xfId="7" applyFont="1" applyBorder="1" applyAlignment="1" applyProtection="1">
      <alignment horizontal="center" vertical="center"/>
      <protection locked="0"/>
    </xf>
    <xf numFmtId="0" fontId="213" fillId="36" borderId="257" xfId="10" applyFont="1" applyFill="1" applyBorder="1" applyAlignment="1">
      <alignment horizontal="center" vertical="center" textRotation="90"/>
    </xf>
    <xf numFmtId="0" fontId="213" fillId="36" borderId="28" xfId="10" applyFont="1" applyFill="1" applyBorder="1" applyAlignment="1">
      <alignment horizontal="center" vertical="center" textRotation="90"/>
    </xf>
    <xf numFmtId="2" fontId="111" fillId="23" borderId="238" xfId="7" applyNumberFormat="1" applyFont="1" applyFill="1" applyBorder="1" applyAlignment="1">
      <alignment horizontal="center" vertical="center" textRotation="90"/>
    </xf>
    <xf numFmtId="2" fontId="34" fillId="24" borderId="85" xfId="6" applyNumberFormat="1" applyFont="1" applyFill="1" applyBorder="1" applyAlignment="1">
      <alignment horizontal="left" vertical="top"/>
    </xf>
    <xf numFmtId="2" fontId="34" fillId="24" borderId="86" xfId="6" applyNumberFormat="1" applyFont="1" applyFill="1" applyBorder="1" applyAlignment="1">
      <alignment horizontal="left" vertical="top"/>
    </xf>
    <xf numFmtId="2" fontId="34" fillId="24" borderId="87" xfId="6" applyNumberFormat="1" applyFont="1" applyFill="1" applyBorder="1" applyAlignment="1">
      <alignment horizontal="left" vertical="top"/>
    </xf>
    <xf numFmtId="0" fontId="63" fillId="0" borderId="74" xfId="6" applyFont="1" applyBorder="1" applyAlignment="1" applyProtection="1">
      <alignment horizontal="center" vertical="center" wrapText="1"/>
      <protection locked="0"/>
    </xf>
    <xf numFmtId="0" fontId="63" fillId="0" borderId="72" xfId="6" applyFont="1" applyBorder="1" applyAlignment="1" applyProtection="1">
      <alignment horizontal="center" vertical="center" wrapText="1"/>
      <protection locked="0"/>
    </xf>
    <xf numFmtId="0" fontId="63" fillId="0" borderId="112" xfId="6" applyFont="1" applyBorder="1" applyAlignment="1" applyProtection="1">
      <alignment horizontal="center" vertical="center" wrapText="1"/>
      <protection locked="0"/>
    </xf>
    <xf numFmtId="0" fontId="77" fillId="0" borderId="254" xfId="7" applyFont="1" applyBorder="1" applyAlignment="1">
      <alignment horizontal="center" vertical="center" textRotation="90"/>
    </xf>
    <xf numFmtId="0" fontId="77" fillId="0" borderId="12" xfId="7" applyFont="1" applyBorder="1" applyAlignment="1">
      <alignment horizontal="center" vertical="center" textRotation="90"/>
    </xf>
    <xf numFmtId="0" fontId="77" fillId="0" borderId="42" xfId="7" applyFont="1" applyBorder="1" applyAlignment="1">
      <alignment horizontal="center" vertical="center" textRotation="90"/>
    </xf>
    <xf numFmtId="0" fontId="246" fillId="0" borderId="26" xfId="7" applyFont="1" applyBorder="1" applyAlignment="1" applyProtection="1">
      <alignment horizontal="center" vertical="center" wrapText="1"/>
      <protection locked="0"/>
    </xf>
    <xf numFmtId="0" fontId="246" fillId="0" borderId="24" xfId="7" applyFont="1" applyBorder="1" applyAlignment="1" applyProtection="1">
      <alignment horizontal="center" vertical="center" wrapText="1"/>
      <protection locked="0"/>
    </xf>
    <xf numFmtId="0" fontId="246" fillId="0" borderId="34" xfId="7" applyFont="1" applyBorder="1" applyAlignment="1" applyProtection="1">
      <alignment horizontal="center" vertical="center" wrapText="1"/>
      <protection locked="0"/>
    </xf>
    <xf numFmtId="0" fontId="246" fillId="0" borderId="30" xfId="7" applyFont="1" applyBorder="1" applyAlignment="1" applyProtection="1">
      <alignment horizontal="center" vertical="center" wrapText="1"/>
      <protection locked="0"/>
    </xf>
    <xf numFmtId="0" fontId="246" fillId="0" borderId="15" xfId="7" applyFont="1" applyBorder="1" applyAlignment="1" applyProtection="1">
      <alignment horizontal="center" vertical="center" wrapText="1"/>
      <protection locked="0"/>
    </xf>
    <xf numFmtId="0" fontId="246" fillId="0" borderId="38" xfId="7" applyFont="1" applyBorder="1" applyAlignment="1" applyProtection="1">
      <alignment horizontal="center" vertical="center" wrapText="1"/>
      <protection locked="0"/>
    </xf>
    <xf numFmtId="0" fontId="235" fillId="0" borderId="164" xfId="7" applyFont="1" applyBorder="1" applyAlignment="1" applyProtection="1">
      <alignment horizontal="center" vertical="center" wrapText="1"/>
      <protection locked="0"/>
    </xf>
    <xf numFmtId="0" fontId="235" fillId="0" borderId="0" xfId="7" applyFont="1" applyAlignment="1" applyProtection="1">
      <alignment horizontal="center" vertical="center" wrapText="1"/>
      <protection locked="0"/>
    </xf>
    <xf numFmtId="0" fontId="235" fillId="0" borderId="77" xfId="7" applyFont="1" applyBorder="1" applyAlignment="1" applyProtection="1">
      <alignment horizontal="center" vertical="center" wrapText="1"/>
      <protection locked="0"/>
    </xf>
    <xf numFmtId="0" fontId="235" fillId="0" borderId="263" xfId="7" applyFont="1" applyBorder="1" applyAlignment="1" applyProtection="1">
      <alignment horizontal="center" vertical="center" wrapText="1"/>
      <protection locked="0"/>
    </xf>
    <xf numFmtId="0" fontId="235" fillId="0" borderId="1" xfId="7" applyFont="1" applyBorder="1" applyAlignment="1" applyProtection="1">
      <alignment horizontal="center" vertical="center" wrapText="1"/>
      <protection locked="0"/>
    </xf>
    <xf numFmtId="0" fontId="235" fillId="0" borderId="47" xfId="7" applyFont="1" applyBorder="1" applyAlignment="1" applyProtection="1">
      <alignment horizontal="center" vertical="center" wrapText="1"/>
      <protection locked="0"/>
    </xf>
    <xf numFmtId="0" fontId="14" fillId="24" borderId="33" xfId="7" applyFont="1" applyFill="1" applyBorder="1" applyAlignment="1">
      <alignment horizontal="left" vertical="top" wrapText="1"/>
    </xf>
    <xf numFmtId="0" fontId="14" fillId="24" borderId="24" xfId="7" applyFont="1" applyFill="1" applyBorder="1" applyAlignment="1">
      <alignment horizontal="left" vertical="top" wrapText="1"/>
    </xf>
    <xf numFmtId="0" fontId="14" fillId="24" borderId="14" xfId="7" applyFont="1" applyFill="1" applyBorder="1" applyAlignment="1">
      <alignment horizontal="left" vertical="top" wrapText="1"/>
    </xf>
    <xf numFmtId="0" fontId="14" fillId="24" borderId="15" xfId="7" applyFont="1" applyFill="1" applyBorder="1" applyAlignment="1">
      <alignment horizontal="left" vertical="top" wrapText="1"/>
    </xf>
    <xf numFmtId="0" fontId="14" fillId="23" borderId="33" xfId="7" applyFont="1" applyFill="1" applyBorder="1" applyAlignment="1">
      <alignment vertical="top"/>
    </xf>
    <xf numFmtId="0" fontId="14" fillId="23" borderId="24" xfId="7" applyFont="1" applyFill="1" applyBorder="1" applyAlignment="1">
      <alignment vertical="top"/>
    </xf>
    <xf numFmtId="0" fontId="23" fillId="23" borderId="14" xfId="7" applyFill="1" applyBorder="1"/>
    <xf numFmtId="0" fontId="23" fillId="23" borderId="15" xfId="7" applyFill="1" applyBorder="1"/>
    <xf numFmtId="0" fontId="14" fillId="23" borderId="33" xfId="7" applyFont="1" applyFill="1" applyBorder="1" applyAlignment="1">
      <alignment horizontal="left" vertical="top" wrapText="1"/>
    </xf>
    <xf numFmtId="0" fontId="14" fillId="23" borderId="24" xfId="7" applyFont="1" applyFill="1" applyBorder="1" applyAlignment="1">
      <alignment horizontal="left" vertical="top" wrapText="1"/>
    </xf>
    <xf numFmtId="0" fontId="14" fillId="23" borderId="14" xfId="7" applyFont="1" applyFill="1" applyBorder="1" applyAlignment="1">
      <alignment horizontal="left" vertical="top" wrapText="1"/>
    </xf>
    <xf numFmtId="0" fontId="14" fillId="23" borderId="15" xfId="7" applyFont="1" applyFill="1" applyBorder="1" applyAlignment="1">
      <alignment horizontal="left" vertical="top" wrapText="1"/>
    </xf>
    <xf numFmtId="2" fontId="111" fillId="24" borderId="238" xfId="7" applyNumberFormat="1" applyFont="1" applyFill="1" applyBorder="1" applyAlignment="1">
      <alignment horizontal="center" vertical="center" textRotation="90"/>
    </xf>
    <xf numFmtId="2" fontId="111" fillId="24" borderId="13" xfId="7" applyNumberFormat="1" applyFont="1" applyFill="1" applyBorder="1" applyAlignment="1">
      <alignment horizontal="center" vertical="center" textRotation="90"/>
    </xf>
    <xf numFmtId="2" fontId="111" fillId="24" borderId="32" xfId="7" applyNumberFormat="1" applyFont="1" applyFill="1" applyBorder="1" applyAlignment="1">
      <alignment horizontal="center" vertical="center" textRotation="90"/>
    </xf>
    <xf numFmtId="0" fontId="243" fillId="0" borderId="232" xfId="7" quotePrefix="1" applyFont="1" applyBorder="1" applyAlignment="1" applyProtection="1">
      <alignment horizontal="center" vertical="center"/>
      <protection locked="0"/>
    </xf>
    <xf numFmtId="0" fontId="243" fillId="0" borderId="234" xfId="7" quotePrefix="1" applyFont="1" applyBorder="1" applyAlignment="1" applyProtection="1">
      <alignment horizontal="center" vertical="center"/>
      <protection locked="0"/>
    </xf>
    <xf numFmtId="0" fontId="243" fillId="0" borderId="15" xfId="7" quotePrefix="1" applyFont="1" applyBorder="1" applyAlignment="1" applyProtection="1">
      <alignment horizontal="center" vertical="center"/>
      <protection locked="0"/>
    </xf>
    <xf numFmtId="0" fontId="243" fillId="0" borderId="38" xfId="7" quotePrefix="1" applyFont="1" applyBorder="1" applyAlignment="1" applyProtection="1">
      <alignment horizontal="center" vertical="center"/>
      <protection locked="0"/>
    </xf>
    <xf numFmtId="0" fontId="14" fillId="23" borderId="235" xfId="7" applyFont="1" applyFill="1" applyBorder="1" applyAlignment="1">
      <alignment vertical="top"/>
    </xf>
    <xf numFmtId="0" fontId="14" fillId="23" borderId="232" xfId="7" applyFont="1" applyFill="1" applyBorder="1" applyAlignment="1">
      <alignment vertical="top"/>
    </xf>
    <xf numFmtId="0" fontId="14" fillId="23" borderId="264" xfId="7" applyFont="1" applyFill="1" applyBorder="1" applyAlignment="1">
      <alignment vertical="top"/>
    </xf>
    <xf numFmtId="0" fontId="14" fillId="23" borderId="14" xfId="7" applyFont="1" applyFill="1" applyBorder="1" applyAlignment="1">
      <alignment vertical="top"/>
    </xf>
    <xf numFmtId="0" fontId="14" fillId="23" borderId="15" xfId="7" applyFont="1" applyFill="1" applyBorder="1" applyAlignment="1">
      <alignment vertical="top"/>
    </xf>
    <xf numFmtId="0" fontId="14" fillId="23" borderId="16" xfId="7" applyFont="1" applyFill="1" applyBorder="1" applyAlignment="1">
      <alignment vertical="top"/>
    </xf>
    <xf numFmtId="0" fontId="14" fillId="23" borderId="25" xfId="7" applyFont="1" applyFill="1" applyBorder="1" applyAlignment="1">
      <alignment vertical="top"/>
    </xf>
    <xf numFmtId="0" fontId="23" fillId="23" borderId="16" xfId="7" applyFill="1" applyBorder="1"/>
    <xf numFmtId="0" fontId="14" fillId="23" borderId="90" xfId="7" applyFont="1" applyFill="1" applyBorder="1" applyAlignment="1">
      <alignment vertical="top"/>
    </xf>
    <xf numFmtId="0" fontId="14" fillId="23" borderId="0" xfId="7" applyFont="1" applyFill="1" applyAlignment="1">
      <alignment vertical="top"/>
    </xf>
    <xf numFmtId="0" fontId="14" fillId="23" borderId="97" xfId="7" applyFont="1" applyFill="1" applyBorder="1" applyAlignment="1">
      <alignment vertical="top"/>
    </xf>
    <xf numFmtId="0" fontId="14" fillId="23" borderId="44" xfId="7" applyFont="1" applyFill="1" applyBorder="1" applyAlignment="1">
      <alignment vertical="top"/>
    </xf>
    <xf numFmtId="0" fontId="14" fillId="23" borderId="1" xfId="7" applyFont="1" applyFill="1" applyBorder="1" applyAlignment="1">
      <alignment vertical="top"/>
    </xf>
    <xf numFmtId="0" fontId="14" fillId="23" borderId="45" xfId="7" applyFont="1" applyFill="1" applyBorder="1" applyAlignment="1">
      <alignment vertical="top"/>
    </xf>
    <xf numFmtId="2" fontId="111" fillId="24" borderId="70" xfId="7" applyNumberFormat="1" applyFont="1" applyFill="1" applyBorder="1" applyAlignment="1">
      <alignment horizontal="center" vertical="center" textRotation="90"/>
    </xf>
    <xf numFmtId="2" fontId="111" fillId="24" borderId="43" xfId="7" applyNumberFormat="1" applyFont="1" applyFill="1" applyBorder="1" applyAlignment="1">
      <alignment horizontal="center" vertical="center" textRotation="90"/>
    </xf>
    <xf numFmtId="0" fontId="157" fillId="0" borderId="33" xfId="11" applyFont="1" applyBorder="1" applyAlignment="1" applyProtection="1">
      <alignment horizontal="center" vertical="center" wrapText="1"/>
      <protection locked="0"/>
    </xf>
    <xf numFmtId="0" fontId="157" fillId="0" borderId="24" xfId="11" applyFont="1" applyBorder="1" applyAlignment="1" applyProtection="1">
      <alignment horizontal="center" vertical="center" wrapText="1"/>
      <protection locked="0"/>
    </xf>
    <xf numFmtId="0" fontId="157" fillId="0" borderId="14" xfId="11" applyFont="1" applyBorder="1" applyAlignment="1" applyProtection="1">
      <alignment horizontal="center" vertical="center" wrapText="1"/>
      <protection locked="0"/>
    </xf>
    <xf numFmtId="0" fontId="157" fillId="0" borderId="15" xfId="11" applyFont="1" applyBorder="1" applyAlignment="1" applyProtection="1">
      <alignment horizontal="center" vertical="center" wrapText="1"/>
      <protection locked="0"/>
    </xf>
    <xf numFmtId="2" fontId="111" fillId="23" borderId="70" xfId="7" applyNumberFormat="1" applyFont="1" applyFill="1" applyBorder="1" applyAlignment="1">
      <alignment horizontal="center" vertical="center" textRotation="90"/>
    </xf>
    <xf numFmtId="2" fontId="111" fillId="23" borderId="43" xfId="7" applyNumberFormat="1" applyFont="1" applyFill="1" applyBorder="1" applyAlignment="1">
      <alignment horizontal="center" vertical="center" textRotation="90"/>
    </xf>
    <xf numFmtId="0" fontId="14" fillId="23" borderId="235" xfId="7" applyFont="1" applyFill="1" applyBorder="1" applyAlignment="1">
      <alignment horizontal="left" vertical="top"/>
    </xf>
    <xf numFmtId="0" fontId="14" fillId="23" borderId="232" xfId="7" applyFont="1" applyFill="1" applyBorder="1" applyAlignment="1">
      <alignment horizontal="left" vertical="top"/>
    </xf>
    <xf numFmtId="0" fontId="14" fillId="23" borderId="14" xfId="7" applyFont="1" applyFill="1" applyBorder="1" applyAlignment="1">
      <alignment horizontal="left" vertical="top"/>
    </xf>
    <xf numFmtId="0" fontId="14" fillId="23" borderId="15" xfId="7" applyFont="1" applyFill="1" applyBorder="1" applyAlignment="1">
      <alignment horizontal="left" vertical="top"/>
    </xf>
    <xf numFmtId="0" fontId="243" fillId="0" borderId="98" xfId="7" applyFont="1" applyBorder="1" applyAlignment="1" applyProtection="1">
      <alignment horizontal="center" vertical="center"/>
      <protection locked="0"/>
    </xf>
    <xf numFmtId="0" fontId="243" fillId="0" borderId="0" xfId="7" applyFont="1" applyAlignment="1" applyProtection="1">
      <alignment horizontal="center" vertical="center"/>
      <protection locked="0"/>
    </xf>
    <xf numFmtId="0" fontId="243" fillId="0" borderId="78" xfId="7" applyFont="1" applyBorder="1" applyAlignment="1" applyProtection="1">
      <alignment horizontal="center" vertical="center"/>
      <protection locked="0"/>
    </xf>
    <xf numFmtId="0" fontId="243" fillId="0" borderId="46" xfId="7" applyFont="1" applyBorder="1" applyAlignment="1" applyProtection="1">
      <alignment horizontal="center" vertical="center"/>
      <protection locked="0"/>
    </xf>
    <xf numFmtId="0" fontId="243" fillId="0" borderId="1" xfId="7" applyFont="1" applyBorder="1" applyAlignment="1" applyProtection="1">
      <alignment horizontal="center" vertical="center"/>
      <protection locked="0"/>
    </xf>
    <xf numFmtId="0" fontId="243" fillId="0" borderId="48" xfId="7" applyFont="1" applyBorder="1" applyAlignment="1" applyProtection="1">
      <alignment horizontal="center" vertical="center"/>
      <protection locked="0"/>
    </xf>
    <xf numFmtId="0" fontId="177" fillId="0" borderId="74" xfId="0" applyFont="1" applyBorder="1" applyAlignment="1" applyProtection="1">
      <alignment horizontal="left" vertical="center" wrapText="1"/>
      <protection locked="0"/>
    </xf>
    <xf numFmtId="0" fontId="177" fillId="0" borderId="72" xfId="0" applyFont="1" applyBorder="1" applyAlignment="1" applyProtection="1">
      <alignment horizontal="left" vertical="center" wrapText="1"/>
      <protection locked="0"/>
    </xf>
    <xf numFmtId="0" fontId="177" fillId="0" borderId="112" xfId="0" applyFont="1" applyBorder="1" applyAlignment="1" applyProtection="1">
      <alignment horizontal="left" vertical="center" wrapText="1"/>
      <protection locked="0"/>
    </xf>
    <xf numFmtId="0" fontId="14" fillId="0" borderId="111" xfId="7" applyFont="1" applyBorder="1" applyAlignment="1">
      <alignment horizontal="center"/>
    </xf>
    <xf numFmtId="0" fontId="14" fillId="0" borderId="138" xfId="7" applyFont="1" applyBorder="1" applyAlignment="1">
      <alignment horizontal="center"/>
    </xf>
    <xf numFmtId="0" fontId="14" fillId="0" borderId="111" xfId="7" applyFont="1" applyBorder="1" applyAlignment="1">
      <alignment horizontal="center" vertical="top"/>
    </xf>
    <xf numFmtId="0" fontId="14" fillId="0" borderId="138" xfId="7" applyFont="1" applyBorder="1" applyAlignment="1">
      <alignment horizontal="center" vertical="top"/>
    </xf>
    <xf numFmtId="0" fontId="149" fillId="24" borderId="33" xfId="6" applyFont="1" applyFill="1" applyBorder="1" applyAlignment="1">
      <alignment horizontal="left" vertical="center" wrapText="1"/>
    </xf>
    <xf numFmtId="0" fontId="149" fillId="24" borderId="24" xfId="6" applyFont="1" applyFill="1" applyBorder="1" applyAlignment="1">
      <alignment horizontal="left" vertical="center" wrapText="1"/>
    </xf>
    <xf numFmtId="0" fontId="149" fillId="24" borderId="14" xfId="6" applyFont="1" applyFill="1" applyBorder="1" applyAlignment="1">
      <alignment horizontal="left" vertical="center" wrapText="1"/>
    </xf>
    <xf numFmtId="0" fontId="149" fillId="24" borderId="15" xfId="6" applyFont="1" applyFill="1" applyBorder="1" applyAlignment="1">
      <alignment horizontal="left" vertical="center" wrapText="1"/>
    </xf>
    <xf numFmtId="0" fontId="213" fillId="36" borderId="22" xfId="10" applyFont="1" applyFill="1" applyBorder="1" applyAlignment="1">
      <alignment horizontal="center" vertical="center" textRotation="90"/>
    </xf>
    <xf numFmtId="0" fontId="149" fillId="24" borderId="24" xfId="10" quotePrefix="1" applyFont="1" applyFill="1" applyBorder="1" applyAlignment="1">
      <alignment horizontal="center" vertical="center" wrapText="1"/>
    </xf>
    <xf numFmtId="0" fontId="149" fillId="24" borderId="34" xfId="10" quotePrefix="1" applyFont="1" applyFill="1" applyBorder="1" applyAlignment="1">
      <alignment horizontal="center" vertical="center" wrapText="1"/>
    </xf>
    <xf numFmtId="0" fontId="149" fillId="24" borderId="15" xfId="10" quotePrefix="1" applyFont="1" applyFill="1" applyBorder="1" applyAlignment="1">
      <alignment horizontal="center" vertical="center" wrapText="1"/>
    </xf>
    <xf numFmtId="0" fontId="149" fillId="24" borderId="38" xfId="10" quotePrefix="1" applyFont="1" applyFill="1" applyBorder="1" applyAlignment="1">
      <alignment horizontal="center" vertical="center" wrapText="1"/>
    </xf>
    <xf numFmtId="0" fontId="14" fillId="0" borderId="113" xfId="7" applyFont="1" applyBorder="1" applyAlignment="1">
      <alignment horizontal="center" vertical="top"/>
    </xf>
    <xf numFmtId="0" fontId="14" fillId="0" borderId="139" xfId="7" applyFont="1" applyBorder="1" applyAlignment="1">
      <alignment horizontal="center" vertical="top"/>
    </xf>
    <xf numFmtId="0" fontId="213" fillId="24" borderId="111" xfId="6" applyFont="1" applyFill="1" applyBorder="1" applyAlignment="1">
      <alignment horizontal="center" vertical="center" textRotation="90"/>
    </xf>
    <xf numFmtId="0" fontId="235" fillId="0" borderId="266" xfId="7" applyFont="1" applyBorder="1" applyAlignment="1" applyProtection="1">
      <alignment horizontal="center" vertical="center" wrapText="1"/>
      <protection locked="0"/>
    </xf>
    <xf numFmtId="0" fontId="235" fillId="0" borderId="232" xfId="7" applyFont="1" applyBorder="1" applyAlignment="1" applyProtection="1">
      <alignment horizontal="center" vertical="center" wrapText="1"/>
      <protection locked="0"/>
    </xf>
    <xf numFmtId="0" fontId="63" fillId="0" borderId="33" xfId="6" applyFont="1" applyBorder="1" applyAlignment="1" applyProtection="1">
      <alignment horizontal="center" vertical="center" wrapText="1"/>
      <protection locked="0"/>
    </xf>
    <xf numFmtId="0" fontId="63" fillId="0" borderId="24" xfId="6" applyFont="1" applyBorder="1" applyAlignment="1" applyProtection="1">
      <alignment horizontal="center" vertical="center" wrapText="1"/>
      <protection locked="0"/>
    </xf>
    <xf numFmtId="0" fontId="63" fillId="0" borderId="27" xfId="6" applyFont="1" applyBorder="1" applyAlignment="1" applyProtection="1">
      <alignment horizontal="center" vertical="center" wrapText="1"/>
      <protection locked="0"/>
    </xf>
    <xf numFmtId="0" fontId="63" fillId="0" borderId="14" xfId="6" applyFont="1" applyBorder="1" applyAlignment="1" applyProtection="1">
      <alignment horizontal="center" vertical="center" wrapText="1"/>
      <protection locked="0"/>
    </xf>
    <xf numFmtId="0" fontId="63" fillId="0" borderId="15" xfId="6" applyFont="1" applyBorder="1" applyAlignment="1" applyProtection="1">
      <alignment horizontal="center" vertical="center" wrapText="1"/>
      <protection locked="0"/>
    </xf>
    <xf numFmtId="0" fontId="63" fillId="0" borderId="31" xfId="6" applyFont="1" applyBorder="1" applyAlignment="1" applyProtection="1">
      <alignment horizontal="center" vertical="center" wrapText="1"/>
      <protection locked="0"/>
    </xf>
    <xf numFmtId="0" fontId="63" fillId="0" borderId="44" xfId="6" applyFont="1" applyBorder="1" applyAlignment="1" applyProtection="1">
      <alignment horizontal="center" vertical="center" wrapText="1"/>
      <protection locked="0"/>
    </xf>
    <xf numFmtId="0" fontId="63" fillId="0" borderId="1" xfId="6" applyFont="1" applyBorder="1" applyAlignment="1" applyProtection="1">
      <alignment horizontal="center" vertical="center" wrapText="1"/>
      <protection locked="0"/>
    </xf>
    <xf numFmtId="0" fontId="63" fillId="0" borderId="48" xfId="6" applyFont="1" applyBorder="1" applyAlignment="1" applyProtection="1">
      <alignment horizontal="center" vertical="center" wrapText="1"/>
      <protection locked="0"/>
    </xf>
    <xf numFmtId="2" fontId="18" fillId="0" borderId="33" xfId="6" applyNumberFormat="1" applyFont="1" applyBorder="1" applyAlignment="1">
      <alignment horizontal="center" vertical="center" textRotation="90"/>
    </xf>
    <xf numFmtId="2" fontId="18" fillId="0" borderId="24" xfId="6" applyNumberFormat="1" applyFont="1" applyBorder="1" applyAlignment="1">
      <alignment horizontal="center" vertical="center" textRotation="90"/>
    </xf>
    <xf numFmtId="2" fontId="18" fillId="0" borderId="27" xfId="6" applyNumberFormat="1" applyFont="1" applyBorder="1" applyAlignment="1">
      <alignment horizontal="center" vertical="center" textRotation="90"/>
    </xf>
    <xf numFmtId="2" fontId="18" fillId="0" borderId="90" xfId="6" applyNumberFormat="1" applyFont="1" applyBorder="1" applyAlignment="1">
      <alignment horizontal="center" vertical="center" textRotation="90"/>
    </xf>
    <xf numFmtId="2" fontId="18" fillId="0" borderId="0" xfId="6" applyNumberFormat="1" applyFont="1" applyAlignment="1">
      <alignment horizontal="center" vertical="center" textRotation="90"/>
    </xf>
    <xf numFmtId="2" fontId="18" fillId="0" borderId="78" xfId="6" applyNumberFormat="1" applyFont="1" applyBorder="1" applyAlignment="1">
      <alignment horizontal="center" vertical="center" textRotation="90"/>
    </xf>
    <xf numFmtId="2" fontId="18" fillId="0" borderId="14" xfId="6" applyNumberFormat="1" applyFont="1" applyBorder="1" applyAlignment="1">
      <alignment horizontal="center" vertical="center" textRotation="90"/>
    </xf>
    <xf numFmtId="2" fontId="18" fillId="0" borderId="15" xfId="6" applyNumberFormat="1" applyFont="1" applyBorder="1" applyAlignment="1">
      <alignment horizontal="center" vertical="center" textRotation="90"/>
    </xf>
    <xf numFmtId="2" fontId="18" fillId="0" borderId="31" xfId="6" applyNumberFormat="1" applyFont="1" applyBorder="1" applyAlignment="1">
      <alignment horizontal="center" vertical="center" textRotation="90"/>
    </xf>
    <xf numFmtId="0" fontId="95" fillId="24" borderId="33" xfId="6" applyFont="1" applyFill="1" applyBorder="1" applyAlignment="1">
      <alignment horizontal="left" vertical="center" wrapText="1"/>
    </xf>
    <xf numFmtId="0" fontId="95" fillId="24" borderId="24" xfId="6" applyFont="1" applyFill="1" applyBorder="1" applyAlignment="1">
      <alignment horizontal="left" vertical="center" wrapText="1"/>
    </xf>
    <xf numFmtId="0" fontId="95" fillId="24" borderId="14" xfId="6" applyFont="1" applyFill="1" applyBorder="1" applyAlignment="1">
      <alignment horizontal="left" vertical="center" wrapText="1"/>
    </xf>
    <xf numFmtId="0" fontId="95" fillId="24" borderId="15" xfId="6" applyFont="1" applyFill="1" applyBorder="1" applyAlignment="1">
      <alignment horizontal="left" vertical="center" wrapText="1"/>
    </xf>
    <xf numFmtId="0" fontId="95" fillId="24" borderId="34" xfId="6" applyFont="1" applyFill="1" applyBorder="1" applyAlignment="1">
      <alignment horizontal="left" vertical="center" wrapText="1"/>
    </xf>
    <xf numFmtId="0" fontId="95" fillId="24" borderId="38" xfId="6" applyFont="1" applyFill="1" applyBorder="1" applyAlignment="1">
      <alignment horizontal="left" vertical="center" wrapText="1"/>
    </xf>
    <xf numFmtId="0" fontId="213" fillId="24" borderId="113" xfId="6" applyFont="1" applyFill="1" applyBorder="1" applyAlignment="1">
      <alignment horizontal="center" vertical="center" textRotation="90"/>
    </xf>
    <xf numFmtId="0" fontId="95" fillId="24" borderId="33" xfId="6" applyFont="1" applyFill="1" applyBorder="1" applyAlignment="1">
      <alignment vertical="center" wrapText="1"/>
    </xf>
    <xf numFmtId="0" fontId="95" fillId="24" borderId="24" xfId="6" applyFont="1" applyFill="1" applyBorder="1" applyAlignment="1">
      <alignment vertical="center" wrapText="1"/>
    </xf>
    <xf numFmtId="0" fontId="95" fillId="24" borderId="44" xfId="6" applyFont="1" applyFill="1" applyBorder="1" applyAlignment="1">
      <alignment vertical="center" wrapText="1"/>
    </xf>
    <xf numFmtId="0" fontId="95" fillId="24" borderId="1" xfId="6" applyFont="1" applyFill="1" applyBorder="1" applyAlignment="1">
      <alignment vertical="center" wrapText="1"/>
    </xf>
    <xf numFmtId="0" fontId="95" fillId="24" borderId="44" xfId="6" applyFont="1" applyFill="1" applyBorder="1" applyAlignment="1">
      <alignment horizontal="left" vertical="center" wrapText="1"/>
    </xf>
    <xf numFmtId="0" fontId="95" fillId="24" borderId="1" xfId="6" applyFont="1" applyFill="1" applyBorder="1" applyAlignment="1">
      <alignment horizontal="left" vertical="center" wrapText="1"/>
    </xf>
    <xf numFmtId="0" fontId="95" fillId="24" borderId="47" xfId="6" applyFont="1" applyFill="1" applyBorder="1" applyAlignment="1">
      <alignment horizontal="left" vertical="center" wrapText="1"/>
    </xf>
    <xf numFmtId="0" fontId="177" fillId="0" borderId="74" xfId="6" applyFont="1" applyBorder="1" applyAlignment="1" applyProtection="1">
      <alignment horizontal="center" vertical="center" wrapText="1"/>
      <protection locked="0"/>
    </xf>
    <xf numFmtId="0" fontId="177" fillId="0" borderId="72" xfId="6" applyFont="1" applyBorder="1" applyAlignment="1" applyProtection="1">
      <alignment horizontal="center" vertical="center" wrapText="1"/>
      <protection locked="0"/>
    </xf>
    <xf numFmtId="0" fontId="177" fillId="0" borderId="112" xfId="6" applyFont="1" applyBorder="1" applyAlignment="1" applyProtection="1">
      <alignment horizontal="center" vertical="center" wrapText="1"/>
      <protection locked="0"/>
    </xf>
    <xf numFmtId="0" fontId="19" fillId="0" borderId="254" xfId="7" applyFont="1" applyBorder="1" applyAlignment="1">
      <alignment horizontal="center" vertical="center" textRotation="90"/>
    </xf>
    <xf numFmtId="0" fontId="19" fillId="0" borderId="12" xfId="7" applyFont="1" applyBorder="1" applyAlignment="1">
      <alignment horizontal="center" vertical="center" textRotation="90"/>
    </xf>
    <xf numFmtId="0" fontId="19" fillId="0" borderId="42" xfId="7" applyFont="1" applyBorder="1" applyAlignment="1">
      <alignment horizontal="center" vertical="center" textRotation="90"/>
    </xf>
    <xf numFmtId="0" fontId="259" fillId="0" borderId="53" xfId="7" applyFont="1" applyBorder="1" applyAlignment="1" applyProtection="1">
      <alignment horizontal="center" vertical="center"/>
      <protection locked="0"/>
    </xf>
    <xf numFmtId="167" fontId="111" fillId="23" borderId="52" xfId="7" applyNumberFormat="1" applyFont="1" applyFill="1" applyBorder="1" applyAlignment="1">
      <alignment horizontal="center" vertical="center"/>
    </xf>
    <xf numFmtId="167" fontId="111" fillId="23" borderId="53" xfId="7" applyNumberFormat="1" applyFont="1" applyFill="1" applyBorder="1" applyAlignment="1">
      <alignment horizontal="center" vertical="center"/>
    </xf>
    <xf numFmtId="167" fontId="111" fillId="23" borderId="145" xfId="7" applyNumberFormat="1" applyFont="1" applyFill="1" applyBorder="1" applyAlignment="1">
      <alignment horizontal="center" vertical="center"/>
    </xf>
    <xf numFmtId="0" fontId="245" fillId="0" borderId="26" xfId="7" quotePrefix="1" applyFont="1" applyBorder="1" applyAlignment="1" applyProtection="1">
      <alignment horizontal="center" vertical="center" wrapText="1"/>
      <protection locked="0"/>
    </xf>
    <xf numFmtId="0" fontId="245" fillId="0" borderId="24" xfId="7" quotePrefix="1" applyFont="1" applyBorder="1" applyAlignment="1" applyProtection="1">
      <alignment horizontal="center" vertical="center" wrapText="1"/>
      <protection locked="0"/>
    </xf>
    <xf numFmtId="0" fontId="245" fillId="0" borderId="34" xfId="7" quotePrefix="1" applyFont="1" applyBorder="1" applyAlignment="1" applyProtection="1">
      <alignment horizontal="center" vertical="center" wrapText="1"/>
      <protection locked="0"/>
    </xf>
    <xf numFmtId="0" fontId="245" fillId="0" borderId="46" xfId="7" quotePrefix="1" applyFont="1" applyBorder="1" applyAlignment="1" applyProtection="1">
      <alignment horizontal="center" vertical="center" wrapText="1"/>
      <protection locked="0"/>
    </xf>
    <xf numFmtId="0" fontId="245" fillId="0" borderId="1" xfId="7" quotePrefix="1" applyFont="1" applyBorder="1" applyAlignment="1" applyProtection="1">
      <alignment horizontal="center" vertical="center" wrapText="1"/>
      <protection locked="0"/>
    </xf>
    <xf numFmtId="0" fontId="245" fillId="0" borderId="47" xfId="7" quotePrefix="1" applyFont="1" applyBorder="1" applyAlignment="1" applyProtection="1">
      <alignment horizontal="center" vertical="center" wrapText="1"/>
      <protection locked="0"/>
    </xf>
    <xf numFmtId="0" fontId="18" fillId="0" borderId="102" xfId="6" applyFont="1" applyBorder="1" applyAlignment="1">
      <alignment horizontal="center" vertical="center" textRotation="90"/>
    </xf>
    <xf numFmtId="0" fontId="18" fillId="0" borderId="136" xfId="6" applyFont="1" applyBorder="1" applyAlignment="1">
      <alignment horizontal="center" vertical="center" textRotation="90"/>
    </xf>
    <xf numFmtId="0" fontId="18" fillId="0" borderId="137" xfId="6" applyFont="1" applyBorder="1" applyAlignment="1">
      <alignment horizontal="center" vertical="center" textRotation="90"/>
    </xf>
    <xf numFmtId="0" fontId="63" fillId="0" borderId="186" xfId="6" applyFont="1" applyBorder="1" applyAlignment="1" applyProtection="1">
      <alignment horizontal="center" vertical="center" wrapText="1"/>
      <protection locked="0"/>
    </xf>
    <xf numFmtId="0" fontId="63" fillId="0" borderId="56" xfId="6" applyFont="1" applyBorder="1" applyAlignment="1" applyProtection="1">
      <alignment horizontal="center" vertical="center" wrapText="1"/>
      <protection locked="0"/>
    </xf>
    <xf numFmtId="0" fontId="63" fillId="0" borderId="76" xfId="6" applyFont="1" applyBorder="1" applyAlignment="1" applyProtection="1">
      <alignment horizontal="center" vertical="center" wrapText="1"/>
      <protection locked="0"/>
    </xf>
    <xf numFmtId="173" fontId="12" fillId="0" borderId="72" xfId="7" applyNumberFormat="1" applyFont="1" applyBorder="1" applyAlignment="1">
      <alignment horizontal="left" vertical="center"/>
    </xf>
    <xf numFmtId="173" fontId="12" fillId="0" borderId="112" xfId="7" applyNumberFormat="1" applyFont="1" applyBorder="1" applyAlignment="1">
      <alignment horizontal="left" vertical="center"/>
    </xf>
    <xf numFmtId="0" fontId="14" fillId="0" borderId="0" xfId="7" applyFont="1" applyAlignment="1">
      <alignment horizontal="center" vertical="top"/>
    </xf>
    <xf numFmtId="0" fontId="19" fillId="23" borderId="235" xfId="7" applyFont="1" applyFill="1" applyBorder="1" applyAlignment="1">
      <alignment horizontal="center" vertical="center" wrapText="1"/>
    </xf>
    <xf numFmtId="0" fontId="19" fillId="23" borderId="232" xfId="7" applyFont="1" applyFill="1" applyBorder="1" applyAlignment="1">
      <alignment horizontal="center" vertical="center" wrapText="1"/>
    </xf>
    <xf numFmtId="0" fontId="19" fillId="23" borderId="237" xfId="7" applyFont="1" applyFill="1" applyBorder="1" applyAlignment="1">
      <alignment horizontal="center" vertical="center" wrapText="1"/>
    </xf>
    <xf numFmtId="0" fontId="19" fillId="23" borderId="14" xfId="7" applyFont="1" applyFill="1" applyBorder="1" applyAlignment="1">
      <alignment horizontal="center" vertical="center" wrapText="1"/>
    </xf>
    <xf numFmtId="0" fontId="19" fillId="23" borderId="15" xfId="7" applyFont="1" applyFill="1" applyBorder="1" applyAlignment="1">
      <alignment horizontal="center" vertical="center" wrapText="1"/>
    </xf>
    <xf numFmtId="0" fontId="19" fillId="23" borderId="31" xfId="7" applyFont="1" applyFill="1" applyBorder="1" applyAlignment="1">
      <alignment horizontal="center" vertical="center" wrapText="1"/>
    </xf>
    <xf numFmtId="173" fontId="23" fillId="0" borderId="0" xfId="7" applyNumberFormat="1" applyAlignment="1">
      <alignment horizontal="center" vertical="top"/>
    </xf>
    <xf numFmtId="0" fontId="19" fillId="23" borderId="184" xfId="7" applyFont="1" applyFill="1" applyBorder="1" applyAlignment="1">
      <alignment horizontal="center" vertical="center" wrapText="1"/>
    </xf>
    <xf numFmtId="0" fontId="19" fillId="23" borderId="140" xfId="7" applyFont="1" applyFill="1" applyBorder="1" applyAlignment="1">
      <alignment horizontal="center" vertical="center" wrapText="1"/>
    </xf>
    <xf numFmtId="0" fontId="19" fillId="23" borderId="193" xfId="7" applyFont="1" applyFill="1" applyBorder="1" applyAlignment="1">
      <alignment horizontal="center" vertical="center" wrapText="1"/>
    </xf>
    <xf numFmtId="0" fontId="19" fillId="23" borderId="112" xfId="7" applyFont="1" applyFill="1" applyBorder="1" applyAlignment="1">
      <alignment horizontal="center" vertical="center" wrapText="1"/>
    </xf>
    <xf numFmtId="0" fontId="19" fillId="23" borderId="111" xfId="7" applyFont="1" applyFill="1" applyBorder="1" applyAlignment="1">
      <alignment horizontal="center" vertical="center" wrapText="1"/>
    </xf>
    <xf numFmtId="0" fontId="19" fillId="23" borderId="138" xfId="7" applyFont="1" applyFill="1" applyBorder="1" applyAlignment="1">
      <alignment horizontal="center" vertical="center" wrapText="1"/>
    </xf>
    <xf numFmtId="0" fontId="114" fillId="17" borderId="0" xfId="7" applyFont="1" applyFill="1" applyAlignment="1" applyProtection="1">
      <alignment horizontal="center" vertical="center"/>
      <protection locked="0"/>
    </xf>
    <xf numFmtId="0" fontId="62" fillId="0" borderId="0" xfId="7" applyFont="1" applyAlignment="1">
      <alignment horizontal="center" vertical="center"/>
    </xf>
    <xf numFmtId="0" fontId="62" fillId="0" borderId="78" xfId="7" applyFont="1" applyBorder="1" applyAlignment="1">
      <alignment horizontal="center" vertical="center"/>
    </xf>
    <xf numFmtId="0" fontId="13" fillId="0" borderId="24" xfId="7" applyFont="1" applyBorder="1" applyAlignment="1">
      <alignment horizontal="left" vertical="top" wrapText="1"/>
    </xf>
    <xf numFmtId="0" fontId="13" fillId="0" borderId="27" xfId="7" applyFont="1" applyBorder="1" applyAlignment="1">
      <alignment horizontal="left" vertical="top" wrapText="1"/>
    </xf>
    <xf numFmtId="0" fontId="13" fillId="0" borderId="15" xfId="7" applyFont="1" applyBorder="1" applyAlignment="1">
      <alignment horizontal="left" vertical="top" wrapText="1"/>
    </xf>
    <xf numFmtId="0" fontId="13" fillId="0" borderId="31" xfId="7" applyFont="1" applyBorder="1" applyAlignment="1">
      <alignment horizontal="left" vertical="top" wrapText="1"/>
    </xf>
    <xf numFmtId="0" fontId="19" fillId="24" borderId="112" xfId="7" applyFont="1" applyFill="1" applyBorder="1" applyAlignment="1">
      <alignment horizontal="center" vertical="center" textRotation="90"/>
    </xf>
    <xf numFmtId="0" fontId="19" fillId="24" borderId="76" xfId="7" applyFont="1" applyFill="1" applyBorder="1" applyAlignment="1">
      <alignment horizontal="center" vertical="center" textRotation="90"/>
    </xf>
    <xf numFmtId="0" fontId="19" fillId="24" borderId="111" xfId="7" applyFont="1" applyFill="1" applyBorder="1" applyAlignment="1">
      <alignment horizontal="center" vertical="center" textRotation="90"/>
    </xf>
    <xf numFmtId="0" fontId="19" fillId="24" borderId="113" xfId="7" applyFont="1" applyFill="1" applyBorder="1" applyAlignment="1">
      <alignment horizontal="center" vertical="center" textRotation="90"/>
    </xf>
    <xf numFmtId="0" fontId="12" fillId="0" borderId="111" xfId="7" applyFont="1" applyBorder="1" applyAlignment="1">
      <alignment horizontal="center" vertical="top"/>
    </xf>
    <xf numFmtId="0" fontId="12" fillId="0" borderId="138" xfId="7" applyFont="1" applyBorder="1" applyAlignment="1">
      <alignment horizontal="center" vertical="top"/>
    </xf>
    <xf numFmtId="0" fontId="19" fillId="24" borderId="232" xfId="7" applyFont="1" applyFill="1" applyBorder="1" applyAlignment="1">
      <alignment horizontal="center" vertical="center" wrapText="1"/>
    </xf>
    <xf numFmtId="0" fontId="19" fillId="24" borderId="237" xfId="7" applyFont="1" applyFill="1" applyBorder="1" applyAlignment="1">
      <alignment horizontal="center" vertical="center" wrapText="1"/>
    </xf>
    <xf numFmtId="0" fontId="19" fillId="24" borderId="15" xfId="7" applyFont="1" applyFill="1" applyBorder="1" applyAlignment="1">
      <alignment horizontal="center" vertical="center" wrapText="1"/>
    </xf>
    <xf numFmtId="0" fontId="19" fillId="24" borderId="31" xfId="7" applyFont="1" applyFill="1" applyBorder="1" applyAlignment="1">
      <alignment horizontal="center" vertical="center" wrapText="1"/>
    </xf>
    <xf numFmtId="0" fontId="62" fillId="0" borderId="1" xfId="7" applyFont="1" applyBorder="1" applyAlignment="1">
      <alignment horizontal="center" vertical="center"/>
    </xf>
    <xf numFmtId="0" fontId="62" fillId="0" borderId="48" xfId="7" applyFont="1" applyBorder="1" applyAlignment="1">
      <alignment horizontal="center" vertical="center"/>
    </xf>
    <xf numFmtId="0" fontId="79" fillId="0" borderId="15" xfId="7" applyFont="1" applyBorder="1" applyAlignment="1">
      <alignment horizontal="center"/>
    </xf>
    <xf numFmtId="0" fontId="79" fillId="0" borderId="31" xfId="7" applyFont="1" applyBorder="1" applyAlignment="1">
      <alignment horizontal="center"/>
    </xf>
    <xf numFmtId="0" fontId="12" fillId="0" borderId="72" xfId="7" applyFont="1" applyBorder="1" applyAlignment="1">
      <alignment vertical="top"/>
    </xf>
    <xf numFmtId="0" fontId="12" fillId="0" borderId="112" xfId="7" applyFont="1" applyBorder="1" applyAlignment="1">
      <alignment vertical="top"/>
    </xf>
    <xf numFmtId="0" fontId="259" fillId="0" borderId="52" xfId="7" applyFont="1" applyBorder="1" applyAlignment="1" applyProtection="1">
      <alignment horizontal="center" vertical="center"/>
      <protection locked="0"/>
    </xf>
    <xf numFmtId="0" fontId="259" fillId="0" borderId="145" xfId="7" applyFont="1" applyBorder="1" applyAlignment="1" applyProtection="1">
      <alignment horizontal="center" vertical="center"/>
      <protection locked="0"/>
    </xf>
    <xf numFmtId="0" fontId="259" fillId="0" borderId="58" xfId="7" applyFont="1" applyBorder="1" applyAlignment="1" applyProtection="1">
      <alignment horizontal="center" vertical="center"/>
      <protection locked="0"/>
    </xf>
    <xf numFmtId="167" fontId="111" fillId="23" borderId="60" xfId="7" applyNumberFormat="1" applyFont="1" applyFill="1" applyBorder="1" applyAlignment="1">
      <alignment horizontal="center" vertical="center"/>
    </xf>
    <xf numFmtId="167" fontId="111" fillId="23" borderId="58" xfId="7" applyNumberFormat="1" applyFont="1" applyFill="1" applyBorder="1" applyAlignment="1">
      <alignment horizontal="center" vertical="center"/>
    </xf>
    <xf numFmtId="167" fontId="111" fillId="23" borderId="59" xfId="7" applyNumberFormat="1" applyFont="1" applyFill="1" applyBorder="1" applyAlignment="1">
      <alignment horizontal="center" vertical="center"/>
    </xf>
    <xf numFmtId="1" fontId="111" fillId="23" borderId="52" xfId="7" applyNumberFormat="1" applyFont="1" applyFill="1" applyBorder="1" applyAlignment="1">
      <alignment horizontal="center" vertical="center"/>
    </xf>
    <xf numFmtId="1" fontId="111" fillId="23" borderId="53" xfId="7" applyNumberFormat="1" applyFont="1" applyFill="1" applyBorder="1" applyAlignment="1">
      <alignment horizontal="center" vertical="center"/>
    </xf>
    <xf numFmtId="1" fontId="111" fillId="23" borderId="145" xfId="7" applyNumberFormat="1" applyFont="1" applyFill="1" applyBorder="1" applyAlignment="1">
      <alignment horizontal="center" vertical="center"/>
    </xf>
    <xf numFmtId="2" fontId="111" fillId="23" borderId="52" xfId="7" applyNumberFormat="1" applyFont="1" applyFill="1" applyBorder="1" applyAlignment="1">
      <alignment horizontal="center" vertical="center"/>
    </xf>
    <xf numFmtId="2" fontId="111" fillId="23" borderId="53" xfId="7" applyNumberFormat="1" applyFont="1" applyFill="1" applyBorder="1" applyAlignment="1">
      <alignment horizontal="center" vertical="center"/>
    </xf>
    <xf numFmtId="2" fontId="111" fillId="23" borderId="145" xfId="7" applyNumberFormat="1" applyFont="1" applyFill="1" applyBorder="1" applyAlignment="1">
      <alignment horizontal="center" vertical="center"/>
    </xf>
    <xf numFmtId="0" fontId="245" fillId="0" borderId="27" xfId="7" quotePrefix="1" applyFont="1" applyBorder="1" applyAlignment="1" applyProtection="1">
      <alignment horizontal="center" vertical="center" wrapText="1"/>
      <protection locked="0"/>
    </xf>
    <xf numFmtId="0" fontId="245" fillId="0" borderId="48" xfId="7" quotePrefix="1" applyFont="1" applyBorder="1" applyAlignment="1" applyProtection="1">
      <alignment horizontal="center" vertical="center" wrapText="1"/>
      <protection locked="0"/>
    </xf>
    <xf numFmtId="0" fontId="175" fillId="0" borderId="98" xfId="7" applyFont="1" applyBorder="1" applyAlignment="1" applyProtection="1">
      <alignment horizontal="center" vertical="center" wrapText="1"/>
      <protection locked="0"/>
    </xf>
    <xf numFmtId="0" fontId="175" fillId="0" borderId="0" xfId="7" applyFont="1" applyAlignment="1" applyProtection="1">
      <alignment horizontal="center" vertical="center" wrapText="1"/>
      <protection locked="0"/>
    </xf>
    <xf numFmtId="0" fontId="175" fillId="0" borderId="77" xfId="7" applyFont="1" applyBorder="1" applyAlignment="1" applyProtection="1">
      <alignment horizontal="center" vertical="center" wrapText="1"/>
      <protection locked="0"/>
    </xf>
    <xf numFmtId="0" fontId="175" fillId="0" borderId="30" xfId="7" applyFont="1" applyBorder="1" applyAlignment="1" applyProtection="1">
      <alignment horizontal="center" vertical="center" wrapText="1"/>
      <protection locked="0"/>
    </xf>
    <xf numFmtId="0" fontId="175" fillId="0" borderId="15" xfId="7" applyFont="1" applyBorder="1" applyAlignment="1" applyProtection="1">
      <alignment horizontal="center" vertical="center" wrapText="1"/>
      <protection locked="0"/>
    </xf>
    <xf numFmtId="0" fontId="175" fillId="0" borderId="38" xfId="7" applyFont="1" applyBorder="1" applyAlignment="1" applyProtection="1">
      <alignment horizontal="center" vertical="center" wrapText="1"/>
      <protection locked="0"/>
    </xf>
    <xf numFmtId="0" fontId="175" fillId="0" borderId="105" xfId="7" applyFont="1" applyBorder="1" applyAlignment="1" applyProtection="1">
      <alignment horizontal="center" vertical="center" wrapText="1"/>
      <protection locked="0"/>
    </xf>
    <xf numFmtId="0" fontId="175" fillId="0" borderId="110" xfId="7" applyFont="1" applyBorder="1" applyAlignment="1" applyProtection="1">
      <alignment horizontal="center" vertical="center" wrapText="1"/>
      <protection locked="0"/>
    </xf>
    <xf numFmtId="0" fontId="175" fillId="0" borderId="106" xfId="7" applyFont="1" applyBorder="1" applyAlignment="1" applyProtection="1">
      <alignment horizontal="center" vertical="center" wrapText="1"/>
      <protection locked="0"/>
    </xf>
    <xf numFmtId="0" fontId="175" fillId="0" borderId="31" xfId="7" applyFont="1" applyBorder="1" applyAlignment="1" applyProtection="1">
      <alignment horizontal="center" vertical="center" wrapText="1"/>
      <protection locked="0"/>
    </xf>
    <xf numFmtId="0" fontId="245" fillId="0" borderId="0" xfId="7" applyFont="1" applyAlignment="1" applyProtection="1">
      <alignment horizontal="center" vertical="center" wrapText="1"/>
      <protection locked="0"/>
    </xf>
    <xf numFmtId="0" fontId="176" fillId="0" borderId="27" xfId="7" applyFont="1" applyBorder="1" applyAlignment="1" applyProtection="1">
      <alignment horizontal="center" vertical="center" wrapText="1"/>
      <protection locked="0"/>
    </xf>
    <xf numFmtId="0" fontId="176" fillId="0" borderId="31" xfId="7" applyFont="1" applyBorder="1" applyAlignment="1" applyProtection="1">
      <alignment horizontal="center" vertical="center" wrapText="1"/>
      <protection locked="0"/>
    </xf>
    <xf numFmtId="0" fontId="14" fillId="24" borderId="33" xfId="7" applyFont="1" applyFill="1" applyBorder="1" applyAlignment="1">
      <alignment vertical="top"/>
    </xf>
    <xf numFmtId="0" fontId="14" fillId="24" borderId="24" xfId="7" applyFont="1" applyFill="1" applyBorder="1" applyAlignment="1">
      <alignment vertical="top"/>
    </xf>
    <xf numFmtId="0" fontId="14" fillId="24" borderId="25" xfId="7" applyFont="1" applyFill="1" applyBorder="1" applyAlignment="1">
      <alignment vertical="top"/>
    </xf>
    <xf numFmtId="0" fontId="23" fillId="24" borderId="14" xfId="7" applyFill="1" applyBorder="1"/>
    <xf numFmtId="0" fontId="23" fillId="24" borderId="15" xfId="7" applyFill="1" applyBorder="1"/>
    <xf numFmtId="0" fontId="23" fillId="24" borderId="16" xfId="7" applyFill="1" applyBorder="1"/>
    <xf numFmtId="1" fontId="23" fillId="0" borderId="0" xfId="7" applyNumberFormat="1" applyAlignment="1">
      <alignment horizontal="center" vertical="top"/>
    </xf>
    <xf numFmtId="0" fontId="14" fillId="24" borderId="24" xfId="7" applyFont="1" applyFill="1" applyBorder="1" applyAlignment="1">
      <alignment horizontal="right" vertical="top" wrapText="1"/>
    </xf>
    <xf numFmtId="0" fontId="107" fillId="24" borderId="24" xfId="7" applyFont="1" applyFill="1" applyBorder="1" applyAlignment="1">
      <alignment horizontal="right" vertical="top"/>
    </xf>
    <xf numFmtId="0" fontId="107" fillId="24" borderId="25" xfId="7" applyFont="1" applyFill="1" applyBorder="1" applyAlignment="1">
      <alignment horizontal="right" vertical="top"/>
    </xf>
    <xf numFmtId="0" fontId="107" fillId="24" borderId="15" xfId="7" applyFont="1" applyFill="1" applyBorder="1" applyAlignment="1">
      <alignment horizontal="right" vertical="top"/>
    </xf>
    <xf numFmtId="0" fontId="107" fillId="24" borderId="16" xfId="7" applyFont="1" applyFill="1" applyBorder="1" applyAlignment="1">
      <alignment horizontal="right" vertical="top"/>
    </xf>
    <xf numFmtId="0" fontId="14" fillId="24" borderId="25" xfId="7" applyFont="1" applyFill="1" applyBorder="1" applyAlignment="1">
      <alignment horizontal="right" vertical="top" wrapText="1"/>
    </xf>
    <xf numFmtId="0" fontId="14" fillId="24" borderId="15" xfId="7" applyFont="1" applyFill="1" applyBorder="1" applyAlignment="1">
      <alignment horizontal="right" vertical="top" wrapText="1"/>
    </xf>
    <xf numFmtId="0" fontId="14" fillId="24" borderId="16" xfId="7" applyFont="1" applyFill="1" applyBorder="1" applyAlignment="1">
      <alignment horizontal="right" vertical="top" wrapText="1"/>
    </xf>
    <xf numFmtId="0" fontId="243" fillId="0" borderId="26" xfId="7" applyFont="1" applyBorder="1" applyAlignment="1" applyProtection="1">
      <alignment horizontal="center" vertical="center"/>
      <protection locked="0"/>
    </xf>
    <xf numFmtId="0" fontId="243" fillId="0" borderId="24" xfId="7" applyFont="1" applyBorder="1" applyAlignment="1" applyProtection="1">
      <alignment horizontal="center" vertical="center"/>
      <protection locked="0"/>
    </xf>
    <xf numFmtId="0" fontId="243" fillId="0" borderId="27" xfId="7" applyFont="1" applyBorder="1" applyAlignment="1" applyProtection="1">
      <alignment horizontal="center" vertical="center"/>
      <protection locked="0"/>
    </xf>
    <xf numFmtId="0" fontId="245" fillId="0" borderId="98" xfId="7" applyFont="1" applyBorder="1" applyAlignment="1" applyProtection="1">
      <alignment horizontal="center" vertical="center" wrapText="1"/>
      <protection locked="0"/>
    </xf>
    <xf numFmtId="0" fontId="245" fillId="0" borderId="78" xfId="7" applyFont="1" applyBorder="1" applyAlignment="1" applyProtection="1">
      <alignment horizontal="center" vertical="center" wrapText="1"/>
      <protection locked="0"/>
    </xf>
    <xf numFmtId="0" fontId="245" fillId="0" borderId="31" xfId="7" applyFont="1" applyBorder="1" applyAlignment="1" applyProtection="1">
      <alignment horizontal="center" vertical="center" wrapText="1"/>
      <protection locked="0"/>
    </xf>
    <xf numFmtId="0" fontId="246" fillId="0" borderId="164" xfId="7" applyFont="1" applyBorder="1" applyAlignment="1" applyProtection="1">
      <alignment horizontal="center" vertical="center" wrapText="1"/>
      <protection locked="0"/>
    </xf>
    <xf numFmtId="0" fontId="246" fillId="0" borderId="78" xfId="7" applyFont="1" applyBorder="1" applyAlignment="1" applyProtection="1">
      <alignment horizontal="center" vertical="center" wrapText="1"/>
      <protection locked="0"/>
    </xf>
    <xf numFmtId="0" fontId="246" fillId="0" borderId="263" xfId="7" applyFont="1" applyBorder="1" applyAlignment="1" applyProtection="1">
      <alignment horizontal="center" vertical="center" wrapText="1"/>
      <protection locked="0"/>
    </xf>
    <xf numFmtId="0" fontId="246" fillId="0" borderId="48" xfId="7" applyFont="1" applyBorder="1" applyAlignment="1" applyProtection="1">
      <alignment horizontal="center" vertical="center" wrapText="1"/>
      <protection locked="0"/>
    </xf>
    <xf numFmtId="0" fontId="213" fillId="36" borderId="95" xfId="10" applyFont="1" applyFill="1" applyBorder="1" applyAlignment="1">
      <alignment horizontal="center" vertical="center" textRotation="90"/>
    </xf>
    <xf numFmtId="0" fontId="213" fillId="36" borderId="99" xfId="10" applyFont="1" applyFill="1" applyBorder="1" applyAlignment="1">
      <alignment horizontal="center" vertical="center" textRotation="90"/>
    </xf>
    <xf numFmtId="0" fontId="235" fillId="0" borderId="98" xfId="7" applyFont="1" applyBorder="1" applyAlignment="1" applyProtection="1">
      <alignment horizontal="center" vertical="center" wrapText="1"/>
      <protection locked="0"/>
    </xf>
    <xf numFmtId="0" fontId="235" fillId="0" borderId="78" xfId="7" applyFont="1" applyBorder="1" applyAlignment="1" applyProtection="1">
      <alignment horizontal="center" vertical="center" wrapText="1"/>
      <protection locked="0"/>
    </xf>
    <xf numFmtId="0" fontId="235" fillId="0" borderId="46" xfId="7" applyFont="1" applyBorder="1" applyAlignment="1" applyProtection="1">
      <alignment horizontal="center" vertical="center" wrapText="1"/>
      <protection locked="0"/>
    </xf>
    <xf numFmtId="0" fontId="235" fillId="0" borderId="48" xfId="7" applyFont="1" applyBorder="1" applyAlignment="1" applyProtection="1">
      <alignment horizontal="center" vertical="center" wrapText="1"/>
      <protection locked="0"/>
    </xf>
    <xf numFmtId="0" fontId="245" fillId="0" borderId="27" xfId="7" applyFont="1" applyBorder="1" applyAlignment="1" applyProtection="1">
      <alignment horizontal="center" vertical="center" wrapText="1"/>
      <protection locked="0"/>
    </xf>
    <xf numFmtId="49" fontId="107" fillId="23" borderId="0" xfId="7" applyNumberFormat="1" applyFont="1" applyFill="1" applyAlignment="1">
      <alignment horizontal="center" vertical="top"/>
    </xf>
    <xf numFmtId="49" fontId="107" fillId="23" borderId="97" xfId="7" applyNumberFormat="1" applyFont="1" applyFill="1" applyBorder="1" applyAlignment="1">
      <alignment horizontal="center" vertical="top"/>
    </xf>
    <xf numFmtId="0" fontId="243" fillId="0" borderId="167" xfId="7" applyFont="1" applyBorder="1" applyAlignment="1" applyProtection="1">
      <alignment horizontal="center" vertical="center" wrapText="1"/>
      <protection locked="0"/>
    </xf>
    <xf numFmtId="0" fontId="243" fillId="0" borderId="166" xfId="7" applyFont="1" applyBorder="1" applyAlignment="1" applyProtection="1">
      <alignment horizontal="center" vertical="center" wrapText="1"/>
      <protection locked="0"/>
    </xf>
    <xf numFmtId="0" fontId="243" fillId="0" borderId="263" xfId="7" applyFont="1" applyBorder="1" applyAlignment="1" applyProtection="1">
      <alignment horizontal="center" vertical="center" wrapText="1"/>
      <protection locked="0"/>
    </xf>
    <xf numFmtId="0" fontId="243" fillId="0" borderId="1" xfId="7" applyFont="1" applyBorder="1" applyAlignment="1" applyProtection="1">
      <alignment horizontal="center" vertical="center" wrapText="1"/>
      <protection locked="0"/>
    </xf>
    <xf numFmtId="0" fontId="235" fillId="2" borderId="266" xfId="7" applyFont="1" applyFill="1" applyBorder="1" applyAlignment="1">
      <alignment horizontal="left" vertical="top"/>
    </xf>
    <xf numFmtId="0" fontId="235" fillId="2" borderId="232" xfId="7" applyFont="1" applyFill="1" applyBorder="1" applyAlignment="1">
      <alignment horizontal="left" vertical="top"/>
    </xf>
    <xf numFmtId="0" fontId="235" fillId="2" borderId="237" xfId="7" applyFont="1" applyFill="1" applyBorder="1" applyAlignment="1">
      <alignment horizontal="left" vertical="top"/>
    </xf>
    <xf numFmtId="2" fontId="111" fillId="23" borderId="77" xfId="7" applyNumberFormat="1" applyFont="1" applyFill="1" applyBorder="1" applyAlignment="1">
      <alignment horizontal="center" vertical="center" textRotation="90"/>
    </xf>
    <xf numFmtId="2" fontId="111" fillId="23" borderId="47" xfId="7" applyNumberFormat="1" applyFont="1" applyFill="1" applyBorder="1" applyAlignment="1">
      <alignment horizontal="center" vertical="center" textRotation="90"/>
    </xf>
    <xf numFmtId="0" fontId="14" fillId="23" borderId="23" xfId="7" applyFont="1" applyFill="1" applyBorder="1" applyAlignment="1">
      <alignment vertical="top"/>
    </xf>
    <xf numFmtId="0" fontId="14" fillId="23" borderId="269" xfId="7" applyFont="1" applyFill="1" applyBorder="1" applyAlignment="1">
      <alignment vertical="top"/>
    </xf>
    <xf numFmtId="0" fontId="14" fillId="23" borderId="100" xfId="7" applyFont="1" applyFill="1" applyBorder="1" applyAlignment="1">
      <alignment vertical="top"/>
    </xf>
    <xf numFmtId="0" fontId="14" fillId="23" borderId="265" xfId="7" applyFont="1" applyFill="1" applyBorder="1" applyAlignment="1">
      <alignment vertical="top"/>
    </xf>
    <xf numFmtId="0" fontId="235" fillId="2" borderId="268" xfId="7" applyFont="1" applyFill="1" applyBorder="1" applyAlignment="1">
      <alignment horizontal="left" vertical="top"/>
    </xf>
    <xf numFmtId="0" fontId="235" fillId="2" borderId="15" xfId="7" applyFont="1" applyFill="1" applyBorder="1" applyAlignment="1">
      <alignment horizontal="left" vertical="top"/>
    </xf>
    <xf numFmtId="0" fontId="235" fillId="2" borderId="31" xfId="7" applyFont="1" applyFill="1" applyBorder="1" applyAlignment="1">
      <alignment horizontal="left" vertical="top"/>
    </xf>
    <xf numFmtId="0" fontId="175" fillId="0" borderId="26" xfId="7" applyFont="1" applyBorder="1" applyAlignment="1" applyProtection="1">
      <alignment horizontal="center" vertical="center" wrapText="1"/>
      <protection locked="0"/>
    </xf>
    <xf numFmtId="0" fontId="175" fillId="0" borderId="27" xfId="7" applyFont="1" applyBorder="1" applyAlignment="1" applyProtection="1">
      <alignment horizontal="center" vertical="center" wrapText="1"/>
      <protection locked="0"/>
    </xf>
    <xf numFmtId="49" fontId="26" fillId="2" borderId="232" xfId="7" applyNumberFormat="1" applyFont="1" applyFill="1" applyBorder="1" applyAlignment="1" applyProtection="1">
      <alignment horizontal="center" vertical="center" wrapText="1"/>
      <protection locked="0"/>
    </xf>
    <xf numFmtId="0" fontId="26" fillId="2" borderId="232" xfId="7" applyFont="1" applyFill="1" applyBorder="1" applyAlignment="1" applyProtection="1">
      <alignment horizontal="center" vertical="center" wrapText="1"/>
      <protection locked="0"/>
    </xf>
    <xf numFmtId="0" fontId="26" fillId="2" borderId="15" xfId="7" applyFont="1" applyFill="1" applyBorder="1" applyAlignment="1" applyProtection="1">
      <alignment horizontal="center" vertical="center" wrapText="1"/>
      <protection locked="0"/>
    </xf>
    <xf numFmtId="0" fontId="122" fillId="2" borderId="270" xfId="7" applyFont="1" applyFill="1" applyBorder="1" applyAlignment="1">
      <alignment horizontal="center" vertical="center" wrapText="1"/>
    </xf>
    <xf numFmtId="0" fontId="122" fillId="2" borderId="24" xfId="7" applyFont="1" applyFill="1" applyBorder="1" applyAlignment="1">
      <alignment horizontal="center" vertical="center" wrapText="1"/>
    </xf>
    <xf numFmtId="0" fontId="122" fillId="2" borderId="268" xfId="7" applyFont="1" applyFill="1" applyBorder="1" applyAlignment="1">
      <alignment horizontal="center" vertical="center" wrapText="1"/>
    </xf>
    <xf numFmtId="0" fontId="122" fillId="2" borderId="15" xfId="7" applyFont="1" applyFill="1" applyBorder="1" applyAlignment="1">
      <alignment horizontal="center" vertical="center" wrapText="1"/>
    </xf>
    <xf numFmtId="0" fontId="14" fillId="23" borderId="272" xfId="7" applyFont="1" applyFill="1" applyBorder="1" applyAlignment="1">
      <alignment horizontal="center" vertical="top"/>
    </xf>
    <xf numFmtId="0" fontId="14" fillId="23" borderId="273" xfId="7" applyFont="1" applyFill="1" applyBorder="1" applyAlignment="1">
      <alignment horizontal="center" vertical="top"/>
    </xf>
    <xf numFmtId="0" fontId="14" fillId="23" borderId="274" xfId="7" applyFont="1" applyFill="1" applyBorder="1" applyAlignment="1">
      <alignment horizontal="center" vertical="top"/>
    </xf>
    <xf numFmtId="0" fontId="258" fillId="56" borderId="275" xfId="7" applyFont="1" applyFill="1" applyBorder="1" applyAlignment="1">
      <alignment horizontal="center" vertical="top"/>
    </xf>
    <xf numFmtId="0" fontId="258" fillId="56" borderId="273" xfId="7" applyFont="1" applyFill="1" applyBorder="1" applyAlignment="1">
      <alignment horizontal="center" vertical="top"/>
    </xf>
    <xf numFmtId="0" fontId="258" fillId="56" borderId="276" xfId="7" applyFont="1" applyFill="1" applyBorder="1" applyAlignment="1">
      <alignment horizontal="center" vertical="top"/>
    </xf>
    <xf numFmtId="0" fontId="14" fillId="52" borderId="277" xfId="7" applyFont="1" applyFill="1" applyBorder="1" applyAlignment="1">
      <alignment horizontal="center" vertical="top"/>
    </xf>
    <xf numFmtId="0" fontId="14" fillId="52" borderId="274" xfId="7" applyFont="1" applyFill="1" applyBorder="1" applyAlignment="1">
      <alignment horizontal="center" vertical="top"/>
    </xf>
    <xf numFmtId="15" fontId="258" fillId="0" borderId="275" xfId="0" applyNumberFormat="1" applyFont="1" applyBorder="1" applyAlignment="1" applyProtection="1">
      <alignment horizontal="center" vertical="center"/>
      <protection locked="0"/>
    </xf>
    <xf numFmtId="15" fontId="258" fillId="0" borderId="273" xfId="0" applyNumberFormat="1" applyFont="1" applyBorder="1" applyAlignment="1" applyProtection="1">
      <alignment horizontal="center" vertical="center"/>
      <protection locked="0"/>
    </xf>
    <xf numFmtId="0" fontId="14" fillId="0" borderId="277" xfId="7" applyFont="1" applyBorder="1" applyAlignment="1">
      <alignment horizontal="center" vertical="top"/>
    </xf>
    <xf numFmtId="0" fontId="14" fillId="0" borderId="273" xfId="7" applyFont="1" applyBorder="1" applyAlignment="1">
      <alignment horizontal="center" vertical="top"/>
    </xf>
    <xf numFmtId="0" fontId="14" fillId="0" borderId="274" xfId="7" applyFont="1" applyBorder="1" applyAlignment="1">
      <alignment horizontal="center" vertical="top"/>
    </xf>
    <xf numFmtId="0" fontId="258" fillId="0" borderId="273" xfId="7" applyFont="1" applyBorder="1" applyAlignment="1" applyProtection="1">
      <alignment horizontal="center" vertical="top"/>
      <protection locked="0"/>
    </xf>
    <xf numFmtId="0" fontId="258" fillId="0" borderId="278" xfId="7" applyFont="1" applyBorder="1" applyAlignment="1" applyProtection="1">
      <alignment horizontal="center" vertical="top"/>
      <protection locked="0"/>
    </xf>
    <xf numFmtId="0" fontId="23" fillId="23" borderId="235" xfId="7" applyFill="1" applyBorder="1" applyAlignment="1">
      <alignment horizontal="left" vertical="center"/>
    </xf>
    <xf numFmtId="0" fontId="23" fillId="23" borderId="232" xfId="7" applyFill="1" applyBorder="1" applyAlignment="1">
      <alignment horizontal="left" vertical="center"/>
    </xf>
    <xf numFmtId="0" fontId="23" fillId="23" borderId="260" xfId="7" applyFill="1" applyBorder="1" applyAlignment="1">
      <alignment horizontal="left" vertical="center"/>
    </xf>
    <xf numFmtId="0" fontId="197" fillId="23" borderId="14" xfId="7" applyFont="1" applyFill="1" applyBorder="1" applyAlignment="1">
      <alignment horizontal="right" vertical="center"/>
    </xf>
    <xf numFmtId="0" fontId="197" fillId="23" borderId="15" xfId="7" applyFont="1" applyFill="1" applyBorder="1" applyAlignment="1">
      <alignment horizontal="right" vertical="center"/>
    </xf>
    <xf numFmtId="0" fontId="197" fillId="23" borderId="267" xfId="7" applyFont="1" applyFill="1" applyBorder="1" applyAlignment="1">
      <alignment horizontal="right" vertical="center"/>
    </xf>
    <xf numFmtId="0" fontId="107" fillId="0" borderId="270" xfId="7" applyFont="1" applyBorder="1" applyAlignment="1">
      <alignment horizontal="center" vertical="center" wrapText="1"/>
    </xf>
    <xf numFmtId="0" fontId="107" fillId="0" borderId="24" xfId="7" applyFont="1" applyBorder="1" applyAlignment="1">
      <alignment horizontal="center" vertical="center" wrapText="1"/>
    </xf>
    <xf numFmtId="0" fontId="107" fillId="0" borderId="34" xfId="7" applyFont="1" applyBorder="1" applyAlignment="1">
      <alignment horizontal="center" vertical="center" wrapText="1"/>
    </xf>
    <xf numFmtId="0" fontId="107" fillId="0" borderId="268" xfId="7" applyFont="1" applyBorder="1" applyAlignment="1">
      <alignment horizontal="center" vertical="center" wrapText="1"/>
    </xf>
    <xf numFmtId="0" fontId="107" fillId="0" borderId="15" xfId="7" applyFont="1" applyBorder="1" applyAlignment="1">
      <alignment horizontal="center" vertical="center" wrapText="1"/>
    </xf>
    <xf numFmtId="0" fontId="107" fillId="0" borderId="38" xfId="7" applyFont="1" applyBorder="1" applyAlignment="1">
      <alignment horizontal="center" vertical="center" wrapText="1"/>
    </xf>
    <xf numFmtId="0" fontId="112" fillId="0" borderId="164" xfId="7" applyFont="1" applyBorder="1" applyAlignment="1" applyProtection="1">
      <alignment horizontal="center" vertical="center" wrapText="1"/>
      <protection locked="0"/>
    </xf>
    <xf numFmtId="0" fontId="112" fillId="0" borderId="0" xfId="7" applyFont="1" applyAlignment="1" applyProtection="1">
      <alignment horizontal="center" vertical="center" wrapText="1"/>
      <protection locked="0"/>
    </xf>
    <xf numFmtId="0" fontId="112" fillId="0" borderId="263" xfId="7" applyFont="1" applyBorder="1" applyAlignment="1" applyProtection="1">
      <alignment horizontal="center" vertical="center" wrapText="1"/>
      <protection locked="0"/>
    </xf>
    <xf numFmtId="0" fontId="112" fillId="0" borderId="1" xfId="7" applyFont="1" applyBorder="1" applyAlignment="1" applyProtection="1">
      <alignment horizontal="center" vertical="center" wrapText="1"/>
      <protection locked="0"/>
    </xf>
    <xf numFmtId="164" fontId="14" fillId="0" borderId="0" xfId="0" applyNumberFormat="1" applyFont="1" applyAlignment="1">
      <alignment horizontal="center" vertical="top" wrapText="1"/>
    </xf>
    <xf numFmtId="0" fontId="114" fillId="17" borderId="1" xfId="7" applyFont="1" applyFill="1" applyBorder="1" applyAlignment="1" applyProtection="1">
      <alignment horizontal="center" vertical="center"/>
      <protection locked="0"/>
    </xf>
    <xf numFmtId="0" fontId="243" fillId="0" borderId="270" xfId="7" applyFont="1" applyBorder="1" applyAlignment="1" applyProtection="1">
      <alignment horizontal="center" vertical="center"/>
      <protection locked="0"/>
    </xf>
    <xf numFmtId="0" fontId="243" fillId="0" borderId="268" xfId="7" applyFont="1" applyBorder="1" applyAlignment="1" applyProtection="1">
      <alignment horizontal="center" vertical="center"/>
      <protection locked="0"/>
    </xf>
    <xf numFmtId="0" fontId="14" fillId="0" borderId="24" xfId="7" applyFont="1" applyBorder="1" applyAlignment="1" applyProtection="1">
      <alignment horizontal="left" vertical="center" wrapText="1"/>
      <protection locked="0"/>
    </xf>
    <xf numFmtId="0" fontId="14" fillId="0" borderId="27" xfId="7" applyFont="1" applyBorder="1" applyAlignment="1" applyProtection="1">
      <alignment horizontal="left" vertical="center" wrapText="1"/>
      <protection locked="0"/>
    </xf>
    <xf numFmtId="0" fontId="14" fillId="0" borderId="15" xfId="7" applyFont="1" applyBorder="1" applyAlignment="1" applyProtection="1">
      <alignment horizontal="left" vertical="center" wrapText="1"/>
      <protection locked="0"/>
    </xf>
    <xf numFmtId="0" fontId="14" fillId="0" borderId="31" xfId="7" applyFont="1" applyBorder="1" applyAlignment="1" applyProtection="1">
      <alignment horizontal="left" vertical="center" wrapText="1"/>
      <protection locked="0"/>
    </xf>
    <xf numFmtId="0" fontId="14" fillId="0" borderId="0" xfId="7" applyFont="1" applyAlignment="1">
      <alignment horizontal="center" vertical="center"/>
    </xf>
    <xf numFmtId="0" fontId="14" fillId="0" borderId="0" xfId="2" applyFont="1" applyAlignment="1">
      <alignment horizontal="left" vertical="top" wrapText="1"/>
    </xf>
    <xf numFmtId="0" fontId="103" fillId="0" borderId="0" xfId="7" applyFont="1" applyAlignment="1">
      <alignment horizontal="right" vertical="top" wrapText="1"/>
    </xf>
    <xf numFmtId="0" fontId="245" fillId="0" borderId="261" xfId="7" applyFont="1" applyBorder="1" applyAlignment="1" applyProtection="1">
      <alignment horizontal="center" vertical="center" wrapText="1"/>
      <protection locked="0"/>
    </xf>
    <xf numFmtId="0" fontId="175" fillId="0" borderId="266" xfId="7" applyFont="1" applyBorder="1" applyAlignment="1" applyProtection="1">
      <alignment horizontal="center" vertical="center" wrapText="1"/>
      <protection locked="0"/>
    </xf>
    <xf numFmtId="0" fontId="175" fillId="0" borderId="232" xfId="7" applyFont="1" applyBorder="1" applyAlignment="1" applyProtection="1">
      <alignment horizontal="center" vertical="center" wrapText="1"/>
      <protection locked="0"/>
    </xf>
    <xf numFmtId="0" fontId="175" fillId="0" borderId="237" xfId="7" applyFont="1" applyBorder="1" applyAlignment="1" applyProtection="1">
      <alignment horizontal="center" vertical="center" wrapText="1"/>
      <protection locked="0"/>
    </xf>
    <xf numFmtId="0" fontId="77" fillId="0" borderId="110" xfId="7" applyFont="1" applyBorder="1" applyAlignment="1">
      <alignment horizontal="center" vertical="center"/>
    </xf>
    <xf numFmtId="0" fontId="77" fillId="0" borderId="104" xfId="7" applyFont="1" applyBorder="1" applyAlignment="1">
      <alignment horizontal="center" vertical="center"/>
    </xf>
    <xf numFmtId="0" fontId="13" fillId="23" borderId="49" xfId="7" applyFont="1" applyFill="1" applyBorder="1" applyAlignment="1">
      <alignment horizontal="center" vertical="top"/>
    </xf>
    <xf numFmtId="0" fontId="13" fillId="23" borderId="50" xfId="7" applyFont="1" applyFill="1" applyBorder="1" applyAlignment="1">
      <alignment horizontal="center" vertical="top"/>
    </xf>
    <xf numFmtId="0" fontId="13" fillId="23" borderId="51" xfId="7" applyFont="1" applyFill="1" applyBorder="1" applyAlignment="1">
      <alignment horizontal="center" vertical="top"/>
    </xf>
    <xf numFmtId="0" fontId="14" fillId="0" borderId="110" xfId="7" applyFont="1" applyBorder="1" applyAlignment="1">
      <alignment horizontal="center" vertical="top"/>
    </xf>
    <xf numFmtId="0" fontId="14" fillId="0" borderId="106" xfId="7" applyFont="1" applyBorder="1" applyAlignment="1">
      <alignment horizontal="center" vertical="top"/>
    </xf>
    <xf numFmtId="0" fontId="235" fillId="2" borderId="261" xfId="7" quotePrefix="1" applyFont="1" applyFill="1" applyBorder="1" applyAlignment="1">
      <alignment horizontal="center" vertical="center"/>
    </xf>
    <xf numFmtId="0" fontId="235" fillId="2" borderId="232" xfId="7" applyFont="1" applyFill="1" applyBorder="1" applyAlignment="1">
      <alignment horizontal="center" vertical="center"/>
    </xf>
    <xf numFmtId="0" fontId="235" fillId="2" borderId="268" xfId="7" applyFont="1" applyFill="1" applyBorder="1" applyAlignment="1">
      <alignment horizontal="center" vertical="center"/>
    </xf>
    <xf numFmtId="0" fontId="235" fillId="2" borderId="15" xfId="7" applyFont="1" applyFill="1" applyBorder="1" applyAlignment="1">
      <alignment horizontal="center" vertical="center"/>
    </xf>
    <xf numFmtId="0" fontId="281" fillId="0" borderId="33" xfId="15" applyFont="1" applyBorder="1" applyAlignment="1" applyProtection="1">
      <alignment horizontal="center" vertical="center" wrapText="1"/>
      <protection locked="0"/>
    </xf>
    <xf numFmtId="0" fontId="281" fillId="0" borderId="24" xfId="15" applyFont="1" applyBorder="1" applyAlignment="1" applyProtection="1">
      <alignment horizontal="center" vertical="center" wrapText="1"/>
      <protection locked="0"/>
    </xf>
    <xf numFmtId="0" fontId="281" fillId="0" borderId="34" xfId="15" applyFont="1" applyBorder="1" applyAlignment="1" applyProtection="1">
      <alignment horizontal="center" vertical="center" wrapText="1"/>
      <protection locked="0"/>
    </xf>
    <xf numFmtId="0" fontId="281" fillId="0" borderId="44" xfId="15" applyFont="1" applyBorder="1" applyAlignment="1" applyProtection="1">
      <alignment horizontal="center" vertical="center" wrapText="1"/>
      <protection locked="0"/>
    </xf>
    <xf numFmtId="0" fontId="281" fillId="0" borderId="1" xfId="15" applyFont="1" applyBorder="1" applyAlignment="1" applyProtection="1">
      <alignment horizontal="center" vertical="center" wrapText="1"/>
      <protection locked="0"/>
    </xf>
    <xf numFmtId="0" fontId="281" fillId="0" borderId="47" xfId="15" applyFont="1" applyBorder="1" applyAlignment="1" applyProtection="1">
      <alignment horizontal="center" vertical="center" wrapText="1"/>
      <protection locked="0"/>
    </xf>
    <xf numFmtId="0" fontId="3" fillId="2" borderId="190" xfId="15" applyFill="1" applyBorder="1" applyAlignment="1">
      <alignment horizontal="center" vertical="center" textRotation="90" wrapText="1"/>
    </xf>
    <xf numFmtId="0" fontId="3" fillId="2" borderId="139" xfId="15" applyFill="1" applyBorder="1" applyAlignment="1">
      <alignment horizontal="center" vertical="center" textRotation="90" wrapText="1"/>
    </xf>
    <xf numFmtId="0" fontId="14" fillId="0" borderId="86" xfId="7" applyFont="1" applyBorder="1" applyAlignment="1">
      <alignment horizontal="center" vertical="top"/>
    </xf>
    <xf numFmtId="0" fontId="19" fillId="24" borderId="90" xfId="7" applyFont="1" applyFill="1" applyBorder="1" applyAlignment="1">
      <alignment horizontal="center" vertical="center" wrapText="1"/>
    </xf>
    <xf numFmtId="0" fontId="19" fillId="24" borderId="0" xfId="7" applyFont="1" applyFill="1" applyAlignment="1">
      <alignment horizontal="center" vertical="center" wrapText="1"/>
    </xf>
    <xf numFmtId="0" fontId="19" fillId="24" borderId="78" xfId="7" applyFont="1" applyFill="1" applyBorder="1" applyAlignment="1">
      <alignment horizontal="center" vertical="center" wrapText="1"/>
    </xf>
    <xf numFmtId="0" fontId="19" fillId="24" borderId="14" xfId="7" applyFont="1" applyFill="1" applyBorder="1" applyAlignment="1">
      <alignment horizontal="center" vertical="center" wrapText="1"/>
    </xf>
    <xf numFmtId="1" fontId="111" fillId="23" borderId="32" xfId="7" applyNumberFormat="1" applyFont="1" applyFill="1" applyBorder="1" applyAlignment="1">
      <alignment horizontal="center" vertical="center" textRotation="90"/>
    </xf>
    <xf numFmtId="1" fontId="111" fillId="23" borderId="70" xfId="7" applyNumberFormat="1" applyFont="1" applyFill="1" applyBorder="1" applyAlignment="1">
      <alignment horizontal="center" vertical="center" textRotation="90"/>
    </xf>
    <xf numFmtId="1" fontId="111" fillId="23" borderId="43" xfId="7" applyNumberFormat="1" applyFont="1" applyFill="1" applyBorder="1" applyAlignment="1">
      <alignment horizontal="center" vertical="center" textRotation="90"/>
    </xf>
    <xf numFmtId="0" fontId="95" fillId="24" borderId="32" xfId="10" applyFont="1" applyFill="1" applyBorder="1" applyAlignment="1">
      <alignment horizontal="center" vertical="center" textRotation="90"/>
    </xf>
    <xf numFmtId="0" fontId="95" fillId="24" borderId="13" xfId="10" applyFont="1" applyFill="1" applyBorder="1" applyAlignment="1">
      <alignment horizontal="center" vertical="center" textRotation="90"/>
    </xf>
    <xf numFmtId="0" fontId="95" fillId="24" borderId="33" xfId="15" applyFont="1" applyFill="1" applyBorder="1" applyAlignment="1">
      <alignment horizontal="left" vertical="center" wrapText="1"/>
    </xf>
    <xf numFmtId="0" fontId="95" fillId="24" borderId="24" xfId="15" applyFont="1" applyFill="1" applyBorder="1" applyAlignment="1">
      <alignment horizontal="left" vertical="center" wrapText="1"/>
    </xf>
    <xf numFmtId="0" fontId="95" fillId="24" borderId="34" xfId="15" applyFont="1" applyFill="1" applyBorder="1" applyAlignment="1">
      <alignment horizontal="left" vertical="center" wrapText="1"/>
    </xf>
    <xf numFmtId="0" fontId="95" fillId="24" borderId="14" xfId="15" applyFont="1" applyFill="1" applyBorder="1" applyAlignment="1">
      <alignment horizontal="left" vertical="center" wrapText="1"/>
    </xf>
    <xf numFmtId="0" fontId="95" fillId="24" borderId="15" xfId="15" applyFont="1" applyFill="1" applyBorder="1" applyAlignment="1">
      <alignment horizontal="left" vertical="center" wrapText="1"/>
    </xf>
    <xf numFmtId="0" fontId="95" fillId="24" borderId="38" xfId="15" applyFont="1" applyFill="1" applyBorder="1" applyAlignment="1">
      <alignment horizontal="left" vertical="center" wrapText="1"/>
    </xf>
    <xf numFmtId="0" fontId="281" fillId="0" borderId="14" xfId="15" applyFont="1" applyBorder="1" applyAlignment="1" applyProtection="1">
      <alignment horizontal="center" vertical="center" wrapText="1"/>
      <protection locked="0"/>
    </xf>
    <xf numFmtId="0" fontId="281" fillId="0" borderId="15" xfId="15" applyFont="1" applyBorder="1" applyAlignment="1" applyProtection="1">
      <alignment horizontal="center" vertical="center" wrapText="1"/>
      <protection locked="0"/>
    </xf>
    <xf numFmtId="0" fontId="281" fillId="0" borderId="38" xfId="15" applyFont="1" applyBorder="1" applyAlignment="1" applyProtection="1">
      <alignment horizontal="center" vertical="center" wrapText="1"/>
      <protection locked="0"/>
    </xf>
    <xf numFmtId="0" fontId="3" fillId="2" borderId="138" xfId="15" applyFill="1" applyBorder="1" applyAlignment="1">
      <alignment horizontal="center" vertical="center" textRotation="90" wrapText="1"/>
    </xf>
    <xf numFmtId="0" fontId="95" fillId="24" borderId="32" xfId="10" applyFont="1" applyFill="1" applyBorder="1" applyAlignment="1">
      <alignment vertical="center" textRotation="90"/>
    </xf>
    <xf numFmtId="0" fontId="95" fillId="24" borderId="43" xfId="10" applyFont="1" applyFill="1" applyBorder="1" applyAlignment="1">
      <alignment vertical="center" textRotation="90"/>
    </xf>
    <xf numFmtId="0" fontId="95" fillId="24" borderId="71" xfId="15" applyFont="1" applyFill="1" applyBorder="1" applyAlignment="1">
      <alignment horizontal="left" vertical="top" wrapText="1"/>
    </xf>
    <xf numFmtId="0" fontId="95" fillId="24" borderId="72" xfId="15" applyFont="1" applyFill="1" applyBorder="1" applyAlignment="1">
      <alignment horizontal="left" vertical="top" wrapText="1"/>
    </xf>
    <xf numFmtId="0" fontId="95" fillId="24" borderId="112" xfId="15" applyFont="1" applyFill="1" applyBorder="1" applyAlignment="1">
      <alignment horizontal="left" vertical="top" wrapText="1"/>
    </xf>
    <xf numFmtId="0" fontId="95" fillId="24" borderId="55" xfId="15" applyFont="1" applyFill="1" applyBorder="1" applyAlignment="1">
      <alignment horizontal="left" vertical="top" wrapText="1"/>
    </xf>
    <xf numFmtId="0" fontId="95" fillId="24" borderId="56" xfId="15" applyFont="1" applyFill="1" applyBorder="1" applyAlignment="1">
      <alignment horizontal="left" vertical="top" wrapText="1"/>
    </xf>
    <xf numFmtId="0" fontId="95" fillId="24" borderId="76" xfId="15" applyFont="1" applyFill="1" applyBorder="1" applyAlignment="1">
      <alignment horizontal="left" vertical="top" wrapText="1"/>
    </xf>
    <xf numFmtId="0" fontId="281" fillId="0" borderId="90" xfId="15" applyFont="1" applyBorder="1" applyAlignment="1" applyProtection="1">
      <alignment horizontal="center" vertical="center" wrapText="1"/>
      <protection locked="0"/>
    </xf>
    <xf numFmtId="0" fontId="281" fillId="0" borderId="0" xfId="15" applyFont="1" applyAlignment="1" applyProtection="1">
      <alignment horizontal="center" vertical="center" wrapText="1"/>
      <protection locked="0"/>
    </xf>
    <xf numFmtId="0" fontId="281" fillId="0" borderId="77" xfId="15" applyFont="1" applyBorder="1" applyAlignment="1" applyProtection="1">
      <alignment horizontal="center" vertical="center" wrapText="1"/>
      <protection locked="0"/>
    </xf>
    <xf numFmtId="0" fontId="3" fillId="20" borderId="13" xfId="15" applyFill="1" applyBorder="1" applyAlignment="1">
      <alignment horizontal="center" vertical="center" textRotation="90" wrapText="1"/>
    </xf>
    <xf numFmtId="0" fontId="3" fillId="20" borderId="113" xfId="15" applyFill="1" applyBorder="1" applyAlignment="1">
      <alignment horizontal="center" vertical="center" textRotation="90" wrapText="1"/>
    </xf>
    <xf numFmtId="0" fontId="95" fillId="24" borderId="70" xfId="10" applyFont="1" applyFill="1" applyBorder="1" applyAlignment="1">
      <alignment horizontal="center" vertical="center" textRotation="90"/>
    </xf>
    <xf numFmtId="0" fontId="95" fillId="24" borderId="43" xfId="10" applyFont="1" applyFill="1" applyBorder="1" applyAlignment="1">
      <alignment horizontal="center" vertical="center" textRotation="90"/>
    </xf>
    <xf numFmtId="0" fontId="95" fillId="24" borderId="44" xfId="15" applyFont="1" applyFill="1" applyBorder="1" applyAlignment="1">
      <alignment horizontal="left" vertical="center" wrapText="1"/>
    </xf>
    <xf numFmtId="0" fontId="95" fillId="24" borderId="1" xfId="15" applyFont="1" applyFill="1" applyBorder="1" applyAlignment="1">
      <alignment horizontal="left" vertical="center" wrapText="1"/>
    </xf>
    <xf numFmtId="0" fontId="95" fillId="24" borderId="47" xfId="15" applyFont="1" applyFill="1" applyBorder="1" applyAlignment="1">
      <alignment horizontal="left" vertical="center" wrapText="1"/>
    </xf>
    <xf numFmtId="0" fontId="18" fillId="0" borderId="254" xfId="10" applyFont="1" applyBorder="1" applyAlignment="1">
      <alignment horizontal="center" vertical="center" textRotation="90"/>
    </xf>
    <xf numFmtId="0" fontId="18" fillId="0" borderId="12" xfId="10" applyFont="1" applyBorder="1" applyAlignment="1">
      <alignment horizontal="center" vertical="center" textRotation="90"/>
    </xf>
    <xf numFmtId="0" fontId="18" fillId="0" borderId="42" xfId="10" applyFont="1" applyBorder="1" applyAlignment="1">
      <alignment horizontal="center" vertical="center" textRotation="90"/>
    </xf>
    <xf numFmtId="2" fontId="39" fillId="24" borderId="206" xfId="15" applyNumberFormat="1" applyFont="1" applyFill="1" applyBorder="1" applyAlignment="1">
      <alignment horizontal="center" vertical="top"/>
    </xf>
    <xf numFmtId="2" fontId="39" fillId="24" borderId="202" xfId="15" applyNumberFormat="1" applyFont="1" applyFill="1" applyBorder="1" applyAlignment="1">
      <alignment horizontal="center" vertical="top"/>
    </xf>
    <xf numFmtId="2" fontId="39" fillId="24" borderId="207" xfId="15" applyNumberFormat="1" applyFont="1" applyFill="1" applyBorder="1" applyAlignment="1">
      <alignment horizontal="center" vertical="top"/>
    </xf>
    <xf numFmtId="0" fontId="95" fillId="24" borderId="238" xfId="10" applyFont="1" applyFill="1" applyBorder="1" applyAlignment="1">
      <alignment vertical="center" textRotation="90"/>
    </xf>
    <xf numFmtId="0" fontId="95" fillId="24" borderId="13" xfId="10" applyFont="1" applyFill="1" applyBorder="1" applyAlignment="1">
      <alignment vertical="center" textRotation="90"/>
    </xf>
    <xf numFmtId="0" fontId="92" fillId="24" borderId="85" xfId="15" applyFont="1" applyFill="1" applyBorder="1" applyAlignment="1">
      <alignment horizontal="left" vertical="top" wrapText="1"/>
    </xf>
    <xf numFmtId="0" fontId="92" fillId="24" borderId="86" xfId="15" applyFont="1" applyFill="1" applyBorder="1" applyAlignment="1">
      <alignment horizontal="left" vertical="top" wrapText="1"/>
    </xf>
    <xf numFmtId="0" fontId="92" fillId="24" borderId="184" xfId="15" applyFont="1" applyFill="1" applyBorder="1" applyAlignment="1">
      <alignment horizontal="left" vertical="top" wrapText="1"/>
    </xf>
    <xf numFmtId="0" fontId="92" fillId="24" borderId="71" xfId="15" applyFont="1" applyFill="1" applyBorder="1" applyAlignment="1">
      <alignment horizontal="left" vertical="top" wrapText="1"/>
    </xf>
    <xf numFmtId="0" fontId="92" fillId="24" borderId="72" xfId="15" applyFont="1" applyFill="1" applyBorder="1" applyAlignment="1">
      <alignment horizontal="left" vertical="top" wrapText="1"/>
    </xf>
    <xf numFmtId="0" fontId="92" fillId="24" borderId="112" xfId="15" applyFont="1" applyFill="1" applyBorder="1" applyAlignment="1">
      <alignment horizontal="left" vertical="top" wrapText="1"/>
    </xf>
    <xf numFmtId="0" fontId="281" fillId="0" borderId="235" xfId="15" applyFont="1" applyBorder="1" applyAlignment="1" applyProtection="1">
      <alignment horizontal="center" vertical="center" wrapText="1"/>
      <protection locked="0"/>
    </xf>
    <xf numFmtId="0" fontId="281" fillId="0" borderId="232" xfId="15" applyFont="1" applyBorder="1" applyAlignment="1" applyProtection="1">
      <alignment horizontal="center" vertical="center" wrapText="1"/>
      <protection locked="0"/>
    </xf>
    <xf numFmtId="0" fontId="281" fillId="0" borderId="234" xfId="15" applyFont="1" applyBorder="1" applyAlignment="1" applyProtection="1">
      <alignment horizontal="center" vertical="center" wrapText="1"/>
      <protection locked="0"/>
    </xf>
    <xf numFmtId="0" fontId="3" fillId="20" borderId="140" xfId="15" applyFill="1" applyBorder="1" applyAlignment="1">
      <alignment horizontal="center" vertical="center" textRotation="90" wrapText="1"/>
    </xf>
    <xf numFmtId="0" fontId="3" fillId="20" borderId="111" xfId="15" applyFill="1" applyBorder="1" applyAlignment="1">
      <alignment horizontal="center" vertical="center" textRotation="90" wrapText="1"/>
    </xf>
    <xf numFmtId="0" fontId="95" fillId="36" borderId="257" xfId="10" applyFont="1" applyFill="1" applyBorder="1" applyAlignment="1">
      <alignment horizontal="center" vertical="center" textRotation="90"/>
    </xf>
    <xf numFmtId="0" fontId="95" fillId="36" borderId="28" xfId="10" applyFont="1" applyFill="1" applyBorder="1" applyAlignment="1">
      <alignment horizontal="center" vertical="center" textRotation="90"/>
    </xf>
    <xf numFmtId="0" fontId="95" fillId="36" borderId="22" xfId="10" applyFont="1" applyFill="1" applyBorder="1" applyAlignment="1">
      <alignment vertical="center" textRotation="90"/>
    </xf>
    <xf numFmtId="0" fontId="95" fillId="36" borderId="28" xfId="10" applyFont="1" applyFill="1" applyBorder="1" applyAlignment="1">
      <alignment vertical="center" textRotation="90"/>
    </xf>
    <xf numFmtId="0" fontId="105" fillId="0" borderId="33" xfId="15" applyFont="1" applyBorder="1" applyAlignment="1" applyProtection="1">
      <alignment horizontal="center" vertical="center" wrapText="1"/>
      <protection locked="0"/>
    </xf>
    <xf numFmtId="0" fontId="105" fillId="0" borderId="24" xfId="15" applyFont="1" applyBorder="1" applyAlignment="1" applyProtection="1">
      <alignment horizontal="center" vertical="center" wrapText="1"/>
      <protection locked="0"/>
    </xf>
    <xf numFmtId="0" fontId="105" fillId="0" borderId="34" xfId="15" applyFont="1" applyBorder="1" applyAlignment="1" applyProtection="1">
      <alignment horizontal="center" vertical="center" wrapText="1"/>
      <protection locked="0"/>
    </xf>
    <xf numFmtId="0" fontId="105" fillId="0" borderId="14" xfId="15" applyFont="1" applyBorder="1" applyAlignment="1" applyProtection="1">
      <alignment horizontal="center" vertical="center" wrapText="1"/>
      <protection locked="0"/>
    </xf>
    <xf numFmtId="0" fontId="105" fillId="0" borderId="15" xfId="15" applyFont="1" applyBorder="1" applyAlignment="1" applyProtection="1">
      <alignment horizontal="center" vertical="center" wrapText="1"/>
      <protection locked="0"/>
    </xf>
    <xf numFmtId="0" fontId="105" fillId="0" borderId="38" xfId="15" applyFont="1" applyBorder="1" applyAlignment="1" applyProtection="1">
      <alignment horizontal="center" vertical="center" wrapText="1"/>
      <protection locked="0"/>
    </xf>
    <xf numFmtId="0" fontId="92" fillId="24" borderId="296" xfId="15" applyFont="1" applyFill="1" applyBorder="1" applyAlignment="1">
      <alignment horizontal="left" vertical="top" wrapText="1"/>
    </xf>
    <xf numFmtId="0" fontId="92" fillId="24" borderId="297" xfId="15" applyFont="1" applyFill="1" applyBorder="1" applyAlignment="1">
      <alignment horizontal="left" vertical="top" wrapText="1"/>
    </xf>
    <xf numFmtId="0" fontId="3" fillId="2" borderId="193" xfId="15" applyFill="1" applyBorder="1" applyAlignment="1">
      <alignment horizontal="center" vertical="center" textRotation="90" wrapText="1"/>
    </xf>
    <xf numFmtId="0" fontId="19" fillId="23" borderId="38" xfId="7" applyFont="1" applyFill="1" applyBorder="1" applyAlignment="1">
      <alignment horizontal="center" vertical="center" wrapText="1"/>
    </xf>
    <xf numFmtId="0" fontId="19" fillId="23" borderId="13" xfId="7" applyFont="1" applyFill="1" applyBorder="1" applyAlignment="1">
      <alignment horizontal="center" vertical="center" wrapText="1"/>
    </xf>
    <xf numFmtId="0" fontId="19" fillId="23" borderId="190" xfId="7" applyFont="1" applyFill="1" applyBorder="1" applyAlignment="1">
      <alignment horizontal="center" vertical="center" wrapText="1"/>
    </xf>
    <xf numFmtId="0" fontId="280" fillId="4" borderId="1" xfId="7" applyFont="1" applyFill="1" applyBorder="1" applyAlignment="1" applyProtection="1">
      <alignment horizontal="center" vertical="center"/>
      <protection locked="0"/>
    </xf>
    <xf numFmtId="0" fontId="19" fillId="23" borderId="0" xfId="7" applyFont="1" applyFill="1" applyAlignment="1">
      <alignment horizontal="center" vertical="center" wrapText="1"/>
    </xf>
    <xf numFmtId="0" fontId="19" fillId="23" borderId="78" xfId="7" applyFont="1" applyFill="1" applyBorder="1" applyAlignment="1">
      <alignment horizontal="center" vertical="center" wrapText="1"/>
    </xf>
    <xf numFmtId="0" fontId="280" fillId="4" borderId="1" xfId="7" applyFont="1" applyFill="1" applyBorder="1" applyAlignment="1" applyProtection="1">
      <alignment horizontal="center" vertical="top"/>
      <protection locked="0"/>
    </xf>
    <xf numFmtId="0" fontId="259" fillId="0" borderId="295" xfId="7" applyFont="1" applyBorder="1" applyAlignment="1" applyProtection="1">
      <alignment horizontal="center" vertical="center"/>
      <protection locked="0"/>
    </xf>
    <xf numFmtId="0" fontId="14" fillId="23" borderId="113" xfId="7" applyFont="1" applyFill="1" applyBorder="1" applyAlignment="1">
      <alignment vertical="center" wrapText="1"/>
    </xf>
    <xf numFmtId="0" fontId="250" fillId="0" borderId="55" xfId="7" applyFont="1" applyBorder="1" applyAlignment="1" applyProtection="1">
      <alignment horizontal="left" vertical="top" wrapText="1" indent="1"/>
      <protection locked="0"/>
    </xf>
    <xf numFmtId="0" fontId="250" fillId="0" borderId="56" xfId="7" applyFont="1" applyBorder="1" applyAlignment="1" applyProtection="1">
      <alignment horizontal="left" vertical="top" wrapText="1" indent="1"/>
      <protection locked="0"/>
    </xf>
    <xf numFmtId="0" fontId="250" fillId="0" borderId="64" xfId="7" applyFont="1" applyBorder="1" applyAlignment="1" applyProtection="1">
      <alignment horizontal="left" vertical="top" wrapText="1" indent="1"/>
      <protection locked="0"/>
    </xf>
    <xf numFmtId="0" fontId="77" fillId="0" borderId="187" xfId="7" applyFont="1" applyBorder="1" applyAlignment="1">
      <alignment horizontal="center" vertical="center"/>
    </xf>
    <xf numFmtId="0" fontId="77" fillId="0" borderId="36" xfId="7" applyFont="1" applyBorder="1" applyAlignment="1">
      <alignment horizontal="center" vertical="center"/>
    </xf>
    <xf numFmtId="0" fontId="77" fillId="0" borderId="40" xfId="7" applyFont="1" applyBorder="1" applyAlignment="1">
      <alignment horizontal="center" vertical="center"/>
    </xf>
    <xf numFmtId="0" fontId="14" fillId="23" borderId="72" xfId="7" applyFont="1" applyFill="1" applyBorder="1" applyAlignment="1">
      <alignment horizontal="center" vertical="top"/>
    </xf>
    <xf numFmtId="0" fontId="14" fillId="23" borderId="71" xfId="7" applyFont="1" applyFill="1" applyBorder="1" applyAlignment="1">
      <alignment vertical="center" wrapText="1"/>
    </xf>
    <xf numFmtId="0" fontId="14" fillId="23" borderId="72" xfId="7" applyFont="1" applyFill="1" applyBorder="1" applyAlignment="1">
      <alignment vertical="center" wrapText="1"/>
    </xf>
    <xf numFmtId="0" fontId="14" fillId="23" borderId="112" xfId="7" applyFont="1" applyFill="1" applyBorder="1" applyAlignment="1">
      <alignment vertical="center" wrapText="1"/>
    </xf>
    <xf numFmtId="0" fontId="250" fillId="0" borderId="71" xfId="7" applyFont="1" applyBorder="1" applyAlignment="1" applyProtection="1">
      <alignment horizontal="left" vertical="top" wrapText="1" indent="1"/>
      <protection locked="0"/>
    </xf>
    <xf numFmtId="0" fontId="250" fillId="0" borderId="72" xfId="7" applyFont="1" applyBorder="1" applyAlignment="1" applyProtection="1">
      <alignment horizontal="left" vertical="top" wrapText="1" indent="1"/>
      <protection locked="0"/>
    </xf>
    <xf numFmtId="0" fontId="250" fillId="0" borderId="75" xfId="7" applyFont="1" applyBorder="1" applyAlignment="1" applyProtection="1">
      <alignment horizontal="left" vertical="top" wrapText="1" indent="1"/>
      <protection locked="0"/>
    </xf>
    <xf numFmtId="0" fontId="14" fillId="23" borderId="55" xfId="7" applyFont="1" applyFill="1" applyBorder="1" applyAlignment="1">
      <alignment vertical="center" wrapText="1"/>
    </xf>
    <xf numFmtId="0" fontId="14" fillId="23" borderId="56" xfId="7" applyFont="1" applyFill="1" applyBorder="1" applyAlignment="1">
      <alignment vertical="center" wrapText="1"/>
    </xf>
    <xf numFmtId="0" fontId="14" fillId="23" borderId="76" xfId="7" applyFont="1" applyFill="1" applyBorder="1" applyAlignment="1">
      <alignment vertical="center" wrapText="1"/>
    </xf>
    <xf numFmtId="0" fontId="14" fillId="0" borderId="87" xfId="7" applyFont="1" applyBorder="1" applyAlignment="1">
      <alignment horizontal="center" vertical="top"/>
    </xf>
    <xf numFmtId="0" fontId="282" fillId="18" borderId="72" xfId="7" applyFont="1" applyFill="1" applyBorder="1" applyAlignment="1" applyProtection="1">
      <alignment horizontal="center" vertical="center"/>
      <protection locked="0"/>
    </xf>
    <xf numFmtId="0" fontId="14" fillId="23" borderId="71" xfId="7" applyFont="1" applyFill="1" applyBorder="1" applyAlignment="1">
      <alignment horizontal="center" vertical="center" wrapText="1"/>
    </xf>
    <xf numFmtId="0" fontId="14" fillId="23" borderId="72" xfId="7" applyFont="1" applyFill="1" applyBorder="1" applyAlignment="1">
      <alignment horizontal="center" vertical="center" wrapText="1"/>
    </xf>
    <xf numFmtId="0" fontId="23" fillId="23" borderId="72" xfId="7" applyFill="1" applyBorder="1" applyAlignment="1">
      <alignment horizontal="center" vertical="center"/>
    </xf>
    <xf numFmtId="0" fontId="14" fillId="23" borderId="72" xfId="7" applyFont="1" applyFill="1" applyBorder="1" applyAlignment="1">
      <alignment horizontal="center" vertical="center"/>
    </xf>
    <xf numFmtId="0" fontId="23" fillId="24" borderId="72" xfId="7" applyFill="1" applyBorder="1" applyAlignment="1">
      <alignment horizontal="right" vertical="center"/>
    </xf>
    <xf numFmtId="0" fontId="23" fillId="24" borderId="112" xfId="7" applyFill="1" applyBorder="1" applyAlignment="1">
      <alignment horizontal="right" vertical="center"/>
    </xf>
    <xf numFmtId="0" fontId="14" fillId="23" borderId="111" xfId="7" applyFont="1" applyFill="1" applyBorder="1" applyAlignment="1">
      <alignment vertical="center" wrapText="1"/>
    </xf>
    <xf numFmtId="0" fontId="158" fillId="0" borderId="0" xfId="7" applyFont="1" applyAlignment="1" applyProtection="1">
      <alignment horizontal="center" vertical="center" wrapText="1"/>
      <protection locked="0"/>
    </xf>
    <xf numFmtId="0" fontId="158" fillId="0" borderId="77" xfId="7" applyFont="1" applyBorder="1" applyAlignment="1" applyProtection="1">
      <alignment horizontal="center" vertical="center" wrapText="1"/>
      <protection locked="0"/>
    </xf>
    <xf numFmtId="0" fontId="158" fillId="0" borderId="1" xfId="7" applyFont="1" applyBorder="1" applyAlignment="1" applyProtection="1">
      <alignment horizontal="center" vertical="center" wrapText="1"/>
      <protection locked="0"/>
    </xf>
    <xf numFmtId="0" fontId="158" fillId="0" borderId="47" xfId="7" applyFont="1" applyBorder="1" applyAlignment="1" applyProtection="1">
      <alignment horizontal="center" vertical="center" wrapText="1"/>
      <protection locked="0"/>
    </xf>
    <xf numFmtId="0" fontId="158" fillId="0" borderId="98" xfId="7" applyFont="1" applyBorder="1" applyAlignment="1" applyProtection="1">
      <alignment horizontal="center" vertical="center" wrapText="1"/>
      <protection locked="0"/>
    </xf>
    <xf numFmtId="0" fontId="158" fillId="0" borderId="46" xfId="7" applyFont="1" applyBorder="1" applyAlignment="1" applyProtection="1">
      <alignment horizontal="center" vertical="center" wrapText="1"/>
      <protection locked="0"/>
    </xf>
    <xf numFmtId="0" fontId="236" fillId="0" borderId="98" xfId="7" applyFont="1" applyBorder="1" applyAlignment="1" applyProtection="1">
      <alignment horizontal="center" vertical="center" wrapText="1"/>
      <protection locked="0"/>
    </xf>
    <xf numFmtId="0" fontId="236" fillId="0" borderId="0" xfId="7" applyFont="1" applyAlignment="1" applyProtection="1">
      <alignment horizontal="center" vertical="center" wrapText="1"/>
      <protection locked="0"/>
    </xf>
    <xf numFmtId="0" fontId="236" fillId="0" borderId="78" xfId="7" applyFont="1" applyBorder="1" applyAlignment="1" applyProtection="1">
      <alignment horizontal="center" vertical="center" wrapText="1"/>
      <protection locked="0"/>
    </xf>
    <xf numFmtId="0" fontId="236" fillId="0" borderId="46" xfId="7" applyFont="1" applyBorder="1" applyAlignment="1" applyProtection="1">
      <alignment horizontal="center" vertical="center" wrapText="1"/>
      <protection locked="0"/>
    </xf>
    <xf numFmtId="0" fontId="236" fillId="0" borderId="1" xfId="7" applyFont="1" applyBorder="1" applyAlignment="1" applyProtection="1">
      <alignment horizontal="center" vertical="center" wrapText="1"/>
      <protection locked="0"/>
    </xf>
    <xf numFmtId="0" fontId="236" fillId="0" borderId="48" xfId="7" applyFont="1" applyBorder="1" applyAlignment="1" applyProtection="1">
      <alignment horizontal="center" vertical="center" wrapText="1"/>
      <protection locked="0"/>
    </xf>
    <xf numFmtId="1" fontId="111" fillId="23" borderId="238" xfId="7" applyNumberFormat="1" applyFont="1" applyFill="1" applyBorder="1" applyAlignment="1">
      <alignment horizontal="center" vertical="center" textRotation="90"/>
    </xf>
    <xf numFmtId="0" fontId="235" fillId="2" borderId="263" xfId="7" applyFont="1" applyFill="1" applyBorder="1" applyAlignment="1">
      <alignment horizontal="left" vertical="top"/>
    </xf>
    <xf numFmtId="0" fontId="235" fillId="2" borderId="1" xfId="7" applyFont="1" applyFill="1" applyBorder="1" applyAlignment="1">
      <alignment horizontal="left" vertical="top"/>
    </xf>
    <xf numFmtId="0" fontId="235" fillId="2" borderId="48" xfId="7" applyFont="1" applyFill="1" applyBorder="1" applyAlignment="1">
      <alignment horizontal="left" vertical="top"/>
    </xf>
    <xf numFmtId="0" fontId="277" fillId="0" borderId="266" xfId="7" applyFont="1" applyBorder="1" applyAlignment="1" applyProtection="1">
      <alignment horizontal="center" vertical="center" wrapText="1"/>
      <protection locked="0"/>
    </xf>
    <xf numFmtId="0" fontId="277" fillId="0" borderId="232" xfId="7" applyFont="1" applyBorder="1" applyAlignment="1" applyProtection="1">
      <alignment horizontal="center" vertical="center" wrapText="1"/>
      <protection locked="0"/>
    </xf>
    <xf numFmtId="0" fontId="277" fillId="0" borderId="234" xfId="7" applyFont="1" applyBorder="1" applyAlignment="1" applyProtection="1">
      <alignment horizontal="center" vertical="center" wrapText="1"/>
      <protection locked="0"/>
    </xf>
    <xf numFmtId="0" fontId="277" fillId="0" borderId="30" xfId="7" applyFont="1" applyBorder="1" applyAlignment="1" applyProtection="1">
      <alignment horizontal="center" vertical="center" wrapText="1"/>
      <protection locked="0"/>
    </xf>
    <xf numFmtId="0" fontId="277" fillId="0" borderId="15" xfId="7" applyFont="1" applyBorder="1" applyAlignment="1" applyProtection="1">
      <alignment horizontal="center" vertical="center" wrapText="1"/>
      <protection locked="0"/>
    </xf>
    <xf numFmtId="0" fontId="277" fillId="0" borderId="38" xfId="7" applyFont="1" applyBorder="1" applyAlignment="1" applyProtection="1">
      <alignment horizontal="center" vertical="center" wrapText="1"/>
      <protection locked="0"/>
    </xf>
    <xf numFmtId="1" fontId="111" fillId="36" borderId="257" xfId="7" applyNumberFormat="1" applyFont="1" applyFill="1" applyBorder="1" applyAlignment="1">
      <alignment horizontal="center" vertical="center" textRotation="90"/>
    </xf>
    <xf numFmtId="1" fontId="111" fillId="36" borderId="28" xfId="7" applyNumberFormat="1" applyFont="1" applyFill="1" applyBorder="1" applyAlignment="1">
      <alignment horizontal="center" vertical="center" textRotation="90"/>
    </xf>
    <xf numFmtId="0" fontId="236" fillId="0" borderId="7" xfId="7" applyFont="1" applyBorder="1" applyAlignment="1" applyProtection="1">
      <alignment horizontal="center" vertical="center" wrapText="1"/>
      <protection locked="0"/>
    </xf>
    <xf numFmtId="0" fontId="236" fillId="0" borderId="8" xfId="7" applyFont="1" applyBorder="1" applyAlignment="1" applyProtection="1">
      <alignment horizontal="center" vertical="center" wrapText="1"/>
      <protection locked="0"/>
    </xf>
    <xf numFmtId="0" fontId="236" fillId="0" borderId="107" xfId="7" applyFont="1" applyBorder="1" applyAlignment="1" applyProtection="1">
      <alignment horizontal="center" vertical="center" wrapText="1"/>
      <protection locked="0"/>
    </xf>
    <xf numFmtId="2" fontId="111" fillId="23" borderId="34" xfId="7" applyNumberFormat="1" applyFont="1" applyFill="1" applyBorder="1" applyAlignment="1">
      <alignment horizontal="center" vertical="center" textRotation="90"/>
    </xf>
    <xf numFmtId="2" fontId="111" fillId="23" borderId="38" xfId="7" applyNumberFormat="1" applyFont="1" applyFill="1" applyBorder="1" applyAlignment="1">
      <alignment horizontal="center" vertical="center" textRotation="90"/>
    </xf>
    <xf numFmtId="0" fontId="235" fillId="0" borderId="290" xfId="7" applyFont="1" applyBorder="1" applyAlignment="1" applyProtection="1">
      <alignment horizontal="center" vertical="center" wrapText="1"/>
      <protection locked="0"/>
    </xf>
    <xf numFmtId="0" fontId="235" fillId="0" borderId="166" xfId="7" applyFont="1" applyBorder="1" applyAlignment="1" applyProtection="1">
      <alignment horizontal="center" vertical="center" wrapText="1"/>
      <protection locked="0"/>
    </xf>
    <xf numFmtId="0" fontId="235" fillId="0" borderId="291" xfId="7" applyFont="1" applyBorder="1" applyAlignment="1" applyProtection="1">
      <alignment horizontal="center" vertical="center" wrapText="1"/>
      <protection locked="0"/>
    </xf>
    <xf numFmtId="1" fontId="111" fillId="36" borderId="95" xfId="7" applyNumberFormat="1" applyFont="1" applyFill="1" applyBorder="1" applyAlignment="1">
      <alignment horizontal="center" vertical="center" textRotation="90"/>
    </xf>
    <xf numFmtId="0" fontId="235" fillId="0" borderId="167" xfId="7" applyFont="1" applyBorder="1" applyAlignment="1" applyProtection="1">
      <alignment horizontal="center" vertical="center" wrapText="1"/>
      <protection locked="0"/>
    </xf>
    <xf numFmtId="0" fontId="14" fillId="0" borderId="0" xfId="0" applyFont="1" applyAlignment="1">
      <alignment horizontal="center" vertical="top" wrapText="1"/>
    </xf>
    <xf numFmtId="0" fontId="235" fillId="2" borderId="261" xfId="7" quotePrefix="1" applyFont="1" applyFill="1" applyBorder="1" applyAlignment="1">
      <alignment horizontal="center" vertical="center" wrapText="1"/>
    </xf>
    <xf numFmtId="0" fontId="235" fillId="2" borderId="232" xfId="7" applyFont="1" applyFill="1" applyBorder="1" applyAlignment="1">
      <alignment horizontal="center" vertical="center" wrapText="1"/>
    </xf>
    <xf numFmtId="0" fontId="235" fillId="2" borderId="268" xfId="7" applyFont="1" applyFill="1" applyBorder="1" applyAlignment="1">
      <alignment horizontal="center" vertical="center" wrapText="1"/>
    </xf>
    <xf numFmtId="0" fontId="235" fillId="2" borderId="15" xfId="7" applyFont="1" applyFill="1" applyBorder="1" applyAlignment="1">
      <alignment horizontal="center" vertical="center" wrapText="1"/>
    </xf>
    <xf numFmtId="2" fontId="122" fillId="2" borderId="232" xfId="7" applyNumberFormat="1" applyFont="1" applyFill="1" applyBorder="1" applyAlignment="1">
      <alignment horizontal="center" vertical="center" wrapText="1"/>
    </xf>
    <xf numFmtId="2" fontId="122" fillId="2" borderId="237" xfId="7" applyNumberFormat="1" applyFont="1" applyFill="1" applyBorder="1" applyAlignment="1">
      <alignment horizontal="center" vertical="center" wrapText="1"/>
    </xf>
    <xf numFmtId="2" fontId="122" fillId="2" borderId="15" xfId="7" applyNumberFormat="1" applyFont="1" applyFill="1" applyBorder="1" applyAlignment="1">
      <alignment horizontal="center" vertical="center" wrapText="1"/>
    </xf>
    <xf numFmtId="2" fontId="122" fillId="2" borderId="31" xfId="7" applyNumberFormat="1" applyFont="1" applyFill="1" applyBorder="1" applyAlignment="1">
      <alignment horizontal="center" vertical="center" wrapText="1"/>
    </xf>
    <xf numFmtId="1" fontId="111" fillId="36" borderId="22" xfId="7" applyNumberFormat="1" applyFont="1" applyFill="1" applyBorder="1" applyAlignment="1">
      <alignment horizontal="center" vertical="center" textRotation="90"/>
    </xf>
    <xf numFmtId="0" fontId="235" fillId="0" borderId="270" xfId="7" applyFont="1" applyBorder="1" applyAlignment="1" applyProtection="1">
      <alignment horizontal="center" vertical="center"/>
      <protection locked="0"/>
    </xf>
    <xf numFmtId="0" fontId="235" fillId="0" borderId="24" xfId="7" applyFont="1" applyBorder="1" applyAlignment="1" applyProtection="1">
      <alignment horizontal="center" vertical="center"/>
      <protection locked="0"/>
    </xf>
    <xf numFmtId="0" fontId="235" fillId="0" borderId="268" xfId="7" applyFont="1" applyBorder="1" applyAlignment="1" applyProtection="1">
      <alignment horizontal="center" vertical="center"/>
      <protection locked="0"/>
    </xf>
    <xf numFmtId="0" fontId="235" fillId="0" borderId="15" xfId="7" applyFont="1" applyBorder="1" applyAlignment="1" applyProtection="1">
      <alignment horizontal="center" vertical="center"/>
      <protection locked="0"/>
    </xf>
    <xf numFmtId="0" fontId="259" fillId="0" borderId="57" xfId="7" applyFont="1" applyBorder="1" applyAlignment="1" applyProtection="1">
      <alignment horizontal="center" vertical="center"/>
      <protection locked="0"/>
    </xf>
    <xf numFmtId="0" fontId="259" fillId="0" borderId="59" xfId="7" applyFont="1" applyBorder="1" applyAlignment="1" applyProtection="1">
      <alignment horizontal="center" vertical="center"/>
      <protection locked="0"/>
    </xf>
    <xf numFmtId="0" fontId="14" fillId="23" borderId="201" xfId="7" applyFont="1" applyFill="1" applyBorder="1" applyAlignment="1">
      <alignment horizontal="center" vertical="top"/>
    </xf>
    <xf numFmtId="0" fontId="14" fillId="23" borderId="202" xfId="7" applyFont="1" applyFill="1" applyBorder="1" applyAlignment="1">
      <alignment horizontal="center" vertical="top"/>
    </xf>
    <xf numFmtId="0" fontId="14" fillId="23" borderId="203" xfId="7" applyFont="1" applyFill="1" applyBorder="1" applyAlignment="1">
      <alignment horizontal="center" vertical="top"/>
    </xf>
    <xf numFmtId="0" fontId="247" fillId="56" borderId="204" xfId="7" applyFont="1" applyFill="1" applyBorder="1" applyAlignment="1">
      <alignment horizontal="center" vertical="top"/>
    </xf>
    <xf numFmtId="0" fontId="247" fillId="56" borderId="202" xfId="7" applyFont="1" applyFill="1" applyBorder="1" applyAlignment="1">
      <alignment horizontal="center" vertical="top"/>
    </xf>
    <xf numFmtId="0" fontId="247" fillId="56" borderId="205" xfId="7" applyFont="1" applyFill="1" applyBorder="1" applyAlignment="1">
      <alignment horizontal="center" vertical="top"/>
    </xf>
    <xf numFmtId="0" fontId="14" fillId="52" borderId="206" xfId="7" applyFont="1" applyFill="1" applyBorder="1" applyAlignment="1">
      <alignment horizontal="center" vertical="top"/>
    </xf>
    <xf numFmtId="0" fontId="14" fillId="52" borderId="203" xfId="7" applyFont="1" applyFill="1" applyBorder="1" applyAlignment="1">
      <alignment horizontal="center" vertical="top"/>
    </xf>
    <xf numFmtId="15" fontId="258" fillId="0" borderId="204" xfId="0" applyNumberFormat="1" applyFont="1" applyBorder="1" applyAlignment="1" applyProtection="1">
      <alignment horizontal="center" vertical="center"/>
      <protection locked="0"/>
    </xf>
    <xf numFmtId="15" fontId="258" fillId="0" borderId="202" xfId="0" applyNumberFormat="1" applyFont="1" applyBorder="1" applyAlignment="1" applyProtection="1">
      <alignment horizontal="center" vertical="center"/>
      <protection locked="0"/>
    </xf>
    <xf numFmtId="0" fontId="14" fillId="0" borderId="206" xfId="7" applyFont="1" applyBorder="1" applyAlignment="1">
      <alignment horizontal="center" vertical="top"/>
    </xf>
    <xf numFmtId="0" fontId="14" fillId="0" borderId="202" xfId="7" applyFont="1" applyBorder="1" applyAlignment="1">
      <alignment horizontal="center" vertical="top"/>
    </xf>
    <xf numFmtId="0" fontId="14" fillId="0" borderId="203" xfId="7" applyFont="1" applyBorder="1" applyAlignment="1">
      <alignment horizontal="center" vertical="top"/>
    </xf>
    <xf numFmtId="0" fontId="247" fillId="0" borderId="202" xfId="7" applyFont="1" applyBorder="1" applyAlignment="1" applyProtection="1">
      <alignment horizontal="center" vertical="top"/>
      <protection locked="0"/>
    </xf>
    <xf numFmtId="0" fontId="247" fillId="0" borderId="207" xfId="7" applyFont="1" applyBorder="1" applyAlignment="1" applyProtection="1">
      <alignment horizontal="center" vertical="top"/>
      <protection locked="0"/>
    </xf>
    <xf numFmtId="0" fontId="245" fillId="0" borderId="292" xfId="7" applyFont="1" applyBorder="1" applyAlignment="1" applyProtection="1">
      <alignment horizontal="center" vertical="center" wrapText="1"/>
      <protection locked="0"/>
    </xf>
    <xf numFmtId="0" fontId="245" fillId="0" borderId="293" xfId="7" applyFont="1" applyBorder="1" applyAlignment="1" applyProtection="1">
      <alignment horizontal="center" vertical="center" wrapText="1"/>
      <protection locked="0"/>
    </xf>
    <xf numFmtId="0" fontId="245" fillId="0" borderId="294" xfId="7" applyFont="1" applyBorder="1" applyAlignment="1" applyProtection="1">
      <alignment horizontal="center" vertical="center" wrapText="1"/>
      <protection locked="0"/>
    </xf>
    <xf numFmtId="0" fontId="245" fillId="0" borderId="46" xfId="7" applyFont="1" applyBorder="1" applyAlignment="1" applyProtection="1">
      <alignment horizontal="center" vertical="center" wrapText="1"/>
      <protection locked="0"/>
    </xf>
    <xf numFmtId="0" fontId="245" fillId="0" borderId="47" xfId="7" applyFont="1" applyBorder="1" applyAlignment="1" applyProtection="1">
      <alignment horizontal="center" vertical="center" wrapText="1"/>
      <protection locked="0"/>
    </xf>
    <xf numFmtId="0" fontId="14" fillId="23" borderId="33" xfId="7" applyFont="1" applyFill="1" applyBorder="1" applyAlignment="1">
      <alignment horizontal="left" vertical="top"/>
    </xf>
    <xf numFmtId="0" fontId="14" fillId="23" borderId="24" xfId="7" applyFont="1" applyFill="1" applyBorder="1" applyAlignment="1">
      <alignment horizontal="left" vertical="top"/>
    </xf>
    <xf numFmtId="0" fontId="14" fillId="23" borderId="25" xfId="7" applyFont="1" applyFill="1" applyBorder="1" applyAlignment="1">
      <alignment horizontal="left" vertical="top"/>
    </xf>
    <xf numFmtId="0" fontId="14" fillId="23" borderId="44" xfId="7" applyFont="1" applyFill="1" applyBorder="1" applyAlignment="1">
      <alignment horizontal="left" vertical="top"/>
    </xf>
    <xf numFmtId="0" fontId="14" fillId="23" borderId="1" xfId="7" applyFont="1" applyFill="1" applyBorder="1" applyAlignment="1">
      <alignment horizontal="left" vertical="top"/>
    </xf>
    <xf numFmtId="0" fontId="14" fillId="23" borderId="45" xfId="7" applyFont="1" applyFill="1" applyBorder="1" applyAlignment="1">
      <alignment horizontal="left" vertical="top"/>
    </xf>
    <xf numFmtId="0" fontId="243" fillId="0" borderId="24" xfId="7" applyFont="1" applyBorder="1" applyAlignment="1" applyProtection="1">
      <alignment horizontal="center" vertical="center" wrapText="1"/>
      <protection locked="0"/>
    </xf>
    <xf numFmtId="0" fontId="236" fillId="0" borderId="266" xfId="7" applyFont="1" applyBorder="1" applyAlignment="1" applyProtection="1">
      <alignment horizontal="center" vertical="center" wrapText="1"/>
      <protection locked="0"/>
    </xf>
    <xf numFmtId="0" fontId="236" fillId="0" borderId="232" xfId="7" applyFont="1" applyBorder="1" applyAlignment="1" applyProtection="1">
      <alignment horizontal="center" vertical="center" wrapText="1"/>
      <protection locked="0"/>
    </xf>
    <xf numFmtId="0" fontId="236" fillId="0" borderId="237" xfId="7" applyFont="1" applyBorder="1" applyAlignment="1" applyProtection="1">
      <alignment horizontal="center" vertical="center" wrapText="1"/>
      <protection locked="0"/>
    </xf>
    <xf numFmtId="0" fontId="236" fillId="0" borderId="30" xfId="7" applyFont="1" applyBorder="1" applyAlignment="1" applyProtection="1">
      <alignment horizontal="center" vertical="center" wrapText="1"/>
      <protection locked="0"/>
    </xf>
    <xf numFmtId="0" fontId="236" fillId="0" borderId="15" xfId="7" applyFont="1" applyBorder="1" applyAlignment="1" applyProtection="1">
      <alignment horizontal="center" vertical="center" wrapText="1"/>
      <protection locked="0"/>
    </xf>
    <xf numFmtId="0" fontId="236" fillId="0" borderId="31" xfId="7" applyFont="1" applyBorder="1" applyAlignment="1" applyProtection="1">
      <alignment horizontal="center" vertical="center" wrapText="1"/>
      <protection locked="0"/>
    </xf>
    <xf numFmtId="0" fontId="236" fillId="0" borderId="38" xfId="7" applyFont="1" applyBorder="1" applyAlignment="1" applyProtection="1">
      <alignment horizontal="center" vertical="center" wrapText="1"/>
      <protection locked="0"/>
    </xf>
    <xf numFmtId="1" fontId="19" fillId="51" borderId="32" xfId="0" applyNumberFormat="1" applyFont="1" applyFill="1" applyBorder="1" applyAlignment="1">
      <alignment horizontal="center" vertical="center" textRotation="90"/>
    </xf>
    <xf numFmtId="1" fontId="19" fillId="51" borderId="43" xfId="0" applyNumberFormat="1" applyFont="1" applyFill="1" applyBorder="1" applyAlignment="1">
      <alignment horizontal="center" vertical="center" textRotation="90"/>
    </xf>
    <xf numFmtId="1" fontId="19" fillId="51" borderId="13" xfId="0" applyNumberFormat="1" applyFont="1" applyFill="1" applyBorder="1" applyAlignment="1">
      <alignment horizontal="center" vertical="center" textRotation="90"/>
    </xf>
    <xf numFmtId="0" fontId="12" fillId="51" borderId="33" xfId="0" applyFont="1" applyFill="1" applyBorder="1" applyAlignment="1">
      <alignment horizontal="left" vertical="top" wrapText="1"/>
    </xf>
    <xf numFmtId="0" fontId="12" fillId="51" borderId="24" xfId="0" applyFont="1" applyFill="1" applyBorder="1" applyAlignment="1">
      <alignment horizontal="left" vertical="top" wrapText="1"/>
    </xf>
    <xf numFmtId="0" fontId="12" fillId="51" borderId="25" xfId="0" applyFont="1" applyFill="1" applyBorder="1" applyAlignment="1">
      <alignment horizontal="left" vertical="top" wrapText="1"/>
    </xf>
    <xf numFmtId="0" fontId="12" fillId="51" borderId="14" xfId="0" applyFont="1" applyFill="1" applyBorder="1" applyAlignment="1">
      <alignment horizontal="left" vertical="top" wrapText="1"/>
    </xf>
    <xf numFmtId="0" fontId="12" fillId="51" borderId="15" xfId="0" applyFont="1" applyFill="1" applyBorder="1" applyAlignment="1">
      <alignment horizontal="left" vertical="top" wrapText="1"/>
    </xf>
    <xf numFmtId="0" fontId="12" fillId="51" borderId="16" xfId="0" applyFont="1" applyFill="1" applyBorder="1" applyAlignment="1">
      <alignment horizontal="left" vertical="top" wrapText="1"/>
    </xf>
    <xf numFmtId="1" fontId="19" fillId="51" borderId="140" xfId="0" applyNumberFormat="1" applyFont="1" applyFill="1" applyBorder="1" applyAlignment="1">
      <alignment horizontal="center" vertical="center" textRotation="90"/>
    </xf>
    <xf numFmtId="1" fontId="19" fillId="51" borderId="111" xfId="0" applyNumberFormat="1" applyFont="1" applyFill="1" applyBorder="1" applyAlignment="1">
      <alignment horizontal="center" vertical="center" textRotation="90"/>
    </xf>
    <xf numFmtId="0" fontId="12" fillId="51" borderId="140" xfId="0" applyFont="1" applyFill="1" applyBorder="1" applyAlignment="1">
      <alignment horizontal="left" vertical="top" wrapText="1"/>
    </xf>
    <xf numFmtId="0" fontId="12" fillId="51" borderId="141" xfId="0" applyFont="1" applyFill="1" applyBorder="1" applyAlignment="1">
      <alignment horizontal="left" vertical="top" wrapText="1"/>
    </xf>
    <xf numFmtId="0" fontId="12" fillId="51" borderId="111" xfId="0" applyFont="1" applyFill="1" applyBorder="1" applyAlignment="1">
      <alignment horizontal="left" vertical="top" wrapText="1"/>
    </xf>
    <xf numFmtId="0" fontId="12" fillId="51" borderId="142" xfId="0" applyFont="1" applyFill="1" applyBorder="1" applyAlignment="1">
      <alignment horizontal="left" vertical="top" wrapText="1"/>
    </xf>
    <xf numFmtId="1" fontId="19" fillId="51" borderId="113" xfId="0" applyNumberFormat="1" applyFont="1" applyFill="1" applyBorder="1" applyAlignment="1">
      <alignment horizontal="center" vertical="center" textRotation="90"/>
    </xf>
    <xf numFmtId="0" fontId="12" fillId="51" borderId="113" xfId="0" applyFont="1" applyFill="1" applyBorder="1" applyAlignment="1">
      <alignment horizontal="left" vertical="top" wrapText="1"/>
    </xf>
    <xf numFmtId="0" fontId="12" fillId="51" borderId="143" xfId="0" applyFont="1" applyFill="1" applyBorder="1" applyAlignment="1">
      <alignment horizontal="left" vertical="top" wrapText="1"/>
    </xf>
    <xf numFmtId="0" fontId="34" fillId="51" borderId="85" xfId="0" applyFont="1" applyFill="1" applyBorder="1" applyAlignment="1">
      <alignment horizontal="left" vertical="center" wrapText="1"/>
    </xf>
    <xf numFmtId="0" fontId="34" fillId="51" borderId="86" xfId="0" applyFont="1" applyFill="1" applyBorder="1" applyAlignment="1">
      <alignment horizontal="left" vertical="center" wrapText="1"/>
    </xf>
    <xf numFmtId="0" fontId="34" fillId="51" borderId="87" xfId="0" applyFont="1" applyFill="1" applyBorder="1" applyAlignment="1">
      <alignment horizontal="left" vertical="center" wrapText="1"/>
    </xf>
    <xf numFmtId="1" fontId="19" fillId="51" borderId="70" xfId="0" applyNumberFormat="1" applyFont="1" applyFill="1" applyBorder="1" applyAlignment="1">
      <alignment horizontal="center" vertical="center" textRotation="90"/>
    </xf>
    <xf numFmtId="0" fontId="12" fillId="51" borderId="90" xfId="0" applyFont="1" applyFill="1" applyBorder="1" applyAlignment="1">
      <alignment horizontal="left" vertical="top" wrapText="1"/>
    </xf>
    <xf numFmtId="0" fontId="12" fillId="51" borderId="0" xfId="0" applyFont="1" applyFill="1" applyAlignment="1">
      <alignment horizontal="left" vertical="top" wrapText="1"/>
    </xf>
    <xf numFmtId="0" fontId="12" fillId="51" borderId="97" xfId="0" applyFont="1" applyFill="1" applyBorder="1" applyAlignment="1">
      <alignment horizontal="left" vertical="top" wrapText="1"/>
    </xf>
    <xf numFmtId="0" fontId="12" fillId="51" borderId="44" xfId="0" applyFont="1" applyFill="1" applyBorder="1" applyAlignment="1">
      <alignment horizontal="left" vertical="top" wrapText="1"/>
    </xf>
    <xf numFmtId="0" fontId="12" fillId="51" borderId="1" xfId="0" applyFont="1" applyFill="1" applyBorder="1" applyAlignment="1">
      <alignment horizontal="left" vertical="top" wrapText="1"/>
    </xf>
    <xf numFmtId="0" fontId="12" fillId="51" borderId="45" xfId="0" applyFont="1" applyFill="1" applyBorder="1" applyAlignment="1">
      <alignment horizontal="left" vertical="top" wrapText="1"/>
    </xf>
    <xf numFmtId="0" fontId="12" fillId="51" borderId="33" xfId="0" applyFont="1" applyFill="1" applyBorder="1" applyAlignment="1">
      <alignment horizontal="left" vertical="top"/>
    </xf>
    <xf numFmtId="0" fontId="12" fillId="51" borderId="24" xfId="0" applyFont="1" applyFill="1" applyBorder="1" applyAlignment="1">
      <alignment horizontal="left" vertical="top"/>
    </xf>
    <xf numFmtId="0" fontId="12" fillId="51" borderId="25" xfId="0" applyFont="1" applyFill="1" applyBorder="1" applyAlignment="1">
      <alignment horizontal="left" vertical="top"/>
    </xf>
    <xf numFmtId="0" fontId="12" fillId="51" borderId="14" xfId="0" applyFont="1" applyFill="1" applyBorder="1" applyAlignment="1">
      <alignment horizontal="left" vertical="top"/>
    </xf>
    <xf numFmtId="0" fontId="12" fillId="51" borderId="15" xfId="0" applyFont="1" applyFill="1" applyBorder="1" applyAlignment="1">
      <alignment horizontal="left" vertical="top"/>
    </xf>
    <xf numFmtId="0" fontId="12" fillId="51" borderId="16" xfId="0" applyFont="1" applyFill="1" applyBorder="1" applyAlignment="1">
      <alignment horizontal="left" vertical="top"/>
    </xf>
    <xf numFmtId="0" fontId="12" fillId="51" borderId="113" xfId="0" applyFont="1" applyFill="1" applyBorder="1" applyAlignment="1">
      <alignment horizontal="left" vertical="center" wrapText="1"/>
    </xf>
    <xf numFmtId="0" fontId="12" fillId="51" borderId="139" xfId="0" applyFont="1" applyFill="1" applyBorder="1" applyAlignment="1">
      <alignment horizontal="left" vertical="center" wrapText="1"/>
    </xf>
    <xf numFmtId="0" fontId="12" fillId="51" borderId="34" xfId="0" applyFont="1" applyFill="1" applyBorder="1" applyAlignment="1">
      <alignment horizontal="left" vertical="top" wrapText="1"/>
    </xf>
    <xf numFmtId="0" fontId="12" fillId="51" borderId="38" xfId="0" applyFont="1" applyFill="1" applyBorder="1" applyAlignment="1">
      <alignment horizontal="left" vertical="top" wrapText="1"/>
    </xf>
    <xf numFmtId="2" fontId="34" fillId="51" borderId="4" xfId="0" applyNumberFormat="1" applyFont="1" applyFill="1" applyBorder="1" applyAlignment="1">
      <alignment horizontal="left" vertical="top" wrapText="1"/>
    </xf>
    <xf numFmtId="2" fontId="34" fillId="51" borderId="5" xfId="0" applyNumberFormat="1" applyFont="1" applyFill="1" applyBorder="1" applyAlignment="1">
      <alignment horizontal="left" vertical="top" wrapText="1"/>
    </xf>
    <xf numFmtId="2" fontId="34" fillId="51" borderId="68" xfId="0" applyNumberFormat="1" applyFont="1" applyFill="1" applyBorder="1" applyAlignment="1">
      <alignment horizontal="left" vertical="top" wrapText="1"/>
    </xf>
    <xf numFmtId="2" fontId="34" fillId="51" borderId="90" xfId="0" applyNumberFormat="1" applyFont="1" applyFill="1" applyBorder="1" applyAlignment="1">
      <alignment horizontal="left" vertical="top" wrapText="1"/>
    </xf>
    <xf numFmtId="2" fontId="34" fillId="51" borderId="0" xfId="0" applyNumberFormat="1" applyFont="1" applyFill="1" applyAlignment="1">
      <alignment horizontal="left" vertical="top" wrapText="1"/>
    </xf>
    <xf numFmtId="2" fontId="34" fillId="51" borderId="78" xfId="0" applyNumberFormat="1" applyFont="1" applyFill="1" applyBorder="1" applyAlignment="1">
      <alignment horizontal="left" vertical="top" wrapText="1"/>
    </xf>
    <xf numFmtId="0" fontId="19" fillId="51" borderId="32" xfId="0" applyFont="1" applyFill="1" applyBorder="1" applyAlignment="1">
      <alignment horizontal="center" vertical="center" textRotation="90"/>
    </xf>
    <xf numFmtId="0" fontId="19" fillId="51" borderId="70" xfId="0" applyFont="1" applyFill="1" applyBorder="1" applyAlignment="1">
      <alignment horizontal="center" vertical="center" textRotation="90"/>
    </xf>
    <xf numFmtId="0" fontId="19" fillId="51" borderId="43" xfId="0" applyFont="1" applyFill="1" applyBorder="1" applyAlignment="1">
      <alignment horizontal="center" vertical="center" textRotation="90"/>
    </xf>
    <xf numFmtId="0" fontId="12" fillId="51" borderId="71" xfId="0" applyFont="1" applyFill="1" applyBorder="1" applyAlignment="1">
      <alignment horizontal="center" vertical="center" wrapText="1"/>
    </xf>
    <xf numFmtId="0" fontId="12" fillId="51" borderId="112" xfId="0" applyFont="1" applyFill="1" applyBorder="1" applyAlignment="1">
      <alignment horizontal="center" vertical="center" wrapText="1"/>
    </xf>
    <xf numFmtId="0" fontId="12" fillId="51" borderId="13" xfId="0" applyFont="1" applyFill="1" applyBorder="1" applyAlignment="1">
      <alignment horizontal="left" vertical="center" wrapText="1"/>
    </xf>
    <xf numFmtId="0" fontId="12" fillId="51" borderId="111" xfId="0" applyFont="1" applyFill="1" applyBorder="1" applyAlignment="1">
      <alignment horizontal="left" vertical="center" wrapText="1"/>
    </xf>
    <xf numFmtId="0" fontId="19" fillId="51" borderId="13" xfId="0" applyFont="1" applyFill="1" applyBorder="1" applyAlignment="1">
      <alignment horizontal="center" vertical="center" textRotation="90"/>
    </xf>
    <xf numFmtId="0" fontId="12" fillId="51" borderId="71" xfId="0" applyFont="1" applyFill="1" applyBorder="1" applyAlignment="1">
      <alignment horizontal="left" vertical="center" wrapText="1"/>
    </xf>
    <xf numFmtId="0" fontId="12" fillId="51" borderId="72" xfId="0" applyFont="1" applyFill="1" applyBorder="1" applyAlignment="1">
      <alignment horizontal="left" vertical="center" wrapText="1"/>
    </xf>
    <xf numFmtId="0" fontId="12" fillId="51" borderId="112" xfId="0" applyFont="1" applyFill="1" applyBorder="1" applyAlignment="1">
      <alignment horizontal="left" vertical="center" wrapText="1"/>
    </xf>
    <xf numFmtId="0" fontId="12" fillId="51" borderId="75" xfId="0" applyFont="1" applyFill="1" applyBorder="1" applyAlignment="1">
      <alignment horizontal="left" vertical="center" wrapText="1"/>
    </xf>
    <xf numFmtId="2" fontId="11" fillId="51" borderId="90" xfId="0" applyNumberFormat="1" applyFont="1" applyFill="1" applyBorder="1" applyAlignment="1">
      <alignment horizontal="left" vertical="center"/>
    </xf>
    <xf numFmtId="2" fontId="11" fillId="51" borderId="0" xfId="0" applyNumberFormat="1" applyFont="1" applyFill="1" applyAlignment="1">
      <alignment horizontal="left" vertical="center"/>
    </xf>
    <xf numFmtId="2" fontId="11" fillId="51" borderId="77" xfId="0" applyNumberFormat="1" applyFont="1" applyFill="1" applyBorder="1" applyAlignment="1">
      <alignment horizontal="left" vertical="center"/>
    </xf>
    <xf numFmtId="0" fontId="11" fillId="51" borderId="90" xfId="0" applyFont="1" applyFill="1" applyBorder="1" applyAlignment="1">
      <alignment horizontal="left" vertical="top" wrapText="1"/>
    </xf>
    <xf numFmtId="0" fontId="11" fillId="51" borderId="0" xfId="0" applyFont="1" applyFill="1" applyAlignment="1">
      <alignment horizontal="left" vertical="top" wrapText="1"/>
    </xf>
    <xf numFmtId="0" fontId="11" fillId="51" borderId="97" xfId="0" applyFont="1" applyFill="1" applyBorder="1" applyAlignment="1">
      <alignment horizontal="left" vertical="top" wrapText="1"/>
    </xf>
    <xf numFmtId="0" fontId="63" fillId="0" borderId="27" xfId="0" applyFont="1" applyBorder="1" applyAlignment="1" applyProtection="1">
      <alignment horizontal="center" vertical="center" wrapText="1"/>
      <protection locked="0"/>
    </xf>
    <xf numFmtId="0" fontId="63" fillId="0" borderId="31" xfId="0" applyFont="1" applyBorder="1" applyAlignment="1" applyProtection="1">
      <alignment horizontal="center" vertical="center" wrapText="1"/>
      <protection locked="0"/>
    </xf>
    <xf numFmtId="0" fontId="12" fillId="51" borderId="138" xfId="0" applyFont="1" applyFill="1" applyBorder="1" applyAlignment="1">
      <alignment horizontal="left" vertical="center" wrapText="1"/>
    </xf>
    <xf numFmtId="2" fontId="34" fillId="51" borderId="85" xfId="0" applyNumberFormat="1" applyFont="1" applyFill="1" applyBorder="1" applyAlignment="1">
      <alignment horizontal="left" vertical="top"/>
    </xf>
    <xf numFmtId="2" fontId="34" fillId="51" borderId="86" xfId="0" applyNumberFormat="1" applyFont="1" applyFill="1" applyBorder="1" applyAlignment="1">
      <alignment horizontal="left" vertical="top"/>
    </xf>
    <xf numFmtId="2" fontId="34" fillId="51" borderId="87" xfId="0" applyNumberFormat="1" applyFont="1" applyFill="1" applyBorder="1" applyAlignment="1">
      <alignment horizontal="left" vertical="top"/>
    </xf>
    <xf numFmtId="0" fontId="12" fillId="51" borderId="55" xfId="0" applyFont="1" applyFill="1" applyBorder="1" applyAlignment="1">
      <alignment horizontal="center" vertical="center" wrapText="1"/>
    </xf>
    <xf numFmtId="0" fontId="12" fillId="51" borderId="76" xfId="0" applyFont="1" applyFill="1" applyBorder="1" applyAlignment="1">
      <alignment horizontal="center" vertical="center" wrapText="1"/>
    </xf>
    <xf numFmtId="0" fontId="12" fillId="51" borderId="55" xfId="0" applyFont="1" applyFill="1" applyBorder="1" applyAlignment="1">
      <alignment horizontal="left" vertical="center" wrapText="1"/>
    </xf>
    <xf numFmtId="0" fontId="12" fillId="51" borderId="56" xfId="0" applyFont="1" applyFill="1" applyBorder="1" applyAlignment="1">
      <alignment horizontal="left" vertical="center" wrapText="1"/>
    </xf>
    <xf numFmtId="0" fontId="12" fillId="51" borderId="76" xfId="0" applyFont="1" applyFill="1" applyBorder="1" applyAlignment="1">
      <alignment horizontal="left" vertical="center" wrapText="1"/>
    </xf>
    <xf numFmtId="0" fontId="12" fillId="51" borderId="72" xfId="0" applyFont="1" applyFill="1" applyBorder="1" applyAlignment="1">
      <alignment horizontal="center" vertical="center" wrapText="1"/>
    </xf>
    <xf numFmtId="2" fontId="34" fillId="51" borderId="44" xfId="0" applyNumberFormat="1" applyFont="1" applyFill="1" applyBorder="1" applyAlignment="1">
      <alignment horizontal="left" vertical="top" wrapText="1"/>
    </xf>
    <xf numFmtId="2" fontId="34" fillId="51" borderId="1" xfId="0" applyNumberFormat="1" applyFont="1" applyFill="1" applyBorder="1" applyAlignment="1">
      <alignment horizontal="left" vertical="top" wrapText="1"/>
    </xf>
    <xf numFmtId="2" fontId="34" fillId="51" borderId="48" xfId="0" applyNumberFormat="1" applyFont="1" applyFill="1" applyBorder="1" applyAlignment="1">
      <alignment horizontal="left" vertical="top" wrapText="1"/>
    </xf>
    <xf numFmtId="0" fontId="12" fillId="51" borderId="15" xfId="0" applyFont="1" applyFill="1" applyBorder="1" applyAlignment="1">
      <alignment horizontal="left" vertical="center" wrapText="1"/>
    </xf>
    <xf numFmtId="0" fontId="12" fillId="51" borderId="72" xfId="0" applyFont="1" applyFill="1" applyBorder="1" applyAlignment="1">
      <alignment vertical="center" wrapText="1"/>
    </xf>
    <xf numFmtId="0" fontId="12" fillId="51" borderId="75" xfId="0" applyFont="1" applyFill="1" applyBorder="1" applyAlignment="1">
      <alignment vertical="center" wrapText="1"/>
    </xf>
    <xf numFmtId="2" fontId="18" fillId="51" borderId="0" xfId="0" applyNumberFormat="1" applyFont="1" applyFill="1" applyAlignment="1">
      <alignment horizontal="left" vertical="center"/>
    </xf>
    <xf numFmtId="2" fontId="18" fillId="51" borderId="77" xfId="0" applyNumberFormat="1" applyFont="1" applyFill="1" applyBorder="1" applyAlignment="1">
      <alignment horizontal="left" vertical="center"/>
    </xf>
    <xf numFmtId="0" fontId="11" fillId="51" borderId="13" xfId="0" applyFont="1" applyFill="1" applyBorder="1" applyAlignment="1">
      <alignment horizontal="left" vertical="top" wrapText="1"/>
    </xf>
    <xf numFmtId="0" fontId="11" fillId="51" borderId="113" xfId="0" applyFont="1" applyFill="1" applyBorder="1" applyAlignment="1">
      <alignment horizontal="left" vertical="top" wrapText="1"/>
    </xf>
    <xf numFmtId="2" fontId="11" fillId="51" borderId="44" xfId="0" applyNumberFormat="1" applyFont="1" applyFill="1" applyBorder="1" applyAlignment="1">
      <alignment horizontal="left" vertical="center"/>
    </xf>
    <xf numFmtId="2" fontId="11" fillId="51" borderId="1" xfId="0" applyNumberFormat="1" applyFont="1" applyFill="1" applyBorder="1" applyAlignment="1">
      <alignment horizontal="left" vertical="center"/>
    </xf>
    <xf numFmtId="2" fontId="11" fillId="51" borderId="47" xfId="0" applyNumberFormat="1" applyFont="1" applyFill="1" applyBorder="1" applyAlignment="1">
      <alignment horizontal="left" vertical="center"/>
    </xf>
    <xf numFmtId="0" fontId="12" fillId="51" borderId="71" xfId="0" applyFont="1" applyFill="1" applyBorder="1" applyAlignment="1">
      <alignment vertical="center" wrapText="1"/>
    </xf>
    <xf numFmtId="0" fontId="12" fillId="51" borderId="112" xfId="0" applyFont="1" applyFill="1" applyBorder="1" applyAlignment="1">
      <alignment vertical="center" wrapText="1"/>
    </xf>
    <xf numFmtId="0" fontId="12" fillId="9" borderId="232" xfId="0" applyFont="1" applyFill="1" applyBorder="1" applyAlignment="1">
      <alignment horizontal="right" vertical="top" wrapText="1"/>
    </xf>
    <xf numFmtId="0" fontId="12" fillId="9" borderId="264" xfId="0" applyFont="1" applyFill="1" applyBorder="1" applyAlignment="1">
      <alignment horizontal="right" vertical="top" wrapText="1"/>
    </xf>
    <xf numFmtId="0" fontId="12" fillId="9" borderId="235" xfId="0" applyFont="1" applyFill="1" applyBorder="1" applyAlignment="1">
      <alignment horizontal="left" vertical="top" wrapText="1"/>
    </xf>
    <xf numFmtId="0" fontId="63" fillId="0" borderId="266" xfId="0" applyFont="1" applyBorder="1" applyAlignment="1" applyProtection="1">
      <alignment horizontal="center" vertical="center"/>
      <protection locked="0"/>
    </xf>
    <xf numFmtId="0" fontId="63" fillId="0" borderId="232" xfId="0" applyFont="1" applyBorder="1" applyAlignment="1" applyProtection="1">
      <alignment horizontal="center" vertical="center"/>
      <protection locked="0"/>
    </xf>
    <xf numFmtId="0" fontId="177" fillId="0" borderId="98" xfId="0" applyFont="1" applyBorder="1" applyAlignment="1" applyProtection="1">
      <alignment horizontal="center" vertical="center"/>
      <protection locked="0"/>
    </xf>
    <xf numFmtId="0" fontId="177" fillId="0" borderId="0" xfId="0" applyFont="1" applyAlignment="1" applyProtection="1">
      <alignment horizontal="center" vertical="center"/>
      <protection locked="0"/>
    </xf>
    <xf numFmtId="0" fontId="12" fillId="37" borderId="232" xfId="0" applyFont="1" applyFill="1" applyBorder="1" applyAlignment="1">
      <alignment horizontal="left" vertical="top" wrapText="1"/>
    </xf>
    <xf numFmtId="0" fontId="12" fillId="37" borderId="264" xfId="0" applyFont="1" applyFill="1" applyBorder="1" applyAlignment="1">
      <alignment horizontal="left" vertical="top" wrapText="1"/>
    </xf>
    <xf numFmtId="0" fontId="12" fillId="37" borderId="15" xfId="0" applyFont="1" applyFill="1" applyBorder="1" applyAlignment="1">
      <alignment horizontal="left" vertical="top" wrapText="1"/>
    </xf>
    <xf numFmtId="0" fontId="12" fillId="37" borderId="16" xfId="0" applyFont="1" applyFill="1" applyBorder="1" applyAlignment="1">
      <alignment horizontal="left" vertical="top" wrapText="1"/>
    </xf>
    <xf numFmtId="0" fontId="207" fillId="0" borderId="266" xfId="0" applyFont="1" applyBorder="1" applyAlignment="1" applyProtection="1">
      <alignment horizontal="center" vertical="center" wrapText="1"/>
      <protection locked="0"/>
    </xf>
    <xf numFmtId="0" fontId="207" fillId="0" borderId="232" xfId="0" applyFont="1" applyBorder="1" applyAlignment="1" applyProtection="1">
      <alignment horizontal="center" vertical="center" wrapText="1"/>
      <protection locked="0"/>
    </xf>
    <xf numFmtId="0" fontId="207" fillId="0" borderId="30" xfId="0" applyFont="1" applyBorder="1" applyAlignment="1" applyProtection="1">
      <alignment horizontal="center" vertical="center" wrapText="1"/>
      <protection locked="0"/>
    </xf>
    <xf numFmtId="0" fontId="207" fillId="0" borderId="15" xfId="0" applyFont="1" applyBorder="1" applyAlignment="1" applyProtection="1">
      <alignment horizontal="center" vertical="center" wrapText="1"/>
      <protection locked="0"/>
    </xf>
    <xf numFmtId="1" fontId="19" fillId="37" borderId="238" xfId="0" applyNumberFormat="1" applyFont="1" applyFill="1" applyBorder="1" applyAlignment="1">
      <alignment horizontal="center" vertical="center" textRotation="90"/>
    </xf>
    <xf numFmtId="1" fontId="19" fillId="51" borderId="3" xfId="0" applyNumberFormat="1" applyFont="1" applyFill="1" applyBorder="1" applyAlignment="1">
      <alignment horizontal="center" vertical="center" textRotation="90"/>
    </xf>
    <xf numFmtId="0" fontId="12" fillId="51" borderId="5" xfId="0" applyFont="1" applyFill="1" applyBorder="1" applyAlignment="1">
      <alignment horizontal="left" vertical="top" wrapText="1"/>
    </xf>
    <xf numFmtId="0" fontId="12" fillId="51" borderId="6" xfId="0" applyFont="1" applyFill="1" applyBorder="1" applyAlignment="1">
      <alignment horizontal="left" vertical="top" wrapText="1"/>
    </xf>
    <xf numFmtId="0" fontId="207" fillId="0" borderId="98" xfId="0" applyFont="1" applyBorder="1" applyAlignment="1" applyProtection="1">
      <alignment horizontal="center" vertical="center"/>
      <protection locked="0"/>
    </xf>
    <xf numFmtId="0" fontId="207" fillId="0" borderId="0" xfId="0" applyFont="1" applyAlignment="1" applyProtection="1">
      <alignment horizontal="center" vertical="center"/>
      <protection locked="0"/>
    </xf>
    <xf numFmtId="0" fontId="207" fillId="0" borderId="46" xfId="0" applyFont="1" applyBorder="1" applyAlignment="1" applyProtection="1">
      <alignment horizontal="center" vertical="center"/>
      <protection locked="0"/>
    </xf>
    <xf numFmtId="0" fontId="207" fillId="0" borderId="1" xfId="0" applyFont="1" applyBorder="1" applyAlignment="1" applyProtection="1">
      <alignment horizontal="center" vertical="center"/>
      <protection locked="0"/>
    </xf>
    <xf numFmtId="0" fontId="12" fillId="51" borderId="24" xfId="0" applyFont="1" applyFill="1" applyBorder="1" applyAlignment="1">
      <alignment horizontal="right" vertical="top" wrapText="1"/>
    </xf>
    <xf numFmtId="0" fontId="12" fillId="51" borderId="25" xfId="0" applyFont="1" applyFill="1" applyBorder="1" applyAlignment="1">
      <alignment horizontal="right" vertical="top" wrapText="1"/>
    </xf>
    <xf numFmtId="0" fontId="12" fillId="51" borderId="15" xfId="0" applyFont="1" applyFill="1" applyBorder="1" applyAlignment="1">
      <alignment horizontal="right" vertical="top" wrapText="1"/>
    </xf>
    <xf numFmtId="0" fontId="12" fillId="51" borderId="16" xfId="0" applyFont="1" applyFill="1" applyBorder="1" applyAlignment="1">
      <alignment horizontal="right" vertical="top" wrapText="1"/>
    </xf>
    <xf numFmtId="167" fontId="177" fillId="0" borderId="66" xfId="0" applyNumberFormat="1" applyFont="1" applyBorder="1" applyAlignment="1" applyProtection="1">
      <alignment horizontal="center" vertical="center"/>
      <protection locked="0"/>
    </xf>
    <xf numFmtId="167" fontId="177" fillId="0" borderId="5" xfId="0" applyNumberFormat="1" applyFont="1" applyBorder="1" applyAlignment="1" applyProtection="1">
      <alignment horizontal="center" vertical="center"/>
      <protection locked="0"/>
    </xf>
    <xf numFmtId="167" fontId="177" fillId="0" borderId="30" xfId="0" applyNumberFormat="1" applyFont="1" applyBorder="1" applyAlignment="1" applyProtection="1">
      <alignment horizontal="center" vertical="center"/>
      <protection locked="0"/>
    </xf>
    <xf numFmtId="167" fontId="177" fillId="0" borderId="15" xfId="0" applyNumberFormat="1" applyFont="1" applyBorder="1" applyAlignment="1" applyProtection="1">
      <alignment horizontal="center" vertical="center"/>
      <protection locked="0"/>
    </xf>
    <xf numFmtId="0" fontId="12" fillId="51" borderId="4" xfId="0" applyFont="1" applyFill="1" applyBorder="1" applyAlignment="1">
      <alignment horizontal="left" vertical="top" wrapText="1"/>
    </xf>
    <xf numFmtId="167" fontId="63" fillId="0" borderId="35" xfId="0" applyNumberFormat="1" applyFont="1" applyBorder="1" applyAlignment="1" applyProtection="1">
      <alignment horizontal="center" vertical="center"/>
      <protection locked="0"/>
    </xf>
    <xf numFmtId="167" fontId="63" fillId="0" borderId="36" xfId="0" applyNumberFormat="1" applyFont="1" applyBorder="1" applyAlignment="1" applyProtection="1">
      <alignment horizontal="center" vertical="center"/>
      <protection locked="0"/>
    </xf>
    <xf numFmtId="167" fontId="63" fillId="0" borderId="52" xfId="0" applyNumberFormat="1" applyFont="1" applyBorder="1" applyAlignment="1" applyProtection="1">
      <alignment horizontal="center" vertical="center"/>
      <protection locked="0"/>
    </xf>
    <xf numFmtId="167" fontId="63" fillId="0" borderId="53" xfId="0" applyNumberFormat="1" applyFont="1" applyBorder="1" applyAlignment="1" applyProtection="1">
      <alignment horizontal="center" vertical="center"/>
      <protection locked="0"/>
    </xf>
    <xf numFmtId="167" fontId="63" fillId="0" borderId="60" xfId="0" applyNumberFormat="1" applyFont="1" applyBorder="1" applyAlignment="1" applyProtection="1">
      <alignment horizontal="center" vertical="center"/>
      <protection locked="0"/>
    </xf>
    <xf numFmtId="167" fontId="63" fillId="0" borderId="58" xfId="0" applyNumberFormat="1" applyFont="1" applyBorder="1" applyAlignment="1" applyProtection="1">
      <alignment horizontal="center" vertical="center"/>
      <protection locked="0"/>
    </xf>
    <xf numFmtId="0" fontId="12" fillId="51" borderId="232" xfId="0" applyFont="1" applyFill="1" applyBorder="1" applyAlignment="1">
      <alignment horizontal="left" vertical="top" wrapText="1"/>
    </xf>
    <xf numFmtId="0" fontId="12" fillId="51" borderId="264" xfId="0" applyFont="1" applyFill="1" applyBorder="1" applyAlignment="1">
      <alignment horizontal="left" vertical="top" wrapText="1"/>
    </xf>
    <xf numFmtId="1" fontId="19" fillId="51" borderId="89" xfId="0" applyNumberFormat="1" applyFont="1" applyFill="1" applyBorder="1" applyAlignment="1">
      <alignment horizontal="center" vertical="center" textRotation="90"/>
    </xf>
    <xf numFmtId="1" fontId="19" fillId="51" borderId="42" xfId="0" applyNumberFormat="1" applyFont="1" applyFill="1" applyBorder="1" applyAlignment="1">
      <alignment horizontal="center" vertical="center" textRotation="90"/>
    </xf>
    <xf numFmtId="1" fontId="19" fillId="53" borderId="32" xfId="0" applyNumberFormat="1" applyFont="1" applyFill="1" applyBorder="1" applyAlignment="1">
      <alignment horizontal="center" vertical="center" textRotation="90"/>
    </xf>
    <xf numFmtId="1" fontId="19" fillId="53" borderId="43" xfId="0" applyNumberFormat="1" applyFont="1" applyFill="1" applyBorder="1" applyAlignment="1">
      <alignment horizontal="center" vertical="center" textRotation="90"/>
    </xf>
    <xf numFmtId="0" fontId="12" fillId="53" borderId="33" xfId="0" applyFont="1" applyFill="1" applyBorder="1" applyAlignment="1">
      <alignment horizontal="left" vertical="top" wrapText="1"/>
    </xf>
    <xf numFmtId="0" fontId="12" fillId="53" borderId="24" xfId="0" applyFont="1" applyFill="1" applyBorder="1" applyAlignment="1">
      <alignment horizontal="left" vertical="top" wrapText="1"/>
    </xf>
    <xf numFmtId="0" fontId="12" fillId="53" borderId="25" xfId="0" applyFont="1" applyFill="1" applyBorder="1" applyAlignment="1">
      <alignment horizontal="left" vertical="top" wrapText="1"/>
    </xf>
    <xf numFmtId="0" fontId="12" fillId="53" borderId="44" xfId="0" applyFont="1" applyFill="1" applyBorder="1" applyAlignment="1">
      <alignment horizontal="left" vertical="top" wrapText="1"/>
    </xf>
    <xf numFmtId="0" fontId="12" fillId="53" borderId="1" xfId="0" applyFont="1" applyFill="1" applyBorder="1" applyAlignment="1">
      <alignment horizontal="left" vertical="top" wrapText="1"/>
    </xf>
    <xf numFmtId="0" fontId="12" fillId="53" borderId="45" xfId="0" applyFont="1" applyFill="1" applyBorder="1" applyAlignment="1">
      <alignment horizontal="left" vertical="top" wrapText="1"/>
    </xf>
    <xf numFmtId="0" fontId="12" fillId="53" borderId="15" xfId="0" applyFont="1" applyFill="1" applyBorder="1" applyAlignment="1">
      <alignment horizontal="right" vertical="top" wrapText="1"/>
    </xf>
    <xf numFmtId="0" fontId="12" fillId="53" borderId="16" xfId="0" applyFont="1" applyFill="1" applyBorder="1" applyAlignment="1">
      <alignment horizontal="right" vertical="top" wrapText="1"/>
    </xf>
    <xf numFmtId="0" fontId="12" fillId="53" borderId="23" xfId="0" applyFont="1" applyFill="1" applyBorder="1" applyAlignment="1">
      <alignment horizontal="left" vertical="top" wrapText="1"/>
    </xf>
    <xf numFmtId="0" fontId="12" fillId="53" borderId="29" xfId="0" applyFont="1" applyFill="1" applyBorder="1" applyAlignment="1">
      <alignment horizontal="left" vertical="top" wrapText="1"/>
    </xf>
    <xf numFmtId="0" fontId="12" fillId="53" borderId="15" xfId="0" applyFont="1" applyFill="1" applyBorder="1" applyAlignment="1">
      <alignment horizontal="left" vertical="top" wrapText="1"/>
    </xf>
    <xf numFmtId="0" fontId="12" fillId="53" borderId="16" xfId="0" applyFont="1" applyFill="1" applyBorder="1" applyAlignment="1">
      <alignment horizontal="left" vertical="top" wrapText="1"/>
    </xf>
    <xf numFmtId="0" fontId="12" fillId="53" borderId="256" xfId="0" applyFont="1" applyFill="1" applyBorder="1" applyAlignment="1">
      <alignment horizontal="left" vertical="top" wrapText="1"/>
    </xf>
    <xf numFmtId="0" fontId="12" fillId="53" borderId="232" xfId="0" applyFont="1" applyFill="1" applyBorder="1" applyAlignment="1">
      <alignment horizontal="right" vertical="top" wrapText="1"/>
    </xf>
    <xf numFmtId="0" fontId="12" fillId="53" borderId="264" xfId="0" applyFont="1" applyFill="1" applyBorder="1" applyAlignment="1">
      <alignment horizontal="right" vertical="top" wrapText="1"/>
    </xf>
    <xf numFmtId="1" fontId="19" fillId="53" borderId="13" xfId="0" applyNumberFormat="1" applyFont="1" applyFill="1" applyBorder="1" applyAlignment="1">
      <alignment horizontal="center" vertical="center" textRotation="90"/>
    </xf>
    <xf numFmtId="0" fontId="12" fillId="51" borderId="232" xfId="0" applyFont="1" applyFill="1" applyBorder="1" applyAlignment="1">
      <alignment horizontal="right" vertical="top" wrapText="1"/>
    </xf>
    <xf numFmtId="0" fontId="12" fillId="51" borderId="264" xfId="0" applyFont="1" applyFill="1" applyBorder="1" applyAlignment="1">
      <alignment horizontal="right" vertical="top" wrapText="1"/>
    </xf>
    <xf numFmtId="0" fontId="12" fillId="53" borderId="0" xfId="0" applyFont="1" applyFill="1" applyAlignment="1">
      <alignment horizontal="left" vertical="top" wrapText="1"/>
    </xf>
    <xf numFmtId="0" fontId="12" fillId="51" borderId="0" xfId="0" applyFont="1" applyFill="1" applyAlignment="1">
      <alignment horizontal="right" vertical="top" wrapText="1"/>
    </xf>
    <xf numFmtId="0" fontId="12" fillId="51" borderId="97" xfId="0" applyFont="1" applyFill="1" applyBorder="1" applyAlignment="1">
      <alignment horizontal="right" vertical="top" wrapText="1"/>
    </xf>
    <xf numFmtId="0" fontId="177" fillId="0" borderId="98" xfId="0" applyFont="1" applyBorder="1" applyAlignment="1" applyProtection="1">
      <alignment horizontal="center" vertical="center" wrapText="1"/>
      <protection locked="0"/>
    </xf>
    <xf numFmtId="0" fontId="177" fillId="0" borderId="0" xfId="0" applyFont="1" applyAlignment="1" applyProtection="1">
      <alignment horizontal="center" vertical="center" wrapText="1"/>
      <protection locked="0"/>
    </xf>
    <xf numFmtId="0" fontId="207" fillId="0" borderId="30" xfId="0" applyFont="1" applyBorder="1" applyAlignment="1" applyProtection="1">
      <alignment horizontal="center" vertical="center"/>
      <protection locked="0"/>
    </xf>
    <xf numFmtId="0" fontId="207" fillId="0" borderId="15" xfId="0" applyFont="1" applyBorder="1" applyAlignment="1" applyProtection="1">
      <alignment horizontal="center" vertical="center"/>
      <protection locked="0"/>
    </xf>
    <xf numFmtId="1" fontId="19" fillId="51" borderId="238" xfId="0" applyNumberFormat="1" applyFont="1" applyFill="1" applyBorder="1" applyAlignment="1">
      <alignment horizontal="center" vertical="center" textRotation="90"/>
    </xf>
    <xf numFmtId="0" fontId="177" fillId="0" borderId="7" xfId="0" applyFont="1" applyBorder="1" applyAlignment="1" applyProtection="1">
      <alignment horizontal="center" vertical="center"/>
      <protection locked="0"/>
    </xf>
    <xf numFmtId="0" fontId="177" fillId="0" borderId="8" xfId="0" applyFont="1" applyBorder="1" applyAlignment="1" applyProtection="1">
      <alignment horizontal="center" vertical="center"/>
      <protection locked="0"/>
    </xf>
    <xf numFmtId="0" fontId="12" fillId="51" borderId="5" xfId="0" applyFont="1" applyFill="1" applyBorder="1" applyAlignment="1">
      <alignment horizontal="right" vertical="top" wrapText="1"/>
    </xf>
    <xf numFmtId="0" fontId="12" fillId="51" borderId="6" xfId="0" applyFont="1" applyFill="1" applyBorder="1" applyAlignment="1">
      <alignment horizontal="right" vertical="top" wrapText="1"/>
    </xf>
    <xf numFmtId="0" fontId="207" fillId="0" borderId="26" xfId="0" applyFont="1" applyBorder="1" applyAlignment="1" applyProtection="1">
      <alignment horizontal="center" vertical="center"/>
      <protection locked="0"/>
    </xf>
    <xf numFmtId="0" fontId="207" fillId="0" borderId="24" xfId="0" applyFont="1" applyBorder="1" applyAlignment="1" applyProtection="1">
      <alignment horizontal="center" vertical="center"/>
      <protection locked="0"/>
    </xf>
    <xf numFmtId="0" fontId="12" fillId="51" borderId="3" xfId="0" applyFont="1" applyFill="1" applyBorder="1" applyAlignment="1">
      <alignment horizontal="left" vertical="top" wrapText="1"/>
    </xf>
    <xf numFmtId="0" fontId="12" fillId="51" borderId="159" xfId="0" applyFont="1" applyFill="1" applyBorder="1" applyAlignment="1">
      <alignment horizontal="left" vertical="top" wrapText="1"/>
    </xf>
    <xf numFmtId="0" fontId="12" fillId="51" borderId="13" xfId="0" applyFont="1" applyFill="1" applyBorder="1" applyAlignment="1">
      <alignment horizontal="left" vertical="top" wrapText="1"/>
    </xf>
    <xf numFmtId="0" fontId="12" fillId="51" borderId="148" xfId="0" applyFont="1" applyFill="1" applyBorder="1" applyAlignment="1">
      <alignment horizontal="left" vertical="top" wrapText="1"/>
    </xf>
    <xf numFmtId="0" fontId="150" fillId="2" borderId="30" xfId="0" applyFont="1" applyFill="1" applyBorder="1" applyAlignment="1">
      <alignment horizontal="center" vertical="center"/>
    </xf>
    <xf numFmtId="0" fontId="150" fillId="2" borderId="15" xfId="0" applyFont="1" applyFill="1" applyBorder="1" applyAlignment="1">
      <alignment horizontal="center" vertical="center"/>
    </xf>
    <xf numFmtId="0" fontId="150" fillId="2" borderId="31" xfId="0" applyFont="1" applyFill="1" applyBorder="1" applyAlignment="1">
      <alignment horizontal="center" vertical="center"/>
    </xf>
    <xf numFmtId="0" fontId="150" fillId="0" borderId="98" xfId="0" applyFont="1" applyBorder="1" applyAlignment="1" applyProtection="1">
      <alignment horizontal="center" vertical="center"/>
      <protection locked="0"/>
    </xf>
    <xf numFmtId="0" fontId="150" fillId="0" borderId="0" xfId="0" applyFont="1" applyAlignment="1" applyProtection="1">
      <alignment horizontal="center" vertical="center"/>
      <protection locked="0"/>
    </xf>
    <xf numFmtId="0" fontId="23" fillId="0" borderId="0" xfId="0" applyFont="1" applyAlignment="1">
      <alignment horizontal="center"/>
    </xf>
    <xf numFmtId="0" fontId="23" fillId="0" borderId="1" xfId="0" applyFont="1" applyBorder="1" applyAlignment="1">
      <alignment horizontal="center"/>
    </xf>
    <xf numFmtId="0" fontId="12" fillId="51" borderId="33" xfId="0" applyFont="1" applyFill="1" applyBorder="1" applyAlignment="1">
      <alignment horizontal="left" vertical="center" wrapText="1"/>
    </xf>
    <xf numFmtId="0" fontId="12" fillId="51" borderId="24" xfId="0" applyFont="1" applyFill="1" applyBorder="1" applyAlignment="1">
      <alignment horizontal="left" vertical="center" wrapText="1"/>
    </xf>
    <xf numFmtId="0" fontId="12" fillId="51" borderId="25" xfId="0" applyFont="1" applyFill="1" applyBorder="1" applyAlignment="1">
      <alignment horizontal="left" vertical="center" wrapText="1"/>
    </xf>
    <xf numFmtId="0" fontId="12" fillId="51" borderId="14" xfId="0" applyFont="1" applyFill="1" applyBorder="1" applyAlignment="1">
      <alignment horizontal="left" vertical="center" wrapText="1"/>
    </xf>
    <xf numFmtId="0" fontId="12" fillId="51" borderId="16" xfId="0" applyFont="1" applyFill="1" applyBorder="1" applyAlignment="1">
      <alignment horizontal="left" vertical="center" wrapText="1"/>
    </xf>
    <xf numFmtId="0" fontId="12" fillId="51" borderId="32" xfId="0" applyFont="1" applyFill="1" applyBorder="1" applyAlignment="1">
      <alignment horizontal="left" vertical="top" wrapText="1"/>
    </xf>
    <xf numFmtId="0" fontId="12" fillId="51" borderId="147" xfId="0" applyFont="1" applyFill="1" applyBorder="1" applyAlignment="1">
      <alignment horizontal="left" vertical="top" wrapText="1"/>
    </xf>
    <xf numFmtId="0" fontId="12" fillId="51" borderId="70" xfId="0" applyFont="1" applyFill="1" applyBorder="1" applyAlignment="1">
      <alignment horizontal="left" vertical="top" wrapText="1"/>
    </xf>
    <xf numFmtId="0" fontId="12" fillId="51" borderId="191" xfId="0" applyFont="1" applyFill="1" applyBorder="1" applyAlignment="1">
      <alignment horizontal="left" vertical="top" wrapText="1"/>
    </xf>
    <xf numFmtId="0" fontId="12" fillId="51" borderId="43" xfId="0" applyFont="1" applyFill="1" applyBorder="1" applyAlignment="1">
      <alignment horizontal="left" vertical="top" wrapText="1"/>
    </xf>
    <xf numFmtId="0" fontId="12" fillId="51" borderId="149" xfId="0" applyFont="1" applyFill="1" applyBorder="1" applyAlignment="1">
      <alignment horizontal="left" vertical="top" wrapText="1"/>
    </xf>
    <xf numFmtId="0" fontId="23" fillId="0" borderId="24" xfId="0" applyFont="1" applyBorder="1" applyAlignment="1">
      <alignment horizontal="center"/>
    </xf>
    <xf numFmtId="0" fontId="23" fillId="0" borderId="15" xfId="0" applyFont="1" applyBorder="1" applyAlignment="1">
      <alignment horizontal="center"/>
    </xf>
    <xf numFmtId="0" fontId="178" fillId="0" borderId="26" xfId="0" applyFont="1" applyBorder="1" applyAlignment="1" applyProtection="1">
      <alignment horizontal="center" vertical="center"/>
      <protection locked="0"/>
    </xf>
    <xf numFmtId="0" fontId="178" fillId="0" borderId="24" xfId="0" applyFont="1" applyBorder="1" applyAlignment="1" applyProtection="1">
      <alignment horizontal="center" vertical="center"/>
      <protection locked="0"/>
    </xf>
    <xf numFmtId="0" fontId="178" fillId="0" borderId="30" xfId="0" applyFont="1" applyBorder="1" applyAlignment="1" applyProtection="1">
      <alignment horizontal="center" vertical="center"/>
      <protection locked="0"/>
    </xf>
    <xf numFmtId="0" fontId="178" fillId="0" borderId="15" xfId="0" applyFont="1" applyBorder="1" applyAlignment="1" applyProtection="1">
      <alignment horizontal="center" vertical="center"/>
      <protection locked="0"/>
    </xf>
    <xf numFmtId="0" fontId="34" fillId="51" borderId="235" xfId="0" applyFont="1" applyFill="1" applyBorder="1" applyAlignment="1">
      <alignment horizontal="left" vertical="top" wrapText="1"/>
    </xf>
    <xf numFmtId="0" fontId="27" fillId="51" borderId="232" xfId="0" applyFont="1" applyFill="1" applyBorder="1" applyAlignment="1">
      <alignment horizontal="left" vertical="top" wrapText="1"/>
    </xf>
    <xf numFmtId="0" fontId="27" fillId="51" borderId="237" xfId="0" applyFont="1" applyFill="1" applyBorder="1" applyAlignment="1">
      <alignment horizontal="left" vertical="top" wrapText="1"/>
    </xf>
    <xf numFmtId="0" fontId="46" fillId="51" borderId="90" xfId="0" applyFont="1" applyFill="1" applyBorder="1" applyAlignment="1">
      <alignment horizontal="left" vertical="top" wrapText="1"/>
    </xf>
    <xf numFmtId="0" fontId="27" fillId="51" borderId="0" xfId="0" applyFont="1" applyFill="1" applyAlignment="1">
      <alignment horizontal="left" vertical="top" wrapText="1"/>
    </xf>
    <xf numFmtId="0" fontId="27" fillId="51" borderId="78" xfId="0" applyFont="1" applyFill="1" applyBorder="1" applyAlignment="1">
      <alignment horizontal="left" vertical="top" wrapText="1"/>
    </xf>
    <xf numFmtId="0" fontId="27" fillId="51" borderId="44" xfId="0" applyFont="1" applyFill="1" applyBorder="1" applyAlignment="1">
      <alignment horizontal="left" vertical="top" wrapText="1"/>
    </xf>
    <xf numFmtId="0" fontId="27" fillId="51" borderId="1" xfId="0" applyFont="1" applyFill="1" applyBorder="1" applyAlignment="1">
      <alignment horizontal="left" vertical="top" wrapText="1"/>
    </xf>
    <xf numFmtId="0" fontId="27" fillId="51" borderId="48" xfId="0" applyFont="1" applyFill="1" applyBorder="1" applyAlignment="1">
      <alignment horizontal="left" vertical="top" wrapText="1"/>
    </xf>
    <xf numFmtId="0" fontId="10" fillId="51" borderId="32" xfId="0" applyFont="1" applyFill="1" applyBorder="1"/>
    <xf numFmtId="0" fontId="10" fillId="51" borderId="147" xfId="0" applyFont="1" applyFill="1" applyBorder="1"/>
    <xf numFmtId="0" fontId="10" fillId="51" borderId="38" xfId="0" applyFont="1" applyFill="1" applyBorder="1"/>
    <xf numFmtId="0" fontId="10" fillId="51" borderId="13" xfId="0" applyFont="1" applyFill="1" applyBorder="1"/>
    <xf numFmtId="0" fontId="10" fillId="51" borderId="148" xfId="0" applyFont="1" applyFill="1" applyBorder="1"/>
    <xf numFmtId="0" fontId="12" fillId="51" borderId="235" xfId="0" applyFont="1" applyFill="1" applyBorder="1" applyAlignment="1">
      <alignment horizontal="left" vertical="center" wrapText="1"/>
    </xf>
    <xf numFmtId="0" fontId="12" fillId="51" borderId="232" xfId="0" applyFont="1" applyFill="1" applyBorder="1" applyAlignment="1">
      <alignment horizontal="left" vertical="center" wrapText="1"/>
    </xf>
    <xf numFmtId="0" fontId="12" fillId="51" borderId="264" xfId="0" applyFont="1" applyFill="1" applyBorder="1" applyAlignment="1">
      <alignment horizontal="left" vertical="center" wrapText="1"/>
    </xf>
    <xf numFmtId="0" fontId="174" fillId="51" borderId="14" xfId="0" applyFont="1" applyFill="1" applyBorder="1" applyAlignment="1">
      <alignment horizontal="right" vertical="center" wrapText="1"/>
    </xf>
    <xf numFmtId="0" fontId="174" fillId="51" borderId="15" xfId="0" applyFont="1" applyFill="1" applyBorder="1" applyAlignment="1">
      <alignment horizontal="right" vertical="center" wrapText="1"/>
    </xf>
    <xf numFmtId="0" fontId="174" fillId="51" borderId="16" xfId="0" applyFont="1" applyFill="1" applyBorder="1" applyAlignment="1">
      <alignment horizontal="right" vertical="center" wrapText="1"/>
    </xf>
    <xf numFmtId="0" fontId="12" fillId="51" borderId="83" xfId="0" applyFont="1" applyFill="1" applyBorder="1" applyAlignment="1">
      <alignment horizontal="left" vertical="top"/>
    </xf>
    <xf numFmtId="0" fontId="10" fillId="51" borderId="80" xfId="0" applyFont="1" applyFill="1" applyBorder="1"/>
    <xf numFmtId="0" fontId="12" fillId="51" borderId="79" xfId="0" applyFont="1" applyFill="1" applyBorder="1" applyAlignment="1">
      <alignment horizontal="center" vertical="top"/>
    </xf>
    <xf numFmtId="0" fontId="12" fillId="51" borderId="65" xfId="0" applyFont="1" applyFill="1" applyBorder="1" applyAlignment="1">
      <alignment horizontal="center" vertical="top"/>
    </xf>
    <xf numFmtId="49" fontId="63" fillId="0" borderId="66" xfId="0" applyNumberFormat="1" applyFont="1" applyBorder="1" applyAlignment="1" applyProtection="1">
      <alignment horizontal="center" vertical="center" wrapText="1"/>
      <protection locked="0"/>
    </xf>
    <xf numFmtId="49" fontId="63" fillId="0" borderId="5" xfId="0" applyNumberFormat="1" applyFont="1" applyBorder="1" applyAlignment="1" applyProtection="1">
      <alignment horizontal="center" vertical="center" wrapText="1"/>
      <protection locked="0"/>
    </xf>
    <xf numFmtId="49" fontId="63" fillId="0" borderId="30" xfId="0" applyNumberFormat="1" applyFont="1" applyBorder="1" applyAlignment="1" applyProtection="1">
      <alignment horizontal="center" vertical="center" wrapText="1"/>
      <protection locked="0"/>
    </xf>
    <xf numFmtId="49" fontId="63" fillId="0" borderId="15" xfId="0" applyNumberFormat="1" applyFont="1" applyBorder="1" applyAlignment="1" applyProtection="1">
      <alignment horizontal="center" vertical="center" wrapText="1"/>
      <protection locked="0"/>
    </xf>
    <xf numFmtId="0" fontId="23" fillId="0" borderId="75" xfId="0" applyFont="1" applyBorder="1" applyAlignment="1">
      <alignment horizontal="center" vertical="center"/>
    </xf>
    <xf numFmtId="0" fontId="63" fillId="0" borderId="49" xfId="0" applyFont="1" applyBorder="1" applyAlignment="1" applyProtection="1">
      <alignment horizontal="center" vertical="center"/>
      <protection locked="0"/>
    </xf>
    <xf numFmtId="0" fontId="63" fillId="0" borderId="50" xfId="0" applyFont="1" applyBorder="1" applyAlignment="1" applyProtection="1">
      <alignment horizontal="center" vertical="center"/>
      <protection locked="0"/>
    </xf>
    <xf numFmtId="1" fontId="19" fillId="51" borderId="34" xfId="0" applyNumberFormat="1" applyFont="1" applyFill="1" applyBorder="1" applyAlignment="1">
      <alignment horizontal="center" vertical="center" textRotation="90"/>
    </xf>
    <xf numFmtId="1" fontId="19" fillId="51" borderId="47" xfId="0" applyNumberFormat="1" applyFont="1" applyFill="1" applyBorder="1" applyAlignment="1">
      <alignment horizontal="center" vertical="center" textRotation="90"/>
    </xf>
    <xf numFmtId="0" fontId="23" fillId="0" borderId="64" xfId="0" applyFont="1" applyBorder="1" applyAlignment="1">
      <alignment horizontal="center" vertical="center"/>
    </xf>
    <xf numFmtId="0" fontId="12" fillId="51" borderId="71" xfId="0" applyFont="1" applyFill="1" applyBorder="1" applyAlignment="1">
      <alignment horizontal="left" vertical="top" wrapText="1"/>
    </xf>
    <xf numFmtId="0" fontId="12" fillId="51" borderId="72" xfId="0" applyFont="1" applyFill="1" applyBorder="1" applyAlignment="1">
      <alignment horizontal="left" vertical="top" wrapText="1"/>
    </xf>
    <xf numFmtId="0" fontId="12" fillId="51" borderId="112" xfId="0" applyFont="1" applyFill="1" applyBorder="1" applyAlignment="1">
      <alignment horizontal="left" vertical="top" wrapText="1"/>
    </xf>
    <xf numFmtId="0" fontId="12" fillId="51" borderId="55" xfId="0" applyFont="1" applyFill="1" applyBorder="1" applyAlignment="1">
      <alignment horizontal="left" vertical="top" wrapText="1"/>
    </xf>
    <xf numFmtId="0" fontId="12" fillId="51" borderId="56" xfId="0" applyFont="1" applyFill="1" applyBorder="1" applyAlignment="1">
      <alignment horizontal="left" vertical="top" wrapText="1"/>
    </xf>
    <xf numFmtId="0" fontId="12" fillId="51" borderId="76" xfId="0" applyFont="1" applyFill="1" applyBorder="1" applyAlignment="1">
      <alignment horizontal="left" vertical="top" wrapText="1"/>
    </xf>
    <xf numFmtId="0" fontId="242" fillId="2" borderId="193" xfId="6" applyFont="1" applyFill="1" applyBorder="1" applyAlignment="1" applyProtection="1">
      <alignment horizontal="center" vertical="center" wrapText="1"/>
      <protection locked="0"/>
    </xf>
    <xf numFmtId="0" fontId="242" fillId="2" borderId="138" xfId="6" applyFont="1" applyFill="1" applyBorder="1" applyAlignment="1" applyProtection="1">
      <alignment horizontal="center" vertical="center" wrapText="1"/>
      <protection locked="0"/>
    </xf>
    <xf numFmtId="0" fontId="97" fillId="2" borderId="138" xfId="6" applyFont="1" applyFill="1" applyBorder="1" applyAlignment="1" applyProtection="1">
      <alignment horizontal="center" vertical="center" textRotation="90" wrapText="1"/>
      <protection locked="0"/>
    </xf>
    <xf numFmtId="0" fontId="242" fillId="2" borderId="139" xfId="6" applyFont="1" applyFill="1" applyBorder="1" applyAlignment="1" applyProtection="1">
      <alignment horizontal="center" vertical="center" wrapText="1"/>
      <protection locked="0"/>
    </xf>
    <xf numFmtId="0" fontId="177" fillId="0" borderId="235" xfId="0" applyFont="1" applyBorder="1" applyAlignment="1" applyProtection="1">
      <alignment horizontal="center" vertical="center"/>
      <protection locked="0"/>
    </xf>
    <xf numFmtId="0" fontId="177" fillId="0" borderId="234" xfId="0" applyFont="1" applyBorder="1" applyAlignment="1" applyProtection="1">
      <alignment horizontal="center" vertical="center"/>
      <protection locked="0"/>
    </xf>
    <xf numFmtId="0" fontId="12" fillId="51" borderId="85" xfId="0" applyFont="1" applyFill="1" applyBorder="1" applyAlignment="1">
      <alignment horizontal="left" vertical="top" wrapText="1"/>
    </xf>
    <xf numFmtId="0" fontId="12" fillId="51" borderId="86" xfId="0" applyFont="1" applyFill="1" applyBorder="1" applyAlignment="1">
      <alignment horizontal="left" vertical="top" wrapText="1"/>
    </xf>
    <xf numFmtId="0" fontId="12" fillId="51" borderId="184" xfId="0" applyFont="1" applyFill="1" applyBorder="1" applyAlignment="1">
      <alignment horizontal="left" vertical="top" wrapText="1"/>
    </xf>
    <xf numFmtId="0" fontId="213" fillId="53" borderId="111" xfId="6" applyFont="1" applyFill="1" applyBorder="1" applyAlignment="1">
      <alignment vertical="center" textRotation="90"/>
    </xf>
    <xf numFmtId="0" fontId="213" fillId="53" borderId="113" xfId="6" applyFont="1" applyFill="1" applyBorder="1" applyAlignment="1">
      <alignment vertical="center" textRotation="90"/>
    </xf>
    <xf numFmtId="0" fontId="62" fillId="20" borderId="138" xfId="10" applyFont="1" applyFill="1" applyBorder="1" applyAlignment="1">
      <alignment horizontal="center" vertical="center" textRotation="90" wrapText="1"/>
    </xf>
    <xf numFmtId="0" fontId="18" fillId="0" borderId="171" xfId="0" applyFont="1" applyBorder="1" applyAlignment="1">
      <alignment horizontal="center" vertical="center" textRotation="90"/>
    </xf>
    <xf numFmtId="0" fontId="18" fillId="0" borderId="160" xfId="0" applyFont="1" applyBorder="1" applyAlignment="1">
      <alignment horizontal="center" vertical="center" textRotation="90"/>
    </xf>
    <xf numFmtId="0" fontId="18" fillId="0" borderId="161" xfId="0" applyFont="1" applyBorder="1" applyAlignment="1">
      <alignment horizontal="center" vertical="center" textRotation="90"/>
    </xf>
    <xf numFmtId="0" fontId="23" fillId="0" borderId="87" xfId="0" applyFont="1" applyBorder="1" applyAlignment="1">
      <alignment horizontal="center" vertical="center"/>
    </xf>
    <xf numFmtId="0" fontId="97" fillId="2" borderId="111" xfId="6" applyFont="1" applyFill="1" applyBorder="1" applyAlignment="1">
      <alignment horizontal="center" vertical="center" textRotation="90" wrapText="1"/>
    </xf>
    <xf numFmtId="0" fontId="18" fillId="0" borderId="231" xfId="0" applyFont="1" applyBorder="1" applyAlignment="1">
      <alignment horizontal="center" vertical="center" textRotation="90"/>
    </xf>
    <xf numFmtId="0" fontId="213" fillId="53" borderId="140" xfId="6" applyFont="1" applyFill="1" applyBorder="1" applyAlignment="1">
      <alignment horizontal="center" vertical="center" textRotation="90"/>
    </xf>
    <xf numFmtId="0" fontId="213" fillId="53" borderId="111" xfId="6" applyFont="1" applyFill="1" applyBorder="1" applyAlignment="1">
      <alignment horizontal="center" vertical="center" textRotation="90"/>
    </xf>
    <xf numFmtId="0" fontId="12" fillId="53" borderId="85" xfId="0" applyFont="1" applyFill="1" applyBorder="1" applyAlignment="1">
      <alignment horizontal="left" vertical="top" wrapText="1"/>
    </xf>
    <xf numFmtId="0" fontId="12" fillId="53" borderId="86" xfId="0" applyFont="1" applyFill="1" applyBorder="1" applyAlignment="1">
      <alignment horizontal="left" vertical="top" wrapText="1"/>
    </xf>
    <xf numFmtId="0" fontId="12" fillId="53" borderId="184" xfId="0" applyFont="1" applyFill="1" applyBorder="1" applyAlignment="1">
      <alignment horizontal="left" vertical="top" wrapText="1"/>
    </xf>
    <xf numFmtId="0" fontId="12" fillId="53" borderId="71" xfId="0" applyFont="1" applyFill="1" applyBorder="1" applyAlignment="1">
      <alignment horizontal="left" vertical="top" wrapText="1"/>
    </xf>
    <xf numFmtId="0" fontId="12" fillId="53" borderId="72" xfId="0" applyFont="1" applyFill="1" applyBorder="1" applyAlignment="1">
      <alignment horizontal="left" vertical="top" wrapText="1"/>
    </xf>
    <xf numFmtId="0" fontId="12" fillId="53" borderId="112" xfId="0" applyFont="1" applyFill="1" applyBorder="1" applyAlignment="1">
      <alignment horizontal="left" vertical="top" wrapText="1"/>
    </xf>
    <xf numFmtId="0" fontId="213" fillId="53" borderId="111" xfId="10" applyFont="1" applyFill="1" applyBorder="1" applyAlignment="1">
      <alignment horizontal="center" vertical="center" textRotation="90"/>
    </xf>
    <xf numFmtId="0" fontId="213" fillId="53" borderId="113" xfId="6" applyFont="1" applyFill="1" applyBorder="1" applyAlignment="1">
      <alignment horizontal="center" vertical="center" textRotation="90"/>
    </xf>
    <xf numFmtId="0" fontId="97" fillId="2" borderId="113" xfId="6" applyFont="1" applyFill="1" applyBorder="1" applyAlignment="1">
      <alignment horizontal="center" vertical="center" textRotation="90" wrapText="1"/>
    </xf>
    <xf numFmtId="0" fontId="97" fillId="2" borderId="140" xfId="6" applyFont="1" applyFill="1" applyBorder="1" applyAlignment="1">
      <alignment horizontal="center" vertical="center" textRotation="90" wrapText="1"/>
    </xf>
    <xf numFmtId="0" fontId="12" fillId="53" borderId="14" xfId="0" applyFont="1" applyFill="1" applyBorder="1" applyAlignment="1">
      <alignment horizontal="left" vertical="top" wrapText="1"/>
    </xf>
    <xf numFmtId="0" fontId="63" fillId="0" borderId="235" xfId="0" applyFont="1" applyBorder="1" applyAlignment="1" applyProtection="1">
      <alignment horizontal="center" vertical="center"/>
      <protection locked="0"/>
    </xf>
    <xf numFmtId="0" fontId="63" fillId="0" borderId="234" xfId="0" applyFont="1" applyBorder="1" applyAlignment="1" applyProtection="1">
      <alignment horizontal="center" vertical="center"/>
      <protection locked="0"/>
    </xf>
    <xf numFmtId="0" fontId="63" fillId="0" borderId="26" xfId="0" applyFont="1" applyBorder="1" applyAlignment="1" applyProtection="1">
      <alignment horizontal="right" vertical="center" wrapText="1"/>
      <protection locked="0"/>
    </xf>
    <xf numFmtId="0" fontId="63" fillId="0" borderId="30" xfId="0" applyFont="1" applyBorder="1" applyAlignment="1" applyProtection="1">
      <alignment horizontal="right" vertical="center" wrapText="1"/>
      <protection locked="0"/>
    </xf>
    <xf numFmtId="1" fontId="19" fillId="9" borderId="111" xfId="0" applyNumberFormat="1" applyFont="1" applyFill="1" applyBorder="1" applyAlignment="1">
      <alignment horizontal="center" vertical="center" textRotation="90"/>
    </xf>
    <xf numFmtId="1" fontId="19" fillId="9" borderId="113" xfId="0" applyNumberFormat="1" applyFont="1" applyFill="1" applyBorder="1" applyAlignment="1">
      <alignment horizontal="center" vertical="center" textRotation="90"/>
    </xf>
    <xf numFmtId="0" fontId="12" fillId="9" borderId="72" xfId="0" applyFont="1" applyFill="1" applyBorder="1" applyAlignment="1">
      <alignment horizontal="left" vertical="top" wrapText="1"/>
    </xf>
    <xf numFmtId="0" fontId="12" fillId="9" borderId="73" xfId="0" applyFont="1" applyFill="1" applyBorder="1" applyAlignment="1">
      <alignment horizontal="left" vertical="top" wrapText="1"/>
    </xf>
    <xf numFmtId="0" fontId="12" fillId="9" borderId="56" xfId="0" applyFont="1" applyFill="1" applyBorder="1" applyAlignment="1">
      <alignment horizontal="left" vertical="top" wrapText="1"/>
    </xf>
    <xf numFmtId="0" fontId="12" fillId="9" borderId="185" xfId="0" applyFont="1" applyFill="1" applyBorder="1" applyAlignment="1">
      <alignment horizontal="left" vertical="top" wrapText="1"/>
    </xf>
    <xf numFmtId="0" fontId="247" fillId="0" borderId="74" xfId="0" applyFont="1" applyBorder="1" applyAlignment="1" applyProtection="1">
      <alignment horizontal="center" vertical="center"/>
      <protection locked="0"/>
    </xf>
    <xf numFmtId="0" fontId="247" fillId="0" borderId="72" xfId="0" applyFont="1" applyBorder="1" applyAlignment="1" applyProtection="1">
      <alignment horizontal="center" vertical="center"/>
      <protection locked="0"/>
    </xf>
    <xf numFmtId="0" fontId="247" fillId="0" borderId="186" xfId="0" applyFont="1" applyBorder="1" applyAlignment="1" applyProtection="1">
      <alignment horizontal="center" vertical="center"/>
      <protection locked="0"/>
    </xf>
    <xf numFmtId="0" fontId="247" fillId="0" borderId="56" xfId="0" applyFont="1" applyBorder="1" applyAlignment="1" applyProtection="1">
      <alignment horizontal="center" vertical="center"/>
      <protection locked="0"/>
    </xf>
    <xf numFmtId="1" fontId="283" fillId="13" borderId="70" xfId="0" applyNumberFormat="1" applyFont="1" applyFill="1" applyBorder="1" applyAlignment="1">
      <alignment horizontal="center" vertical="center" textRotation="90"/>
    </xf>
    <xf numFmtId="1" fontId="283" fillId="13" borderId="43" xfId="0" applyNumberFormat="1" applyFont="1" applyFill="1" applyBorder="1" applyAlignment="1">
      <alignment horizontal="center" vertical="center" textRotation="90"/>
    </xf>
    <xf numFmtId="0" fontId="284" fillId="13" borderId="90" xfId="0" applyFont="1" applyFill="1" applyBorder="1" applyAlignment="1">
      <alignment horizontal="left" vertical="top" wrapText="1"/>
    </xf>
    <xf numFmtId="0" fontId="284" fillId="13" borderId="0" xfId="0" applyFont="1" applyFill="1" applyAlignment="1">
      <alignment horizontal="left" vertical="top" wrapText="1"/>
    </xf>
    <xf numFmtId="0" fontId="284" fillId="13" borderId="97" xfId="0" applyFont="1" applyFill="1" applyBorder="1" applyAlignment="1">
      <alignment horizontal="left" vertical="top" wrapText="1"/>
    </xf>
    <xf numFmtId="0" fontId="284" fillId="13" borderId="44" xfId="0" applyFont="1" applyFill="1" applyBorder="1" applyAlignment="1">
      <alignment horizontal="left" vertical="top" wrapText="1"/>
    </xf>
    <xf numFmtId="0" fontId="284" fillId="13" borderId="1" xfId="0" applyFont="1" applyFill="1" applyBorder="1" applyAlignment="1">
      <alignment horizontal="left" vertical="top" wrapText="1"/>
    </xf>
    <xf numFmtId="0" fontId="284" fillId="13" borderId="45" xfId="0" applyFont="1" applyFill="1" applyBorder="1" applyAlignment="1">
      <alignment horizontal="left" vertical="top" wrapText="1"/>
    </xf>
    <xf numFmtId="0" fontId="12" fillId="13" borderId="0" xfId="0" applyFont="1" applyFill="1" applyAlignment="1">
      <alignment horizontal="right" vertical="top" wrapText="1"/>
    </xf>
    <xf numFmtId="0" fontId="12" fillId="13" borderId="97" xfId="0" applyFont="1" applyFill="1" applyBorder="1" applyAlignment="1">
      <alignment horizontal="right" vertical="top" wrapText="1"/>
    </xf>
    <xf numFmtId="0" fontId="12" fillId="13" borderId="1" xfId="0" applyFont="1" applyFill="1" applyBorder="1" applyAlignment="1">
      <alignment horizontal="right" vertical="top" wrapText="1"/>
    </xf>
    <xf numFmtId="0" fontId="12" fillId="13" borderId="45" xfId="0" applyFont="1" applyFill="1" applyBorder="1" applyAlignment="1">
      <alignment horizontal="right" vertical="top" wrapText="1"/>
    </xf>
    <xf numFmtId="1" fontId="19" fillId="13" borderId="3" xfId="0" applyNumberFormat="1" applyFont="1" applyFill="1" applyBorder="1" applyAlignment="1">
      <alignment horizontal="center" vertical="center" textRotation="90"/>
    </xf>
    <xf numFmtId="1" fontId="19" fillId="13" borderId="13" xfId="0" applyNumberFormat="1" applyFont="1" applyFill="1" applyBorder="1" applyAlignment="1">
      <alignment horizontal="center" vertical="center" textRotation="90"/>
    </xf>
    <xf numFmtId="0" fontId="12" fillId="13" borderId="5" xfId="0" applyFont="1" applyFill="1" applyBorder="1" applyAlignment="1">
      <alignment horizontal="left" vertical="top" wrapText="1"/>
    </xf>
    <xf numFmtId="0" fontId="12" fillId="13" borderId="6" xfId="0" applyFont="1" applyFill="1" applyBorder="1" applyAlignment="1">
      <alignment horizontal="left" vertical="top" wrapText="1"/>
    </xf>
    <xf numFmtId="0" fontId="12" fillId="13" borderId="15" xfId="0" applyFont="1" applyFill="1" applyBorder="1" applyAlignment="1">
      <alignment horizontal="left" vertical="top" wrapText="1"/>
    </xf>
    <xf numFmtId="0" fontId="12" fillId="13" borderId="16" xfId="0" applyFont="1" applyFill="1" applyBorder="1" applyAlignment="1">
      <alignment horizontal="left" vertical="top" wrapText="1"/>
    </xf>
    <xf numFmtId="0" fontId="63" fillId="0" borderId="10" xfId="0" applyFont="1" applyBorder="1" applyAlignment="1" applyProtection="1">
      <alignment horizontal="center" vertical="center"/>
      <protection locked="0"/>
    </xf>
    <xf numFmtId="0" fontId="63" fillId="0" borderId="41" xfId="0" applyFont="1" applyBorder="1" applyAlignment="1" applyProtection="1">
      <alignment horizontal="center" vertical="center"/>
      <protection locked="0"/>
    </xf>
    <xf numFmtId="0" fontId="12" fillId="13" borderId="24" xfId="0" applyFont="1" applyFill="1" applyBorder="1" applyAlignment="1">
      <alignment horizontal="left" vertical="top" wrapText="1"/>
    </xf>
    <xf numFmtId="0" fontId="12" fillId="13" borderId="25" xfId="0" applyFont="1" applyFill="1" applyBorder="1" applyAlignment="1">
      <alignment horizontal="left" vertical="top" wrapText="1"/>
    </xf>
    <xf numFmtId="0" fontId="247" fillId="2" borderId="26" xfId="0" applyFont="1" applyFill="1" applyBorder="1" applyAlignment="1" applyProtection="1">
      <alignment horizontal="center" vertical="center" wrapText="1"/>
      <protection locked="0"/>
    </xf>
    <xf numFmtId="0" fontId="247" fillId="2" borderId="24" xfId="0" applyFont="1" applyFill="1" applyBorder="1" applyAlignment="1" applyProtection="1">
      <alignment horizontal="center" vertical="center" wrapText="1"/>
      <protection locked="0"/>
    </xf>
    <xf numFmtId="0" fontId="247" fillId="2" borderId="30" xfId="0" applyFont="1" applyFill="1" applyBorder="1" applyAlignment="1" applyProtection="1">
      <alignment horizontal="center" vertical="center" wrapText="1"/>
      <protection locked="0"/>
    </xf>
    <xf numFmtId="0" fontId="247" fillId="2" borderId="15" xfId="0" applyFont="1" applyFill="1" applyBorder="1" applyAlignment="1" applyProtection="1">
      <alignment horizontal="center" vertical="center" wrapText="1"/>
      <protection locked="0"/>
    </xf>
    <xf numFmtId="0" fontId="63" fillId="0" borderId="103" xfId="0" applyFont="1" applyBorder="1" applyAlignment="1" applyProtection="1">
      <alignment horizontal="center" vertical="center"/>
      <protection locked="0"/>
    </xf>
    <xf numFmtId="1" fontId="19" fillId="13" borderId="70" xfId="0" applyNumberFormat="1" applyFont="1" applyFill="1" applyBorder="1" applyAlignment="1">
      <alignment horizontal="center" vertical="center" textRotation="90"/>
    </xf>
    <xf numFmtId="0" fontId="12" fillId="13" borderId="90" xfId="0" applyFont="1" applyFill="1" applyBorder="1" applyAlignment="1">
      <alignment horizontal="left" vertical="top" wrapText="1"/>
    </xf>
    <xf numFmtId="0" fontId="12" fillId="13" borderId="0" xfId="0" applyFont="1" applyFill="1" applyAlignment="1">
      <alignment horizontal="left" vertical="top" wrapText="1"/>
    </xf>
    <xf numFmtId="0" fontId="12" fillId="13" borderId="97" xfId="0" applyFont="1" applyFill="1" applyBorder="1" applyAlignment="1">
      <alignment horizontal="left" vertical="top" wrapText="1"/>
    </xf>
    <xf numFmtId="0" fontId="12" fillId="13" borderId="14" xfId="0" applyFont="1" applyFill="1" applyBorder="1" applyAlignment="1">
      <alignment horizontal="left" vertical="top" wrapText="1"/>
    </xf>
    <xf numFmtId="1" fontId="19" fillId="13" borderId="32" xfId="0" applyNumberFormat="1" applyFont="1" applyFill="1" applyBorder="1" applyAlignment="1">
      <alignment horizontal="center" vertical="center" textRotation="90"/>
    </xf>
    <xf numFmtId="1" fontId="19" fillId="13" borderId="43" xfId="0" applyNumberFormat="1" applyFont="1" applyFill="1" applyBorder="1" applyAlignment="1">
      <alignment horizontal="center" vertical="center" textRotation="90"/>
    </xf>
    <xf numFmtId="0" fontId="12" fillId="13" borderId="44" xfId="0" applyFont="1" applyFill="1" applyBorder="1" applyAlignment="1">
      <alignment horizontal="left" vertical="top" wrapText="1"/>
    </xf>
    <xf numFmtId="0" fontId="12" fillId="13" borderId="1" xfId="0" applyFont="1" applyFill="1" applyBorder="1" applyAlignment="1">
      <alignment horizontal="left" vertical="top" wrapText="1"/>
    </xf>
    <xf numFmtId="0" fontId="12" fillId="13" borderId="45" xfId="0" applyFont="1" applyFill="1" applyBorder="1" applyAlignment="1">
      <alignment horizontal="left" vertical="top" wrapText="1"/>
    </xf>
    <xf numFmtId="0" fontId="247" fillId="0" borderId="26" xfId="0" applyFont="1" applyBorder="1" applyAlignment="1" applyProtection="1">
      <alignment horizontal="center" vertical="center" wrapText="1"/>
      <protection locked="0"/>
    </xf>
    <xf numFmtId="0" fontId="247" fillId="0" borderId="24" xfId="0" applyFont="1" applyBorder="1" applyAlignment="1" applyProtection="1">
      <alignment horizontal="center" vertical="center" wrapText="1"/>
      <protection locked="0"/>
    </xf>
    <xf numFmtId="0" fontId="247" fillId="0" borderId="46" xfId="0" applyFont="1" applyBorder="1" applyAlignment="1" applyProtection="1">
      <alignment horizontal="center" vertical="center" wrapText="1"/>
      <protection locked="0"/>
    </xf>
    <xf numFmtId="0" fontId="247" fillId="0" borderId="1" xfId="0" applyFont="1" applyBorder="1" applyAlignment="1" applyProtection="1">
      <alignment horizontal="center" vertical="center" wrapText="1"/>
      <protection locked="0"/>
    </xf>
    <xf numFmtId="0" fontId="12" fillId="13" borderId="33" xfId="0" applyFont="1" applyFill="1" applyBorder="1" applyAlignment="1">
      <alignment horizontal="left" vertical="top" wrapText="1"/>
    </xf>
    <xf numFmtId="0" fontId="247" fillId="0" borderId="30" xfId="0" applyFont="1" applyBorder="1" applyAlignment="1" applyProtection="1">
      <alignment horizontal="center" vertical="center" wrapText="1"/>
      <protection locked="0"/>
    </xf>
    <xf numFmtId="0" fontId="247" fillId="0" borderId="15" xfId="0" applyFont="1" applyBorder="1" applyAlignment="1" applyProtection="1">
      <alignment horizontal="center" vertical="center" wrapText="1"/>
      <protection locked="0"/>
    </xf>
    <xf numFmtId="0" fontId="34" fillId="13" borderId="85" xfId="0" applyFont="1" applyFill="1" applyBorder="1" applyAlignment="1">
      <alignment horizontal="left" vertical="center" wrapText="1"/>
    </xf>
    <xf numFmtId="0" fontId="34" fillId="13" borderId="86" xfId="0" applyFont="1" applyFill="1" applyBorder="1" applyAlignment="1">
      <alignment horizontal="left" vertical="center" wrapText="1"/>
    </xf>
    <xf numFmtId="0" fontId="34" fillId="13" borderId="87" xfId="0" applyFont="1" applyFill="1" applyBorder="1" applyAlignment="1">
      <alignment horizontal="left" vertical="center" wrapText="1"/>
    </xf>
    <xf numFmtId="0" fontId="268" fillId="0" borderId="33" xfId="0" applyFont="1" applyBorder="1" applyAlignment="1" applyProtection="1">
      <alignment horizontal="left" vertical="top" wrapText="1"/>
      <protection locked="0"/>
    </xf>
    <xf numFmtId="0" fontId="268" fillId="0" borderId="24" xfId="0" applyFont="1" applyBorder="1" applyAlignment="1" applyProtection="1">
      <alignment horizontal="left" vertical="top" wrapText="1"/>
      <protection locked="0"/>
    </xf>
    <xf numFmtId="0" fontId="268" fillId="0" borderId="27" xfId="0" applyFont="1" applyBorder="1" applyAlignment="1" applyProtection="1">
      <alignment horizontal="left" vertical="top" wrapText="1"/>
      <protection locked="0"/>
    </xf>
    <xf numFmtId="0" fontId="268" fillId="0" borderId="90" xfId="0" applyFont="1" applyBorder="1" applyAlignment="1" applyProtection="1">
      <alignment horizontal="left" vertical="top" wrapText="1"/>
      <protection locked="0"/>
    </xf>
    <xf numFmtId="0" fontId="268" fillId="0" borderId="0" xfId="0" applyFont="1" applyAlignment="1" applyProtection="1">
      <alignment horizontal="left" vertical="top" wrapText="1"/>
      <protection locked="0"/>
    </xf>
    <xf numFmtId="0" fontId="268" fillId="0" borderId="78" xfId="0" applyFont="1" applyBorder="1" applyAlignment="1" applyProtection="1">
      <alignment horizontal="left" vertical="top" wrapText="1"/>
      <protection locked="0"/>
    </xf>
    <xf numFmtId="0" fontId="268" fillId="0" borderId="44" xfId="0" applyFont="1" applyBorder="1" applyAlignment="1" applyProtection="1">
      <alignment horizontal="left" vertical="top" wrapText="1"/>
      <protection locked="0"/>
    </xf>
    <xf numFmtId="0" fontId="268" fillId="0" borderId="1" xfId="0" applyFont="1" applyBorder="1" applyAlignment="1" applyProtection="1">
      <alignment horizontal="left" vertical="top" wrapText="1"/>
      <protection locked="0"/>
    </xf>
    <xf numFmtId="0" fontId="268" fillId="0" borderId="48" xfId="0" applyFont="1" applyBorder="1" applyAlignment="1" applyProtection="1">
      <alignment horizontal="left" vertical="top" wrapText="1"/>
      <protection locked="0"/>
    </xf>
    <xf numFmtId="1" fontId="19" fillId="13" borderId="140" xfId="0" applyNumberFormat="1" applyFont="1" applyFill="1" applyBorder="1" applyAlignment="1">
      <alignment horizontal="center" vertical="center" textRotation="90"/>
    </xf>
    <xf numFmtId="1" fontId="19" fillId="13" borderId="111" xfId="0" applyNumberFormat="1" applyFont="1" applyFill="1" applyBorder="1" applyAlignment="1">
      <alignment horizontal="center" vertical="center" textRotation="90"/>
    </xf>
    <xf numFmtId="0" fontId="12" fillId="13" borderId="140" xfId="0" applyFont="1" applyFill="1" applyBorder="1" applyAlignment="1">
      <alignment horizontal="left" vertical="top" wrapText="1"/>
    </xf>
    <xf numFmtId="0" fontId="12" fillId="13" borderId="141" xfId="0" applyFont="1" applyFill="1" applyBorder="1" applyAlignment="1">
      <alignment horizontal="left" vertical="top" wrapText="1"/>
    </xf>
    <xf numFmtId="0" fontId="12" fillId="13" borderId="111" xfId="0" applyFont="1" applyFill="1" applyBorder="1" applyAlignment="1">
      <alignment horizontal="left" vertical="top" wrapText="1"/>
    </xf>
    <xf numFmtId="0" fontId="12" fillId="13" borderId="142" xfId="0" applyFont="1" applyFill="1" applyBorder="1" applyAlignment="1">
      <alignment horizontal="left" vertical="top" wrapText="1"/>
    </xf>
    <xf numFmtId="0" fontId="247" fillId="0" borderId="66" xfId="0" applyFont="1" applyBorder="1" applyAlignment="1" applyProtection="1">
      <alignment horizontal="left" vertical="center" wrapText="1"/>
      <protection locked="0"/>
    </xf>
    <xf numFmtId="0" fontId="247" fillId="0" borderId="5" xfId="0" applyFont="1" applyBorder="1" applyAlignment="1" applyProtection="1">
      <alignment horizontal="left" vertical="center" wrapText="1"/>
      <protection locked="0"/>
    </xf>
    <xf numFmtId="0" fontId="247" fillId="0" borderId="68" xfId="0" applyFont="1" applyBorder="1" applyAlignment="1" applyProtection="1">
      <alignment horizontal="left" vertical="center" wrapText="1"/>
      <protection locked="0"/>
    </xf>
    <xf numFmtId="0" fontId="247" fillId="0" borderId="30" xfId="0" applyFont="1" applyBorder="1" applyAlignment="1" applyProtection="1">
      <alignment horizontal="left" vertical="center" wrapText="1"/>
      <protection locked="0"/>
    </xf>
    <xf numFmtId="0" fontId="247" fillId="0" borderId="15" xfId="0" applyFont="1" applyBorder="1" applyAlignment="1" applyProtection="1">
      <alignment horizontal="left" vertical="center" wrapText="1"/>
      <protection locked="0"/>
    </xf>
    <xf numFmtId="0" fontId="247" fillId="0" borderId="31" xfId="0" applyFont="1" applyBorder="1" applyAlignment="1" applyProtection="1">
      <alignment horizontal="left" vertical="center" wrapText="1"/>
      <protection locked="0"/>
    </xf>
    <xf numFmtId="1" fontId="19" fillId="13" borderId="113" xfId="0" applyNumberFormat="1" applyFont="1" applyFill="1" applyBorder="1" applyAlignment="1">
      <alignment horizontal="center" vertical="center" textRotation="90"/>
    </xf>
    <xf numFmtId="0" fontId="12" fillId="13" borderId="113" xfId="0" applyFont="1" applyFill="1" applyBorder="1" applyAlignment="1">
      <alignment horizontal="left" vertical="top" wrapText="1"/>
    </xf>
    <xf numFmtId="0" fontId="12" fillId="13" borderId="143" xfId="0" applyFont="1" applyFill="1" applyBorder="1" applyAlignment="1">
      <alignment horizontal="left" vertical="top" wrapText="1"/>
    </xf>
    <xf numFmtId="0" fontId="247" fillId="0" borderId="26" xfId="0" applyFont="1" applyBorder="1" applyAlignment="1" applyProtection="1">
      <alignment horizontal="left" vertical="center" wrapText="1"/>
      <protection locked="0"/>
    </xf>
    <xf numFmtId="0" fontId="247" fillId="0" borderId="24" xfId="0" applyFont="1" applyBorder="1" applyAlignment="1" applyProtection="1">
      <alignment horizontal="left" vertical="center" wrapText="1"/>
      <protection locked="0"/>
    </xf>
    <xf numFmtId="0" fontId="247" fillId="0" borderId="27" xfId="0" applyFont="1" applyBorder="1" applyAlignment="1" applyProtection="1">
      <alignment horizontal="left" vertical="center" wrapText="1"/>
      <protection locked="0"/>
    </xf>
    <xf numFmtId="0" fontId="247" fillId="0" borderId="46" xfId="0" applyFont="1" applyBorder="1" applyAlignment="1" applyProtection="1">
      <alignment horizontal="left" vertical="center" wrapText="1"/>
      <protection locked="0"/>
    </xf>
    <xf numFmtId="0" fontId="247" fillId="0" borderId="1" xfId="0" applyFont="1" applyBorder="1" applyAlignment="1" applyProtection="1">
      <alignment horizontal="left" vertical="center" wrapText="1"/>
      <protection locked="0"/>
    </xf>
    <xf numFmtId="0" fontId="247" fillId="0" borderId="48" xfId="0" applyFont="1" applyBorder="1" applyAlignment="1" applyProtection="1">
      <alignment horizontal="left" vertical="center" wrapText="1"/>
      <protection locked="0"/>
    </xf>
    <xf numFmtId="0" fontId="247" fillId="2" borderId="26" xfId="0" applyFont="1" applyFill="1" applyBorder="1" applyAlignment="1">
      <alignment horizontal="center" vertical="center" wrapText="1"/>
    </xf>
    <xf numFmtId="0" fontId="247" fillId="2" borderId="24" xfId="0" applyFont="1" applyFill="1" applyBorder="1" applyAlignment="1">
      <alignment horizontal="center" vertical="center" wrapText="1"/>
    </xf>
    <xf numFmtId="0" fontId="247" fillId="2" borderId="30" xfId="0" applyFont="1" applyFill="1" applyBorder="1" applyAlignment="1">
      <alignment horizontal="center" vertical="center" wrapText="1"/>
    </xf>
    <xf numFmtId="0" fontId="247" fillId="2" borderId="15" xfId="0" applyFont="1" applyFill="1" applyBorder="1" applyAlignment="1">
      <alignment horizontal="center" vertical="center" wrapText="1"/>
    </xf>
    <xf numFmtId="0" fontId="12" fillId="13" borderId="33" xfId="0" applyFont="1" applyFill="1" applyBorder="1" applyAlignment="1">
      <alignment horizontal="left" vertical="top"/>
    </xf>
    <xf numFmtId="0" fontId="12" fillId="13" borderId="24" xfId="0" applyFont="1" applyFill="1" applyBorder="1" applyAlignment="1">
      <alignment horizontal="left" vertical="top"/>
    </xf>
    <xf numFmtId="0" fontId="12" fillId="13" borderId="25" xfId="0" applyFont="1" applyFill="1" applyBorder="1" applyAlignment="1">
      <alignment horizontal="left" vertical="top"/>
    </xf>
    <xf numFmtId="0" fontId="12" fillId="13" borderId="14" xfId="0" applyFont="1" applyFill="1" applyBorder="1" applyAlignment="1">
      <alignment horizontal="left" vertical="top"/>
    </xf>
    <xf numFmtId="0" fontId="12" fillId="13" borderId="15" xfId="0" applyFont="1" applyFill="1" applyBorder="1" applyAlignment="1">
      <alignment horizontal="left" vertical="top"/>
    </xf>
    <xf numFmtId="0" fontId="12" fillId="13" borderId="16" xfId="0" applyFont="1" applyFill="1" applyBorder="1" applyAlignment="1">
      <alignment horizontal="left" vertical="top"/>
    </xf>
    <xf numFmtId="2" fontId="34" fillId="13" borderId="85" xfId="0" applyNumberFormat="1" applyFont="1" applyFill="1" applyBorder="1" applyAlignment="1">
      <alignment horizontal="left" vertical="top"/>
    </xf>
    <xf numFmtId="2" fontId="34" fillId="13" borderId="86" xfId="0" applyNumberFormat="1" applyFont="1" applyFill="1" applyBorder="1" applyAlignment="1">
      <alignment horizontal="left" vertical="top"/>
    </xf>
    <xf numFmtId="2" fontId="34" fillId="13" borderId="87" xfId="0" applyNumberFormat="1" applyFont="1" applyFill="1" applyBorder="1" applyAlignment="1">
      <alignment horizontal="left" vertical="top"/>
    </xf>
    <xf numFmtId="2" fontId="34" fillId="13" borderId="4" xfId="0" applyNumberFormat="1" applyFont="1" applyFill="1" applyBorder="1" applyAlignment="1">
      <alignment horizontal="left" vertical="top" wrapText="1"/>
    </xf>
    <xf numFmtId="2" fontId="34" fillId="13" borderId="5" xfId="0" applyNumberFormat="1" applyFont="1" applyFill="1" applyBorder="1" applyAlignment="1">
      <alignment horizontal="left" vertical="top" wrapText="1"/>
    </xf>
    <xf numFmtId="2" fontId="34" fillId="13" borderId="68" xfId="0" applyNumberFormat="1" applyFont="1" applyFill="1" applyBorder="1" applyAlignment="1">
      <alignment horizontal="left" vertical="top" wrapText="1"/>
    </xf>
    <xf numFmtId="2" fontId="34" fillId="13" borderId="90" xfId="0" applyNumberFormat="1" applyFont="1" applyFill="1" applyBorder="1" applyAlignment="1">
      <alignment horizontal="left" vertical="top" wrapText="1"/>
    </xf>
    <xf numFmtId="2" fontId="34" fillId="13" borderId="0" xfId="0" applyNumberFormat="1" applyFont="1" applyFill="1" applyAlignment="1">
      <alignment horizontal="left" vertical="top" wrapText="1"/>
    </xf>
    <xf numFmtId="2" fontId="34" fillId="13" borderId="78" xfId="0" applyNumberFormat="1" applyFont="1" applyFill="1" applyBorder="1" applyAlignment="1">
      <alignment horizontal="left" vertical="top" wrapText="1"/>
    </xf>
    <xf numFmtId="0" fontId="19" fillId="13" borderId="32" xfId="0" applyFont="1" applyFill="1" applyBorder="1" applyAlignment="1">
      <alignment horizontal="center" vertical="center" textRotation="90"/>
    </xf>
    <xf numFmtId="0" fontId="19" fillId="13" borderId="13" xfId="0" applyFont="1" applyFill="1" applyBorder="1" applyAlignment="1">
      <alignment horizontal="center" vertical="center" textRotation="90"/>
    </xf>
    <xf numFmtId="0" fontId="12" fillId="0" borderId="75" xfId="0" applyFont="1" applyBorder="1" applyAlignment="1">
      <alignment horizontal="left" vertical="center" wrapText="1"/>
    </xf>
    <xf numFmtId="2" fontId="11" fillId="13" borderId="90" xfId="0" applyNumberFormat="1" applyFont="1" applyFill="1" applyBorder="1" applyAlignment="1">
      <alignment horizontal="left" vertical="center"/>
    </xf>
    <xf numFmtId="2" fontId="11" fillId="13" borderId="0" xfId="0" applyNumberFormat="1" applyFont="1" applyFill="1" applyAlignment="1">
      <alignment horizontal="left" vertical="center"/>
    </xf>
    <xf numFmtId="2" fontId="11" fillId="13" borderId="77" xfId="0" applyNumberFormat="1" applyFont="1" applyFill="1" applyBorder="1" applyAlignment="1">
      <alignment horizontal="left" vertical="center"/>
    </xf>
    <xf numFmtId="0" fontId="11" fillId="13" borderId="90" xfId="0" applyFont="1" applyFill="1" applyBorder="1" applyAlignment="1">
      <alignment horizontal="left" vertical="top" wrapText="1"/>
    </xf>
    <xf numFmtId="0" fontId="11" fillId="13" borderId="0" xfId="0" applyFont="1" applyFill="1" applyAlignment="1">
      <alignment horizontal="left" vertical="top" wrapText="1"/>
    </xf>
    <xf numFmtId="0" fontId="11" fillId="13" borderId="97" xfId="0" applyFont="1" applyFill="1" applyBorder="1" applyAlignment="1">
      <alignment horizontal="left" vertical="top" wrapText="1"/>
    </xf>
    <xf numFmtId="0" fontId="247" fillId="0" borderId="98" xfId="0" applyFont="1" applyBorder="1" applyAlignment="1" applyProtection="1">
      <alignment horizontal="center" vertical="center"/>
      <protection locked="0"/>
    </xf>
    <xf numFmtId="0" fontId="247" fillId="0" borderId="0" xfId="0" applyFont="1" applyAlignment="1" applyProtection="1">
      <alignment horizontal="center" vertical="center"/>
      <protection locked="0"/>
    </xf>
    <xf numFmtId="0" fontId="12" fillId="13" borderId="71" xfId="0" applyFont="1" applyFill="1" applyBorder="1" applyAlignment="1">
      <alignment horizontal="center" vertical="center" wrapText="1"/>
    </xf>
    <xf numFmtId="0" fontId="12" fillId="13" borderId="112" xfId="0" applyFont="1" applyFill="1" applyBorder="1" applyAlignment="1">
      <alignment horizontal="center" vertical="center" wrapText="1"/>
    </xf>
    <xf numFmtId="0" fontId="12" fillId="13" borderId="71" xfId="0" applyFont="1" applyFill="1" applyBorder="1" applyAlignment="1">
      <alignment horizontal="left" vertical="center" wrapText="1"/>
    </xf>
    <xf numFmtId="0" fontId="12" fillId="13" borderId="72" xfId="0" applyFont="1" applyFill="1" applyBorder="1" applyAlignment="1">
      <alignment horizontal="left" vertical="center" wrapText="1"/>
    </xf>
    <xf numFmtId="0" fontId="12" fillId="13" borderId="112" xfId="0" applyFont="1" applyFill="1" applyBorder="1" applyAlignment="1">
      <alignment horizontal="left" vertical="center" wrapText="1"/>
    </xf>
    <xf numFmtId="0" fontId="12" fillId="13" borderId="111" xfId="0" applyFont="1" applyFill="1" applyBorder="1" applyAlignment="1">
      <alignment horizontal="left" vertical="center" wrapText="1"/>
    </xf>
    <xf numFmtId="0" fontId="12" fillId="13" borderId="138" xfId="0" applyFont="1" applyFill="1" applyBorder="1" applyAlignment="1">
      <alignment horizontal="left" vertical="center" wrapText="1"/>
    </xf>
    <xf numFmtId="0" fontId="12" fillId="13" borderId="55" xfId="0" applyFont="1" applyFill="1" applyBorder="1" applyAlignment="1">
      <alignment horizontal="center" vertical="center" wrapText="1"/>
    </xf>
    <xf numFmtId="0" fontId="12" fillId="13" borderId="76" xfId="0" applyFont="1" applyFill="1" applyBorder="1" applyAlignment="1">
      <alignment horizontal="center" vertical="center" wrapText="1"/>
    </xf>
    <xf numFmtId="0" fontId="12" fillId="13" borderId="55" xfId="0" applyFont="1" applyFill="1" applyBorder="1" applyAlignment="1">
      <alignment horizontal="left" vertical="center" wrapText="1"/>
    </xf>
    <xf numFmtId="0" fontId="12" fillId="13" borderId="56" xfId="0" applyFont="1" applyFill="1" applyBorder="1" applyAlignment="1">
      <alignment horizontal="left" vertical="center" wrapText="1"/>
    </xf>
    <xf numFmtId="0" fontId="12" fillId="13" borderId="76" xfId="0" applyFont="1" applyFill="1" applyBorder="1" applyAlignment="1">
      <alignment horizontal="left" vertical="center" wrapText="1"/>
    </xf>
    <xf numFmtId="0" fontId="12" fillId="13" borderId="113" xfId="0" applyFont="1" applyFill="1" applyBorder="1" applyAlignment="1">
      <alignment horizontal="left" vertical="center" wrapText="1"/>
    </xf>
    <xf numFmtId="0" fontId="12" fillId="13" borderId="139" xfId="0" applyFont="1" applyFill="1" applyBorder="1" applyAlignment="1">
      <alignment horizontal="left" vertical="center" wrapText="1"/>
    </xf>
    <xf numFmtId="0" fontId="12" fillId="13" borderId="72" xfId="0" applyFont="1" applyFill="1" applyBorder="1" applyAlignment="1">
      <alignment horizontal="center" vertical="center" wrapText="1"/>
    </xf>
    <xf numFmtId="0" fontId="19" fillId="13" borderId="70" xfId="0" applyFont="1" applyFill="1" applyBorder="1" applyAlignment="1">
      <alignment horizontal="center" vertical="center" textRotation="90"/>
    </xf>
    <xf numFmtId="0" fontId="19" fillId="13" borderId="43" xfId="0" applyFont="1" applyFill="1" applyBorder="1" applyAlignment="1">
      <alignment horizontal="center" vertical="center" textRotation="90"/>
    </xf>
    <xf numFmtId="0" fontId="12" fillId="13" borderId="13" xfId="0" applyFont="1" applyFill="1" applyBorder="1" applyAlignment="1">
      <alignment horizontal="left" vertical="center" wrapText="1"/>
    </xf>
    <xf numFmtId="0" fontId="18" fillId="0" borderId="279" xfId="0" applyFont="1" applyBorder="1" applyAlignment="1">
      <alignment horizontal="center" vertical="center" textRotation="90"/>
    </xf>
    <xf numFmtId="0" fontId="18" fillId="0" borderId="280" xfId="0" applyFont="1" applyBorder="1" applyAlignment="1">
      <alignment horizontal="center" vertical="center" textRotation="90"/>
    </xf>
    <xf numFmtId="0" fontId="18" fillId="0" borderId="281" xfId="0" applyFont="1" applyBorder="1" applyAlignment="1">
      <alignment horizontal="center" vertical="center" textRotation="90"/>
    </xf>
    <xf numFmtId="2" fontId="34" fillId="13" borderId="232" xfId="0" applyNumberFormat="1" applyFont="1" applyFill="1" applyBorder="1" applyAlignment="1">
      <alignment horizontal="left" vertical="top" wrapText="1"/>
    </xf>
    <xf numFmtId="2" fontId="34" fillId="13" borderId="1" xfId="0" applyNumberFormat="1" applyFont="1" applyFill="1" applyBorder="1" applyAlignment="1">
      <alignment horizontal="left" vertical="top" wrapText="1"/>
    </xf>
    <xf numFmtId="2" fontId="34" fillId="13" borderId="48" xfId="0" applyNumberFormat="1" applyFont="1" applyFill="1" applyBorder="1" applyAlignment="1">
      <alignment horizontal="left" vertical="top" wrapText="1"/>
    </xf>
    <xf numFmtId="0" fontId="12" fillId="13" borderId="71" xfId="0" applyFont="1" applyFill="1" applyBorder="1" applyAlignment="1">
      <alignment vertical="center" wrapText="1"/>
    </xf>
    <xf numFmtId="0" fontId="12" fillId="13" borderId="72" xfId="0" applyFont="1" applyFill="1" applyBorder="1" applyAlignment="1">
      <alignment vertical="center" wrapText="1"/>
    </xf>
    <xf numFmtId="0" fontId="12" fillId="13" borderId="75" xfId="0" applyFont="1" applyFill="1" applyBorder="1" applyAlignment="1">
      <alignment vertical="center" wrapText="1"/>
    </xf>
    <xf numFmtId="2" fontId="18" fillId="13" borderId="0" xfId="0" applyNumberFormat="1" applyFont="1" applyFill="1" applyAlignment="1">
      <alignment horizontal="left" vertical="center"/>
    </xf>
    <xf numFmtId="2" fontId="18" fillId="13" borderId="77" xfId="0" applyNumberFormat="1" applyFont="1" applyFill="1" applyBorder="1" applyAlignment="1">
      <alignment horizontal="left" vertical="center"/>
    </xf>
    <xf numFmtId="0" fontId="11" fillId="13" borderId="13" xfId="0" applyFont="1" applyFill="1" applyBorder="1" applyAlignment="1">
      <alignment horizontal="left" vertical="top" wrapText="1"/>
    </xf>
    <xf numFmtId="0" fontId="11" fillId="13" borderId="113" xfId="0" applyFont="1" applyFill="1" applyBorder="1" applyAlignment="1">
      <alignment horizontal="left" vertical="top" wrapText="1"/>
    </xf>
    <xf numFmtId="0" fontId="247" fillId="0" borderId="90" xfId="0" applyFont="1" applyBorder="1" applyAlignment="1" applyProtection="1">
      <alignment horizontal="center" vertical="center" wrapText="1"/>
      <protection locked="0"/>
    </xf>
    <xf numFmtId="0" fontId="247" fillId="0" borderId="0" xfId="0" applyFont="1" applyAlignment="1" applyProtection="1">
      <alignment horizontal="center" vertical="center" wrapText="1"/>
      <protection locked="0"/>
    </xf>
    <xf numFmtId="0" fontId="247" fillId="0" borderId="44" xfId="0" applyFont="1" applyBorder="1" applyAlignment="1" applyProtection="1">
      <alignment horizontal="center" vertical="center" wrapText="1"/>
      <protection locked="0"/>
    </xf>
    <xf numFmtId="2" fontId="11" fillId="13" borderId="44" xfId="0" applyNumberFormat="1" applyFont="1" applyFill="1" applyBorder="1" applyAlignment="1">
      <alignment horizontal="left" vertical="center"/>
    </xf>
    <xf numFmtId="2" fontId="11" fillId="13" borderId="1" xfId="0" applyNumberFormat="1" applyFont="1" applyFill="1" applyBorder="1" applyAlignment="1">
      <alignment horizontal="left" vertical="center"/>
    </xf>
    <xf numFmtId="2" fontId="11" fillId="13" borderId="47" xfId="0" applyNumberFormat="1" applyFont="1" applyFill="1" applyBorder="1" applyAlignment="1">
      <alignment horizontal="left" vertical="center"/>
    </xf>
    <xf numFmtId="0" fontId="12" fillId="9" borderId="256" xfId="0" applyFont="1" applyFill="1" applyBorder="1" applyAlignment="1">
      <alignment horizontal="left" vertical="top" wrapText="1"/>
    </xf>
    <xf numFmtId="0" fontId="247" fillId="0" borderId="7" xfId="0" applyFont="1" applyBorder="1" applyAlignment="1" applyProtection="1">
      <alignment horizontal="center" vertical="center" wrapText="1"/>
      <protection locked="0"/>
    </xf>
    <xf numFmtId="0" fontId="247" fillId="0" borderId="8" xfId="0" applyFont="1" applyBorder="1" applyAlignment="1" applyProtection="1">
      <alignment horizontal="center" vertical="center" wrapText="1"/>
      <protection locked="0"/>
    </xf>
    <xf numFmtId="0" fontId="247" fillId="0" borderId="26" xfId="0" applyFont="1" applyBorder="1" applyAlignment="1" applyProtection="1">
      <alignment horizontal="center" vertical="center"/>
      <protection locked="0"/>
    </xf>
    <xf numFmtId="0" fontId="247" fillId="0" borderId="24" xfId="0" applyFont="1" applyBorder="1" applyAlignment="1" applyProtection="1">
      <alignment horizontal="center" vertical="center"/>
      <protection locked="0"/>
    </xf>
    <xf numFmtId="0" fontId="247" fillId="0" borderId="30" xfId="0" applyFont="1" applyBorder="1" applyAlignment="1" applyProtection="1">
      <alignment horizontal="center" vertical="center"/>
      <protection locked="0"/>
    </xf>
    <xf numFmtId="0" fontId="247" fillId="0" borderId="15" xfId="0" applyFont="1" applyBorder="1" applyAlignment="1" applyProtection="1">
      <alignment horizontal="center" vertical="center"/>
      <protection locked="0"/>
    </xf>
    <xf numFmtId="0" fontId="247" fillId="0" borderId="98" xfId="0" applyFont="1" applyBorder="1" applyAlignment="1" applyProtection="1">
      <alignment horizontal="center" vertical="center" wrapText="1"/>
      <protection locked="0"/>
    </xf>
    <xf numFmtId="0" fontId="247" fillId="0" borderId="266" xfId="0" applyFont="1" applyBorder="1" applyAlignment="1" applyProtection="1">
      <alignment horizontal="center" vertical="center" wrapText="1"/>
      <protection locked="0"/>
    </xf>
    <xf numFmtId="0" fontId="247" fillId="0" borderId="232" xfId="0" applyFont="1" applyBorder="1" applyAlignment="1" applyProtection="1">
      <alignment horizontal="center" vertical="center" wrapText="1"/>
      <protection locked="0"/>
    </xf>
    <xf numFmtId="0" fontId="247" fillId="0" borderId="35" xfId="0" applyFont="1" applyBorder="1" applyAlignment="1" applyProtection="1">
      <alignment horizontal="center" vertical="center"/>
      <protection locked="0"/>
    </xf>
    <xf numFmtId="0" fontId="247" fillId="0" borderId="36" xfId="0" applyFont="1" applyBorder="1" applyAlignment="1" applyProtection="1">
      <alignment horizontal="center" vertical="center"/>
      <protection locked="0"/>
    </xf>
    <xf numFmtId="0" fontId="247" fillId="0" borderId="17" xfId="0" applyFont="1" applyBorder="1" applyAlignment="1" applyProtection="1">
      <alignment horizontal="center" vertical="center"/>
      <protection locked="0"/>
    </xf>
    <xf numFmtId="0" fontId="247" fillId="0" borderId="18" xfId="0" applyFont="1" applyBorder="1" applyAlignment="1" applyProtection="1">
      <alignment horizontal="center" vertical="center"/>
      <protection locked="0"/>
    </xf>
    <xf numFmtId="0" fontId="12" fillId="13" borderId="15" xfId="0" applyFont="1" applyFill="1" applyBorder="1" applyAlignment="1">
      <alignment horizontal="right" vertical="top" wrapText="1"/>
    </xf>
    <xf numFmtId="0" fontId="12" fillId="13" borderId="16" xfId="0" applyFont="1" applyFill="1" applyBorder="1" applyAlignment="1">
      <alignment horizontal="right" vertical="top" wrapText="1"/>
    </xf>
    <xf numFmtId="1" fontId="283" fillId="13" borderId="111" xfId="0" applyNumberFormat="1" applyFont="1" applyFill="1" applyBorder="1" applyAlignment="1">
      <alignment horizontal="center" vertical="center" textRotation="90"/>
    </xf>
    <xf numFmtId="1" fontId="283" fillId="13" borderId="113" xfId="0" applyNumberFormat="1" applyFont="1" applyFill="1" applyBorder="1" applyAlignment="1">
      <alignment horizontal="center" vertical="center" textRotation="90"/>
    </xf>
    <xf numFmtId="0" fontId="284" fillId="13" borderId="72" xfId="0" applyFont="1" applyFill="1" applyBorder="1" applyAlignment="1">
      <alignment horizontal="left" vertical="top" wrapText="1"/>
    </xf>
    <xf numFmtId="0" fontId="284" fillId="13" borderId="73" xfId="0" applyFont="1" applyFill="1" applyBorder="1" applyAlignment="1">
      <alignment horizontal="left" vertical="top" wrapText="1"/>
    </xf>
    <xf numFmtId="0" fontId="284" fillId="13" borderId="56" xfId="0" applyFont="1" applyFill="1" applyBorder="1" applyAlignment="1">
      <alignment horizontal="left" vertical="top" wrapText="1"/>
    </xf>
    <xf numFmtId="0" fontId="284" fillId="13" borderId="185" xfId="0" applyFont="1" applyFill="1" applyBorder="1" applyAlignment="1">
      <alignment horizontal="left" vertical="top" wrapText="1"/>
    </xf>
    <xf numFmtId="0" fontId="12" fillId="13" borderId="232" xfId="0" applyFont="1" applyFill="1" applyBorder="1" applyAlignment="1">
      <alignment horizontal="left" vertical="top" wrapText="1"/>
    </xf>
    <xf numFmtId="0" fontId="12" fillId="13" borderId="264" xfId="0" applyFont="1" applyFill="1" applyBorder="1" applyAlignment="1">
      <alignment horizontal="left" vertical="top" wrapText="1"/>
    </xf>
    <xf numFmtId="0" fontId="12" fillId="13" borderId="72" xfId="0" applyFont="1" applyFill="1" applyBorder="1" applyAlignment="1">
      <alignment horizontal="left" vertical="top" wrapText="1"/>
    </xf>
    <xf numFmtId="0" fontId="12" fillId="13" borderId="73" xfId="0" applyFont="1" applyFill="1" applyBorder="1" applyAlignment="1">
      <alignment horizontal="left" vertical="top" wrapText="1"/>
    </xf>
    <xf numFmtId="0" fontId="12" fillId="13" borderId="24" xfId="0" applyFont="1" applyFill="1" applyBorder="1" applyAlignment="1">
      <alignment horizontal="right" vertical="top" wrapText="1"/>
    </xf>
    <xf numFmtId="0" fontId="12" fillId="13" borderId="25" xfId="0" applyFont="1" applyFill="1" applyBorder="1" applyAlignment="1">
      <alignment horizontal="right" vertical="top" wrapText="1"/>
    </xf>
    <xf numFmtId="0" fontId="12" fillId="13" borderId="4" xfId="0" applyFont="1" applyFill="1" applyBorder="1" applyAlignment="1">
      <alignment horizontal="left" vertical="top" wrapText="1"/>
    </xf>
    <xf numFmtId="49" fontId="177" fillId="0" borderId="26" xfId="0" applyNumberFormat="1" applyFont="1" applyBorder="1" applyAlignment="1" applyProtection="1">
      <alignment horizontal="center" vertical="center"/>
      <protection locked="0"/>
    </xf>
    <xf numFmtId="49" fontId="177" fillId="0" borderId="24" xfId="0" applyNumberFormat="1" applyFont="1" applyBorder="1" applyAlignment="1" applyProtection="1">
      <alignment horizontal="center" vertical="center"/>
      <protection locked="0"/>
    </xf>
    <xf numFmtId="49" fontId="177" fillId="0" borderId="30" xfId="0" applyNumberFormat="1" applyFont="1" applyBorder="1" applyAlignment="1" applyProtection="1">
      <alignment horizontal="center" vertical="center"/>
      <protection locked="0"/>
    </xf>
    <xf numFmtId="49" fontId="177" fillId="0" borderId="15" xfId="0" applyNumberFormat="1" applyFont="1" applyBorder="1" applyAlignment="1" applyProtection="1">
      <alignment horizontal="center" vertical="center"/>
      <protection locked="0"/>
    </xf>
    <xf numFmtId="0" fontId="12" fillId="13" borderId="256" xfId="0" applyFont="1" applyFill="1" applyBorder="1" applyAlignment="1">
      <alignment horizontal="left" vertical="top" wrapText="1"/>
    </xf>
    <xf numFmtId="0" fontId="12" fillId="13" borderId="29" xfId="0" applyFont="1" applyFill="1" applyBorder="1" applyAlignment="1">
      <alignment horizontal="left" vertical="top" wrapText="1"/>
    </xf>
    <xf numFmtId="0" fontId="12" fillId="13" borderId="232" xfId="0" applyFont="1" applyFill="1" applyBorder="1" applyAlignment="1">
      <alignment horizontal="right" vertical="top" wrapText="1"/>
    </xf>
    <xf numFmtId="0" fontId="12" fillId="13" borderId="264" xfId="0" applyFont="1" applyFill="1" applyBorder="1" applyAlignment="1">
      <alignment horizontal="right" vertical="top" wrapText="1"/>
    </xf>
    <xf numFmtId="0" fontId="25" fillId="0" borderId="7" xfId="0" applyFont="1" applyBorder="1" applyAlignment="1" applyProtection="1">
      <alignment horizontal="center" vertical="center"/>
      <protection locked="0"/>
    </xf>
    <xf numFmtId="0" fontId="25" fillId="0" borderId="8" xfId="0" applyFont="1" applyBorder="1" applyAlignment="1" applyProtection="1">
      <alignment horizontal="center" vertical="center"/>
      <protection locked="0"/>
    </xf>
    <xf numFmtId="1" fontId="283" fillId="13" borderId="3" xfId="0" applyNumberFormat="1" applyFont="1" applyFill="1" applyBorder="1" applyAlignment="1">
      <alignment horizontal="center" vertical="center" textRotation="90"/>
    </xf>
    <xf numFmtId="0" fontId="284" fillId="13" borderId="5" xfId="0" applyFont="1" applyFill="1" applyBorder="1" applyAlignment="1">
      <alignment horizontal="left" vertical="top" wrapText="1"/>
    </xf>
    <xf numFmtId="0" fontId="284" fillId="13" borderId="6" xfId="0" applyFont="1" applyFill="1" applyBorder="1" applyAlignment="1">
      <alignment horizontal="left" vertical="top" wrapText="1"/>
    </xf>
    <xf numFmtId="0" fontId="12" fillId="13" borderId="96" xfId="0" applyFont="1" applyFill="1" applyBorder="1" applyAlignment="1">
      <alignment horizontal="left" vertical="top" wrapText="1"/>
    </xf>
    <xf numFmtId="0" fontId="12" fillId="13" borderId="100" xfId="0" applyFont="1" applyFill="1" applyBorder="1" applyAlignment="1">
      <alignment horizontal="left" vertical="top" wrapText="1"/>
    </xf>
    <xf numFmtId="0" fontId="18" fillId="13" borderId="2" xfId="0" applyFont="1" applyFill="1" applyBorder="1" applyAlignment="1">
      <alignment horizontal="center" vertical="center" textRotation="90"/>
    </xf>
    <xf numFmtId="0" fontId="18" fillId="13" borderId="12" xfId="0" applyFont="1" applyFill="1" applyBorder="1" applyAlignment="1">
      <alignment horizontal="center" vertical="center" textRotation="90"/>
    </xf>
    <xf numFmtId="0" fontId="18" fillId="13" borderId="42" xfId="0" applyFont="1" applyFill="1" applyBorder="1" applyAlignment="1">
      <alignment horizontal="center" vertical="center" textRotation="90"/>
    </xf>
    <xf numFmtId="0" fontId="12" fillId="13" borderId="109" xfId="0" applyFont="1" applyFill="1" applyBorder="1" applyAlignment="1">
      <alignment horizontal="left" vertical="top" wrapText="1"/>
    </xf>
    <xf numFmtId="0" fontId="12" fillId="13" borderId="5" xfId="0" applyFont="1" applyFill="1" applyBorder="1" applyAlignment="1">
      <alignment horizontal="right" vertical="top" wrapText="1"/>
    </xf>
    <xf numFmtId="0" fontId="12" fillId="13" borderId="6" xfId="0" applyFont="1" applyFill="1" applyBorder="1" applyAlignment="1">
      <alignment horizontal="right" vertical="top" wrapText="1"/>
    </xf>
    <xf numFmtId="0" fontId="63" fillId="0" borderId="101" xfId="0" applyFont="1" applyBorder="1" applyAlignment="1" applyProtection="1">
      <alignment horizontal="center" vertical="center"/>
      <protection locked="0"/>
    </xf>
    <xf numFmtId="0" fontId="159" fillId="0" borderId="33" xfId="0" applyFont="1" applyBorder="1" applyAlignment="1" applyProtection="1">
      <alignment horizontal="center" vertical="center"/>
      <protection locked="0"/>
    </xf>
    <xf numFmtId="0" fontId="159" fillId="0" borderId="14" xfId="0" applyFont="1" applyBorder="1" applyAlignment="1" applyProtection="1">
      <alignment horizontal="center" vertical="center"/>
      <protection locked="0"/>
    </xf>
    <xf numFmtId="1" fontId="19" fillId="0" borderId="44" xfId="0" applyNumberFormat="1" applyFont="1" applyBorder="1" applyAlignment="1">
      <alignment horizontal="center" vertical="center" textRotation="90"/>
    </xf>
    <xf numFmtId="1" fontId="19" fillId="0" borderId="147" xfId="0" applyNumberFormat="1" applyFont="1" applyBorder="1" applyAlignment="1">
      <alignment horizontal="center" vertical="center" textRotation="90"/>
    </xf>
    <xf numFmtId="1" fontId="19" fillId="0" borderId="149" xfId="0" applyNumberFormat="1" applyFont="1" applyBorder="1" applyAlignment="1">
      <alignment horizontal="center" vertical="center" textRotation="90"/>
    </xf>
    <xf numFmtId="2" fontId="63" fillId="0" borderId="1" xfId="0" applyNumberFormat="1" applyFont="1" applyBorder="1" applyAlignment="1" applyProtection="1">
      <alignment horizontal="center" vertical="center"/>
      <protection locked="0"/>
    </xf>
    <xf numFmtId="49" fontId="34" fillId="0" borderId="33" xfId="0" applyNumberFormat="1" applyFont="1" applyBorder="1" applyAlignment="1">
      <alignment horizontal="center" vertical="center"/>
    </xf>
    <xf numFmtId="49" fontId="34" fillId="0" borderId="44" xfId="0" applyNumberFormat="1" applyFont="1" applyBorder="1" applyAlignment="1">
      <alignment horizontal="center" vertical="center"/>
    </xf>
    <xf numFmtId="2" fontId="63" fillId="0" borderId="44" xfId="0" applyNumberFormat="1" applyFont="1" applyBorder="1" applyAlignment="1" applyProtection="1">
      <alignment horizontal="center" vertical="center"/>
      <protection locked="0"/>
    </xf>
    <xf numFmtId="0" fontId="159" fillId="0" borderId="44" xfId="0" applyFont="1" applyBorder="1" applyAlignment="1" applyProtection="1">
      <alignment horizontal="center" vertical="center"/>
      <protection locked="0"/>
    </xf>
    <xf numFmtId="0" fontId="12" fillId="13" borderId="68" xfId="0" applyFont="1" applyFill="1" applyBorder="1" applyAlignment="1">
      <alignment horizontal="left" vertical="top" wrapText="1"/>
    </xf>
    <xf numFmtId="0" fontId="12" fillId="13" borderId="31" xfId="0" applyFont="1" applyFill="1" applyBorder="1" applyAlignment="1">
      <alignment horizontal="left" vertical="top" wrapText="1"/>
    </xf>
    <xf numFmtId="1" fontId="19" fillId="0" borderId="148" xfId="0" applyNumberFormat="1" applyFont="1" applyBorder="1" applyAlignment="1">
      <alignment horizontal="center" vertical="center" textRotation="90"/>
    </xf>
    <xf numFmtId="49" fontId="34" fillId="0" borderId="14" xfId="0" applyNumberFormat="1" applyFont="1" applyBorder="1" applyAlignment="1">
      <alignment horizontal="center" vertical="center"/>
    </xf>
    <xf numFmtId="2" fontId="71" fillId="0" borderId="15" xfId="0" applyNumberFormat="1" applyFont="1" applyBorder="1" applyProtection="1">
      <protection locked="0"/>
    </xf>
    <xf numFmtId="0" fontId="12" fillId="13" borderId="4" xfId="0" applyFont="1" applyFill="1" applyBorder="1" applyAlignment="1">
      <alignment horizontal="center" vertical="top" wrapText="1"/>
    </xf>
    <xf numFmtId="0" fontId="12" fillId="13" borderId="5" xfId="0" applyFont="1" applyFill="1" applyBorder="1" applyAlignment="1">
      <alignment horizontal="center" vertical="top" wrapText="1"/>
    </xf>
    <xf numFmtId="0" fontId="12" fillId="13" borderId="14" xfId="0" applyFont="1" applyFill="1" applyBorder="1" applyAlignment="1">
      <alignment horizontal="center" vertical="top" wrapText="1"/>
    </xf>
    <xf numFmtId="0" fontId="12" fillId="13" borderId="15" xfId="0" applyFont="1" applyFill="1" applyBorder="1" applyAlignment="1">
      <alignment horizontal="center" vertical="top" wrapText="1"/>
    </xf>
    <xf numFmtId="0" fontId="12" fillId="13" borderId="4" xfId="0" applyFont="1" applyFill="1" applyBorder="1" applyAlignment="1">
      <alignment horizontal="left" vertical="center" wrapText="1"/>
    </xf>
    <xf numFmtId="0" fontId="12" fillId="13" borderId="5" xfId="0" applyFont="1" applyFill="1" applyBorder="1" applyAlignment="1">
      <alignment horizontal="left" vertical="center" wrapText="1"/>
    </xf>
    <xf numFmtId="0" fontId="12" fillId="13" borderId="14" xfId="0" applyFont="1" applyFill="1" applyBorder="1" applyAlignment="1">
      <alignment horizontal="left" vertical="center" wrapText="1"/>
    </xf>
    <xf numFmtId="0" fontId="12" fillId="13" borderId="15" xfId="0" applyFont="1" applyFill="1" applyBorder="1" applyAlignment="1">
      <alignment horizontal="left" vertical="center" wrapText="1"/>
    </xf>
    <xf numFmtId="1" fontId="63" fillId="0" borderId="66" xfId="0" applyNumberFormat="1" applyFont="1" applyBorder="1" applyAlignment="1" applyProtection="1">
      <alignment horizontal="center" vertical="center"/>
      <protection locked="0"/>
    </xf>
    <xf numFmtId="1" fontId="63" fillId="0" borderId="5" xfId="0" applyNumberFormat="1" applyFont="1" applyBorder="1" applyAlignment="1" applyProtection="1">
      <alignment horizontal="center" vertical="center"/>
      <protection locked="0"/>
    </xf>
    <xf numFmtId="1" fontId="63" fillId="0" borderId="30" xfId="0" applyNumberFormat="1" applyFont="1" applyBorder="1" applyAlignment="1" applyProtection="1">
      <alignment horizontal="center" vertical="center"/>
      <protection locked="0"/>
    </xf>
    <xf numFmtId="1" fontId="63" fillId="0" borderId="98" xfId="0" applyNumberFormat="1" applyFont="1" applyBorder="1" applyAlignment="1" applyProtection="1">
      <alignment horizontal="center" vertical="center"/>
      <protection locked="0"/>
    </xf>
    <xf numFmtId="1" fontId="63" fillId="0" borderId="0" xfId="0" applyNumberFormat="1" applyFont="1" applyAlignment="1" applyProtection="1">
      <alignment horizontal="center" vertical="center"/>
      <protection locked="0"/>
    </xf>
    <xf numFmtId="1" fontId="19" fillId="13" borderId="4" xfId="0" applyNumberFormat="1" applyFont="1" applyFill="1" applyBorder="1" applyAlignment="1">
      <alignment horizontal="center" vertical="center" textRotation="90"/>
    </xf>
    <xf numFmtId="1" fontId="19" fillId="13" borderId="14" xfId="0" applyNumberFormat="1" applyFont="1" applyFill="1" applyBorder="1" applyAlignment="1">
      <alignment horizontal="center" vertical="center" textRotation="90"/>
    </xf>
    <xf numFmtId="0" fontId="12" fillId="13" borderId="3" xfId="0" applyFont="1" applyFill="1" applyBorder="1" applyAlignment="1">
      <alignment horizontal="left" vertical="top" wrapText="1"/>
    </xf>
    <xf numFmtId="0" fontId="12" fillId="13" borderId="159" xfId="0" applyFont="1" applyFill="1" applyBorder="1" applyAlignment="1">
      <alignment horizontal="left" vertical="top" wrapText="1"/>
    </xf>
    <xf numFmtId="0" fontId="12" fillId="13" borderId="13" xfId="0" applyFont="1" applyFill="1" applyBorder="1" applyAlignment="1">
      <alignment horizontal="left" vertical="top" wrapText="1"/>
    </xf>
    <xf numFmtId="0" fontId="12" fillId="13" borderId="148" xfId="0" applyFont="1" applyFill="1" applyBorder="1" applyAlignment="1">
      <alignment horizontal="left" vertical="top" wrapText="1"/>
    </xf>
    <xf numFmtId="167" fontId="63" fillId="0" borderId="66" xfId="0" applyNumberFormat="1" applyFont="1" applyBorder="1" applyAlignment="1" applyProtection="1">
      <alignment horizontal="center" vertical="center" wrapText="1"/>
      <protection locked="0"/>
    </xf>
    <xf numFmtId="167" fontId="63" fillId="0" borderId="5" xfId="0" applyNumberFormat="1" applyFont="1" applyBorder="1" applyAlignment="1" applyProtection="1">
      <alignment horizontal="center" vertical="center" wrapText="1"/>
      <protection locked="0"/>
    </xf>
    <xf numFmtId="167" fontId="63" fillId="0" borderId="30" xfId="0" applyNumberFormat="1" applyFont="1" applyBorder="1" applyAlignment="1" applyProtection="1">
      <alignment horizontal="center" vertical="center" wrapText="1"/>
      <protection locked="0"/>
    </xf>
    <xf numFmtId="167" fontId="63" fillId="0" borderId="15" xfId="0" applyNumberFormat="1" applyFont="1" applyBorder="1" applyAlignment="1" applyProtection="1">
      <alignment horizontal="center" vertical="center" wrapText="1"/>
      <protection locked="0"/>
    </xf>
    <xf numFmtId="1" fontId="283" fillId="13" borderId="32" xfId="0" applyNumberFormat="1" applyFont="1" applyFill="1" applyBorder="1" applyAlignment="1">
      <alignment horizontal="center" vertical="center" textRotation="90"/>
    </xf>
    <xf numFmtId="1" fontId="283" fillId="13" borderId="13" xfId="0" applyNumberFormat="1" applyFont="1" applyFill="1" applyBorder="1" applyAlignment="1">
      <alignment horizontal="center" vertical="center" textRotation="90"/>
    </xf>
    <xf numFmtId="0" fontId="284" fillId="13" borderId="15" xfId="0" applyFont="1" applyFill="1" applyBorder="1" applyAlignment="1">
      <alignment horizontal="left" vertical="top" wrapText="1"/>
    </xf>
    <xf numFmtId="0" fontId="284" fillId="13" borderId="16" xfId="0" applyFont="1" applyFill="1" applyBorder="1" applyAlignment="1">
      <alignment horizontal="left" vertical="top" wrapText="1"/>
    </xf>
    <xf numFmtId="167" fontId="63" fillId="0" borderId="98" xfId="0" applyNumberFormat="1" applyFont="1" applyBorder="1" applyAlignment="1" applyProtection="1">
      <alignment horizontal="center" vertical="center"/>
      <protection locked="0"/>
    </xf>
    <xf numFmtId="167" fontId="63" fillId="0" borderId="0" xfId="0" applyNumberFormat="1" applyFont="1" applyAlignment="1" applyProtection="1">
      <alignment horizontal="center" vertical="center"/>
      <protection locked="0"/>
    </xf>
    <xf numFmtId="0" fontId="63" fillId="0" borderId="39" xfId="0" applyFont="1" applyBorder="1" applyAlignment="1" applyProtection="1">
      <alignment horizontal="center" vertical="center"/>
      <protection locked="0"/>
    </xf>
    <xf numFmtId="0" fontId="63" fillId="0" borderId="69" xfId="0" applyFont="1" applyBorder="1" applyAlignment="1" applyProtection="1">
      <alignment horizontal="center" vertical="center"/>
      <protection locked="0"/>
    </xf>
    <xf numFmtId="2" fontId="34" fillId="13" borderId="44" xfId="0" applyNumberFormat="1" applyFont="1" applyFill="1" applyBorder="1" applyAlignment="1">
      <alignment horizontal="left" vertical="top" wrapText="1"/>
    </xf>
    <xf numFmtId="0" fontId="12" fillId="13" borderId="23" xfId="0" applyFont="1" applyFill="1" applyBorder="1" applyAlignment="1">
      <alignment horizontal="left" vertical="top" wrapText="1"/>
    </xf>
    <xf numFmtId="0" fontId="150" fillId="0" borderId="26" xfId="0" applyFont="1" applyBorder="1" applyAlignment="1" applyProtection="1">
      <alignment horizontal="center" vertical="center" wrapText="1"/>
      <protection locked="0"/>
    </xf>
    <xf numFmtId="0" fontId="150" fillId="0" borderId="24" xfId="0" applyFont="1" applyBorder="1" applyAlignment="1" applyProtection="1">
      <alignment horizontal="center" vertical="center" wrapText="1"/>
      <protection locked="0"/>
    </xf>
    <xf numFmtId="0" fontId="150" fillId="0" borderId="30" xfId="0" applyFont="1" applyBorder="1" applyAlignment="1" applyProtection="1">
      <alignment horizontal="center" vertical="center" wrapText="1"/>
      <protection locked="0"/>
    </xf>
    <xf numFmtId="0" fontId="150" fillId="0" borderId="15" xfId="0" applyFont="1" applyBorder="1" applyAlignment="1" applyProtection="1">
      <alignment horizontal="center" vertical="center" wrapText="1"/>
      <protection locked="0"/>
    </xf>
    <xf numFmtId="0" fontId="150" fillId="0" borderId="26" xfId="0" applyFont="1" applyBorder="1" applyAlignment="1" applyProtection="1">
      <alignment horizontal="left" vertical="top" wrapText="1"/>
      <protection locked="0"/>
    </xf>
    <xf numFmtId="0" fontId="150" fillId="0" borderId="24" xfId="0" applyFont="1" applyBorder="1" applyAlignment="1" applyProtection="1">
      <alignment horizontal="left" vertical="top" wrapText="1"/>
      <protection locked="0"/>
    </xf>
    <xf numFmtId="0" fontId="150" fillId="0" borderId="27" xfId="0" applyFont="1" applyBorder="1" applyAlignment="1" applyProtection="1">
      <alignment horizontal="left" vertical="top" wrapText="1"/>
      <protection locked="0"/>
    </xf>
    <xf numFmtId="0" fontId="150" fillId="0" borderId="30" xfId="0" applyFont="1" applyBorder="1" applyAlignment="1" applyProtection="1">
      <alignment horizontal="left" vertical="top" wrapText="1"/>
      <protection locked="0"/>
    </xf>
    <xf numFmtId="0" fontId="150" fillId="0" borderId="15" xfId="0" applyFont="1" applyBorder="1" applyAlignment="1" applyProtection="1">
      <alignment horizontal="left" vertical="top" wrapText="1"/>
      <protection locked="0"/>
    </xf>
    <xf numFmtId="0" fontId="150" fillId="0" borderId="31" xfId="0" applyFont="1" applyBorder="1" applyAlignment="1" applyProtection="1">
      <alignment horizontal="left" vertical="top" wrapText="1"/>
      <protection locked="0"/>
    </xf>
    <xf numFmtId="0" fontId="150" fillId="0" borderId="46" xfId="0" applyFont="1" applyBorder="1" applyAlignment="1" applyProtection="1">
      <alignment horizontal="left" vertical="top" wrapText="1"/>
      <protection locked="0"/>
    </xf>
    <xf numFmtId="0" fontId="150" fillId="0" borderId="1" xfId="0" applyFont="1" applyBorder="1" applyAlignment="1" applyProtection="1">
      <alignment horizontal="left" vertical="top" wrapText="1"/>
      <protection locked="0"/>
    </xf>
    <xf numFmtId="0" fontId="150" fillId="0" borderId="48" xfId="0" applyFont="1" applyBorder="1" applyAlignment="1" applyProtection="1">
      <alignment horizontal="left" vertical="top" wrapText="1"/>
      <protection locked="0"/>
    </xf>
    <xf numFmtId="0" fontId="159" fillId="0" borderId="26" xfId="0" applyFont="1" applyBorder="1" applyAlignment="1" applyProtection="1">
      <alignment horizontal="center" vertical="center" wrapText="1"/>
      <protection locked="0"/>
    </xf>
    <xf numFmtId="0" fontId="159" fillId="0" borderId="24" xfId="0" applyFont="1" applyBorder="1" applyAlignment="1" applyProtection="1">
      <alignment horizontal="center" vertical="center" wrapText="1"/>
      <protection locked="0"/>
    </xf>
    <xf numFmtId="0" fontId="159" fillId="0" borderId="26" xfId="0" quotePrefix="1" applyFont="1" applyBorder="1" applyAlignment="1" applyProtection="1">
      <alignment horizontal="center" vertical="center"/>
      <protection locked="0"/>
    </xf>
    <xf numFmtId="0" fontId="63" fillId="0" borderId="101" xfId="0" applyFont="1" applyBorder="1" applyAlignment="1">
      <alignment horizontal="center" vertical="center"/>
    </xf>
    <xf numFmtId="0" fontId="63" fillId="0" borderId="60" xfId="0" applyFont="1" applyBorder="1" applyAlignment="1">
      <alignment horizontal="center" vertical="center"/>
    </xf>
    <xf numFmtId="0" fontId="34" fillId="13" borderId="235" xfId="0" applyFont="1" applyFill="1" applyBorder="1" applyAlignment="1">
      <alignment horizontal="left" vertical="top" wrapText="1"/>
    </xf>
    <xf numFmtId="0" fontId="27" fillId="13" borderId="232" xfId="0" applyFont="1" applyFill="1" applyBorder="1" applyAlignment="1">
      <alignment horizontal="left" vertical="top" wrapText="1"/>
    </xf>
    <xf numFmtId="0" fontId="27" fillId="13" borderId="237" xfId="0" applyFont="1" applyFill="1" applyBorder="1" applyAlignment="1">
      <alignment horizontal="left" vertical="top" wrapText="1"/>
    </xf>
    <xf numFmtId="0" fontId="46" fillId="13" borderId="90" xfId="0" applyFont="1" applyFill="1" applyBorder="1" applyAlignment="1">
      <alignment horizontal="left" vertical="top" wrapText="1"/>
    </xf>
    <xf numFmtId="0" fontId="27" fillId="13" borderId="0" xfId="0" applyFont="1" applyFill="1" applyAlignment="1">
      <alignment horizontal="left" vertical="top" wrapText="1"/>
    </xf>
    <xf numFmtId="0" fontId="27" fillId="13" borderId="78" xfId="0" applyFont="1" applyFill="1" applyBorder="1" applyAlignment="1">
      <alignment horizontal="left" vertical="top" wrapText="1"/>
    </xf>
    <xf numFmtId="0" fontId="27" fillId="13" borderId="44" xfId="0" applyFont="1" applyFill="1" applyBorder="1" applyAlignment="1">
      <alignment horizontal="left" vertical="top" wrapText="1"/>
    </xf>
    <xf numFmtId="0" fontId="27" fillId="13" borderId="1" xfId="0" applyFont="1" applyFill="1" applyBorder="1" applyAlignment="1">
      <alignment horizontal="left" vertical="top" wrapText="1"/>
    </xf>
    <xf numFmtId="0" fontId="27" fillId="13" borderId="48" xfId="0" applyFont="1" applyFill="1" applyBorder="1" applyAlignment="1">
      <alignment horizontal="left" vertical="top" wrapText="1"/>
    </xf>
    <xf numFmtId="1" fontId="19" fillId="13" borderId="238" xfId="0" applyNumberFormat="1" applyFont="1" applyFill="1" applyBorder="1" applyAlignment="1">
      <alignment horizontal="center" vertical="center" textRotation="90"/>
    </xf>
    <xf numFmtId="0" fontId="11" fillId="0" borderId="27" xfId="0" applyFont="1" applyBorder="1" applyAlignment="1">
      <alignment horizontal="center" vertical="center" textRotation="90"/>
    </xf>
    <xf numFmtId="0" fontId="11" fillId="0" borderId="31" xfId="0" applyFont="1" applyBorder="1" applyAlignment="1">
      <alignment horizontal="center" vertical="center" textRotation="90"/>
    </xf>
    <xf numFmtId="0" fontId="10" fillId="13" borderId="24" xfId="0" applyFont="1" applyFill="1" applyBorder="1"/>
    <xf numFmtId="0" fontId="10" fillId="13" borderId="25" xfId="0" applyFont="1" applyFill="1" applyBorder="1"/>
    <xf numFmtId="0" fontId="10" fillId="13" borderId="15" xfId="0" applyFont="1" applyFill="1" applyBorder="1"/>
    <xf numFmtId="0" fontId="10" fillId="13" borderId="16" xfId="0" applyFont="1" applyFill="1" applyBorder="1"/>
    <xf numFmtId="0" fontId="12" fillId="13" borderId="79" xfId="0" applyFont="1" applyFill="1" applyBorder="1" applyAlignment="1">
      <alignment horizontal="center" vertical="top"/>
    </xf>
    <xf numFmtId="0" fontId="12" fillId="13" borderId="65" xfId="0" applyFont="1" applyFill="1" applyBorder="1" applyAlignment="1">
      <alignment horizontal="center" vertical="top"/>
    </xf>
    <xf numFmtId="0" fontId="12" fillId="13" borderId="235" xfId="0" applyFont="1" applyFill="1" applyBorder="1" applyAlignment="1">
      <alignment horizontal="left" vertical="center" wrapText="1"/>
    </xf>
    <xf numFmtId="0" fontId="12" fillId="13" borderId="232" xfId="0" applyFont="1" applyFill="1" applyBorder="1" applyAlignment="1">
      <alignment horizontal="left" vertical="center" wrapText="1"/>
    </xf>
    <xf numFmtId="0" fontId="12" fillId="13" borderId="264" xfId="0" applyFont="1" applyFill="1" applyBorder="1" applyAlignment="1">
      <alignment horizontal="left" vertical="center" wrapText="1"/>
    </xf>
    <xf numFmtId="0" fontId="174" fillId="13" borderId="14" xfId="0" applyFont="1" applyFill="1" applyBorder="1" applyAlignment="1">
      <alignment horizontal="right" vertical="center" wrapText="1"/>
    </xf>
    <xf numFmtId="0" fontId="174" fillId="13" borderId="15" xfId="0" applyFont="1" applyFill="1" applyBorder="1" applyAlignment="1">
      <alignment horizontal="right" vertical="center" wrapText="1"/>
    </xf>
    <xf numFmtId="0" fontId="174" fillId="13" borderId="16" xfId="0" applyFont="1" applyFill="1" applyBorder="1" applyAlignment="1">
      <alignment horizontal="right" vertical="center" wrapText="1"/>
    </xf>
    <xf numFmtId="0" fontId="12" fillId="13" borderId="83" xfId="0" applyFont="1" applyFill="1" applyBorder="1" applyAlignment="1">
      <alignment horizontal="left" vertical="top"/>
    </xf>
    <xf numFmtId="0" fontId="10" fillId="13" borderId="80" xfId="0" applyFont="1" applyFill="1" applyBorder="1"/>
    <xf numFmtId="0" fontId="63" fillId="0" borderId="10" xfId="0" applyFont="1" applyBorder="1" applyAlignment="1">
      <alignment horizontal="center" vertical="center"/>
    </xf>
    <xf numFmtId="0" fontId="63" fillId="0" borderId="7" xfId="0" applyFont="1" applyBorder="1" applyAlignment="1">
      <alignment horizontal="center" vertical="center"/>
    </xf>
    <xf numFmtId="0" fontId="90" fillId="15" borderId="71" xfId="4" applyFont="1" applyBorder="1" applyAlignment="1" applyProtection="1">
      <alignment vertical="top" wrapText="1"/>
    </xf>
    <xf numFmtId="0" fontId="90" fillId="15" borderId="112" xfId="4" applyFont="1" applyBorder="1" applyAlignment="1" applyProtection="1">
      <alignment vertical="top" wrapText="1"/>
    </xf>
    <xf numFmtId="0" fontId="90" fillId="15" borderId="71" xfId="4" applyFont="1" applyBorder="1" applyAlignment="1" applyProtection="1">
      <alignment horizontal="left" vertical="top" wrapText="1"/>
    </xf>
    <xf numFmtId="0" fontId="90" fillId="15" borderId="112" xfId="4" applyFont="1" applyBorder="1" applyAlignment="1" applyProtection="1">
      <alignment horizontal="left" vertical="top" wrapText="1"/>
    </xf>
    <xf numFmtId="1" fontId="91" fillId="36" borderId="32" xfId="0" applyNumberFormat="1" applyFont="1" applyFill="1" applyBorder="1" applyAlignment="1">
      <alignment horizontal="center" vertical="center"/>
    </xf>
    <xf numFmtId="1" fontId="91" fillId="36" borderId="13" xfId="0" applyNumberFormat="1" applyFont="1" applyFill="1" applyBorder="1" applyAlignment="1">
      <alignment horizontal="center" vertical="center"/>
    </xf>
    <xf numFmtId="0" fontId="78" fillId="15" borderId="201" xfId="4" applyBorder="1" applyAlignment="1" applyProtection="1">
      <alignment horizontal="right"/>
    </xf>
    <xf numFmtId="0" fontId="78" fillId="15" borderId="202" xfId="4" applyBorder="1" applyAlignment="1" applyProtection="1">
      <alignment horizontal="right"/>
    </xf>
    <xf numFmtId="0" fontId="78" fillId="15" borderId="207" xfId="4" applyBorder="1" applyAlignment="1" applyProtection="1">
      <alignment horizontal="right"/>
    </xf>
    <xf numFmtId="0" fontId="82" fillId="0" borderId="71" xfId="0" applyFont="1" applyBorder="1" applyAlignment="1">
      <alignment horizontal="center" vertical="center" wrapText="1"/>
    </xf>
    <xf numFmtId="0" fontId="82" fillId="0" borderId="112" xfId="0" applyFont="1" applyBorder="1" applyAlignment="1">
      <alignment horizontal="center" vertical="center" wrapText="1"/>
    </xf>
    <xf numFmtId="0" fontId="80" fillId="4" borderId="71" xfId="0" applyFont="1" applyFill="1" applyBorder="1" applyAlignment="1">
      <alignment horizontal="center" vertical="top" wrapText="1"/>
    </xf>
    <xf numFmtId="0" fontId="80" fillId="4" borderId="112" xfId="0" applyFont="1" applyFill="1" applyBorder="1" applyAlignment="1">
      <alignment horizontal="center" vertical="top" wrapText="1"/>
    </xf>
    <xf numFmtId="0" fontId="88" fillId="0" borderId="0" xfId="0" applyFont="1" applyAlignment="1">
      <alignment horizontal="right" vertical="center" wrapText="1"/>
    </xf>
    <xf numFmtId="0" fontId="76" fillId="0" borderId="0" xfId="0" applyFont="1" applyAlignment="1">
      <alignment horizontal="left" vertical="center" wrapText="1"/>
    </xf>
    <xf numFmtId="0" fontId="263" fillId="17" borderId="169" xfId="0" applyFont="1" applyFill="1" applyBorder="1" applyAlignment="1" applyProtection="1">
      <alignment vertical="top"/>
      <protection locked="0"/>
    </xf>
    <xf numFmtId="0" fontId="263" fillId="17" borderId="24" xfId="0" applyFont="1" applyFill="1" applyBorder="1" applyAlignment="1" applyProtection="1">
      <alignment vertical="top"/>
      <protection locked="0"/>
    </xf>
    <xf numFmtId="0" fontId="263" fillId="17" borderId="27" xfId="0" applyFont="1" applyFill="1" applyBorder="1" applyAlignment="1" applyProtection="1">
      <alignment vertical="top"/>
      <protection locked="0"/>
    </xf>
    <xf numFmtId="0" fontId="264" fillId="17" borderId="91" xfId="0" applyFont="1" applyFill="1" applyBorder="1" applyAlignment="1" applyProtection="1">
      <alignment vertical="top"/>
      <protection locked="0"/>
    </xf>
    <xf numFmtId="0" fontId="264" fillId="17" borderId="0" xfId="0" applyFont="1" applyFill="1" applyAlignment="1" applyProtection="1">
      <alignment vertical="top"/>
      <protection locked="0"/>
    </xf>
    <xf numFmtId="0" fontId="264" fillId="17" borderId="78" xfId="0" applyFont="1" applyFill="1" applyBorder="1" applyAlignment="1" applyProtection="1">
      <alignment vertical="top"/>
      <protection locked="0"/>
    </xf>
    <xf numFmtId="0" fontId="264" fillId="17" borderId="94" xfId="0" applyFont="1" applyFill="1" applyBorder="1" applyAlignment="1" applyProtection="1">
      <alignment vertical="top"/>
      <protection locked="0"/>
    </xf>
    <xf numFmtId="0" fontId="264" fillId="17" borderId="1" xfId="0" applyFont="1" applyFill="1" applyBorder="1" applyAlignment="1" applyProtection="1">
      <alignment vertical="top"/>
      <protection locked="0"/>
    </xf>
    <xf numFmtId="0" fontId="264" fillId="17" borderId="48" xfId="0" applyFont="1" applyFill="1" applyBorder="1" applyAlignment="1" applyProtection="1">
      <alignment vertical="top"/>
      <protection locked="0"/>
    </xf>
    <xf numFmtId="0" fontId="90" fillId="15" borderId="55" xfId="4" applyFont="1" applyBorder="1" applyAlignment="1" applyProtection="1">
      <alignment vertical="top" wrapText="1"/>
    </xf>
    <xf numFmtId="0" fontId="90" fillId="15" borderId="76" xfId="4" applyFont="1" applyBorder="1" applyAlignment="1" applyProtection="1">
      <alignment vertical="top" wrapText="1"/>
    </xf>
    <xf numFmtId="0" fontId="90" fillId="15" borderId="85" xfId="4" applyFont="1" applyBorder="1" applyAlignment="1" applyProtection="1">
      <alignment vertical="top" wrapText="1"/>
    </xf>
    <xf numFmtId="0" fontId="90" fillId="15" borderId="184" xfId="4" applyFont="1" applyBorder="1" applyAlignment="1" applyProtection="1">
      <alignment vertical="top" wrapText="1"/>
    </xf>
    <xf numFmtId="0" fontId="78" fillId="54" borderId="71" xfId="5" applyFill="1" applyBorder="1" applyAlignment="1">
      <alignment horizontal="right"/>
    </xf>
    <xf numFmtId="0" fontId="78" fillId="54" borderId="72" xfId="5" applyFill="1" applyBorder="1" applyAlignment="1">
      <alignment horizontal="right"/>
    </xf>
    <xf numFmtId="0" fontId="78" fillId="54" borderId="112" xfId="5" applyFill="1" applyBorder="1" applyAlignment="1">
      <alignment horizontal="right"/>
    </xf>
    <xf numFmtId="0" fontId="82" fillId="0" borderId="71" xfId="0" applyFont="1" applyBorder="1" applyAlignment="1">
      <alignment horizontal="center" vertical="top" wrapText="1"/>
    </xf>
    <xf numFmtId="0" fontId="82" fillId="0" borderId="112" xfId="0" applyFont="1" applyBorder="1" applyAlignment="1">
      <alignment horizontal="center" vertical="top" wrapText="1"/>
    </xf>
    <xf numFmtId="0" fontId="90" fillId="54" borderId="71" xfId="5" applyFont="1" applyFill="1" applyBorder="1" applyAlignment="1" applyProtection="1">
      <alignment vertical="top" wrapText="1"/>
    </xf>
    <xf numFmtId="0" fontId="90" fillId="54" borderId="112" xfId="5" applyFont="1" applyFill="1" applyBorder="1" applyAlignment="1" applyProtection="1">
      <alignment vertical="top" wrapText="1"/>
    </xf>
    <xf numFmtId="0" fontId="90" fillId="54" borderId="71" xfId="5" applyFont="1" applyFill="1" applyBorder="1" applyAlignment="1">
      <alignment vertical="top" wrapText="1"/>
    </xf>
    <xf numFmtId="0" fontId="90" fillId="54" borderId="112" xfId="5" applyFont="1" applyFill="1" applyBorder="1" applyAlignment="1">
      <alignment vertical="top" wrapText="1"/>
    </xf>
    <xf numFmtId="0" fontId="90" fillId="54" borderId="71" xfId="5" applyFont="1" applyFill="1" applyBorder="1" applyAlignment="1">
      <alignment horizontal="left" vertical="top" wrapText="1"/>
    </xf>
    <xf numFmtId="0" fontId="90" fillId="54" borderId="112" xfId="5" applyFont="1" applyFill="1" applyBorder="1" applyAlignment="1">
      <alignment horizontal="left" vertical="top" wrapText="1"/>
    </xf>
    <xf numFmtId="167" fontId="266" fillId="17" borderId="33" xfId="0" applyNumberFormat="1" applyFont="1" applyFill="1" applyBorder="1" applyAlignment="1" applyProtection="1">
      <alignment horizontal="left" vertical="top"/>
      <protection locked="0"/>
    </xf>
    <xf numFmtId="167" fontId="266" fillId="17" borderId="24" xfId="0" applyNumberFormat="1" applyFont="1" applyFill="1" applyBorder="1" applyAlignment="1" applyProtection="1">
      <alignment horizontal="left" vertical="top"/>
      <protection locked="0"/>
    </xf>
    <xf numFmtId="167" fontId="266" fillId="17" borderId="34" xfId="0" applyNumberFormat="1" applyFont="1" applyFill="1" applyBorder="1" applyAlignment="1" applyProtection="1">
      <alignment horizontal="left" vertical="top"/>
      <protection locked="0"/>
    </xf>
    <xf numFmtId="167" fontId="266" fillId="17" borderId="90" xfId="0" applyNumberFormat="1" applyFont="1" applyFill="1" applyBorder="1" applyAlignment="1" applyProtection="1">
      <alignment horizontal="left" vertical="top"/>
      <protection locked="0"/>
    </xf>
    <xf numFmtId="167" fontId="266" fillId="17" borderId="0" xfId="0" applyNumberFormat="1" applyFont="1" applyFill="1" applyAlignment="1" applyProtection="1">
      <alignment horizontal="left" vertical="top"/>
      <protection locked="0"/>
    </xf>
    <xf numFmtId="167" fontId="266" fillId="17" borderId="77" xfId="0" applyNumberFormat="1" applyFont="1" applyFill="1" applyBorder="1" applyAlignment="1" applyProtection="1">
      <alignment horizontal="left" vertical="top"/>
      <protection locked="0"/>
    </xf>
    <xf numFmtId="167" fontId="266" fillId="17" borderId="14" xfId="0" applyNumberFormat="1" applyFont="1" applyFill="1" applyBorder="1" applyAlignment="1" applyProtection="1">
      <alignment horizontal="left" vertical="top"/>
      <protection locked="0"/>
    </xf>
    <xf numFmtId="167" fontId="266" fillId="17" borderId="15" xfId="0" applyNumberFormat="1" applyFont="1" applyFill="1" applyBorder="1" applyAlignment="1" applyProtection="1">
      <alignment horizontal="left" vertical="top"/>
      <protection locked="0"/>
    </xf>
    <xf numFmtId="167" fontId="266" fillId="17" borderId="38" xfId="0" applyNumberFormat="1" applyFont="1" applyFill="1" applyBorder="1" applyAlignment="1" applyProtection="1">
      <alignment horizontal="left" vertical="top"/>
      <protection locked="0"/>
    </xf>
    <xf numFmtId="0" fontId="78" fillId="54" borderId="71" xfId="5" applyFill="1" applyBorder="1" applyAlignment="1">
      <alignment horizontal="left" vertical="top" wrapText="1"/>
    </xf>
    <xf numFmtId="0" fontId="78" fillId="54" borderId="72" xfId="5" applyFill="1" applyBorder="1" applyAlignment="1">
      <alignment horizontal="left" vertical="top" wrapText="1"/>
    </xf>
    <xf numFmtId="0" fontId="78" fillId="54" borderId="112" xfId="5" applyFill="1" applyBorder="1" applyAlignment="1">
      <alignment horizontal="left" vertical="top" wrapText="1"/>
    </xf>
    <xf numFmtId="0" fontId="78" fillId="16" borderId="71" xfId="5" applyBorder="1" applyAlignment="1">
      <alignment horizontal="left" vertical="top" wrapText="1"/>
    </xf>
    <xf numFmtId="0" fontId="78" fillId="16" borderId="72" xfId="5" applyBorder="1" applyAlignment="1">
      <alignment horizontal="left" vertical="top" wrapText="1"/>
    </xf>
    <xf numFmtId="0" fontId="78" fillId="16" borderId="112" xfId="5" applyBorder="1" applyAlignment="1">
      <alignment horizontal="left" vertical="top" wrapText="1"/>
    </xf>
    <xf numFmtId="167" fontId="265" fillId="17" borderId="33" xfId="0" applyNumberFormat="1" applyFont="1" applyFill="1" applyBorder="1" applyAlignment="1" applyProtection="1">
      <alignment horizontal="left" vertical="top"/>
      <protection locked="0"/>
    </xf>
    <xf numFmtId="167" fontId="265" fillId="17" borderId="24" xfId="0" applyNumberFormat="1" applyFont="1" applyFill="1" applyBorder="1" applyAlignment="1" applyProtection="1">
      <alignment horizontal="left" vertical="top"/>
      <protection locked="0"/>
    </xf>
    <xf numFmtId="167" fontId="265" fillId="17" borderId="34" xfId="0" applyNumberFormat="1" applyFont="1" applyFill="1" applyBorder="1" applyAlignment="1" applyProtection="1">
      <alignment horizontal="left" vertical="top"/>
      <protection locked="0"/>
    </xf>
    <xf numFmtId="167" fontId="265" fillId="17" borderId="90" xfId="0" applyNumberFormat="1" applyFont="1" applyFill="1" applyBorder="1" applyAlignment="1" applyProtection="1">
      <alignment horizontal="left" vertical="top"/>
      <protection locked="0"/>
    </xf>
    <xf numFmtId="167" fontId="265" fillId="17" borderId="0" xfId="0" applyNumberFormat="1" applyFont="1" applyFill="1" applyAlignment="1" applyProtection="1">
      <alignment horizontal="left" vertical="top"/>
      <protection locked="0"/>
    </xf>
    <xf numFmtId="167" fontId="265" fillId="17" borderId="77" xfId="0" applyNumberFormat="1" applyFont="1" applyFill="1" applyBorder="1" applyAlignment="1" applyProtection="1">
      <alignment horizontal="left" vertical="top"/>
      <protection locked="0"/>
    </xf>
    <xf numFmtId="167" fontId="265" fillId="17" borderId="14" xfId="0" applyNumberFormat="1" applyFont="1" applyFill="1" applyBorder="1" applyAlignment="1" applyProtection="1">
      <alignment horizontal="left" vertical="top"/>
      <protection locked="0"/>
    </xf>
    <xf numFmtId="167" fontId="265" fillId="17" borderId="15" xfId="0" applyNumberFormat="1" applyFont="1" applyFill="1" applyBorder="1" applyAlignment="1" applyProtection="1">
      <alignment horizontal="left" vertical="top"/>
      <protection locked="0"/>
    </xf>
    <xf numFmtId="167" fontId="265" fillId="17" borderId="38" xfId="0" applyNumberFormat="1" applyFont="1" applyFill="1" applyBorder="1" applyAlignment="1" applyProtection="1">
      <alignment horizontal="left" vertical="top"/>
      <protection locked="0"/>
    </xf>
    <xf numFmtId="0" fontId="199" fillId="7" borderId="71" xfId="4" applyFont="1" applyFill="1" applyBorder="1" applyAlignment="1" applyProtection="1">
      <alignment vertical="top" wrapText="1"/>
    </xf>
    <xf numFmtId="0" fontId="199" fillId="7" borderId="112" xfId="4" applyFont="1" applyFill="1" applyBorder="1" applyAlignment="1" applyProtection="1">
      <alignment vertical="top" wrapText="1"/>
    </xf>
    <xf numFmtId="0" fontId="0" fillId="7" borderId="71" xfId="0" applyFill="1" applyBorder="1" applyAlignment="1">
      <alignment horizontal="left" vertical="top" wrapText="1"/>
    </xf>
    <xf numFmtId="0" fontId="10" fillId="7" borderId="112" xfId="0" applyFont="1" applyFill="1" applyBorder="1" applyAlignment="1">
      <alignment horizontal="left" vertical="top" wrapText="1"/>
    </xf>
    <xf numFmtId="0" fontId="263" fillId="17" borderId="33" xfId="0" applyFont="1" applyFill="1" applyBorder="1" applyAlignment="1" applyProtection="1">
      <alignment horizontal="left" vertical="top"/>
      <protection locked="0"/>
    </xf>
    <xf numFmtId="0" fontId="263" fillId="17" borderId="24" xfId="0" applyFont="1" applyFill="1" applyBorder="1" applyAlignment="1" applyProtection="1">
      <alignment horizontal="left" vertical="top"/>
      <protection locked="0"/>
    </xf>
    <xf numFmtId="0" fontId="263" fillId="17" borderId="34" xfId="0" applyFont="1" applyFill="1" applyBorder="1" applyAlignment="1" applyProtection="1">
      <alignment horizontal="left" vertical="top"/>
      <protection locked="0"/>
    </xf>
    <xf numFmtId="0" fontId="264" fillId="17" borderId="90" xfId="0" applyFont="1" applyFill="1" applyBorder="1" applyAlignment="1" applyProtection="1">
      <alignment horizontal="left" vertical="top"/>
      <protection locked="0"/>
    </xf>
    <xf numFmtId="0" fontId="264" fillId="17" borderId="0" xfId="0" applyFont="1" applyFill="1" applyAlignment="1" applyProtection="1">
      <alignment horizontal="left" vertical="top"/>
      <protection locked="0"/>
    </xf>
    <xf numFmtId="0" fontId="264" fillId="17" borderId="77" xfId="0" applyFont="1" applyFill="1" applyBorder="1" applyAlignment="1" applyProtection="1">
      <alignment horizontal="left" vertical="top"/>
      <protection locked="0"/>
    </xf>
    <xf numFmtId="0" fontId="264" fillId="17" borderId="14" xfId="0" applyFont="1" applyFill="1" applyBorder="1" applyAlignment="1" applyProtection="1">
      <alignment horizontal="left" vertical="top"/>
      <protection locked="0"/>
    </xf>
    <xf numFmtId="0" fontId="264" fillId="17" borderId="15" xfId="0" applyFont="1" applyFill="1" applyBorder="1" applyAlignment="1" applyProtection="1">
      <alignment horizontal="left" vertical="top"/>
      <protection locked="0"/>
    </xf>
    <xf numFmtId="0" fontId="264" fillId="17" borderId="38" xfId="0" applyFont="1" applyFill="1" applyBorder="1" applyAlignment="1" applyProtection="1">
      <alignment horizontal="left" vertical="top"/>
      <protection locked="0"/>
    </xf>
    <xf numFmtId="0" fontId="199" fillId="7" borderId="71" xfId="4" applyFont="1" applyFill="1" applyBorder="1" applyAlignment="1" applyProtection="1">
      <alignment horizontal="left" vertical="top" wrapText="1"/>
    </xf>
    <xf numFmtId="0" fontId="199" fillId="7" borderId="112" xfId="4" applyFont="1" applyFill="1" applyBorder="1" applyAlignment="1" applyProtection="1">
      <alignment horizontal="left" vertical="top" wrapText="1"/>
    </xf>
    <xf numFmtId="0" fontId="78" fillId="15" borderId="71" xfId="4" applyBorder="1" applyAlignment="1" applyProtection="1">
      <alignment horizontal="right"/>
    </xf>
    <xf numFmtId="0" fontId="78" fillId="15" borderId="72" xfId="4" applyBorder="1" applyAlignment="1" applyProtection="1">
      <alignment horizontal="right"/>
    </xf>
    <xf numFmtId="0" fontId="78" fillId="15" borderId="112" xfId="4" applyBorder="1" applyAlignment="1" applyProtection="1">
      <alignment horizontal="right"/>
    </xf>
    <xf numFmtId="0" fontId="12" fillId="12" borderId="231" xfId="0" applyFont="1" applyFill="1" applyBorder="1" applyAlignment="1">
      <alignment horizontal="center" vertical="top"/>
    </xf>
    <xf numFmtId="0" fontId="12" fillId="12" borderId="232" xfId="0" applyFont="1" applyFill="1" applyBorder="1" applyAlignment="1">
      <alignment horizontal="center" vertical="top"/>
    </xf>
    <xf numFmtId="0" fontId="63" fillId="2" borderId="233" xfId="0" applyFont="1" applyFill="1" applyBorder="1" applyAlignment="1" applyProtection="1">
      <alignment horizontal="center" vertical="center" wrapText="1"/>
      <protection locked="0"/>
    </xf>
    <xf numFmtId="0" fontId="71" fillId="2" borderId="232" xfId="0" applyFont="1" applyFill="1" applyBorder="1" applyProtection="1">
      <protection locked="0"/>
    </xf>
    <xf numFmtId="0" fontId="71" fillId="2" borderId="234" xfId="0" applyFont="1" applyFill="1" applyBorder="1" applyProtection="1">
      <protection locked="0"/>
    </xf>
    <xf numFmtId="0" fontId="12" fillId="31" borderId="235" xfId="0" applyFont="1" applyFill="1" applyBorder="1" applyAlignment="1">
      <alignment horizontal="left" vertical="top"/>
    </xf>
    <xf numFmtId="0" fontId="10" fillId="31" borderId="236" xfId="0" applyFont="1" applyFill="1" applyBorder="1"/>
    <xf numFmtId="166" fontId="63" fillId="0" borderId="233" xfId="0" applyNumberFormat="1" applyFont="1" applyBorder="1" applyAlignment="1" applyProtection="1">
      <alignment horizontal="center" vertical="top"/>
      <protection locked="0"/>
    </xf>
    <xf numFmtId="0" fontId="71" fillId="0" borderId="232" xfId="0" applyFont="1" applyBorder="1" applyProtection="1">
      <protection locked="0"/>
    </xf>
    <xf numFmtId="0" fontId="71" fillId="0" borderId="234" xfId="0" applyFont="1" applyBorder="1" applyProtection="1">
      <protection locked="0"/>
    </xf>
    <xf numFmtId="0" fontId="63" fillId="0" borderId="233" xfId="0" applyFont="1" applyBorder="1" applyAlignment="1" applyProtection="1">
      <alignment horizontal="center" vertical="top"/>
      <protection locked="0"/>
    </xf>
    <xf numFmtId="0" fontId="71" fillId="0" borderId="237" xfId="0" applyFont="1" applyBorder="1" applyProtection="1">
      <protection locked="0"/>
    </xf>
    <xf numFmtId="1" fontId="143" fillId="31" borderId="32" xfId="0" applyNumberFormat="1" applyFont="1" applyFill="1" applyBorder="1" applyAlignment="1">
      <alignment horizontal="center" vertical="center" textRotation="90"/>
    </xf>
    <xf numFmtId="1" fontId="143" fillId="31" borderId="70" xfId="0" applyNumberFormat="1" applyFont="1" applyFill="1" applyBorder="1" applyAlignment="1">
      <alignment horizontal="center" vertical="center" textRotation="90"/>
    </xf>
    <xf numFmtId="0" fontId="144" fillId="31" borderId="24" xfId="0" applyFont="1" applyFill="1" applyBorder="1" applyAlignment="1">
      <alignment horizontal="left" vertical="top" wrapText="1"/>
    </xf>
    <xf numFmtId="0" fontId="144" fillId="31" borderId="25" xfId="0" applyFont="1" applyFill="1" applyBorder="1" applyAlignment="1">
      <alignment horizontal="left" vertical="top" wrapText="1"/>
    </xf>
    <xf numFmtId="0" fontId="144" fillId="31" borderId="0" xfId="0" applyFont="1" applyFill="1" applyAlignment="1">
      <alignment horizontal="left" vertical="top" wrapText="1"/>
    </xf>
    <xf numFmtId="0" fontId="144" fillId="31" borderId="97" xfId="0" applyFont="1" applyFill="1" applyBorder="1" applyAlignment="1">
      <alignment horizontal="left" vertical="top" wrapText="1"/>
    </xf>
    <xf numFmtId="10" fontId="63" fillId="2" borderId="26" xfId="0" applyNumberFormat="1" applyFont="1" applyFill="1" applyBorder="1" applyAlignment="1" applyProtection="1">
      <alignment horizontal="center" vertical="center"/>
      <protection locked="0"/>
    </xf>
    <xf numFmtId="0" fontId="63" fillId="2" borderId="24" xfId="0" applyFont="1" applyFill="1" applyBorder="1" applyAlignment="1" applyProtection="1">
      <alignment horizontal="center" vertical="center"/>
      <protection locked="0"/>
    </xf>
    <xf numFmtId="0" fontId="71" fillId="2" borderId="34" xfId="0" applyFont="1" applyFill="1" applyBorder="1" applyAlignment="1" applyProtection="1">
      <alignment horizontal="center"/>
      <protection locked="0"/>
    </xf>
    <xf numFmtId="0" fontId="63" fillId="2" borderId="98" xfId="0" applyFont="1" applyFill="1" applyBorder="1" applyAlignment="1" applyProtection="1">
      <alignment horizontal="center" vertical="center"/>
      <protection locked="0"/>
    </xf>
    <xf numFmtId="0" fontId="63" fillId="2" borderId="0" xfId="0" applyFont="1" applyFill="1" applyAlignment="1" applyProtection="1">
      <alignment horizontal="center" vertical="center"/>
      <protection locked="0"/>
    </xf>
    <xf numFmtId="0" fontId="71" fillId="2" borderId="77" xfId="0" applyFont="1" applyFill="1" applyBorder="1" applyAlignment="1" applyProtection="1">
      <alignment horizontal="center"/>
      <protection locked="0"/>
    </xf>
    <xf numFmtId="2" fontId="65" fillId="2" borderId="35" xfId="0" applyNumberFormat="1" applyFont="1" applyFill="1" applyBorder="1" applyAlignment="1">
      <alignment horizontal="center" vertical="center"/>
    </xf>
    <xf numFmtId="2" fontId="65" fillId="2" borderId="36" xfId="0" applyNumberFormat="1" applyFont="1" applyFill="1" applyBorder="1" applyAlignment="1">
      <alignment horizontal="center" vertical="center"/>
    </xf>
    <xf numFmtId="2" fontId="65" fillId="2" borderId="37" xfId="0" applyNumberFormat="1" applyFont="1" applyFill="1" applyBorder="1" applyAlignment="1">
      <alignment horizontal="center" vertical="center"/>
    </xf>
    <xf numFmtId="2" fontId="65" fillId="2" borderId="98" xfId="0" applyNumberFormat="1" applyFont="1" applyFill="1" applyBorder="1" applyAlignment="1">
      <alignment horizontal="center" vertical="center"/>
    </xf>
    <xf numFmtId="2" fontId="65" fillId="2" borderId="0" xfId="0" applyNumberFormat="1" applyFont="1" applyFill="1" applyAlignment="1">
      <alignment horizontal="center" vertical="center"/>
    </xf>
    <xf numFmtId="2" fontId="65" fillId="2" borderId="78" xfId="0" applyNumberFormat="1" applyFont="1" applyFill="1" applyBorder="1" applyAlignment="1">
      <alignment horizontal="center" vertical="center"/>
    </xf>
    <xf numFmtId="0" fontId="23" fillId="0" borderId="0" xfId="0" applyFont="1" applyAlignment="1">
      <alignment horizontal="center" vertical="center" wrapText="1"/>
    </xf>
    <xf numFmtId="0" fontId="12" fillId="31" borderId="231" xfId="0" applyFont="1" applyFill="1" applyBorder="1" applyAlignment="1">
      <alignment horizontal="left" vertical="top" wrapText="1"/>
    </xf>
    <xf numFmtId="0" fontId="12" fillId="31" borderId="232" xfId="0" applyFont="1" applyFill="1" applyBorder="1" applyAlignment="1">
      <alignment horizontal="left" vertical="top" wrapText="1"/>
    </xf>
    <xf numFmtId="0" fontId="0" fillId="31" borderId="234" xfId="0" applyFill="1" applyBorder="1"/>
    <xf numFmtId="0" fontId="12" fillId="31" borderId="94" xfId="0" applyFont="1" applyFill="1" applyBorder="1" applyAlignment="1">
      <alignment horizontal="left" vertical="top" wrapText="1"/>
    </xf>
    <xf numFmtId="0" fontId="12" fillId="31" borderId="1" xfId="0" applyFont="1" applyFill="1" applyBorder="1" applyAlignment="1">
      <alignment horizontal="left" vertical="top" wrapText="1"/>
    </xf>
    <xf numFmtId="0" fontId="0" fillId="31" borderId="47" xfId="0" applyFill="1" applyBorder="1"/>
    <xf numFmtId="0" fontId="63" fillId="2" borderId="85" xfId="0" applyFont="1" applyFill="1" applyBorder="1" applyAlignment="1" applyProtection="1">
      <alignment horizontal="center" vertical="center" wrapText="1"/>
      <protection locked="0"/>
    </xf>
    <xf numFmtId="0" fontId="71" fillId="2" borderId="86" xfId="0" applyFont="1" applyFill="1" applyBorder="1" applyProtection="1">
      <protection locked="0"/>
    </xf>
    <xf numFmtId="0" fontId="71" fillId="2" borderId="87" xfId="0" applyFont="1" applyFill="1" applyBorder="1" applyProtection="1">
      <protection locked="0"/>
    </xf>
    <xf numFmtId="0" fontId="63" fillId="2" borderId="55" xfId="0" applyFont="1" applyFill="1" applyBorder="1" applyAlignment="1" applyProtection="1">
      <alignment horizontal="center" vertical="center" wrapText="1"/>
      <protection locked="0"/>
    </xf>
    <xf numFmtId="0" fontId="71" fillId="2" borderId="56" xfId="0" applyFont="1" applyFill="1" applyBorder="1" applyProtection="1">
      <protection locked="0"/>
    </xf>
    <xf numFmtId="0" fontId="71" fillId="2" borderId="64" xfId="0" applyFont="1" applyFill="1" applyBorder="1" applyProtection="1">
      <protection locked="0"/>
    </xf>
    <xf numFmtId="0" fontId="34" fillId="31" borderId="232" xfId="0" applyFont="1" applyFill="1" applyBorder="1" applyAlignment="1">
      <alignment horizontal="left" vertical="top" wrapText="1"/>
    </xf>
    <xf numFmtId="0" fontId="27" fillId="31" borderId="232" xfId="0" applyFont="1" applyFill="1" applyBorder="1" applyAlignment="1">
      <alignment horizontal="left" vertical="top" wrapText="1"/>
    </xf>
    <xf numFmtId="0" fontId="27" fillId="31" borderId="237" xfId="0" applyFont="1" applyFill="1" applyBorder="1" applyAlignment="1">
      <alignment horizontal="left" vertical="top" wrapText="1"/>
    </xf>
    <xf numFmtId="0" fontId="46" fillId="31" borderId="0" xfId="0" applyFont="1" applyFill="1" applyAlignment="1">
      <alignment horizontal="left" vertical="top" wrapText="1"/>
    </xf>
    <xf numFmtId="0" fontId="27" fillId="31" borderId="0" xfId="0" applyFont="1" applyFill="1" applyAlignment="1">
      <alignment horizontal="left" vertical="top" wrapText="1"/>
    </xf>
    <xf numFmtId="0" fontId="27" fillId="31" borderId="78" xfId="0" applyFont="1" applyFill="1" applyBorder="1" applyAlignment="1">
      <alignment horizontal="left" vertical="top" wrapText="1"/>
    </xf>
    <xf numFmtId="1" fontId="143" fillId="31" borderId="13" xfId="0" applyNumberFormat="1" applyFont="1" applyFill="1" applyBorder="1" applyAlignment="1">
      <alignment horizontal="center" vertical="center" textRotation="90"/>
    </xf>
    <xf numFmtId="0" fontId="63" fillId="2" borderId="26" xfId="0" applyFont="1" applyFill="1" applyBorder="1" applyAlignment="1" applyProtection="1">
      <alignment horizontal="center" vertical="center"/>
      <protection locked="0"/>
    </xf>
    <xf numFmtId="0" fontId="63" fillId="2" borderId="30" xfId="0" applyFont="1" applyFill="1" applyBorder="1" applyAlignment="1" applyProtection="1">
      <alignment horizontal="center" vertical="center"/>
      <protection locked="0"/>
    </xf>
    <xf numFmtId="0" fontId="63" fillId="2" borderId="15" xfId="0" applyFont="1" applyFill="1" applyBorder="1" applyAlignment="1" applyProtection="1">
      <alignment horizontal="center" vertical="center"/>
      <protection locked="0"/>
    </xf>
    <xf numFmtId="2" fontId="63" fillId="0" borderId="35" xfId="0" applyNumberFormat="1" applyFont="1" applyBorder="1" applyAlignment="1" applyProtection="1">
      <alignment horizontal="center" vertical="center"/>
      <protection locked="0"/>
    </xf>
    <xf numFmtId="2" fontId="63" fillId="0" borderId="36" xfId="0" applyNumberFormat="1" applyFont="1" applyBorder="1" applyAlignment="1" applyProtection="1">
      <alignment horizontal="center" vertical="center"/>
      <protection locked="0"/>
    </xf>
    <xf numFmtId="0" fontId="144" fillId="31" borderId="15" xfId="0" applyFont="1" applyFill="1" applyBorder="1" applyAlignment="1">
      <alignment horizontal="right" vertical="top" wrapText="1"/>
    </xf>
    <xf numFmtId="0" fontId="144" fillId="31" borderId="16" xfId="0" applyFont="1" applyFill="1" applyBorder="1" applyAlignment="1">
      <alignment horizontal="right" vertical="top" wrapText="1"/>
    </xf>
    <xf numFmtId="0" fontId="0" fillId="31" borderId="15" xfId="0" applyFill="1" applyBorder="1" applyAlignment="1">
      <alignment vertical="top" wrapText="1"/>
    </xf>
    <xf numFmtId="0" fontId="0" fillId="31" borderId="16" xfId="0" applyFill="1" applyBorder="1" applyAlignment="1">
      <alignment vertical="top" wrapText="1"/>
    </xf>
    <xf numFmtId="2" fontId="63" fillId="0" borderId="30" xfId="0" applyNumberFormat="1" applyFont="1" applyBorder="1" applyAlignment="1" applyProtection="1">
      <alignment horizontal="center" vertical="center"/>
      <protection locked="0"/>
    </xf>
    <xf numFmtId="1" fontId="143" fillId="36" borderId="22" xfId="0" applyNumberFormat="1" applyFont="1" applyFill="1" applyBorder="1" applyAlignment="1">
      <alignment horizontal="center" vertical="center" textRotation="90"/>
    </xf>
    <xf numFmtId="1" fontId="143" fillId="36" borderId="28" xfId="0" applyNumberFormat="1" applyFont="1" applyFill="1" applyBorder="1" applyAlignment="1">
      <alignment horizontal="center" vertical="center" textRotation="90"/>
    </xf>
    <xf numFmtId="0" fontId="144" fillId="31" borderId="24" xfId="0" applyFont="1" applyFill="1" applyBorder="1" applyAlignment="1">
      <alignment vertical="top" wrapText="1"/>
    </xf>
    <xf numFmtId="0" fontId="0" fillId="31" borderId="24" xfId="0" applyFill="1" applyBorder="1" applyAlignment="1">
      <alignment vertical="top" wrapText="1"/>
    </xf>
    <xf numFmtId="0" fontId="0" fillId="31" borderId="25" xfId="0" applyFill="1" applyBorder="1" applyAlignment="1">
      <alignment vertical="top" wrapText="1"/>
    </xf>
    <xf numFmtId="1" fontId="143" fillId="31" borderId="34" xfId="0" applyNumberFormat="1" applyFont="1" applyFill="1" applyBorder="1" applyAlignment="1">
      <alignment horizontal="center" vertical="center" textRotation="90"/>
    </xf>
    <xf numFmtId="1" fontId="143" fillId="31" borderId="38" xfId="0" applyNumberFormat="1" applyFont="1" applyFill="1" applyBorder="1" applyAlignment="1">
      <alignment horizontal="center" vertical="center" textRotation="90"/>
    </xf>
    <xf numFmtId="0" fontId="144" fillId="31" borderId="0" xfId="0" applyFont="1" applyFill="1" applyAlignment="1">
      <alignment horizontal="right" vertical="top" wrapText="1"/>
    </xf>
    <xf numFmtId="0" fontId="0" fillId="31" borderId="0" xfId="0" applyFill="1" applyAlignment="1">
      <alignment vertical="top" wrapText="1"/>
    </xf>
    <xf numFmtId="0" fontId="0" fillId="31" borderId="97" xfId="0" applyFill="1" applyBorder="1" applyAlignment="1">
      <alignment vertical="top" wrapText="1"/>
    </xf>
    <xf numFmtId="0" fontId="144" fillId="31" borderId="15" xfId="0" applyFont="1" applyFill="1" applyBorder="1" applyAlignment="1">
      <alignment horizontal="left" vertical="top" wrapText="1"/>
    </xf>
    <xf numFmtId="0" fontId="144" fillId="31" borderId="24" xfId="0" applyFont="1" applyFill="1" applyBorder="1" applyAlignment="1">
      <alignment horizontal="right" vertical="top" wrapText="1"/>
    </xf>
    <xf numFmtId="0" fontId="144" fillId="31" borderId="25" xfId="0" applyFont="1" applyFill="1" applyBorder="1" applyAlignment="1">
      <alignment horizontal="right" vertical="top" wrapText="1"/>
    </xf>
    <xf numFmtId="0" fontId="0" fillId="31" borderId="15" xfId="0" applyFill="1" applyBorder="1" applyAlignment="1">
      <alignment horizontal="left" vertical="top" wrapText="1"/>
    </xf>
    <xf numFmtId="0" fontId="0" fillId="31" borderId="16" xfId="0" applyFill="1" applyBorder="1" applyAlignment="1">
      <alignment horizontal="left" vertical="top" wrapText="1"/>
    </xf>
    <xf numFmtId="0" fontId="23" fillId="0" borderId="239" xfId="0" applyFont="1" applyBorder="1" applyAlignment="1">
      <alignment horizontal="center" vertical="center" textRotation="90"/>
    </xf>
    <xf numFmtId="0" fontId="23" fillId="0" borderId="240" xfId="0" applyFont="1" applyBorder="1" applyAlignment="1">
      <alignment horizontal="center" vertical="center" textRotation="90"/>
    </xf>
    <xf numFmtId="9" fontId="63" fillId="0" borderId="17" xfId="1" applyFont="1" applyFill="1" applyBorder="1" applyAlignment="1" applyProtection="1">
      <alignment horizontal="center" vertical="center"/>
      <protection locked="0"/>
    </xf>
    <xf numFmtId="9" fontId="63" fillId="0" borderId="18" xfId="1" applyFont="1" applyFill="1" applyBorder="1" applyAlignment="1" applyProtection="1">
      <alignment horizontal="center" vertical="center"/>
      <protection locked="0"/>
    </xf>
    <xf numFmtId="1" fontId="143" fillId="31" borderId="77" xfId="0" applyNumberFormat="1" applyFont="1" applyFill="1" applyBorder="1" applyAlignment="1">
      <alignment horizontal="center" vertical="center" textRotation="90"/>
    </xf>
    <xf numFmtId="0" fontId="150" fillId="0" borderId="40" xfId="0" applyFont="1" applyBorder="1" applyAlignment="1" applyProtection="1">
      <alignment horizontal="center" vertical="center"/>
      <protection locked="0"/>
    </xf>
    <xf numFmtId="9" fontId="150" fillId="0" borderId="17" xfId="1" applyFont="1" applyBorder="1" applyAlignment="1" applyProtection="1">
      <alignment horizontal="center" vertical="center"/>
      <protection locked="0"/>
    </xf>
    <xf numFmtId="9" fontId="150" fillId="0" borderId="18" xfId="1" applyFont="1" applyBorder="1" applyAlignment="1" applyProtection="1">
      <alignment horizontal="center" vertical="center"/>
      <protection locked="0"/>
    </xf>
    <xf numFmtId="9" fontId="150" fillId="0" borderId="19" xfId="1" applyFont="1" applyBorder="1" applyAlignment="1" applyProtection="1">
      <alignment horizontal="center" vertical="center"/>
      <protection locked="0"/>
    </xf>
    <xf numFmtId="9" fontId="63" fillId="0" borderId="19" xfId="1" applyFont="1" applyFill="1" applyBorder="1" applyAlignment="1" applyProtection="1">
      <alignment horizontal="center" vertical="center"/>
      <protection locked="0"/>
    </xf>
    <xf numFmtId="0" fontId="144" fillId="31" borderId="33" xfId="0" applyFont="1" applyFill="1" applyBorder="1" applyAlignment="1">
      <alignment horizontal="left" vertical="top" wrapText="1"/>
    </xf>
    <xf numFmtId="0" fontId="144" fillId="31" borderId="14" xfId="0" applyFont="1" applyFill="1" applyBorder="1" applyAlignment="1">
      <alignment horizontal="left" vertical="top" wrapText="1"/>
    </xf>
    <xf numFmtId="0" fontId="144" fillId="31" borderId="16" xfId="0" applyFont="1" applyFill="1" applyBorder="1" applyAlignment="1">
      <alignment horizontal="left" vertical="top" wrapText="1"/>
    </xf>
    <xf numFmtId="1" fontId="143" fillId="31" borderId="43" xfId="0" applyNumberFormat="1" applyFont="1" applyFill="1" applyBorder="1" applyAlignment="1">
      <alignment horizontal="center" vertical="center" textRotation="90"/>
    </xf>
    <xf numFmtId="0" fontId="144" fillId="31" borderId="1" xfId="0" applyFont="1" applyFill="1" applyBorder="1" applyAlignment="1">
      <alignment horizontal="left" vertical="top" wrapText="1"/>
    </xf>
    <xf numFmtId="0" fontId="144" fillId="31" borderId="45" xfId="0" applyFont="1" applyFill="1" applyBorder="1" applyAlignment="1">
      <alignment horizontal="left" vertical="top" wrapText="1"/>
    </xf>
    <xf numFmtId="1" fontId="19" fillId="31" borderId="32" xfId="0" applyNumberFormat="1" applyFont="1" applyFill="1" applyBorder="1" applyAlignment="1">
      <alignment horizontal="center" vertical="center" textRotation="90"/>
    </xf>
    <xf numFmtId="1" fontId="19" fillId="31" borderId="70" xfId="0" applyNumberFormat="1" applyFont="1" applyFill="1" applyBorder="1" applyAlignment="1">
      <alignment horizontal="center" vertical="center" textRotation="90"/>
    </xf>
    <xf numFmtId="0" fontId="12" fillId="31" borderId="24" xfId="0" applyFont="1" applyFill="1" applyBorder="1" applyAlignment="1">
      <alignment horizontal="left" vertical="top" wrapText="1"/>
    </xf>
    <xf numFmtId="0" fontId="12" fillId="31" borderId="0" xfId="0" applyFont="1" applyFill="1" applyAlignment="1">
      <alignment horizontal="left" vertical="top" wrapText="1"/>
    </xf>
    <xf numFmtId="0" fontId="12" fillId="31" borderId="24" xfId="0" applyFont="1" applyFill="1" applyBorder="1" applyAlignment="1">
      <alignment horizontal="right" vertical="top" wrapText="1"/>
    </xf>
    <xf numFmtId="0" fontId="12" fillId="31" borderId="25" xfId="0" applyFont="1" applyFill="1" applyBorder="1" applyAlignment="1">
      <alignment horizontal="right" vertical="top" wrapText="1"/>
    </xf>
    <xf numFmtId="0" fontId="12" fillId="31" borderId="15" xfId="0" applyFont="1" applyFill="1" applyBorder="1" applyAlignment="1">
      <alignment horizontal="left" vertical="top" wrapText="1"/>
    </xf>
    <xf numFmtId="0" fontId="63" fillId="0" borderId="233" xfId="0" applyFont="1" applyBorder="1" applyAlignment="1" applyProtection="1">
      <alignment horizontal="center" vertical="center"/>
      <protection locked="0"/>
    </xf>
    <xf numFmtId="0" fontId="67" fillId="0" borderId="239" xfId="0" applyFont="1" applyBorder="1" applyAlignment="1">
      <alignment horizontal="center" vertical="center" textRotation="90"/>
    </xf>
    <xf numFmtId="0" fontId="67" fillId="0" borderId="240" xfId="0" applyFont="1" applyBorder="1" applyAlignment="1">
      <alignment horizontal="center" vertical="center" textRotation="90"/>
    </xf>
    <xf numFmtId="0" fontId="67" fillId="0" borderId="195" xfId="0" applyFont="1" applyBorder="1" applyAlignment="1">
      <alignment horizontal="center" vertical="center" textRotation="90"/>
    </xf>
    <xf numFmtId="0" fontId="0" fillId="0" borderId="91" xfId="0" applyBorder="1" applyAlignment="1">
      <alignment horizontal="center" vertical="center" textRotation="90"/>
    </xf>
    <xf numFmtId="0" fontId="0" fillId="0" borderId="94" xfId="0" applyBorder="1" applyAlignment="1">
      <alignment horizontal="center" vertical="center" textRotation="90"/>
    </xf>
    <xf numFmtId="1" fontId="19" fillId="31" borderId="238" xfId="0" applyNumberFormat="1" applyFont="1" applyFill="1" applyBorder="1" applyAlignment="1">
      <alignment horizontal="center" vertical="center" textRotation="90"/>
    </xf>
    <xf numFmtId="0" fontId="12" fillId="31" borderId="232" xfId="0" applyFont="1" applyFill="1" applyBorder="1" applyAlignment="1">
      <alignment horizontal="right" vertical="top" wrapText="1"/>
    </xf>
    <xf numFmtId="0" fontId="12" fillId="31" borderId="236" xfId="0" applyFont="1" applyFill="1" applyBorder="1" applyAlignment="1">
      <alignment horizontal="right" vertical="top" wrapText="1"/>
    </xf>
    <xf numFmtId="1" fontId="143" fillId="36" borderId="257" xfId="0" applyNumberFormat="1" applyFont="1" applyFill="1" applyBorder="1" applyAlignment="1">
      <alignment horizontal="center" vertical="center" textRotation="90"/>
    </xf>
    <xf numFmtId="0" fontId="12" fillId="31" borderId="0" xfId="0" applyFont="1" applyFill="1" applyAlignment="1">
      <alignment horizontal="right" vertical="top" wrapText="1"/>
    </xf>
    <xf numFmtId="0" fontId="12" fillId="31" borderId="97" xfId="0" applyFont="1" applyFill="1" applyBorder="1" applyAlignment="1">
      <alignment horizontal="right" vertical="top" wrapText="1"/>
    </xf>
    <xf numFmtId="0" fontId="12" fillId="31" borderId="1" xfId="0" applyFont="1" applyFill="1" applyBorder="1" applyAlignment="1">
      <alignment horizontal="right" vertical="top" wrapText="1"/>
    </xf>
    <xf numFmtId="0" fontId="12" fillId="31" borderId="45" xfId="0" applyFont="1" applyFill="1" applyBorder="1" applyAlignment="1">
      <alignment horizontal="right" vertical="top" wrapText="1"/>
    </xf>
    <xf numFmtId="1" fontId="19" fillId="31" borderId="43" xfId="0" applyNumberFormat="1" applyFont="1" applyFill="1" applyBorder="1" applyAlignment="1">
      <alignment horizontal="center" vertical="center" textRotation="90"/>
    </xf>
    <xf numFmtId="0" fontId="67" fillId="0" borderId="255" xfId="0" applyFont="1" applyBorder="1" applyAlignment="1">
      <alignment horizontal="center" vertical="center" textRotation="90"/>
    </xf>
    <xf numFmtId="1" fontId="19" fillId="31" borderId="13" xfId="0" applyNumberFormat="1" applyFont="1" applyFill="1" applyBorder="1" applyAlignment="1">
      <alignment horizontal="center" vertical="center" textRotation="90"/>
    </xf>
    <xf numFmtId="0" fontId="12" fillId="31" borderId="97" xfId="0" applyFont="1" applyFill="1" applyBorder="1" applyAlignment="1">
      <alignment horizontal="left" vertical="top" wrapText="1"/>
    </xf>
    <xf numFmtId="0" fontId="12" fillId="31" borderId="16" xfId="0" applyFont="1" applyFill="1" applyBorder="1" applyAlignment="1">
      <alignment horizontal="left" vertical="top" wrapText="1"/>
    </xf>
    <xf numFmtId="1" fontId="143" fillId="36" borderId="99" xfId="0" applyNumberFormat="1" applyFont="1" applyFill="1" applyBorder="1" applyAlignment="1">
      <alignment horizontal="center" vertical="center" textRotation="90"/>
    </xf>
    <xf numFmtId="0" fontId="12" fillId="31" borderId="25" xfId="0" applyFont="1" applyFill="1" applyBorder="1" applyAlignment="1">
      <alignment horizontal="left" vertical="top" wrapText="1"/>
    </xf>
    <xf numFmtId="0" fontId="12" fillId="31" borderId="45" xfId="0" applyFont="1" applyFill="1" applyBorder="1" applyAlignment="1">
      <alignment horizontal="left" vertical="top" wrapText="1"/>
    </xf>
    <xf numFmtId="0" fontId="0" fillId="31" borderId="232" xfId="0" applyFill="1" applyBorder="1" applyAlignment="1">
      <alignment vertical="top" wrapText="1"/>
    </xf>
    <xf numFmtId="0" fontId="0" fillId="31" borderId="236" xfId="0" applyFill="1" applyBorder="1" applyAlignment="1">
      <alignment vertical="top" wrapText="1"/>
    </xf>
    <xf numFmtId="0" fontId="12" fillId="31" borderId="236" xfId="0" applyFont="1" applyFill="1" applyBorder="1" applyAlignment="1">
      <alignment horizontal="left" vertical="top" wrapText="1"/>
    </xf>
    <xf numFmtId="0" fontId="0" fillId="31" borderId="1" xfId="0" applyFill="1" applyBorder="1" applyAlignment="1">
      <alignment vertical="top" wrapText="1"/>
    </xf>
    <xf numFmtId="0" fontId="0" fillId="31" borderId="45" xfId="0" applyFill="1" applyBorder="1" applyAlignment="1">
      <alignment vertical="top" wrapText="1"/>
    </xf>
    <xf numFmtId="0" fontId="12" fillId="31" borderId="15" xfId="0" applyFont="1" applyFill="1" applyBorder="1" applyAlignment="1">
      <alignment horizontal="right" vertical="top" wrapText="1"/>
    </xf>
    <xf numFmtId="0" fontId="12" fillId="31" borderId="16" xfId="0" applyFont="1" applyFill="1" applyBorder="1" applyAlignment="1">
      <alignment horizontal="right" vertical="top" wrapText="1"/>
    </xf>
    <xf numFmtId="0" fontId="63" fillId="0" borderId="25" xfId="0" applyFont="1" applyBorder="1" applyAlignment="1" applyProtection="1">
      <alignment horizontal="center" vertical="center"/>
      <protection locked="0"/>
    </xf>
    <xf numFmtId="0" fontId="63" fillId="0" borderId="16" xfId="0" applyFont="1" applyBorder="1" applyAlignment="1" applyProtection="1">
      <alignment horizontal="center" vertical="center"/>
      <protection locked="0"/>
    </xf>
    <xf numFmtId="0" fontId="0" fillId="31" borderId="24" xfId="0" applyFill="1" applyBorder="1" applyAlignment="1">
      <alignment horizontal="left" vertical="top" wrapText="1"/>
    </xf>
    <xf numFmtId="0" fontId="0" fillId="31" borderId="25" xfId="0" applyFill="1" applyBorder="1" applyAlignment="1">
      <alignment horizontal="left" vertical="top" wrapText="1"/>
    </xf>
    <xf numFmtId="0" fontId="0" fillId="31" borderId="13" xfId="0" applyFill="1" applyBorder="1" applyAlignment="1">
      <alignment horizontal="center" vertical="center" textRotation="90"/>
    </xf>
    <xf numFmtId="0" fontId="0" fillId="31" borderId="43" xfId="0" applyFill="1" applyBorder="1" applyAlignment="1">
      <alignment horizontal="center" vertical="center" textRotation="90"/>
    </xf>
    <xf numFmtId="1" fontId="19" fillId="31" borderId="34" xfId="0" applyNumberFormat="1" applyFont="1" applyFill="1" applyBorder="1" applyAlignment="1">
      <alignment horizontal="center" vertical="center" textRotation="90"/>
    </xf>
    <xf numFmtId="1" fontId="19" fillId="31" borderId="77" xfId="0" applyNumberFormat="1" applyFont="1" applyFill="1" applyBorder="1" applyAlignment="1">
      <alignment horizontal="center" vertical="center" textRotation="90"/>
    </xf>
    <xf numFmtId="0" fontId="63" fillId="0" borderId="236" xfId="0" applyFont="1" applyBorder="1" applyAlignment="1" applyProtection="1">
      <alignment horizontal="center" vertical="center"/>
      <protection locked="0"/>
    </xf>
    <xf numFmtId="0" fontId="63" fillId="0" borderId="45" xfId="0" applyFont="1" applyBorder="1" applyAlignment="1" applyProtection="1">
      <alignment horizontal="center" vertical="center"/>
      <protection locked="0"/>
    </xf>
    <xf numFmtId="1" fontId="19" fillId="31" borderId="38" xfId="0" applyNumberFormat="1" applyFont="1" applyFill="1" applyBorder="1" applyAlignment="1">
      <alignment horizontal="center" vertical="center" textRotation="90"/>
    </xf>
    <xf numFmtId="1" fontId="19" fillId="31" borderId="47" xfId="0" applyNumberFormat="1" applyFont="1" applyFill="1" applyBorder="1" applyAlignment="1">
      <alignment horizontal="center" vertical="center" textRotation="90"/>
    </xf>
    <xf numFmtId="0" fontId="0" fillId="31" borderId="70" xfId="0" applyFill="1" applyBorder="1" applyAlignment="1">
      <alignment horizontal="center" vertical="center" textRotation="90"/>
    </xf>
    <xf numFmtId="0" fontId="0" fillId="31" borderId="1" xfId="0" applyFill="1" applyBorder="1" applyAlignment="1">
      <alignment horizontal="left" vertical="top" wrapText="1"/>
    </xf>
    <xf numFmtId="0" fontId="0" fillId="31" borderId="45" xfId="0" applyFill="1" applyBorder="1" applyAlignment="1">
      <alignment horizontal="left" vertical="top" wrapText="1"/>
    </xf>
    <xf numFmtId="0" fontId="0" fillId="31" borderId="232" xfId="0" applyFill="1" applyBorder="1" applyAlignment="1">
      <alignment horizontal="left" vertical="top" wrapText="1"/>
    </xf>
    <xf numFmtId="0" fontId="0" fillId="31" borderId="236" xfId="0" applyFill="1" applyBorder="1" applyAlignment="1">
      <alignment horizontal="left" vertical="top" wrapText="1"/>
    </xf>
    <xf numFmtId="0" fontId="10" fillId="31" borderId="232" xfId="0" applyFont="1" applyFill="1" applyBorder="1" applyAlignment="1">
      <alignment vertical="top" wrapText="1"/>
    </xf>
    <xf numFmtId="0" fontId="10" fillId="31" borderId="236" xfId="0" applyFont="1" applyFill="1" applyBorder="1" applyAlignment="1">
      <alignment vertical="top" wrapText="1"/>
    </xf>
    <xf numFmtId="0" fontId="10" fillId="31" borderId="15" xfId="0" applyFont="1" applyFill="1" applyBorder="1" applyAlignment="1">
      <alignment vertical="top" wrapText="1"/>
    </xf>
    <xf numFmtId="0" fontId="10" fillId="31" borderId="16" xfId="0" applyFont="1" applyFill="1" applyBorder="1" applyAlignment="1">
      <alignment vertical="top" wrapText="1"/>
    </xf>
    <xf numFmtId="0" fontId="10" fillId="31" borderId="24" xfId="0" applyFont="1" applyFill="1" applyBorder="1" applyAlignment="1">
      <alignment vertical="top" wrapText="1"/>
    </xf>
    <xf numFmtId="0" fontId="10" fillId="31" borderId="25" xfId="0" applyFont="1" applyFill="1" applyBorder="1" applyAlignment="1">
      <alignment vertical="top" wrapText="1"/>
    </xf>
    <xf numFmtId="0" fontId="10" fillId="31" borderId="1" xfId="0" applyFont="1" applyFill="1" applyBorder="1" applyAlignment="1">
      <alignment vertical="top" wrapText="1"/>
    </xf>
    <xf numFmtId="0" fontId="10" fillId="31" borderId="45" xfId="0" applyFont="1" applyFill="1" applyBorder="1" applyAlignment="1">
      <alignment vertical="top" wrapText="1"/>
    </xf>
    <xf numFmtId="0" fontId="23" fillId="0" borderId="195" xfId="0" applyFont="1" applyBorder="1" applyAlignment="1">
      <alignment horizontal="center" vertical="center" textRotation="90"/>
    </xf>
    <xf numFmtId="0" fontId="23" fillId="0" borderId="255" xfId="0" applyFont="1" applyBorder="1" applyAlignment="1">
      <alignment horizontal="center" vertical="center" textRotation="90"/>
    </xf>
    <xf numFmtId="0" fontId="159" fillId="0" borderId="66" xfId="0" applyFont="1" applyBorder="1" applyAlignment="1" applyProtection="1">
      <alignment horizontal="center" vertical="center"/>
      <protection locked="0"/>
    </xf>
    <xf numFmtId="0" fontId="159" fillId="0" borderId="232" xfId="0" applyFont="1" applyBorder="1" applyAlignment="1" applyProtection="1">
      <alignment horizontal="center" vertical="center"/>
      <protection locked="0"/>
    </xf>
    <xf numFmtId="0" fontId="0" fillId="31" borderId="0" xfId="0" applyFill="1" applyAlignment="1">
      <alignment horizontal="left" vertical="top" wrapText="1"/>
    </xf>
    <xf numFmtId="0" fontId="0" fillId="31" borderId="97" xfId="0" applyFill="1" applyBorder="1" applyAlignment="1">
      <alignment horizontal="left" vertical="top" wrapText="1"/>
    </xf>
    <xf numFmtId="0" fontId="240" fillId="0" borderId="26" xfId="0" applyFont="1" applyBorder="1" applyAlignment="1" applyProtection="1">
      <alignment horizontal="center" vertical="center"/>
      <protection locked="0"/>
    </xf>
    <xf numFmtId="0" fontId="240" fillId="0" borderId="24" xfId="0" applyFont="1" applyBorder="1" applyAlignment="1" applyProtection="1">
      <alignment horizontal="center" vertical="center"/>
      <protection locked="0"/>
    </xf>
    <xf numFmtId="0" fontId="240" fillId="0" borderId="25" xfId="0" applyFont="1" applyBorder="1" applyAlignment="1" applyProtection="1">
      <alignment horizontal="center" vertical="center"/>
      <protection locked="0"/>
    </xf>
    <xf numFmtId="0" fontId="240" fillId="0" borderId="30" xfId="0" applyFont="1" applyBorder="1" applyAlignment="1" applyProtection="1">
      <alignment horizontal="center" vertical="center"/>
      <protection locked="0"/>
    </xf>
    <xf numFmtId="0" fontId="240" fillId="0" borderId="15" xfId="0" applyFont="1" applyBorder="1" applyAlignment="1" applyProtection="1">
      <alignment horizontal="center" vertical="center"/>
      <protection locked="0"/>
    </xf>
    <xf numFmtId="0" fontId="240" fillId="0" borderId="16" xfId="0" applyFont="1" applyBorder="1" applyAlignment="1" applyProtection="1">
      <alignment horizontal="center" vertical="center"/>
      <protection locked="0"/>
    </xf>
    <xf numFmtId="0" fontId="34" fillId="31" borderId="235" xfId="0" applyFont="1" applyFill="1" applyBorder="1" applyAlignment="1">
      <alignment horizontal="left" vertical="top" wrapText="1"/>
    </xf>
    <xf numFmtId="0" fontId="34" fillId="31" borderId="237" xfId="0" applyFont="1" applyFill="1" applyBorder="1" applyAlignment="1">
      <alignment horizontal="left" vertical="top" wrapText="1"/>
    </xf>
    <xf numFmtId="0" fontId="34" fillId="31" borderId="14" xfId="0" applyFont="1" applyFill="1" applyBorder="1" applyAlignment="1">
      <alignment horizontal="left" vertical="top" wrapText="1"/>
    </xf>
    <xf numFmtId="0" fontId="34" fillId="31" borderId="15" xfId="0" applyFont="1" applyFill="1" applyBorder="1" applyAlignment="1">
      <alignment horizontal="left" vertical="top" wrapText="1"/>
    </xf>
    <xf numFmtId="0" fontId="34" fillId="31" borderId="31" xfId="0" applyFont="1" applyFill="1" applyBorder="1" applyAlignment="1">
      <alignment horizontal="left" vertical="top" wrapText="1"/>
    </xf>
    <xf numFmtId="0" fontId="14" fillId="31" borderId="24" xfId="0" applyFont="1" applyFill="1" applyBorder="1" applyAlignment="1">
      <alignment horizontal="right" vertical="top" wrapText="1"/>
    </xf>
    <xf numFmtId="0" fontId="14" fillId="31" borderId="25" xfId="0" applyFont="1" applyFill="1" applyBorder="1" applyAlignment="1">
      <alignment horizontal="right" vertical="top" wrapText="1"/>
    </xf>
    <xf numFmtId="0" fontId="0" fillId="31" borderId="232" xfId="0" applyFill="1" applyBorder="1"/>
    <xf numFmtId="0" fontId="0" fillId="31" borderId="236" xfId="0" applyFill="1" applyBorder="1"/>
    <xf numFmtId="0" fontId="0" fillId="31" borderId="0" xfId="0" applyFill="1"/>
    <xf numFmtId="0" fontId="0" fillId="31" borderId="97" xfId="0" applyFill="1" applyBorder="1"/>
    <xf numFmtId="0" fontId="12" fillId="31" borderId="71" xfId="0" applyFont="1" applyFill="1" applyBorder="1" applyAlignment="1">
      <alignment horizontal="left" vertical="center" wrapText="1"/>
    </xf>
    <xf numFmtId="0" fontId="12" fillId="31" borderId="72" xfId="0" applyFont="1" applyFill="1" applyBorder="1" applyAlignment="1">
      <alignment horizontal="left" vertical="center" wrapText="1"/>
    </xf>
    <xf numFmtId="0" fontId="12" fillId="31" borderId="75" xfId="0" applyFont="1" applyFill="1" applyBorder="1" applyAlignment="1">
      <alignment horizontal="left" vertical="center" wrapText="1"/>
    </xf>
    <xf numFmtId="0" fontId="12" fillId="31" borderId="112" xfId="0" applyFont="1" applyFill="1" applyBorder="1" applyAlignment="1">
      <alignment horizontal="left" vertical="center" wrapText="1"/>
    </xf>
    <xf numFmtId="0" fontId="13" fillId="0" borderId="231" xfId="0" applyFont="1" applyBorder="1" applyAlignment="1">
      <alignment horizontal="center" vertical="center" textRotation="90"/>
    </xf>
    <xf numFmtId="2" fontId="34" fillId="31" borderId="85" xfId="0" applyNumberFormat="1" applyFont="1" applyFill="1" applyBorder="1" applyAlignment="1">
      <alignment horizontal="left" vertical="top" wrapText="1"/>
    </xf>
    <xf numFmtId="2" fontId="34" fillId="31" borderId="86" xfId="0" applyNumberFormat="1" applyFont="1" applyFill="1" applyBorder="1" applyAlignment="1">
      <alignment horizontal="left" vertical="top" wrapText="1"/>
    </xf>
    <xf numFmtId="2" fontId="34" fillId="31" borderId="87" xfId="0" applyNumberFormat="1" applyFont="1" applyFill="1" applyBorder="1" applyAlignment="1">
      <alignment horizontal="left" vertical="top" wrapText="1"/>
    </xf>
    <xf numFmtId="2" fontId="34" fillId="31" borderId="72" xfId="0" applyNumberFormat="1" applyFont="1" applyFill="1" applyBorder="1" applyAlignment="1">
      <alignment horizontal="left" vertical="top" wrapText="1"/>
    </xf>
    <xf numFmtId="2" fontId="34" fillId="31" borderId="75" xfId="0" applyNumberFormat="1" applyFont="1" applyFill="1" applyBorder="1" applyAlignment="1">
      <alignment horizontal="left" vertical="top" wrapText="1"/>
    </xf>
    <xf numFmtId="0" fontId="19" fillId="31" borderId="32" xfId="0" applyFont="1" applyFill="1" applyBorder="1" applyAlignment="1">
      <alignment horizontal="center" vertical="center" textRotation="90"/>
    </xf>
    <xf numFmtId="0" fontId="19" fillId="31" borderId="70" xfId="0" applyFont="1" applyFill="1" applyBorder="1" applyAlignment="1">
      <alignment horizontal="center" vertical="center" textRotation="90"/>
    </xf>
    <xf numFmtId="0" fontId="19" fillId="31" borderId="43" xfId="0" applyFont="1" applyFill="1" applyBorder="1" applyAlignment="1">
      <alignment horizontal="center" vertical="center" textRotation="90"/>
    </xf>
    <xf numFmtId="0" fontId="0" fillId="31" borderId="72" xfId="0" applyFill="1" applyBorder="1" applyAlignment="1">
      <alignment vertical="center" wrapText="1"/>
    </xf>
    <xf numFmtId="0" fontId="0" fillId="31" borderId="112" xfId="0" applyFill="1" applyBorder="1" applyAlignment="1">
      <alignment vertical="center" wrapText="1"/>
    </xf>
    <xf numFmtId="0" fontId="12" fillId="31" borderId="33" xfId="0" applyFont="1" applyFill="1" applyBorder="1" applyAlignment="1">
      <alignment horizontal="left" vertical="center" wrapText="1"/>
    </xf>
    <xf numFmtId="0" fontId="0" fillId="31" borderId="24" xfId="0" applyFill="1" applyBorder="1" applyAlignment="1">
      <alignment vertical="center" wrapText="1"/>
    </xf>
    <xf numFmtId="0" fontId="0" fillId="31" borderId="34" xfId="0" applyFill="1" applyBorder="1" applyAlignment="1">
      <alignment vertical="center" wrapText="1"/>
    </xf>
    <xf numFmtId="0" fontId="12" fillId="31" borderId="71" xfId="0" applyFont="1" applyFill="1" applyBorder="1" applyAlignment="1" applyProtection="1">
      <alignment horizontal="left" vertical="center" wrapText="1"/>
      <protection locked="0"/>
    </xf>
    <xf numFmtId="0" fontId="12" fillId="31" borderId="72" xfId="0" applyFont="1" applyFill="1" applyBorder="1" applyAlignment="1" applyProtection="1">
      <alignment horizontal="left" vertical="center" wrapText="1"/>
      <protection locked="0"/>
    </xf>
    <xf numFmtId="0" fontId="12" fillId="31" borderId="75" xfId="0" applyFont="1" applyFill="1" applyBorder="1" applyAlignment="1" applyProtection="1">
      <alignment horizontal="left" vertical="center" wrapText="1"/>
      <protection locked="0"/>
    </xf>
    <xf numFmtId="0" fontId="12" fillId="31" borderId="55" xfId="0" applyFont="1" applyFill="1" applyBorder="1" applyAlignment="1">
      <alignment horizontal="left" vertical="center" wrapText="1"/>
    </xf>
    <xf numFmtId="0" fontId="0" fillId="31" borderId="56" xfId="0" applyFill="1" applyBorder="1" applyAlignment="1">
      <alignment vertical="center" wrapText="1"/>
    </xf>
    <xf numFmtId="0" fontId="0" fillId="31" borderId="76" xfId="0" applyFill="1" applyBorder="1" applyAlignment="1">
      <alignment vertical="center" wrapText="1"/>
    </xf>
    <xf numFmtId="0" fontId="12" fillId="31" borderId="55" xfId="0" applyFont="1" applyFill="1" applyBorder="1" applyAlignment="1" applyProtection="1">
      <alignment horizontal="left" vertical="center" wrapText="1"/>
      <protection locked="0"/>
    </xf>
    <xf numFmtId="0" fontId="12" fillId="31" borderId="56" xfId="0" applyFont="1" applyFill="1" applyBorder="1" applyAlignment="1" applyProtection="1">
      <alignment horizontal="left" vertical="center" wrapText="1"/>
      <protection locked="0"/>
    </xf>
    <xf numFmtId="0" fontId="12" fillId="31" borderId="64" xfId="0" applyFont="1" applyFill="1" applyBorder="1" applyAlignment="1" applyProtection="1">
      <alignment horizontal="left" vertical="center" wrapText="1"/>
      <protection locked="0"/>
    </xf>
    <xf numFmtId="0" fontId="12" fillId="31" borderId="14" xfId="0" applyFont="1" applyFill="1" applyBorder="1" applyAlignment="1">
      <alignment horizontal="left" vertical="center" wrapText="1"/>
    </xf>
    <xf numFmtId="0" fontId="12" fillId="31" borderId="15" xfId="0" applyFont="1" applyFill="1" applyBorder="1" applyAlignment="1">
      <alignment horizontal="left" vertical="center" wrapText="1"/>
    </xf>
    <xf numFmtId="0" fontId="12" fillId="31" borderId="31" xfId="0" applyFont="1" applyFill="1" applyBorder="1" applyAlignment="1">
      <alignment horizontal="left" vertical="center" wrapText="1"/>
    </xf>
    <xf numFmtId="0" fontId="12" fillId="31" borderId="56" xfId="0" applyFont="1" applyFill="1" applyBorder="1" applyAlignment="1">
      <alignment horizontal="left" vertical="center" wrapText="1"/>
    </xf>
    <xf numFmtId="0" fontId="12" fillId="31" borderId="64" xfId="0" applyFont="1" applyFill="1" applyBorder="1" applyAlignment="1">
      <alignment horizontal="left" vertical="center" wrapText="1"/>
    </xf>
    <xf numFmtId="2" fontId="34" fillId="31" borderId="235" xfId="0" applyNumberFormat="1" applyFont="1" applyFill="1" applyBorder="1" applyAlignment="1">
      <alignment horizontal="left" vertical="top" wrapText="1"/>
    </xf>
    <xf numFmtId="2" fontId="34" fillId="31" borderId="232" xfId="0" applyNumberFormat="1" applyFont="1" applyFill="1" applyBorder="1" applyAlignment="1">
      <alignment horizontal="left" vertical="top" wrapText="1"/>
    </xf>
    <xf numFmtId="2" fontId="34" fillId="31" borderId="237" xfId="0" applyNumberFormat="1" applyFont="1" applyFill="1" applyBorder="1" applyAlignment="1">
      <alignment horizontal="left" vertical="top" wrapText="1"/>
    </xf>
    <xf numFmtId="0" fontId="12" fillId="31" borderId="33" xfId="0" applyFont="1" applyFill="1" applyBorder="1" applyAlignment="1">
      <alignment horizontal="left" vertical="top"/>
    </xf>
    <xf numFmtId="0" fontId="12" fillId="31" borderId="24" xfId="0" applyFont="1" applyFill="1" applyBorder="1" applyAlignment="1">
      <alignment horizontal="left" vertical="top"/>
    </xf>
    <xf numFmtId="0" fontId="12" fillId="31" borderId="25" xfId="0" applyFont="1" applyFill="1" applyBorder="1" applyAlignment="1">
      <alignment horizontal="left" vertical="top"/>
    </xf>
    <xf numFmtId="0" fontId="12" fillId="31" borderId="14" xfId="0" applyFont="1" applyFill="1" applyBorder="1" applyAlignment="1">
      <alignment horizontal="left" vertical="top"/>
    </xf>
    <xf numFmtId="0" fontId="12" fillId="31" borderId="15" xfId="0" applyFont="1" applyFill="1" applyBorder="1" applyAlignment="1">
      <alignment horizontal="left" vertical="top"/>
    </xf>
    <xf numFmtId="0" fontId="12" fillId="31" borderId="16" xfId="0" applyFont="1" applyFill="1" applyBorder="1" applyAlignment="1">
      <alignment horizontal="left" vertical="top"/>
    </xf>
    <xf numFmtId="0" fontId="71" fillId="0" borderId="27" xfId="0" applyFont="1" applyBorder="1" applyAlignment="1" applyProtection="1">
      <alignment horizontal="center"/>
      <protection locked="0"/>
    </xf>
    <xf numFmtId="0" fontId="71" fillId="0" borderId="48" xfId="0" applyFont="1" applyBorder="1" applyAlignment="1" applyProtection="1">
      <alignment horizontal="center"/>
      <protection locked="0"/>
    </xf>
    <xf numFmtId="2" fontId="34" fillId="31" borderId="85" xfId="0" applyNumberFormat="1" applyFont="1" applyFill="1" applyBorder="1" applyAlignment="1">
      <alignment horizontal="left" vertical="top"/>
    </xf>
    <xf numFmtId="2" fontId="34" fillId="31" borderId="86" xfId="0" applyNumberFormat="1" applyFont="1" applyFill="1" applyBorder="1" applyAlignment="1">
      <alignment horizontal="left" vertical="top"/>
    </xf>
    <xf numFmtId="2" fontId="34" fillId="31" borderId="87" xfId="0" applyNumberFormat="1" applyFont="1" applyFill="1" applyBorder="1" applyAlignment="1">
      <alignment horizontal="left" vertical="top"/>
    </xf>
    <xf numFmtId="0" fontId="12" fillId="31" borderId="33" xfId="0" applyFont="1" applyFill="1" applyBorder="1" applyAlignment="1">
      <alignment horizontal="left" vertical="top" wrapText="1"/>
    </xf>
    <xf numFmtId="0" fontId="12" fillId="31" borderId="14" xfId="0" applyFont="1" applyFill="1" applyBorder="1" applyAlignment="1">
      <alignment horizontal="left" vertical="top" wrapText="1"/>
    </xf>
    <xf numFmtId="0" fontId="71" fillId="0" borderId="34" xfId="0" applyFont="1" applyBorder="1" applyAlignment="1" applyProtection="1">
      <alignment horizontal="center"/>
      <protection locked="0"/>
    </xf>
    <xf numFmtId="0" fontId="71" fillId="0" borderId="38" xfId="0" applyFont="1" applyBorder="1" applyAlignment="1" applyProtection="1">
      <alignment horizontal="center"/>
      <protection locked="0"/>
    </xf>
    <xf numFmtId="0" fontId="230" fillId="0" borderId="27" xfId="0" applyFont="1" applyBorder="1" applyAlignment="1" applyProtection="1">
      <alignment horizontal="center"/>
      <protection locked="0"/>
    </xf>
    <xf numFmtId="0" fontId="230" fillId="0" borderId="31" xfId="0" applyFont="1" applyBorder="1" applyAlignment="1" applyProtection="1">
      <alignment horizontal="center"/>
      <protection locked="0"/>
    </xf>
    <xf numFmtId="2" fontId="18" fillId="0" borderId="33" xfId="0" applyNumberFormat="1" applyFont="1" applyBorder="1" applyAlignment="1">
      <alignment vertical="center" textRotation="90"/>
    </xf>
    <xf numFmtId="0" fontId="0" fillId="0" borderId="24" xfId="0" applyBorder="1"/>
    <xf numFmtId="0" fontId="0" fillId="0" borderId="27" xfId="0" applyBorder="1"/>
    <xf numFmtId="0" fontId="0" fillId="0" borderId="90" xfId="0" applyBorder="1"/>
    <xf numFmtId="0" fontId="0" fillId="0" borderId="0" xfId="0"/>
    <xf numFmtId="0" fontId="0" fillId="0" borderId="78" xfId="0" applyBorder="1"/>
    <xf numFmtId="0" fontId="0" fillId="0" borderId="14" xfId="0" applyBorder="1"/>
    <xf numFmtId="0" fontId="0" fillId="0" borderId="15" xfId="0" applyBorder="1"/>
    <xf numFmtId="0" fontId="0" fillId="0" borderId="31" xfId="0" applyBorder="1"/>
    <xf numFmtId="0" fontId="34" fillId="31" borderId="85" xfId="0" applyFont="1" applyFill="1" applyBorder="1" applyAlignment="1">
      <alignment horizontal="left" vertical="center" wrapText="1"/>
    </xf>
    <xf numFmtId="0" fontId="34" fillId="31" borderId="86" xfId="0" applyFont="1" applyFill="1" applyBorder="1" applyAlignment="1">
      <alignment horizontal="left" vertical="center" wrapText="1"/>
    </xf>
    <xf numFmtId="0" fontId="34" fillId="31" borderId="87" xfId="0" applyFont="1" applyFill="1" applyBorder="1" applyAlignment="1">
      <alignment horizontal="left" vertical="center" wrapText="1"/>
    </xf>
    <xf numFmtId="1" fontId="19" fillId="31" borderId="140" xfId="0" applyNumberFormat="1" applyFont="1" applyFill="1" applyBorder="1" applyAlignment="1">
      <alignment horizontal="center" vertical="center" textRotation="90"/>
    </xf>
    <xf numFmtId="1" fontId="19" fillId="31" borderId="111" xfId="0" applyNumberFormat="1" applyFont="1" applyFill="1" applyBorder="1" applyAlignment="1">
      <alignment horizontal="center" vertical="center" textRotation="90"/>
    </xf>
    <xf numFmtId="0" fontId="12" fillId="31" borderId="140" xfId="0" applyFont="1" applyFill="1" applyBorder="1" applyAlignment="1">
      <alignment horizontal="left" vertical="top" wrapText="1"/>
    </xf>
    <xf numFmtId="0" fontId="12" fillId="31" borderId="141" xfId="0" applyFont="1" applyFill="1" applyBorder="1" applyAlignment="1">
      <alignment horizontal="left" vertical="top" wrapText="1"/>
    </xf>
    <xf numFmtId="0" fontId="12" fillId="31" borderId="111" xfId="0" applyFont="1" applyFill="1" applyBorder="1" applyAlignment="1">
      <alignment horizontal="left" vertical="top" wrapText="1"/>
    </xf>
    <xf numFmtId="0" fontId="12" fillId="31" borderId="142" xfId="0" applyFont="1" applyFill="1" applyBorder="1" applyAlignment="1">
      <alignment horizontal="left" vertical="top" wrapText="1"/>
    </xf>
    <xf numFmtId="0" fontId="63" fillId="0" borderId="232" xfId="0" applyFont="1" applyBorder="1" applyAlignment="1" applyProtection="1">
      <alignment horizontal="left" vertical="center" wrapText="1"/>
      <protection locked="0"/>
    </xf>
    <xf numFmtId="0" fontId="63" fillId="0" borderId="237" xfId="0" applyFont="1" applyBorder="1" applyAlignment="1" applyProtection="1">
      <alignment horizontal="left" vertical="center" wrapText="1"/>
      <protection locked="0"/>
    </xf>
    <xf numFmtId="1" fontId="19" fillId="31" borderId="113" xfId="0" applyNumberFormat="1" applyFont="1" applyFill="1" applyBorder="1" applyAlignment="1">
      <alignment horizontal="center" vertical="center" textRotation="90"/>
    </xf>
    <xf numFmtId="0" fontId="12" fillId="31" borderId="113" xfId="0" applyFont="1" applyFill="1" applyBorder="1" applyAlignment="1">
      <alignment horizontal="left" vertical="top" wrapText="1"/>
    </xf>
    <xf numFmtId="0" fontId="12" fillId="31" borderId="143" xfId="0" applyFont="1" applyFill="1" applyBorder="1" applyAlignment="1">
      <alignment horizontal="left" vertical="top" wrapText="1"/>
    </xf>
    <xf numFmtId="0" fontId="71" fillId="0" borderId="31" xfId="0" applyFont="1" applyBorder="1" applyAlignment="1" applyProtection="1">
      <alignment horizontal="center"/>
      <protection locked="0"/>
    </xf>
    <xf numFmtId="0" fontId="12" fillId="31" borderId="90" xfId="0" applyFont="1" applyFill="1" applyBorder="1" applyAlignment="1">
      <alignment horizontal="left" vertical="top" wrapText="1"/>
    </xf>
    <xf numFmtId="0" fontId="12" fillId="31" borderId="44" xfId="0" applyFont="1" applyFill="1" applyBorder="1" applyAlignment="1">
      <alignment horizontal="left" vertical="top" wrapText="1"/>
    </xf>
    <xf numFmtId="0" fontId="71" fillId="0" borderId="47" xfId="0" applyFont="1" applyBorder="1" applyAlignment="1" applyProtection="1">
      <alignment horizontal="center"/>
      <protection locked="0"/>
    </xf>
    <xf numFmtId="0" fontId="23" fillId="0" borderId="251" xfId="0" applyFont="1" applyBorder="1" applyAlignment="1" applyProtection="1">
      <alignment horizontal="center" vertical="center" textRotation="90"/>
      <protection locked="0"/>
    </xf>
    <xf numFmtId="0" fontId="144" fillId="31" borderId="24" xfId="0" applyFont="1" applyFill="1" applyBorder="1" applyAlignment="1">
      <alignment horizontal="left" vertical="center" wrapText="1"/>
    </xf>
    <xf numFmtId="0" fontId="144" fillId="31" borderId="25" xfId="0" applyFont="1" applyFill="1" applyBorder="1" applyAlignment="1">
      <alignment horizontal="left" vertical="center" wrapText="1"/>
    </xf>
    <xf numFmtId="0" fontId="174" fillId="31" borderId="15" xfId="0" applyFont="1" applyFill="1" applyBorder="1" applyAlignment="1">
      <alignment horizontal="right" vertical="center" wrapText="1"/>
    </xf>
    <xf numFmtId="0" fontId="174" fillId="31" borderId="16" xfId="0" applyFont="1" applyFill="1" applyBorder="1" applyAlignment="1">
      <alignment horizontal="right" vertical="center" wrapText="1"/>
    </xf>
    <xf numFmtId="2" fontId="68" fillId="2" borderId="33" xfId="0" applyNumberFormat="1" applyFont="1" applyFill="1" applyBorder="1" applyAlignment="1">
      <alignment horizontal="center" vertical="center" wrapText="1"/>
    </xf>
    <xf numFmtId="2" fontId="68" fillId="2" borderId="24" xfId="0" applyNumberFormat="1" applyFont="1" applyFill="1" applyBorder="1" applyAlignment="1">
      <alignment horizontal="center" vertical="center" wrapText="1"/>
    </xf>
    <xf numFmtId="2" fontId="68" fillId="2" borderId="27" xfId="0" applyNumberFormat="1" applyFont="1" applyFill="1" applyBorder="1" applyAlignment="1">
      <alignment horizontal="center" vertical="center" wrapText="1"/>
    </xf>
    <xf numFmtId="2" fontId="68" fillId="2" borderId="14" xfId="0" applyNumberFormat="1" applyFont="1" applyFill="1" applyBorder="1" applyAlignment="1">
      <alignment horizontal="center" vertical="center" wrapText="1"/>
    </xf>
    <xf numFmtId="2" fontId="68" fillId="2" borderId="15" xfId="0" applyNumberFormat="1" applyFont="1" applyFill="1" applyBorder="1" applyAlignment="1">
      <alignment horizontal="center" vertical="center" wrapText="1"/>
    </xf>
    <xf numFmtId="2" fontId="68" fillId="2" borderId="31" xfId="0" applyNumberFormat="1" applyFont="1" applyFill="1" applyBorder="1" applyAlignment="1">
      <alignment horizontal="center" vertical="center" wrapText="1"/>
    </xf>
    <xf numFmtId="0" fontId="23" fillId="0" borderId="241" xfId="0" applyFont="1" applyBorder="1" applyAlignment="1" applyProtection="1">
      <alignment horizontal="center" vertical="center" textRotation="90"/>
      <protection locked="0"/>
    </xf>
    <xf numFmtId="0" fontId="23" fillId="0" borderId="242" xfId="0" applyFont="1" applyBorder="1" applyAlignment="1" applyProtection="1">
      <alignment horizontal="center" vertical="center" textRotation="90"/>
      <protection locked="0"/>
    </xf>
    <xf numFmtId="0" fontId="67" fillId="0" borderId="241" xfId="0" applyFont="1" applyBorder="1" applyAlignment="1" applyProtection="1">
      <alignment horizontal="center" vertical="center" textRotation="90"/>
      <protection locked="0"/>
    </xf>
    <xf numFmtId="0" fontId="67" fillId="0" borderId="242" xfId="0" applyFont="1" applyBorder="1" applyAlignment="1" applyProtection="1">
      <alignment horizontal="center" vertical="center" textRotation="90"/>
      <protection locked="0"/>
    </xf>
    <xf numFmtId="0" fontId="67" fillId="0" borderId="243" xfId="0" applyFont="1" applyBorder="1" applyAlignment="1" applyProtection="1">
      <alignment horizontal="center" vertical="center" textRotation="90"/>
      <protection locked="0"/>
    </xf>
    <xf numFmtId="0" fontId="23" fillId="0" borderId="249" xfId="0" applyFont="1" applyBorder="1" applyAlignment="1" applyProtection="1">
      <alignment horizontal="center" vertical="center" textRotation="90"/>
      <protection locked="0"/>
    </xf>
    <xf numFmtId="2" fontId="63" fillId="0" borderId="17" xfId="0" applyNumberFormat="1" applyFont="1" applyBorder="1" applyAlignment="1" applyProtection="1">
      <alignment horizontal="center" vertical="center"/>
      <protection locked="0"/>
    </xf>
    <xf numFmtId="2" fontId="63" fillId="0" borderId="18" xfId="0" applyNumberFormat="1" applyFont="1" applyBorder="1" applyAlignment="1" applyProtection="1">
      <alignment horizontal="center" vertical="center"/>
      <protection locked="0"/>
    </xf>
    <xf numFmtId="0" fontId="113" fillId="31" borderId="24" xfId="0" applyFont="1" applyFill="1" applyBorder="1" applyAlignment="1">
      <alignment horizontal="left" vertical="top" wrapText="1"/>
    </xf>
    <xf numFmtId="0" fontId="113" fillId="31" borderId="25" xfId="0" applyFont="1" applyFill="1" applyBorder="1" applyAlignment="1">
      <alignment horizontal="left" vertical="top" wrapText="1"/>
    </xf>
    <xf numFmtId="0" fontId="113" fillId="31" borderId="15" xfId="0" applyFont="1" applyFill="1" applyBorder="1" applyAlignment="1">
      <alignment horizontal="left" vertical="top" wrapText="1"/>
    </xf>
    <xf numFmtId="0" fontId="113" fillId="31" borderId="16" xfId="0" applyFont="1" applyFill="1" applyBorder="1" applyAlignment="1">
      <alignment horizontal="left" vertical="top" wrapText="1"/>
    </xf>
    <xf numFmtId="0" fontId="63" fillId="0" borderId="104" xfId="0" applyFont="1" applyBorder="1" applyAlignment="1" applyProtection="1">
      <alignment horizontal="center" vertical="center"/>
      <protection locked="0"/>
    </xf>
    <xf numFmtId="0" fontId="159" fillId="0" borderId="25" xfId="0" applyFont="1" applyBorder="1" applyAlignment="1" applyProtection="1">
      <alignment horizontal="center" vertical="center"/>
      <protection locked="0"/>
    </xf>
    <xf numFmtId="0" fontId="159" fillId="0" borderId="45" xfId="0" applyFont="1" applyBorder="1" applyAlignment="1" applyProtection="1">
      <alignment horizontal="center" vertical="center"/>
      <protection locked="0"/>
    </xf>
    <xf numFmtId="49" fontId="63" fillId="0" borderId="25" xfId="0" applyNumberFormat="1" applyFont="1" applyBorder="1" applyAlignment="1" applyProtection="1">
      <alignment horizontal="center" vertical="center"/>
      <protection locked="0"/>
    </xf>
    <xf numFmtId="49" fontId="63" fillId="0" borderId="16" xfId="0" applyNumberFormat="1" applyFont="1" applyBorder="1" applyAlignment="1" applyProtection="1">
      <alignment horizontal="center" vertical="center"/>
      <protection locked="0"/>
    </xf>
    <xf numFmtId="0" fontId="177" fillId="0" borderId="236" xfId="0" applyFont="1" applyBorder="1" applyAlignment="1" applyProtection="1">
      <alignment horizontal="center" vertical="center"/>
      <protection locked="0"/>
    </xf>
    <xf numFmtId="0" fontId="177" fillId="0" borderId="16" xfId="0" applyFont="1" applyBorder="1" applyAlignment="1" applyProtection="1">
      <alignment horizontal="center" vertical="center"/>
      <protection locked="0"/>
    </xf>
    <xf numFmtId="0" fontId="23" fillId="0" borderId="252" xfId="0" applyFont="1" applyBorder="1" applyAlignment="1" applyProtection="1">
      <alignment horizontal="center" vertical="center" textRotation="90"/>
      <protection locked="0"/>
    </xf>
    <xf numFmtId="2" fontId="159" fillId="0" borderId="35" xfId="0" applyNumberFormat="1" applyFont="1" applyBorder="1" applyAlignment="1" applyProtection="1">
      <alignment horizontal="center" vertical="center"/>
      <protection locked="0"/>
    </xf>
    <xf numFmtId="2" fontId="159" fillId="0" borderId="36" xfId="0" applyNumberFormat="1" applyFont="1" applyBorder="1" applyAlignment="1" applyProtection="1">
      <alignment horizontal="center" vertical="center"/>
      <protection locked="0"/>
    </xf>
    <xf numFmtId="0" fontId="159" fillId="0" borderId="35" xfId="0" applyFont="1" applyBorder="1" applyAlignment="1" applyProtection="1">
      <alignment horizontal="center" vertical="center"/>
      <protection locked="0"/>
    </xf>
    <xf numFmtId="0" fontId="159" fillId="0" borderId="36" xfId="0" applyFont="1" applyBorder="1" applyAlignment="1" applyProtection="1">
      <alignment horizontal="center" vertical="center"/>
      <protection locked="0"/>
    </xf>
    <xf numFmtId="0" fontId="159" fillId="0" borderId="17" xfId="0" applyFont="1" applyBorder="1" applyAlignment="1" applyProtection="1">
      <alignment horizontal="center" vertical="center"/>
      <protection locked="0"/>
    </xf>
    <xf numFmtId="0" fontId="159" fillId="0" borderId="18" xfId="0" applyFont="1" applyBorder="1" applyAlignment="1" applyProtection="1">
      <alignment horizontal="center" vertical="center"/>
      <protection locked="0"/>
    </xf>
    <xf numFmtId="0" fontId="23" fillId="0" borderId="243" xfId="0" applyFont="1" applyBorder="1" applyAlignment="1" applyProtection="1">
      <alignment horizontal="center" vertical="center" textRotation="90"/>
      <protection locked="0"/>
    </xf>
    <xf numFmtId="0" fontId="23" fillId="0" borderId="241" xfId="0" applyFont="1" applyBorder="1" applyAlignment="1">
      <alignment horizontal="center" vertical="center" textRotation="90"/>
    </xf>
    <xf numFmtId="0" fontId="23" fillId="0" borderId="242" xfId="0" applyFont="1" applyBorder="1" applyAlignment="1">
      <alignment horizontal="center" vertical="center" textRotation="90"/>
    </xf>
    <xf numFmtId="0" fontId="23" fillId="0" borderId="258" xfId="0" applyFont="1" applyBorder="1" applyAlignment="1">
      <alignment horizontal="center" vertical="center" textRotation="90"/>
    </xf>
    <xf numFmtId="0" fontId="23" fillId="0" borderId="243" xfId="0" applyFont="1" applyBorder="1" applyAlignment="1">
      <alignment horizontal="center" vertical="center" textRotation="90"/>
    </xf>
    <xf numFmtId="0" fontId="67" fillId="0" borderId="249" xfId="0" applyFont="1" applyBorder="1" applyAlignment="1" applyProtection="1">
      <alignment horizontal="center" vertical="center" textRotation="90"/>
      <protection locked="0"/>
    </xf>
    <xf numFmtId="0" fontId="74" fillId="0" borderId="249" xfId="0" applyFont="1" applyBorder="1" applyAlignment="1" applyProtection="1">
      <alignment horizontal="center" vertical="center" textRotation="90"/>
      <protection locked="0"/>
    </xf>
    <xf numFmtId="0" fontId="74" fillId="0" borderId="242" xfId="0" applyFont="1" applyBorder="1" applyAlignment="1" applyProtection="1">
      <alignment horizontal="center" vertical="center" textRotation="90"/>
      <protection locked="0"/>
    </xf>
    <xf numFmtId="0" fontId="23" fillId="0" borderId="249" xfId="0" applyFont="1" applyBorder="1" applyAlignment="1">
      <alignment horizontal="center" vertical="center" textRotation="90"/>
    </xf>
    <xf numFmtId="0" fontId="67" fillId="0" borderId="241" xfId="0" applyFont="1" applyBorder="1" applyAlignment="1">
      <alignment horizontal="center" vertical="center" textRotation="90"/>
    </xf>
    <xf numFmtId="0" fontId="67" fillId="0" borderId="243" xfId="0" applyFont="1" applyBorder="1" applyAlignment="1">
      <alignment horizontal="center" vertical="center" textRotation="90"/>
    </xf>
    <xf numFmtId="0" fontId="14" fillId="0" borderId="33" xfId="0" applyFont="1" applyBorder="1" applyAlignment="1" applyProtection="1">
      <alignment horizontal="center" vertical="center" wrapText="1"/>
      <protection locked="0"/>
    </xf>
    <xf numFmtId="0" fontId="14" fillId="0" borderId="34" xfId="0" applyFont="1" applyBorder="1" applyAlignment="1" applyProtection="1">
      <alignment horizontal="center" vertical="center"/>
      <protection locked="0"/>
    </xf>
    <xf numFmtId="0" fontId="14" fillId="0" borderId="14" xfId="0" applyFont="1" applyBorder="1" applyAlignment="1" applyProtection="1">
      <alignment horizontal="center" vertical="center"/>
      <protection locked="0"/>
    </xf>
    <xf numFmtId="0" fontId="14" fillId="0" borderId="38" xfId="0" applyFont="1" applyBorder="1" applyAlignment="1" applyProtection="1">
      <alignment horizontal="center" vertical="center"/>
      <protection locked="0"/>
    </xf>
    <xf numFmtId="0" fontId="150" fillId="0" borderId="66" xfId="0" applyFont="1" applyBorder="1" applyAlignment="1" applyProtection="1">
      <alignment horizontal="center" vertical="center"/>
      <protection locked="0"/>
    </xf>
    <xf numFmtId="0" fontId="150" fillId="0" borderId="5" xfId="0" applyFont="1" applyBorder="1" applyAlignment="1" applyProtection="1">
      <alignment horizontal="center" vertical="center"/>
      <protection locked="0"/>
    </xf>
    <xf numFmtId="1" fontId="19" fillId="25" borderId="70" xfId="0" applyNumberFormat="1" applyFont="1" applyFill="1" applyBorder="1" applyAlignment="1">
      <alignment horizontal="center" vertical="center" textRotation="90"/>
    </xf>
    <xf numFmtId="2" fontId="34" fillId="12" borderId="235" xfId="0" applyNumberFormat="1" applyFont="1" applyFill="1" applyBorder="1" applyAlignment="1">
      <alignment horizontal="left" vertical="top" wrapText="1"/>
    </xf>
    <xf numFmtId="2" fontId="34" fillId="12" borderId="232" xfId="0" applyNumberFormat="1" applyFont="1" applyFill="1" applyBorder="1" applyAlignment="1">
      <alignment horizontal="left" vertical="top" wrapText="1"/>
    </xf>
    <xf numFmtId="2" fontId="34" fillId="12" borderId="237" xfId="0" applyNumberFormat="1" applyFont="1" applyFill="1" applyBorder="1" applyAlignment="1">
      <alignment horizontal="left" vertical="top" wrapText="1"/>
    </xf>
    <xf numFmtId="1" fontId="19" fillId="25" borderId="32" xfId="0" applyNumberFormat="1" applyFont="1" applyFill="1" applyBorder="1" applyAlignment="1">
      <alignment horizontal="center" vertical="center" textRotation="90"/>
    </xf>
    <xf numFmtId="1" fontId="19" fillId="25" borderId="13" xfId="0" applyNumberFormat="1" applyFont="1" applyFill="1" applyBorder="1" applyAlignment="1">
      <alignment horizontal="center" vertical="center" textRotation="90"/>
    </xf>
    <xf numFmtId="0" fontId="12" fillId="25" borderId="24" xfId="0" applyFont="1" applyFill="1" applyBorder="1" applyAlignment="1">
      <alignment horizontal="left" vertical="top" wrapText="1"/>
    </xf>
    <xf numFmtId="0" fontId="12" fillId="25" borderId="25" xfId="0" applyFont="1" applyFill="1" applyBorder="1" applyAlignment="1">
      <alignment horizontal="left" vertical="top" wrapText="1"/>
    </xf>
    <xf numFmtId="0" fontId="12" fillId="25" borderId="15" xfId="0" applyFont="1" applyFill="1" applyBorder="1" applyAlignment="1">
      <alignment horizontal="left" vertical="top" wrapText="1"/>
    </xf>
    <xf numFmtId="0" fontId="12" fillId="25" borderId="16" xfId="0" applyFont="1" applyFill="1" applyBorder="1" applyAlignment="1">
      <alignment horizontal="left" vertical="top" wrapText="1"/>
    </xf>
    <xf numFmtId="0" fontId="12" fillId="50" borderId="33" xfId="0" applyFont="1" applyFill="1" applyBorder="1" applyAlignment="1">
      <alignment horizontal="left" vertical="center" wrapText="1"/>
    </xf>
    <xf numFmtId="0" fontId="0" fillId="50" borderId="24" xfId="0" applyFill="1" applyBorder="1" applyAlignment="1">
      <alignment vertical="center" wrapText="1"/>
    </xf>
    <xf numFmtId="0" fontId="0" fillId="50" borderId="34" xfId="0" applyFill="1" applyBorder="1" applyAlignment="1">
      <alignment vertical="center" wrapText="1"/>
    </xf>
    <xf numFmtId="0" fontId="12" fillId="50" borderId="71" xfId="0" applyFont="1" applyFill="1" applyBorder="1" applyAlignment="1">
      <alignment horizontal="left" vertical="center" wrapText="1"/>
    </xf>
    <xf numFmtId="0" fontId="12" fillId="50" borderId="72" xfId="0" applyFont="1" applyFill="1" applyBorder="1" applyAlignment="1">
      <alignment horizontal="left" vertical="center" wrapText="1"/>
    </xf>
    <xf numFmtId="0" fontId="12" fillId="50" borderId="75" xfId="0" applyFont="1" applyFill="1" applyBorder="1" applyAlignment="1">
      <alignment horizontal="left" vertical="center" wrapText="1"/>
    </xf>
    <xf numFmtId="0" fontId="12" fillId="50" borderId="55" xfId="0" applyFont="1" applyFill="1" applyBorder="1" applyAlignment="1">
      <alignment horizontal="left" vertical="center" wrapText="1"/>
    </xf>
    <xf numFmtId="0" fontId="0" fillId="50" borderId="56" xfId="0" applyFill="1" applyBorder="1" applyAlignment="1">
      <alignment vertical="center" wrapText="1"/>
    </xf>
    <xf numFmtId="0" fontId="0" fillId="50" borderId="76" xfId="0" applyFill="1" applyBorder="1" applyAlignment="1">
      <alignment vertical="center" wrapText="1"/>
    </xf>
    <xf numFmtId="0" fontId="12" fillId="50" borderId="55" xfId="0" applyFont="1" applyFill="1" applyBorder="1" applyAlignment="1" applyProtection="1">
      <alignment horizontal="left" vertical="center" wrapText="1"/>
      <protection locked="0"/>
    </xf>
    <xf numFmtId="0" fontId="12" fillId="50" borderId="56" xfId="0" applyFont="1" applyFill="1" applyBorder="1" applyAlignment="1" applyProtection="1">
      <alignment horizontal="left" vertical="center" wrapText="1"/>
      <protection locked="0"/>
    </xf>
    <xf numFmtId="0" fontId="12" fillId="50" borderId="64" xfId="0" applyFont="1" applyFill="1" applyBorder="1" applyAlignment="1" applyProtection="1">
      <alignment horizontal="left" vertical="center" wrapText="1"/>
      <protection locked="0"/>
    </xf>
    <xf numFmtId="0" fontId="12" fillId="50" borderId="112" xfId="0" applyFont="1" applyFill="1" applyBorder="1" applyAlignment="1">
      <alignment horizontal="left" vertical="center" wrapText="1"/>
    </xf>
    <xf numFmtId="0" fontId="0" fillId="50" borderId="72" xfId="0" applyFill="1" applyBorder="1" applyAlignment="1">
      <alignment vertical="center" wrapText="1"/>
    </xf>
    <xf numFmtId="0" fontId="0" fillId="50" borderId="112" xfId="0" applyFill="1" applyBorder="1" applyAlignment="1">
      <alignment vertical="center" wrapText="1"/>
    </xf>
    <xf numFmtId="0" fontId="23" fillId="0" borderId="258" xfId="0" applyFont="1" applyBorder="1" applyAlignment="1" applyProtection="1">
      <alignment horizontal="center" vertical="center" textRotation="90"/>
      <protection locked="0"/>
    </xf>
    <xf numFmtId="0" fontId="0" fillId="25" borderId="24" xfId="0" applyFill="1" applyBorder="1" applyAlignment="1">
      <alignment vertical="top" wrapText="1"/>
    </xf>
    <xf numFmtId="0" fontId="0" fillId="25" borderId="25" xfId="0" applyFill="1" applyBorder="1" applyAlignment="1">
      <alignment vertical="top" wrapText="1"/>
    </xf>
    <xf numFmtId="0" fontId="0" fillId="25" borderId="15" xfId="0" applyFill="1" applyBorder="1" applyAlignment="1">
      <alignment vertical="top" wrapText="1"/>
    </xf>
    <xf numFmtId="0" fontId="0" fillId="25" borderId="16" xfId="0" applyFill="1" applyBorder="1" applyAlignment="1">
      <alignment vertical="top" wrapText="1"/>
    </xf>
    <xf numFmtId="0" fontId="150" fillId="0" borderId="98" xfId="0" applyFont="1" applyBorder="1" applyAlignment="1" applyProtection="1">
      <alignment horizontal="center" vertical="center" wrapText="1"/>
      <protection locked="0"/>
    </xf>
    <xf numFmtId="0" fontId="12" fillId="25" borderId="0" xfId="0" applyFont="1" applyFill="1" applyAlignment="1">
      <alignment horizontal="left" vertical="top" wrapText="1"/>
    </xf>
    <xf numFmtId="0" fontId="12" fillId="25" borderId="97" xfId="0" applyFont="1" applyFill="1" applyBorder="1" applyAlignment="1">
      <alignment horizontal="left" vertical="top" wrapText="1"/>
    </xf>
    <xf numFmtId="0" fontId="0" fillId="25" borderId="0" xfId="0" applyFill="1" applyAlignment="1">
      <alignment vertical="top" wrapText="1"/>
    </xf>
    <xf numFmtId="0" fontId="0" fillId="25" borderId="97" xfId="0" applyFill="1" applyBorder="1" applyAlignment="1">
      <alignment vertical="top" wrapText="1"/>
    </xf>
    <xf numFmtId="0" fontId="23" fillId="0" borderId="250" xfId="0" applyFont="1" applyBorder="1" applyAlignment="1" applyProtection="1">
      <alignment horizontal="center" vertical="center" textRotation="90"/>
      <protection locked="0"/>
    </xf>
    <xf numFmtId="0" fontId="12" fillId="25" borderId="1" xfId="0" applyFont="1" applyFill="1" applyBorder="1" applyAlignment="1">
      <alignment horizontal="left" vertical="top" wrapText="1"/>
    </xf>
    <xf numFmtId="0" fontId="12" fillId="25" borderId="45" xfId="0" applyFont="1" applyFill="1" applyBorder="1" applyAlignment="1">
      <alignment horizontal="left" vertical="top" wrapText="1"/>
    </xf>
    <xf numFmtId="0" fontId="18" fillId="12" borderId="2" xfId="0" applyFont="1" applyFill="1" applyBorder="1" applyAlignment="1">
      <alignment horizontal="center" vertical="center" textRotation="90"/>
    </xf>
    <xf numFmtId="0" fontId="18" fillId="12" borderId="12" xfId="0" applyFont="1" applyFill="1" applyBorder="1" applyAlignment="1">
      <alignment horizontal="center" vertical="center" textRotation="90"/>
    </xf>
    <xf numFmtId="0" fontId="18" fillId="12" borderId="42" xfId="0" applyFont="1" applyFill="1" applyBorder="1" applyAlignment="1">
      <alignment horizontal="center" vertical="center" textRotation="90"/>
    </xf>
    <xf numFmtId="1" fontId="19" fillId="50" borderId="32" xfId="0" applyNumberFormat="1" applyFont="1" applyFill="1" applyBorder="1" applyAlignment="1">
      <alignment horizontal="center" vertical="center" textRotation="90"/>
    </xf>
    <xf numFmtId="1" fontId="19" fillId="50" borderId="43" xfId="0" applyNumberFormat="1" applyFont="1" applyFill="1" applyBorder="1" applyAlignment="1">
      <alignment horizontal="center" vertical="center" textRotation="90"/>
    </xf>
    <xf numFmtId="0" fontId="12" fillId="50" borderId="24" xfId="0" applyFont="1" applyFill="1" applyBorder="1" applyAlignment="1">
      <alignment horizontal="left" vertical="top" wrapText="1"/>
    </xf>
    <xf numFmtId="0" fontId="12" fillId="50" borderId="25" xfId="0" applyFont="1" applyFill="1" applyBorder="1" applyAlignment="1">
      <alignment horizontal="left" vertical="top" wrapText="1"/>
    </xf>
    <xf numFmtId="0" fontId="12" fillId="50" borderId="1" xfId="0" applyFont="1" applyFill="1" applyBorder="1" applyAlignment="1">
      <alignment horizontal="left" vertical="top" wrapText="1"/>
    </xf>
    <xf numFmtId="0" fontId="12" fillId="50" borderId="45" xfId="0" applyFont="1" applyFill="1" applyBorder="1" applyAlignment="1">
      <alignment horizontal="left" vertical="top" wrapText="1"/>
    </xf>
    <xf numFmtId="1" fontId="19" fillId="12" borderId="32" xfId="0" applyNumberFormat="1" applyFont="1" applyFill="1" applyBorder="1" applyAlignment="1">
      <alignment horizontal="center" vertical="center" textRotation="90"/>
    </xf>
    <xf numFmtId="1" fontId="19" fillId="12" borderId="43" xfId="0" applyNumberFormat="1" applyFont="1" applyFill="1" applyBorder="1" applyAlignment="1">
      <alignment horizontal="center" vertical="center" textRotation="90"/>
    </xf>
    <xf numFmtId="0" fontId="61" fillId="6" borderId="2" xfId="0" applyFont="1" applyFill="1" applyBorder="1" applyAlignment="1">
      <alignment horizontal="center" vertical="center" textRotation="90"/>
    </xf>
    <xf numFmtId="0" fontId="61" fillId="6" borderId="42" xfId="0" applyFont="1" applyFill="1" applyBorder="1" applyAlignment="1">
      <alignment horizontal="center" vertical="center" textRotation="90"/>
    </xf>
    <xf numFmtId="1" fontId="19" fillId="2" borderId="3" xfId="0" applyNumberFormat="1" applyFont="1" applyFill="1" applyBorder="1" applyAlignment="1">
      <alignment horizontal="center" vertical="center" textRotation="90"/>
    </xf>
    <xf numFmtId="1" fontId="19" fillId="2" borderId="43" xfId="0" applyNumberFormat="1" applyFont="1" applyFill="1" applyBorder="1" applyAlignment="1">
      <alignment horizontal="center" vertical="center" textRotation="90"/>
    </xf>
    <xf numFmtId="0" fontId="12" fillId="2" borderId="5" xfId="0" applyFont="1" applyFill="1" applyBorder="1" applyAlignment="1">
      <alignment horizontal="left" vertical="top" wrapText="1"/>
    </xf>
    <xf numFmtId="0" fontId="12" fillId="2" borderId="6" xfId="0" applyFont="1" applyFill="1" applyBorder="1" applyAlignment="1">
      <alignment horizontal="left" vertical="top" wrapText="1"/>
    </xf>
    <xf numFmtId="0" fontId="12" fillId="2" borderId="1" xfId="0" applyFont="1" applyFill="1" applyBorder="1" applyAlignment="1">
      <alignment horizontal="left" vertical="top" wrapText="1"/>
    </xf>
    <xf numFmtId="0" fontId="12" fillId="2" borderId="45" xfId="0" applyFont="1" applyFill="1" applyBorder="1" applyAlignment="1">
      <alignment horizontal="left" vertical="top" wrapText="1"/>
    </xf>
    <xf numFmtId="0" fontId="12" fillId="2" borderId="5" xfId="0" applyFont="1" applyFill="1" applyBorder="1" applyAlignment="1">
      <alignment horizontal="center" vertical="top" wrapText="1"/>
    </xf>
    <xf numFmtId="0" fontId="12" fillId="2" borderId="6" xfId="0" applyFont="1" applyFill="1" applyBorder="1" applyAlignment="1">
      <alignment horizontal="center" vertical="top" wrapText="1"/>
    </xf>
    <xf numFmtId="0" fontId="12" fillId="2" borderId="1" xfId="0" applyFont="1" applyFill="1" applyBorder="1" applyAlignment="1">
      <alignment horizontal="center" vertical="top" wrapText="1"/>
    </xf>
    <xf numFmtId="0" fontId="12" fillId="2" borderId="45" xfId="0" applyFont="1" applyFill="1" applyBorder="1" applyAlignment="1">
      <alignment horizontal="center" vertical="top" wrapText="1"/>
    </xf>
    <xf numFmtId="0" fontId="159" fillId="0" borderId="5" xfId="0" applyFont="1" applyBorder="1" applyAlignment="1" applyProtection="1">
      <alignment horizontal="center" vertical="center"/>
      <protection locked="0"/>
    </xf>
    <xf numFmtId="0" fontId="23" fillId="0" borderId="158" xfId="0" applyFont="1" applyBorder="1" applyAlignment="1" applyProtection="1">
      <alignment horizontal="center" vertical="center" textRotation="90"/>
      <protection locked="0"/>
    </xf>
    <xf numFmtId="0" fontId="23" fillId="0" borderId="195" xfId="0" applyFont="1" applyBorder="1" applyAlignment="1" applyProtection="1">
      <alignment horizontal="center" vertical="center" textRotation="90"/>
      <protection locked="0"/>
    </xf>
    <xf numFmtId="0" fontId="12" fillId="50" borderId="235" xfId="0" applyFont="1" applyFill="1" applyBorder="1" applyAlignment="1">
      <alignment horizontal="left" vertical="top" wrapText="1"/>
    </xf>
    <xf numFmtId="0" fontId="12" fillId="50" borderId="232" xfId="0" applyFont="1" applyFill="1" applyBorder="1" applyAlignment="1">
      <alignment horizontal="left" vertical="top" wrapText="1"/>
    </xf>
    <xf numFmtId="0" fontId="12" fillId="50" borderId="14" xfId="0" applyFont="1" applyFill="1" applyBorder="1" applyAlignment="1">
      <alignment horizontal="left" vertical="top" wrapText="1"/>
    </xf>
    <xf numFmtId="0" fontId="12" fillId="50" borderId="15" xfId="0" applyFont="1" applyFill="1" applyBorder="1" applyAlignment="1">
      <alignment horizontal="left" vertical="top" wrapText="1"/>
    </xf>
    <xf numFmtId="0" fontId="14" fillId="0" borderId="27"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50" fillId="0" borderId="7" xfId="0" applyFont="1" applyBorder="1" applyAlignment="1" applyProtection="1">
      <alignment horizontal="center" vertical="center" wrapText="1"/>
      <protection locked="0"/>
    </xf>
    <xf numFmtId="0" fontId="150" fillId="0" borderId="8" xfId="0" applyFont="1" applyBorder="1" applyAlignment="1" applyProtection="1">
      <alignment horizontal="center" vertical="center" wrapText="1"/>
      <protection locked="0"/>
    </xf>
    <xf numFmtId="0" fontId="150" fillId="0" borderId="17" xfId="0" applyFont="1" applyBorder="1" applyAlignment="1" applyProtection="1">
      <alignment horizontal="center" vertical="center"/>
      <protection locked="0"/>
    </xf>
    <xf numFmtId="0" fontId="150" fillId="0" borderId="18" xfId="0" applyFont="1" applyBorder="1" applyAlignment="1" applyProtection="1">
      <alignment horizontal="center" vertical="center"/>
      <protection locked="0"/>
    </xf>
    <xf numFmtId="0" fontId="150" fillId="0" borderId="33" xfId="0" applyFont="1" applyBorder="1" applyAlignment="1" applyProtection="1">
      <alignment horizontal="center" vertical="center"/>
      <protection locked="0"/>
    </xf>
    <xf numFmtId="0" fontId="150" fillId="0" borderId="14" xfId="0" applyFont="1" applyBorder="1" applyAlignment="1" applyProtection="1">
      <alignment horizontal="center" vertical="center"/>
      <protection locked="0"/>
    </xf>
    <xf numFmtId="0" fontId="18" fillId="38" borderId="254" xfId="0" applyFont="1" applyFill="1" applyBorder="1" applyAlignment="1">
      <alignment horizontal="center" vertical="center" textRotation="90"/>
    </xf>
    <xf numFmtId="0" fontId="0" fillId="38" borderId="12" xfId="0" applyFill="1" applyBorder="1" applyAlignment="1">
      <alignment horizontal="center" vertical="center" textRotation="90"/>
    </xf>
    <xf numFmtId="0" fontId="0" fillId="38" borderId="42" xfId="0" applyFill="1" applyBorder="1" applyAlignment="1">
      <alignment horizontal="center" vertical="center" textRotation="90"/>
    </xf>
    <xf numFmtId="0" fontId="34" fillId="38" borderId="235" xfId="0" applyFont="1" applyFill="1" applyBorder="1" applyAlignment="1">
      <alignment horizontal="left" vertical="top" wrapText="1"/>
    </xf>
    <xf numFmtId="0" fontId="34" fillId="38" borderId="232" xfId="0" applyFont="1" applyFill="1" applyBorder="1" applyAlignment="1">
      <alignment horizontal="left" vertical="top" wrapText="1"/>
    </xf>
    <xf numFmtId="0" fontId="34" fillId="38" borderId="237" xfId="0" applyFont="1" applyFill="1" applyBorder="1" applyAlignment="1">
      <alignment horizontal="left" vertical="top" wrapText="1"/>
    </xf>
    <xf numFmtId="0" fontId="34" fillId="38" borderId="14" xfId="0" applyFont="1" applyFill="1" applyBorder="1" applyAlignment="1">
      <alignment horizontal="left" vertical="top" wrapText="1"/>
    </xf>
    <xf numFmtId="0" fontId="34" fillId="38" borderId="15" xfId="0" applyFont="1" applyFill="1" applyBorder="1" applyAlignment="1">
      <alignment horizontal="left" vertical="top" wrapText="1"/>
    </xf>
    <xf numFmtId="0" fontId="34" fillId="38" borderId="31" xfId="0" applyFont="1" applyFill="1" applyBorder="1" applyAlignment="1">
      <alignment horizontal="left" vertical="top" wrapText="1"/>
    </xf>
    <xf numFmtId="1" fontId="19" fillId="25" borderId="43" xfId="0" applyNumberFormat="1" applyFont="1" applyFill="1" applyBorder="1" applyAlignment="1">
      <alignment horizontal="center" vertical="center" textRotation="90"/>
    </xf>
    <xf numFmtId="0" fontId="150" fillId="0" borderId="46" xfId="0" applyFont="1" applyBorder="1" applyAlignment="1" applyProtection="1">
      <alignment horizontal="center" vertical="center" wrapText="1"/>
      <protection locked="0"/>
    </xf>
    <xf numFmtId="1" fontId="19" fillId="12" borderId="13" xfId="0" applyNumberFormat="1" applyFont="1" applyFill="1" applyBorder="1" applyAlignment="1">
      <alignment horizontal="center" vertical="center" textRotation="90"/>
    </xf>
    <xf numFmtId="0" fontId="12" fillId="50" borderId="16" xfId="0" applyFont="1" applyFill="1" applyBorder="1" applyAlignment="1">
      <alignment horizontal="left" vertical="top" wrapText="1"/>
    </xf>
    <xf numFmtId="0" fontId="19" fillId="47" borderId="2" xfId="0" applyFont="1" applyFill="1" applyBorder="1" applyAlignment="1">
      <alignment horizontal="center" vertical="center" textRotation="90"/>
    </xf>
    <xf numFmtId="0" fontId="19" fillId="47" borderId="12" xfId="0" applyFont="1" applyFill="1" applyBorder="1" applyAlignment="1">
      <alignment horizontal="center" vertical="center" textRotation="90"/>
    </xf>
    <xf numFmtId="0" fontId="19" fillId="47" borderId="42" xfId="0" applyFont="1" applyFill="1" applyBorder="1" applyAlignment="1">
      <alignment horizontal="center" vertical="center" textRotation="90"/>
    </xf>
    <xf numFmtId="0" fontId="150" fillId="0" borderId="35" xfId="0" applyFont="1" applyBorder="1" applyAlignment="1" applyProtection="1">
      <alignment horizontal="center"/>
      <protection locked="0"/>
    </xf>
    <xf numFmtId="0" fontId="150" fillId="0" borderId="36" xfId="0" applyFont="1" applyBorder="1" applyAlignment="1" applyProtection="1">
      <alignment horizontal="center"/>
      <protection locked="0"/>
    </xf>
    <xf numFmtId="0" fontId="150" fillId="0" borderId="40" xfId="0" applyFont="1" applyBorder="1" applyAlignment="1" applyProtection="1">
      <alignment horizontal="center"/>
      <protection locked="0"/>
    </xf>
    <xf numFmtId="1" fontId="143" fillId="48" borderId="32" xfId="0" applyNumberFormat="1" applyFont="1" applyFill="1" applyBorder="1" applyAlignment="1">
      <alignment horizontal="center" vertical="center" textRotation="90"/>
    </xf>
    <xf numFmtId="1" fontId="143" fillId="48" borderId="43" xfId="0" applyNumberFormat="1" applyFont="1" applyFill="1" applyBorder="1" applyAlignment="1">
      <alignment horizontal="center" vertical="center" textRotation="90"/>
    </xf>
    <xf numFmtId="0" fontId="144" fillId="48" borderId="24" xfId="0" applyFont="1" applyFill="1" applyBorder="1" applyAlignment="1">
      <alignment horizontal="left" vertical="top" wrapText="1"/>
    </xf>
    <xf numFmtId="0" fontId="144" fillId="48" borderId="25" xfId="0" applyFont="1" applyFill="1" applyBorder="1" applyAlignment="1">
      <alignment horizontal="left" vertical="top" wrapText="1"/>
    </xf>
    <xf numFmtId="0" fontId="144" fillId="48" borderId="1" xfId="0" applyFont="1" applyFill="1" applyBorder="1" applyAlignment="1">
      <alignment horizontal="left" vertical="top" wrapText="1"/>
    </xf>
    <xf numFmtId="0" fontId="144" fillId="48" borderId="45" xfId="0" applyFont="1" applyFill="1" applyBorder="1" applyAlignment="1">
      <alignment horizontal="left" vertical="top" wrapText="1"/>
    </xf>
    <xf numFmtId="1" fontId="19" fillId="50" borderId="13" xfId="0" applyNumberFormat="1" applyFont="1" applyFill="1" applyBorder="1" applyAlignment="1">
      <alignment horizontal="center" vertical="center" textRotation="90"/>
    </xf>
    <xf numFmtId="1" fontId="19" fillId="12" borderId="70" xfId="0" applyNumberFormat="1" applyFont="1" applyFill="1" applyBorder="1" applyAlignment="1">
      <alignment horizontal="center" vertical="center" textRotation="90"/>
    </xf>
    <xf numFmtId="0" fontId="12" fillId="50" borderId="0" xfId="0" applyFont="1" applyFill="1" applyAlignment="1">
      <alignment horizontal="left" vertical="top" wrapText="1"/>
    </xf>
    <xf numFmtId="0" fontId="12" fillId="50" borderId="97" xfId="0" applyFont="1" applyFill="1" applyBorder="1" applyAlignment="1">
      <alignment horizontal="left" vertical="top" wrapText="1"/>
    </xf>
    <xf numFmtId="1" fontId="19" fillId="50" borderId="3" xfId="0" applyNumberFormat="1" applyFont="1" applyFill="1" applyBorder="1" applyAlignment="1">
      <alignment horizontal="center" vertical="center" textRotation="90"/>
    </xf>
    <xf numFmtId="0" fontId="12" fillId="50" borderId="5" xfId="0" applyFont="1" applyFill="1" applyBorder="1" applyAlignment="1">
      <alignment horizontal="left" vertical="top" wrapText="1"/>
    </xf>
    <xf numFmtId="0" fontId="12" fillId="50" borderId="6" xfId="0" applyFont="1" applyFill="1" applyBorder="1" applyAlignment="1">
      <alignment horizontal="left" vertical="top" wrapText="1"/>
    </xf>
    <xf numFmtId="0" fontId="23" fillId="0" borderId="253" xfId="0" applyFont="1" applyBorder="1" applyAlignment="1" applyProtection="1">
      <alignment horizontal="center" vertical="center" textRotation="90"/>
      <protection locked="0"/>
    </xf>
    <xf numFmtId="0" fontId="23" fillId="0" borderId="245" xfId="0" applyFont="1" applyBorder="1" applyAlignment="1" applyProtection="1">
      <alignment horizontal="center" vertical="center" textRotation="90"/>
      <protection locked="0"/>
    </xf>
    <xf numFmtId="1" fontId="19" fillId="12" borderId="3" xfId="0" applyNumberFormat="1" applyFont="1" applyFill="1" applyBorder="1" applyAlignment="1">
      <alignment horizontal="center" vertical="center" textRotation="90"/>
    </xf>
    <xf numFmtId="1" fontId="19" fillId="27" borderId="32" xfId="0" applyNumberFormat="1" applyFont="1" applyFill="1" applyBorder="1" applyAlignment="1">
      <alignment horizontal="center" vertical="center" textRotation="90"/>
    </xf>
    <xf numFmtId="1" fontId="19" fillId="27" borderId="13" xfId="0" applyNumberFormat="1" applyFont="1" applyFill="1" applyBorder="1" applyAlignment="1">
      <alignment horizontal="center" vertical="center" textRotation="90"/>
    </xf>
    <xf numFmtId="0" fontId="18" fillId="14" borderId="2" xfId="0" applyFont="1" applyFill="1" applyBorder="1" applyAlignment="1">
      <alignment horizontal="center" vertical="center" textRotation="90"/>
    </xf>
    <xf numFmtId="0" fontId="18" fillId="14" borderId="12" xfId="0" applyFont="1" applyFill="1" applyBorder="1" applyAlignment="1">
      <alignment horizontal="center" vertical="center" textRotation="90"/>
    </xf>
    <xf numFmtId="0" fontId="18" fillId="14" borderId="42" xfId="0" applyFont="1" applyFill="1" applyBorder="1" applyAlignment="1">
      <alignment horizontal="center" vertical="center" textRotation="90"/>
    </xf>
    <xf numFmtId="0" fontId="0" fillId="25" borderId="24" xfId="0" applyFill="1" applyBorder="1" applyAlignment="1">
      <alignment horizontal="left" vertical="top" wrapText="1"/>
    </xf>
    <xf numFmtId="0" fontId="0" fillId="25" borderId="25" xfId="0" applyFill="1" applyBorder="1" applyAlignment="1">
      <alignment horizontal="left" vertical="top" wrapText="1"/>
    </xf>
    <xf numFmtId="0" fontId="0" fillId="25" borderId="1" xfId="0" applyFill="1" applyBorder="1" applyAlignment="1">
      <alignment horizontal="left" vertical="top" wrapText="1"/>
    </xf>
    <xf numFmtId="0" fontId="0" fillId="25" borderId="45" xfId="0" applyFill="1" applyBorder="1" applyAlignment="1">
      <alignment horizontal="left" vertical="top" wrapText="1"/>
    </xf>
    <xf numFmtId="0" fontId="18" fillId="12" borderId="254" xfId="0" applyFont="1" applyFill="1" applyBorder="1" applyAlignment="1">
      <alignment horizontal="center" vertical="center" textRotation="90"/>
    </xf>
    <xf numFmtId="0" fontId="144" fillId="50" borderId="232" xfId="0" applyFont="1" applyFill="1" applyBorder="1" applyAlignment="1">
      <alignment horizontal="left" vertical="top" wrapText="1"/>
    </xf>
    <xf numFmtId="0" fontId="144" fillId="50" borderId="15" xfId="0" applyFont="1" applyFill="1" applyBorder="1" applyAlignment="1">
      <alignment horizontal="left" vertical="top" wrapText="1"/>
    </xf>
    <xf numFmtId="0" fontId="144" fillId="50" borderId="232" xfId="0" applyFont="1" applyFill="1" applyBorder="1" applyAlignment="1">
      <alignment horizontal="right" vertical="top" wrapText="1"/>
    </xf>
    <xf numFmtId="0" fontId="144" fillId="50" borderId="236" xfId="0" applyFont="1" applyFill="1" applyBorder="1" applyAlignment="1">
      <alignment horizontal="right" vertical="top" wrapText="1"/>
    </xf>
    <xf numFmtId="1" fontId="19" fillId="27" borderId="43" xfId="0" applyNumberFormat="1" applyFont="1" applyFill="1" applyBorder="1" applyAlignment="1">
      <alignment horizontal="center" vertical="center" textRotation="90"/>
    </xf>
    <xf numFmtId="0" fontId="10" fillId="51" borderId="24" xfId="0" applyFont="1" applyFill="1" applyBorder="1" applyAlignment="1">
      <alignment vertical="top" wrapText="1"/>
    </xf>
    <xf numFmtId="0" fontId="10" fillId="51" borderId="25" xfId="0" applyFont="1" applyFill="1" applyBorder="1" applyAlignment="1">
      <alignment vertical="top" wrapText="1"/>
    </xf>
    <xf numFmtId="0" fontId="10" fillId="51" borderId="1" xfId="0" applyFont="1" applyFill="1" applyBorder="1" applyAlignment="1">
      <alignment vertical="top" wrapText="1"/>
    </xf>
    <xf numFmtId="0" fontId="10" fillId="51" borderId="45" xfId="0" applyFont="1" applyFill="1" applyBorder="1" applyAlignment="1">
      <alignment vertical="top" wrapText="1"/>
    </xf>
    <xf numFmtId="1" fontId="19" fillId="14" borderId="32" xfId="0" applyNumberFormat="1" applyFont="1" applyFill="1" applyBorder="1" applyAlignment="1">
      <alignment horizontal="center" vertical="center" textRotation="90"/>
    </xf>
    <xf numFmtId="1" fontId="19" fillId="14" borderId="43" xfId="0" applyNumberFormat="1" applyFont="1" applyFill="1" applyBorder="1" applyAlignment="1">
      <alignment horizontal="center" vertical="center" textRotation="90"/>
    </xf>
    <xf numFmtId="0" fontId="23" fillId="0" borderId="239" xfId="0" applyFont="1" applyBorder="1" applyAlignment="1" applyProtection="1">
      <alignment horizontal="center" vertical="center" textRotation="90"/>
      <protection locked="0"/>
    </xf>
    <xf numFmtId="0" fontId="23" fillId="0" borderId="240" xfId="0" applyFont="1" applyBorder="1" applyAlignment="1" applyProtection="1">
      <alignment horizontal="center" vertical="center" textRotation="90"/>
      <protection locked="0"/>
    </xf>
    <xf numFmtId="0" fontId="0" fillId="25" borderId="70" xfId="0" applyFill="1" applyBorder="1" applyAlignment="1">
      <alignment horizontal="center" vertical="center" textRotation="90"/>
    </xf>
    <xf numFmtId="0" fontId="0" fillId="25" borderId="15" xfId="0" applyFill="1" applyBorder="1" applyAlignment="1">
      <alignment horizontal="left" vertical="top" wrapText="1"/>
    </xf>
    <xf numFmtId="0" fontId="0" fillId="25" borderId="16" xfId="0" applyFill="1" applyBorder="1" applyAlignment="1">
      <alignment horizontal="left" vertical="top" wrapText="1"/>
    </xf>
    <xf numFmtId="1" fontId="143" fillId="48" borderId="3" xfId="0" applyNumberFormat="1" applyFont="1" applyFill="1" applyBorder="1" applyAlignment="1">
      <alignment horizontal="center" vertical="center" textRotation="90"/>
    </xf>
    <xf numFmtId="1" fontId="143" fillId="48" borderId="13" xfId="0" applyNumberFormat="1" applyFont="1" applyFill="1" applyBorder="1" applyAlignment="1">
      <alignment horizontal="center" vertical="center" textRotation="90"/>
    </xf>
    <xf numFmtId="0" fontId="144" fillId="48" borderId="197" xfId="0" applyFont="1" applyFill="1" applyBorder="1" applyAlignment="1">
      <alignment horizontal="left" vertical="top" wrapText="1"/>
    </xf>
    <xf numFmtId="0" fontId="144" fillId="48" borderId="8" xfId="0" applyFont="1" applyFill="1" applyBorder="1" applyAlignment="1">
      <alignment horizontal="left" vertical="top" wrapText="1"/>
    </xf>
    <xf numFmtId="0" fontId="144" fillId="48" borderId="9" xfId="0" applyFont="1" applyFill="1" applyBorder="1" applyAlignment="1">
      <alignment horizontal="left" vertical="top" wrapText="1"/>
    </xf>
    <xf numFmtId="0" fontId="150" fillId="0" borderId="7" xfId="0" applyFont="1" applyBorder="1" applyAlignment="1" applyProtection="1">
      <alignment horizontal="center"/>
      <protection locked="0"/>
    </xf>
    <xf numFmtId="0" fontId="150" fillId="0" borderId="8" xfId="0" applyFont="1" applyBorder="1" applyAlignment="1" applyProtection="1">
      <alignment horizontal="center"/>
      <protection locked="0"/>
    </xf>
    <xf numFmtId="0" fontId="150" fillId="0" borderId="9" xfId="0" applyFont="1" applyBorder="1" applyAlignment="1" applyProtection="1">
      <alignment horizontal="center"/>
      <protection locked="0"/>
    </xf>
    <xf numFmtId="0" fontId="144" fillId="48" borderId="15" xfId="0" applyFont="1" applyFill="1" applyBorder="1" applyAlignment="1">
      <alignment horizontal="left" vertical="top" wrapText="1"/>
    </xf>
    <xf numFmtId="0" fontId="144" fillId="48" borderId="16" xfId="0" applyFont="1" applyFill="1" applyBorder="1" applyAlignment="1">
      <alignment horizontal="left" vertical="top" wrapText="1"/>
    </xf>
    <xf numFmtId="0" fontId="150" fillId="0" borderId="30" xfId="0" applyFont="1" applyBorder="1" applyAlignment="1" applyProtection="1">
      <alignment horizontal="center"/>
      <protection locked="0"/>
    </xf>
    <xf numFmtId="0" fontId="150" fillId="0" borderId="15" xfId="0" applyFont="1" applyBorder="1" applyAlignment="1" applyProtection="1">
      <alignment horizontal="center"/>
      <protection locked="0"/>
    </xf>
    <xf numFmtId="0" fontId="144" fillId="50" borderId="36" xfId="0" applyFont="1" applyFill="1" applyBorder="1" applyAlignment="1">
      <alignment vertical="top" wrapText="1"/>
    </xf>
    <xf numFmtId="0" fontId="0" fillId="50" borderId="36" xfId="0" applyFill="1" applyBorder="1" applyAlignment="1">
      <alignment vertical="top" wrapText="1"/>
    </xf>
    <xf numFmtId="0" fontId="0" fillId="50" borderId="40" xfId="0" applyFill="1" applyBorder="1" applyAlignment="1">
      <alignment vertical="top" wrapText="1"/>
    </xf>
    <xf numFmtId="2" fontId="150" fillId="0" borderId="26" xfId="1" applyNumberFormat="1" applyFont="1" applyBorder="1" applyAlignment="1" applyProtection="1">
      <alignment horizontal="center" vertical="center"/>
      <protection locked="0"/>
    </xf>
    <xf numFmtId="2" fontId="150" fillId="0" borderId="24" xfId="1" applyNumberFormat="1" applyFont="1" applyBorder="1" applyAlignment="1" applyProtection="1">
      <alignment horizontal="center" vertical="center"/>
      <protection locked="0"/>
    </xf>
    <xf numFmtId="0" fontId="12" fillId="50" borderId="33" xfId="0" applyFont="1" applyFill="1" applyBorder="1" applyAlignment="1">
      <alignment horizontal="left" vertical="top" wrapText="1"/>
    </xf>
    <xf numFmtId="0" fontId="204" fillId="0" borderId="27" xfId="0" applyFont="1" applyBorder="1" applyAlignment="1" applyProtection="1">
      <alignment horizontal="center"/>
      <protection locked="0"/>
    </xf>
    <xf numFmtId="0" fontId="204" fillId="0" borderId="31" xfId="0" applyFont="1" applyBorder="1" applyAlignment="1" applyProtection="1">
      <alignment horizontal="center"/>
      <protection locked="0"/>
    </xf>
    <xf numFmtId="0" fontId="12" fillId="50" borderId="90" xfId="0" applyFont="1" applyFill="1" applyBorder="1" applyAlignment="1">
      <alignment horizontal="left" vertical="top" wrapText="1"/>
    </xf>
    <xf numFmtId="0" fontId="12" fillId="50" borderId="44" xfId="0" applyFont="1" applyFill="1" applyBorder="1" applyAlignment="1">
      <alignment horizontal="left" vertical="top" wrapText="1"/>
    </xf>
    <xf numFmtId="0" fontId="204" fillId="0" borderId="34" xfId="0" applyFont="1" applyBorder="1" applyAlignment="1" applyProtection="1">
      <alignment horizontal="center"/>
      <protection locked="0"/>
    </xf>
    <xf numFmtId="0" fontId="204" fillId="0" borderId="47" xfId="0" applyFont="1" applyBorder="1" applyAlignment="1" applyProtection="1">
      <alignment horizontal="center"/>
      <protection locked="0"/>
    </xf>
    <xf numFmtId="0" fontId="204" fillId="0" borderId="48" xfId="0" applyFont="1" applyBorder="1" applyAlignment="1" applyProtection="1">
      <alignment horizontal="center"/>
      <protection locked="0"/>
    </xf>
    <xf numFmtId="0" fontId="204" fillId="0" borderId="38" xfId="0" applyFont="1" applyBorder="1" applyAlignment="1" applyProtection="1">
      <alignment horizontal="center"/>
      <protection locked="0"/>
    </xf>
    <xf numFmtId="1" fontId="19" fillId="50" borderId="140" xfId="0" applyNumberFormat="1" applyFont="1" applyFill="1" applyBorder="1" applyAlignment="1">
      <alignment horizontal="center" vertical="center" textRotation="90"/>
    </xf>
    <xf numFmtId="1" fontId="19" fillId="50" borderId="111" xfId="0" applyNumberFormat="1" applyFont="1" applyFill="1" applyBorder="1" applyAlignment="1">
      <alignment horizontal="center" vertical="center" textRotation="90"/>
    </xf>
    <xf numFmtId="0" fontId="12" fillId="50" borderId="140" xfId="0" applyFont="1" applyFill="1" applyBorder="1" applyAlignment="1">
      <alignment horizontal="left" vertical="top" wrapText="1"/>
    </xf>
    <xf numFmtId="0" fontId="12" fillId="50" borderId="141" xfId="0" applyFont="1" applyFill="1" applyBorder="1" applyAlignment="1">
      <alignment horizontal="left" vertical="top" wrapText="1"/>
    </xf>
    <xf numFmtId="0" fontId="12" fillId="50" borderId="111" xfId="0" applyFont="1" applyFill="1" applyBorder="1" applyAlignment="1">
      <alignment horizontal="left" vertical="top" wrapText="1"/>
    </xf>
    <xf numFmtId="0" fontId="12" fillId="50" borderId="142" xfId="0" applyFont="1" applyFill="1" applyBorder="1" applyAlignment="1">
      <alignment horizontal="left" vertical="top" wrapText="1"/>
    </xf>
    <xf numFmtId="0" fontId="150" fillId="0" borderId="66" xfId="0" applyFont="1" applyBorder="1" applyAlignment="1" applyProtection="1">
      <alignment horizontal="center" vertical="center" wrapText="1"/>
      <protection locked="0"/>
    </xf>
    <xf numFmtId="0" fontId="150" fillId="0" borderId="5" xfId="0" applyFont="1" applyBorder="1" applyAlignment="1" applyProtection="1">
      <alignment horizontal="center" vertical="center" wrapText="1"/>
      <protection locked="0"/>
    </xf>
    <xf numFmtId="0" fontId="150" fillId="0" borderId="68" xfId="0" applyFont="1" applyBorder="1" applyAlignment="1" applyProtection="1">
      <alignment horizontal="center" vertical="center" wrapText="1"/>
      <protection locked="0"/>
    </xf>
    <xf numFmtId="0" fontId="150" fillId="0" borderId="31" xfId="0" applyFont="1" applyBorder="1" applyAlignment="1" applyProtection="1">
      <alignment horizontal="center" vertical="center" wrapText="1"/>
      <protection locked="0"/>
    </xf>
    <xf numFmtId="1" fontId="19" fillId="50" borderId="113" xfId="0" applyNumberFormat="1" applyFont="1" applyFill="1" applyBorder="1" applyAlignment="1">
      <alignment horizontal="center" vertical="center" textRotation="90"/>
    </xf>
    <xf numFmtId="0" fontId="12" fillId="50" borderId="113" xfId="0" applyFont="1" applyFill="1" applyBorder="1" applyAlignment="1">
      <alignment horizontal="left" vertical="top" wrapText="1"/>
    </xf>
    <xf numFmtId="0" fontId="12" fillId="50" borderId="143" xfId="0" applyFont="1" applyFill="1" applyBorder="1" applyAlignment="1">
      <alignment horizontal="left" vertical="top" wrapText="1"/>
    </xf>
    <xf numFmtId="0" fontId="150" fillId="0" borderId="27" xfId="0" applyFont="1" applyBorder="1" applyAlignment="1" applyProtection="1">
      <alignment horizontal="center" vertical="center" wrapText="1"/>
      <protection locked="0"/>
    </xf>
    <xf numFmtId="0" fontId="150" fillId="0" borderId="48" xfId="0" applyFont="1" applyBorder="1" applyAlignment="1" applyProtection="1">
      <alignment horizontal="center" vertical="center" wrapText="1"/>
      <protection locked="0"/>
    </xf>
    <xf numFmtId="0" fontId="34" fillId="12" borderId="85" xfId="0" applyFont="1" applyFill="1" applyBorder="1" applyAlignment="1">
      <alignment horizontal="left" vertical="center" wrapText="1"/>
    </xf>
    <xf numFmtId="0" fontId="34" fillId="12" borderId="86" xfId="0" applyFont="1" applyFill="1" applyBorder="1" applyAlignment="1">
      <alignment horizontal="left" vertical="center" wrapText="1"/>
    </xf>
    <xf numFmtId="0" fontId="34" fillId="12" borderId="87" xfId="0" applyFont="1" applyFill="1" applyBorder="1" applyAlignment="1">
      <alignment horizontal="left" vertical="center" wrapText="1"/>
    </xf>
    <xf numFmtId="1" fontId="19" fillId="50" borderId="70" xfId="0" applyNumberFormat="1" applyFont="1" applyFill="1" applyBorder="1" applyAlignment="1">
      <alignment horizontal="center" vertical="center" textRotation="90"/>
    </xf>
    <xf numFmtId="0" fontId="204" fillId="0" borderId="33" xfId="0" applyFont="1" applyBorder="1" applyAlignment="1" applyProtection="1">
      <alignment horizontal="left" vertical="top"/>
      <protection locked="0"/>
    </xf>
    <xf numFmtId="0" fontId="204" fillId="0" borderId="24" xfId="0" applyFont="1" applyBorder="1" applyAlignment="1" applyProtection="1">
      <alignment horizontal="left" vertical="top"/>
      <protection locked="0"/>
    </xf>
    <xf numFmtId="0" fontId="204" fillId="0" borderId="27" xfId="0" applyFont="1" applyBorder="1" applyAlignment="1" applyProtection="1">
      <alignment horizontal="left" vertical="top"/>
      <protection locked="0"/>
    </xf>
    <xf numFmtId="0" fontId="204" fillId="0" borderId="90" xfId="0" applyFont="1" applyBorder="1" applyAlignment="1" applyProtection="1">
      <alignment horizontal="left" vertical="top"/>
      <protection locked="0"/>
    </xf>
    <xf numFmtId="0" fontId="204" fillId="0" borderId="0" xfId="0" applyFont="1" applyAlignment="1" applyProtection="1">
      <alignment horizontal="left" vertical="top"/>
      <protection locked="0"/>
    </xf>
    <xf numFmtId="0" fontId="204" fillId="0" borderId="78" xfId="0" applyFont="1" applyBorder="1" applyAlignment="1" applyProtection="1">
      <alignment horizontal="left" vertical="top"/>
      <protection locked="0"/>
    </xf>
    <xf numFmtId="0" fontId="204" fillId="0" borderId="44" xfId="0" applyFont="1" applyBorder="1" applyAlignment="1" applyProtection="1">
      <alignment horizontal="left" vertical="top"/>
      <protection locked="0"/>
    </xf>
    <xf numFmtId="0" fontId="204" fillId="0" borderId="1" xfId="0" applyFont="1" applyBorder="1" applyAlignment="1" applyProtection="1">
      <alignment horizontal="left" vertical="top"/>
      <protection locked="0"/>
    </xf>
    <xf numFmtId="0" fontId="204" fillId="0" borderId="48" xfId="0" applyFont="1" applyBorder="1" applyAlignment="1" applyProtection="1">
      <alignment horizontal="left" vertical="top"/>
      <protection locked="0"/>
    </xf>
    <xf numFmtId="0" fontId="12" fillId="50" borderId="33" xfId="0" applyFont="1" applyFill="1" applyBorder="1" applyAlignment="1">
      <alignment horizontal="left" vertical="top"/>
    </xf>
    <xf numFmtId="0" fontId="12" fillId="50" borderId="24" xfId="0" applyFont="1" applyFill="1" applyBorder="1" applyAlignment="1">
      <alignment horizontal="left" vertical="top"/>
    </xf>
    <xf numFmtId="0" fontId="12" fillId="50" borderId="25" xfId="0" applyFont="1" applyFill="1" applyBorder="1" applyAlignment="1">
      <alignment horizontal="left" vertical="top"/>
    </xf>
    <xf numFmtId="0" fontId="12" fillId="50" borderId="14" xfId="0" applyFont="1" applyFill="1" applyBorder="1" applyAlignment="1">
      <alignment horizontal="left" vertical="top"/>
    </xf>
    <xf numFmtId="0" fontId="12" fillId="50" borderId="15" xfId="0" applyFont="1" applyFill="1" applyBorder="1" applyAlignment="1">
      <alignment horizontal="left" vertical="top"/>
    </xf>
    <xf numFmtId="0" fontId="12" fillId="50" borderId="16" xfId="0" applyFont="1" applyFill="1" applyBorder="1" applyAlignment="1">
      <alignment horizontal="left" vertical="top"/>
    </xf>
    <xf numFmtId="0" fontId="12" fillId="50" borderId="71" xfId="0" applyFont="1" applyFill="1" applyBorder="1" applyAlignment="1" applyProtection="1">
      <alignment horizontal="left" vertical="center" wrapText="1"/>
      <protection locked="0"/>
    </xf>
    <xf numFmtId="0" fontId="12" fillId="50" borderId="72" xfId="0" applyFont="1" applyFill="1" applyBorder="1" applyAlignment="1" applyProtection="1">
      <alignment horizontal="left" vertical="center" wrapText="1"/>
      <protection locked="0"/>
    </xf>
    <xf numFmtId="0" fontId="12" fillId="50" borderId="75" xfId="0" applyFont="1" applyFill="1" applyBorder="1" applyAlignment="1" applyProtection="1">
      <alignment horizontal="left" vertical="center" wrapText="1"/>
      <protection locked="0"/>
    </xf>
    <xf numFmtId="2" fontId="34" fillId="12" borderId="85" xfId="0" applyNumberFormat="1" applyFont="1" applyFill="1" applyBorder="1" applyAlignment="1">
      <alignment horizontal="left" vertical="top"/>
    </xf>
    <xf numFmtId="2" fontId="34" fillId="12" borderId="86" xfId="0" applyNumberFormat="1" applyFont="1" applyFill="1" applyBorder="1" applyAlignment="1">
      <alignment horizontal="left" vertical="top"/>
    </xf>
    <xf numFmtId="2" fontId="34" fillId="12" borderId="87" xfId="0" applyNumberFormat="1" applyFont="1" applyFill="1" applyBorder="1" applyAlignment="1">
      <alignment horizontal="left" vertical="top"/>
    </xf>
    <xf numFmtId="2" fontId="234" fillId="0" borderId="33" xfId="0" applyNumberFormat="1" applyFont="1" applyBorder="1" applyAlignment="1" applyProtection="1">
      <alignment horizontal="left" vertical="top" wrapText="1"/>
      <protection locked="0"/>
    </xf>
    <xf numFmtId="0" fontId="204" fillId="0" borderId="24" xfId="0" applyFont="1" applyBorder="1" applyAlignment="1" applyProtection="1">
      <alignment horizontal="left" vertical="top" wrapText="1"/>
      <protection locked="0"/>
    </xf>
    <xf numFmtId="0" fontId="204" fillId="0" borderId="27" xfId="0" applyFont="1" applyBorder="1" applyAlignment="1" applyProtection="1">
      <alignment horizontal="left" vertical="top" wrapText="1"/>
      <protection locked="0"/>
    </xf>
    <xf numFmtId="0" fontId="204" fillId="0" borderId="90" xfId="0" applyFont="1" applyBorder="1" applyAlignment="1" applyProtection="1">
      <alignment horizontal="left" vertical="top" wrapText="1"/>
      <protection locked="0"/>
    </xf>
    <xf numFmtId="0" fontId="204" fillId="0" borderId="0" xfId="0" applyFont="1" applyAlignment="1" applyProtection="1">
      <alignment horizontal="left" vertical="top" wrapText="1"/>
      <protection locked="0"/>
    </xf>
    <xf numFmtId="0" fontId="204" fillId="0" borderId="78" xfId="0" applyFont="1" applyBorder="1" applyAlignment="1" applyProtection="1">
      <alignment horizontal="left" vertical="top" wrapText="1"/>
      <protection locked="0"/>
    </xf>
    <xf numFmtId="0" fontId="204" fillId="0" borderId="14" xfId="0" applyFont="1" applyBorder="1" applyAlignment="1" applyProtection="1">
      <alignment horizontal="left" vertical="top" wrapText="1"/>
      <protection locked="0"/>
    </xf>
    <xf numFmtId="0" fontId="204" fillId="0" borderId="15" xfId="0" applyFont="1" applyBorder="1" applyAlignment="1" applyProtection="1">
      <alignment horizontal="left" vertical="top" wrapText="1"/>
      <protection locked="0"/>
    </xf>
    <xf numFmtId="0" fontId="204" fillId="0" borderId="31" xfId="0" applyFont="1" applyBorder="1" applyAlignment="1" applyProtection="1">
      <alignment horizontal="left" vertical="top" wrapText="1"/>
      <protection locked="0"/>
    </xf>
    <xf numFmtId="0" fontId="18" fillId="12" borderId="231" xfId="0" applyFont="1" applyFill="1" applyBorder="1" applyAlignment="1">
      <alignment horizontal="center" vertical="center" textRotation="90"/>
    </xf>
    <xf numFmtId="0" fontId="0" fillId="12" borderId="91" xfId="0" applyFill="1" applyBorder="1" applyAlignment="1">
      <alignment horizontal="center" vertical="center" textRotation="90"/>
    </xf>
    <xf numFmtId="0" fontId="0" fillId="12" borderId="94" xfId="0" applyFill="1" applyBorder="1" applyAlignment="1">
      <alignment horizontal="center" vertical="center" textRotation="90"/>
    </xf>
    <xf numFmtId="0" fontId="19" fillId="50" borderId="32" xfId="0" applyFont="1" applyFill="1" applyBorder="1" applyAlignment="1">
      <alignment horizontal="center" vertical="center" textRotation="90"/>
    </xf>
    <xf numFmtId="0" fontId="19" fillId="50" borderId="70" xfId="0" applyFont="1" applyFill="1" applyBorder="1" applyAlignment="1">
      <alignment horizontal="center" vertical="center" textRotation="90"/>
    </xf>
    <xf numFmtId="0" fontId="19" fillId="50" borderId="43" xfId="0" applyFont="1" applyFill="1" applyBorder="1" applyAlignment="1">
      <alignment horizontal="center" vertical="center" textRotation="90"/>
    </xf>
    <xf numFmtId="0" fontId="12" fillId="50" borderId="14" xfId="0" applyFont="1" applyFill="1" applyBorder="1" applyAlignment="1">
      <alignment horizontal="left" vertical="center" wrapText="1"/>
    </xf>
    <xf numFmtId="0" fontId="12" fillId="50" borderId="15" xfId="0" applyFont="1" applyFill="1" applyBorder="1" applyAlignment="1">
      <alignment horizontal="left" vertical="center" wrapText="1"/>
    </xf>
    <xf numFmtId="0" fontId="12" fillId="50" borderId="56" xfId="0" applyFont="1" applyFill="1" applyBorder="1" applyAlignment="1">
      <alignment horizontal="left" vertical="center" wrapText="1"/>
    </xf>
    <xf numFmtId="0" fontId="12" fillId="50" borderId="64" xfId="0" applyFont="1" applyFill="1" applyBorder="1" applyAlignment="1">
      <alignment horizontal="left" vertical="center" wrapText="1"/>
    </xf>
    <xf numFmtId="0" fontId="13" fillId="12" borderId="231" xfId="0" applyFont="1" applyFill="1" applyBorder="1" applyAlignment="1">
      <alignment horizontal="center" vertical="center" textRotation="90"/>
    </xf>
    <xf numFmtId="2" fontId="34" fillId="12" borderId="85" xfId="0" applyNumberFormat="1" applyFont="1" applyFill="1" applyBorder="1" applyAlignment="1">
      <alignment horizontal="left" vertical="top" wrapText="1"/>
    </xf>
    <xf numFmtId="2" fontId="34" fillId="12" borderId="86" xfId="0" applyNumberFormat="1" applyFont="1" applyFill="1" applyBorder="1" applyAlignment="1">
      <alignment horizontal="left" vertical="top" wrapText="1"/>
    </xf>
    <xf numFmtId="2" fontId="34" fillId="12" borderId="87" xfId="0" applyNumberFormat="1" applyFont="1" applyFill="1" applyBorder="1" applyAlignment="1">
      <alignment horizontal="left" vertical="top" wrapText="1"/>
    </xf>
    <xf numFmtId="2" fontId="34" fillId="50" borderId="72" xfId="0" applyNumberFormat="1" applyFont="1" applyFill="1" applyBorder="1" applyAlignment="1">
      <alignment horizontal="left" vertical="top" wrapText="1"/>
    </xf>
    <xf numFmtId="2" fontId="34" fillId="50" borderId="75" xfId="0" applyNumberFormat="1" applyFont="1" applyFill="1" applyBorder="1" applyAlignment="1">
      <alignment horizontal="left" vertical="top" wrapText="1"/>
    </xf>
    <xf numFmtId="0" fontId="0" fillId="25" borderId="13" xfId="0" applyFill="1" applyBorder="1" applyAlignment="1">
      <alignment horizontal="center" vertical="center" textRotation="90"/>
    </xf>
    <xf numFmtId="0" fontId="10" fillId="51" borderId="15" xfId="0" applyFont="1" applyFill="1" applyBorder="1" applyAlignment="1">
      <alignment vertical="top" wrapText="1"/>
    </xf>
    <xf numFmtId="0" fontId="10" fillId="51" borderId="16" xfId="0" applyFont="1" applyFill="1" applyBorder="1" applyAlignment="1">
      <alignment vertical="top" wrapText="1"/>
    </xf>
    <xf numFmtId="0" fontId="19" fillId="27" borderId="3" xfId="0" applyFont="1" applyFill="1" applyBorder="1" applyAlignment="1">
      <alignment horizontal="center" vertical="center" textRotation="90"/>
    </xf>
    <xf numFmtId="0" fontId="19" fillId="27" borderId="13" xfId="0" applyFont="1" applyFill="1" applyBorder="1" applyAlignment="1">
      <alignment horizontal="center" vertical="center" textRotation="90"/>
    </xf>
    <xf numFmtId="0" fontId="144" fillId="51" borderId="5" xfId="0" applyFont="1" applyFill="1" applyBorder="1" applyAlignment="1">
      <alignment horizontal="left" vertical="top" wrapText="1"/>
    </xf>
    <xf numFmtId="0" fontId="144" fillId="51" borderId="6" xfId="0" applyFont="1" applyFill="1" applyBorder="1" applyAlignment="1">
      <alignment horizontal="left" vertical="top" wrapText="1"/>
    </xf>
    <xf numFmtId="0" fontId="144" fillId="51" borderId="15" xfId="0" applyFont="1" applyFill="1" applyBorder="1" applyAlignment="1">
      <alignment horizontal="left" vertical="top" wrapText="1"/>
    </xf>
    <xf numFmtId="0" fontId="144" fillId="51" borderId="16" xfId="0" applyFont="1" applyFill="1" applyBorder="1" applyAlignment="1">
      <alignment horizontal="left" vertical="top" wrapText="1"/>
    </xf>
    <xf numFmtId="1" fontId="19" fillId="14" borderId="3" xfId="0" applyNumberFormat="1" applyFont="1" applyFill="1" applyBorder="1" applyAlignment="1">
      <alignment horizontal="center" vertical="center" textRotation="90"/>
    </xf>
    <xf numFmtId="1" fontId="19" fillId="14" borderId="13" xfId="0" applyNumberFormat="1" applyFont="1" applyFill="1" applyBorder="1" applyAlignment="1">
      <alignment horizontal="center" vertical="center" textRotation="90"/>
    </xf>
    <xf numFmtId="0" fontId="10" fillId="51" borderId="5" xfId="0" applyFont="1" applyFill="1" applyBorder="1" applyAlignment="1">
      <alignment vertical="top" wrapText="1"/>
    </xf>
    <xf numFmtId="0" fontId="10" fillId="51" borderId="6" xfId="0" applyFont="1" applyFill="1" applyBorder="1" applyAlignment="1">
      <alignment vertical="top" wrapText="1"/>
    </xf>
    <xf numFmtId="0" fontId="0" fillId="25" borderId="43" xfId="0" applyFill="1" applyBorder="1" applyAlignment="1">
      <alignment horizontal="center" vertical="center" textRotation="90"/>
    </xf>
    <xf numFmtId="0" fontId="12" fillId="25" borderId="5" xfId="0" applyFont="1" applyFill="1" applyBorder="1" applyAlignment="1">
      <alignment horizontal="left" vertical="top" wrapText="1"/>
    </xf>
    <xf numFmtId="0" fontId="12" fillId="25" borderId="6" xfId="0" applyFont="1" applyFill="1" applyBorder="1" applyAlignment="1">
      <alignment horizontal="left" vertical="top" wrapText="1"/>
    </xf>
    <xf numFmtId="0" fontId="144" fillId="48" borderId="5" xfId="0" applyFont="1" applyFill="1" applyBorder="1" applyAlignment="1">
      <alignment horizontal="left" vertical="top" wrapText="1"/>
    </xf>
    <xf numFmtId="0" fontId="144" fillId="48" borderId="6" xfId="0" applyFont="1" applyFill="1" applyBorder="1" applyAlignment="1">
      <alignment horizontal="left" vertical="top" wrapText="1"/>
    </xf>
    <xf numFmtId="0" fontId="144" fillId="48" borderId="187" xfId="0" applyFont="1" applyFill="1" applyBorder="1" applyAlignment="1">
      <alignment horizontal="left" vertical="top" wrapText="1"/>
    </xf>
    <xf numFmtId="0" fontId="144" fillId="48" borderId="36" xfId="0" applyFont="1" applyFill="1" applyBorder="1" applyAlignment="1">
      <alignment horizontal="left" vertical="top" wrapText="1"/>
    </xf>
    <xf numFmtId="0" fontId="144" fillId="48" borderId="40" xfId="0" applyFont="1" applyFill="1" applyBorder="1" applyAlignment="1">
      <alignment horizontal="left" vertical="top" wrapText="1"/>
    </xf>
    <xf numFmtId="0" fontId="12" fillId="19" borderId="33" xfId="0" applyFont="1" applyFill="1" applyBorder="1" applyAlignment="1">
      <alignment horizontal="left" vertical="top" wrapText="1"/>
    </xf>
    <xf numFmtId="0" fontId="12" fillId="19" borderId="24" xfId="0" applyFont="1" applyFill="1" applyBorder="1" applyAlignment="1">
      <alignment horizontal="left" vertical="top" wrapText="1"/>
    </xf>
    <xf numFmtId="0" fontId="12" fillId="19" borderId="25" xfId="0" applyFont="1" applyFill="1" applyBorder="1" applyAlignment="1">
      <alignment horizontal="left" vertical="top" wrapText="1"/>
    </xf>
    <xf numFmtId="0" fontId="12" fillId="19" borderId="44" xfId="0" applyFont="1" applyFill="1" applyBorder="1" applyAlignment="1">
      <alignment horizontal="left" vertical="top" wrapText="1"/>
    </xf>
    <xf numFmtId="0" fontId="12" fillId="19" borderId="1" xfId="0" applyFont="1" applyFill="1" applyBorder="1" applyAlignment="1">
      <alignment horizontal="left" vertical="top" wrapText="1"/>
    </xf>
    <xf numFmtId="0" fontId="12" fillId="19" borderId="45" xfId="0" applyFont="1" applyFill="1" applyBorder="1" applyAlignment="1">
      <alignment horizontal="left" vertical="top" wrapText="1"/>
    </xf>
    <xf numFmtId="1" fontId="19" fillId="19" borderId="238" xfId="0" applyNumberFormat="1" applyFont="1" applyFill="1" applyBorder="1" applyAlignment="1">
      <alignment horizontal="center" vertical="center" textRotation="90"/>
    </xf>
    <xf numFmtId="1" fontId="19" fillId="19" borderId="13" xfId="0" applyNumberFormat="1" applyFont="1" applyFill="1" applyBorder="1" applyAlignment="1">
      <alignment horizontal="center" vertical="center" textRotation="90"/>
    </xf>
    <xf numFmtId="0" fontId="159" fillId="0" borderId="16" xfId="0" applyFont="1" applyBorder="1" applyAlignment="1" applyProtection="1">
      <alignment horizontal="center" vertical="center"/>
      <protection locked="0"/>
    </xf>
    <xf numFmtId="0" fontId="150" fillId="0" borderId="71" xfId="0" applyFont="1" applyBorder="1" applyAlignment="1" applyProtection="1">
      <alignment horizontal="center" vertical="center"/>
      <protection locked="0"/>
    </xf>
    <xf numFmtId="0" fontId="150" fillId="0" borderId="112" xfId="0" applyFont="1" applyBorder="1" applyAlignment="1" applyProtection="1">
      <alignment horizontal="center" vertical="center"/>
      <protection locked="0"/>
    </xf>
    <xf numFmtId="0" fontId="23" fillId="0" borderId="71" xfId="0" applyFont="1" applyBorder="1" applyAlignment="1" applyProtection="1">
      <alignment horizontal="center" vertical="center"/>
      <protection locked="0"/>
    </xf>
    <xf numFmtId="0" fontId="23" fillId="0" borderId="112" xfId="0" applyFont="1" applyBorder="1" applyAlignment="1" applyProtection="1">
      <alignment horizontal="center" vertical="center"/>
      <protection locked="0"/>
    </xf>
    <xf numFmtId="1" fontId="143" fillId="50" borderId="32" xfId="0" applyNumberFormat="1" applyFont="1" applyFill="1" applyBorder="1" applyAlignment="1">
      <alignment horizontal="center" vertical="center" textRotation="90"/>
    </xf>
    <xf numFmtId="1" fontId="143" fillId="50" borderId="13" xfId="0" applyNumberFormat="1" applyFont="1" applyFill="1" applyBorder="1" applyAlignment="1">
      <alignment horizontal="center" vertical="center" textRotation="90"/>
    </xf>
    <xf numFmtId="0" fontId="144" fillId="50" borderId="24" xfId="0" applyFont="1" applyFill="1" applyBorder="1" applyAlignment="1">
      <alignment horizontal="left" vertical="top" wrapText="1"/>
    </xf>
    <xf numFmtId="0" fontId="144" fillId="50" borderId="25" xfId="0" applyFont="1" applyFill="1" applyBorder="1" applyAlignment="1">
      <alignment horizontal="left" vertical="top" wrapText="1"/>
    </xf>
    <xf numFmtId="0" fontId="144" fillId="50" borderId="16" xfId="0" applyFont="1" applyFill="1" applyBorder="1" applyAlignment="1">
      <alignment horizontal="left" vertical="top" wrapText="1"/>
    </xf>
    <xf numFmtId="0" fontId="144" fillId="50" borderId="24" xfId="0" applyFont="1" applyFill="1" applyBorder="1" applyAlignment="1">
      <alignment vertical="top" wrapText="1"/>
    </xf>
    <xf numFmtId="0" fontId="0" fillId="50" borderId="24" xfId="0" applyFill="1" applyBorder="1" applyAlignment="1">
      <alignment vertical="top" wrapText="1"/>
    </xf>
    <xf numFmtId="0" fontId="0" fillId="50" borderId="25" xfId="0" applyFill="1" applyBorder="1" applyAlignment="1">
      <alignment vertical="top" wrapText="1"/>
    </xf>
    <xf numFmtId="0" fontId="204" fillId="0" borderId="30" xfId="0" applyFont="1" applyBorder="1" applyAlignment="1" applyProtection="1">
      <alignment horizontal="center" vertical="center"/>
      <protection locked="0"/>
    </xf>
    <xf numFmtId="0" fontId="204" fillId="0" borderId="15" xfId="0" applyFont="1" applyBorder="1" applyAlignment="1" applyProtection="1">
      <alignment horizontal="center" vertical="center"/>
      <protection locked="0"/>
    </xf>
    <xf numFmtId="0" fontId="144" fillId="50" borderId="33" xfId="0" applyFont="1" applyFill="1" applyBorder="1" applyAlignment="1">
      <alignment horizontal="left" vertical="top" wrapText="1"/>
    </xf>
    <xf numFmtId="0" fontId="144" fillId="50" borderId="14" xfId="0" applyFont="1" applyFill="1" applyBorder="1" applyAlignment="1">
      <alignment horizontal="left" vertical="top" wrapText="1"/>
    </xf>
    <xf numFmtId="0" fontId="144" fillId="50" borderId="1" xfId="0" applyFont="1" applyFill="1" applyBorder="1" applyAlignment="1">
      <alignment horizontal="left" vertical="top" wrapText="1"/>
    </xf>
    <xf numFmtId="0" fontId="224" fillId="2" borderId="26" xfId="0" applyFont="1" applyFill="1" applyBorder="1" applyAlignment="1">
      <alignment horizontal="center" vertical="center"/>
    </xf>
    <xf numFmtId="0" fontId="224" fillId="2" borderId="24" xfId="0" applyFont="1" applyFill="1" applyBorder="1" applyAlignment="1">
      <alignment horizontal="center" vertical="center"/>
    </xf>
    <xf numFmtId="0" fontId="224" fillId="2" borderId="27" xfId="0" applyFont="1" applyFill="1" applyBorder="1" applyAlignment="1">
      <alignment horizontal="center" vertical="center"/>
    </xf>
    <xf numFmtId="0" fontId="224" fillId="2" borderId="46" xfId="0" applyFont="1" applyFill="1" applyBorder="1" applyAlignment="1">
      <alignment horizontal="center" vertical="center"/>
    </xf>
    <xf numFmtId="0" fontId="224" fillId="2" borderId="1" xfId="0" applyFont="1" applyFill="1" applyBorder="1" applyAlignment="1">
      <alignment horizontal="center" vertical="center"/>
    </xf>
    <xf numFmtId="0" fontId="224" fillId="2" borderId="48" xfId="0" applyFont="1" applyFill="1" applyBorder="1" applyAlignment="1">
      <alignment horizontal="center" vertical="center"/>
    </xf>
    <xf numFmtId="0" fontId="12" fillId="12" borderId="231" xfId="0" applyFont="1" applyFill="1" applyBorder="1" applyAlignment="1">
      <alignment horizontal="left" vertical="top" wrapText="1"/>
    </xf>
    <xf numFmtId="0" fontId="12" fillId="12" borderId="232" xfId="0" applyFont="1" applyFill="1" applyBorder="1" applyAlignment="1">
      <alignment horizontal="left" vertical="top" wrapText="1"/>
    </xf>
    <xf numFmtId="0" fontId="0" fillId="12" borderId="234" xfId="0" applyFill="1" applyBorder="1"/>
    <xf numFmtId="0" fontId="12" fillId="12" borderId="94" xfId="0" applyFont="1" applyFill="1" applyBorder="1" applyAlignment="1">
      <alignment horizontal="left" vertical="top" wrapText="1"/>
    </xf>
    <xf numFmtId="0" fontId="12" fillId="12" borderId="1" xfId="0" applyFont="1" applyFill="1" applyBorder="1" applyAlignment="1">
      <alignment horizontal="left" vertical="top" wrapText="1"/>
    </xf>
    <xf numFmtId="0" fontId="0" fillId="12" borderId="47" xfId="0" applyFill="1" applyBorder="1"/>
    <xf numFmtId="0" fontId="150" fillId="2" borderId="85" xfId="0" applyFont="1" applyFill="1" applyBorder="1" applyAlignment="1">
      <alignment horizontal="center" vertical="top"/>
    </xf>
    <xf numFmtId="0" fontId="150" fillId="2" borderId="86" xfId="0" applyFont="1" applyFill="1" applyBorder="1" applyAlignment="1">
      <alignment horizontal="center" vertical="top"/>
    </xf>
    <xf numFmtId="0" fontId="150" fillId="2" borderId="87" xfId="0" applyFont="1" applyFill="1" applyBorder="1" applyAlignment="1">
      <alignment horizontal="center" vertical="top"/>
    </xf>
    <xf numFmtId="0" fontId="150" fillId="2" borderId="55" xfId="0" applyFont="1" applyFill="1" applyBorder="1" applyAlignment="1">
      <alignment horizontal="center" vertical="center" wrapText="1"/>
    </xf>
    <xf numFmtId="0" fontId="204" fillId="2" borderId="56" xfId="0" applyFont="1" applyFill="1" applyBorder="1"/>
    <xf numFmtId="0" fontId="204" fillId="2" borderId="64" xfId="0" applyFont="1" applyFill="1" applyBorder="1"/>
    <xf numFmtId="0" fontId="34" fillId="12" borderId="232" xfId="0" applyFont="1" applyFill="1" applyBorder="1" applyAlignment="1">
      <alignment horizontal="left" vertical="top" wrapText="1"/>
    </xf>
    <xf numFmtId="0" fontId="27" fillId="12" borderId="232" xfId="0" applyFont="1" applyFill="1" applyBorder="1" applyAlignment="1">
      <alignment horizontal="left" vertical="top" wrapText="1"/>
    </xf>
    <xf numFmtId="0" fontId="27" fillId="12" borderId="237" xfId="0" applyFont="1" applyFill="1" applyBorder="1" applyAlignment="1">
      <alignment horizontal="left" vertical="top" wrapText="1"/>
    </xf>
    <xf numFmtId="0" fontId="46" fillId="12" borderId="0" xfId="0" applyFont="1" applyFill="1" applyAlignment="1">
      <alignment horizontal="left" vertical="top" wrapText="1"/>
    </xf>
    <xf numFmtId="0" fontId="27" fillId="12" borderId="0" xfId="0" applyFont="1" applyFill="1" applyAlignment="1">
      <alignment horizontal="left" vertical="top" wrapText="1"/>
    </xf>
    <xf numFmtId="0" fontId="27" fillId="12" borderId="78" xfId="0" applyFont="1" applyFill="1" applyBorder="1" applyAlignment="1">
      <alignment horizontal="left" vertical="top" wrapText="1"/>
    </xf>
    <xf numFmtId="0" fontId="150" fillId="2" borderId="26" xfId="0" applyFont="1" applyFill="1" applyBorder="1" applyAlignment="1">
      <alignment horizontal="center" vertical="center"/>
    </xf>
    <xf numFmtId="0" fontId="204" fillId="2" borderId="24" xfId="0" applyFont="1" applyFill="1" applyBorder="1"/>
    <xf numFmtId="0" fontId="204" fillId="2" borderId="30" xfId="0" applyFont="1" applyFill="1" applyBorder="1"/>
    <xf numFmtId="0" fontId="204" fillId="2" borderId="15" xfId="0" applyFont="1" applyFill="1" applyBorder="1"/>
    <xf numFmtId="0" fontId="233" fillId="2" borderId="24" xfId="0" applyFont="1" applyFill="1" applyBorder="1" applyAlignment="1" applyProtection="1">
      <alignment horizontal="center" vertical="center" wrapText="1"/>
      <protection locked="0"/>
    </xf>
    <xf numFmtId="0" fontId="204" fillId="2" borderId="24" xfId="0" applyFont="1" applyFill="1" applyBorder="1" applyAlignment="1" applyProtection="1">
      <alignment wrapText="1"/>
      <protection locked="0"/>
    </xf>
    <xf numFmtId="0" fontId="204" fillId="2" borderId="15" xfId="0" applyFont="1" applyFill="1" applyBorder="1" applyAlignment="1" applyProtection="1">
      <alignment wrapText="1"/>
      <protection locked="0"/>
    </xf>
    <xf numFmtId="0" fontId="174" fillId="50" borderId="15" xfId="0" applyFont="1" applyFill="1" applyBorder="1" applyAlignment="1">
      <alignment horizontal="right" vertical="center" wrapText="1"/>
    </xf>
    <xf numFmtId="0" fontId="174" fillId="50" borderId="16" xfId="0" applyFont="1" applyFill="1" applyBorder="1" applyAlignment="1">
      <alignment horizontal="right" vertical="center" wrapText="1"/>
    </xf>
    <xf numFmtId="1" fontId="143" fillId="50" borderId="43" xfId="0" applyNumberFormat="1" applyFont="1" applyFill="1" applyBorder="1" applyAlignment="1">
      <alignment horizontal="center" vertical="center" textRotation="90"/>
    </xf>
    <xf numFmtId="0" fontId="144" fillId="50" borderId="45" xfId="0" applyFont="1" applyFill="1" applyBorder="1" applyAlignment="1">
      <alignment horizontal="left" vertical="top" wrapText="1"/>
    </xf>
    <xf numFmtId="10" fontId="150" fillId="2" borderId="26" xfId="0" applyNumberFormat="1" applyFont="1" applyFill="1" applyBorder="1" applyAlignment="1" applyProtection="1">
      <alignment horizontal="center" vertical="center"/>
      <protection locked="0"/>
    </xf>
    <xf numFmtId="0" fontId="150" fillId="2" borderId="24" xfId="0" applyFont="1" applyFill="1" applyBorder="1" applyAlignment="1" applyProtection="1">
      <alignment horizontal="center" vertical="center"/>
      <protection locked="0"/>
    </xf>
    <xf numFmtId="0" fontId="204" fillId="2" borderId="34" xfId="0" applyFont="1" applyFill="1" applyBorder="1" applyAlignment="1" applyProtection="1">
      <alignment horizontal="center"/>
      <protection locked="0"/>
    </xf>
    <xf numFmtId="0" fontId="150" fillId="2" borderId="46" xfId="0" applyFont="1" applyFill="1" applyBorder="1" applyAlignment="1" applyProtection="1">
      <alignment horizontal="center" vertical="center"/>
      <protection locked="0"/>
    </xf>
    <xf numFmtId="0" fontId="150" fillId="2" borderId="1" xfId="0" applyFont="1" applyFill="1" applyBorder="1" applyAlignment="1" applyProtection="1">
      <alignment horizontal="center" vertical="center"/>
      <protection locked="0"/>
    </xf>
    <xf numFmtId="0" fontId="204" fillId="2" borderId="47" xfId="0" applyFont="1" applyFill="1" applyBorder="1" applyAlignment="1" applyProtection="1">
      <alignment horizontal="center"/>
      <protection locked="0"/>
    </xf>
    <xf numFmtId="0" fontId="231" fillId="2" borderId="232" xfId="0" applyFont="1" applyFill="1" applyBorder="1" applyAlignment="1" applyProtection="1">
      <alignment horizontal="center" vertical="center" wrapText="1"/>
      <protection locked="0"/>
    </xf>
    <xf numFmtId="0" fontId="232" fillId="2" borderId="232" xfId="0" applyFont="1" applyFill="1" applyBorder="1" applyProtection="1">
      <protection locked="0"/>
    </xf>
    <xf numFmtId="0" fontId="12" fillId="12" borderId="232" xfId="0" applyFont="1" applyFill="1" applyBorder="1" applyAlignment="1">
      <alignment horizontal="left" vertical="top"/>
    </xf>
    <xf numFmtId="0" fontId="10" fillId="12" borderId="232" xfId="0" applyFont="1" applyFill="1" applyBorder="1"/>
    <xf numFmtId="166" fontId="150" fillId="0" borderId="232" xfId="0" applyNumberFormat="1" applyFont="1" applyBorder="1" applyAlignment="1" applyProtection="1">
      <alignment horizontal="center" vertical="top"/>
      <protection locked="0"/>
    </xf>
    <xf numFmtId="0" fontId="204" fillId="0" borderId="232" xfId="0" applyFont="1" applyBorder="1" applyProtection="1">
      <protection locked="0"/>
    </xf>
    <xf numFmtId="0" fontId="150" fillId="0" borderId="232" xfId="0" applyFont="1" applyBorder="1" applyAlignment="1" applyProtection="1">
      <alignment horizontal="center" vertical="top"/>
      <protection locked="0"/>
    </xf>
    <xf numFmtId="0" fontId="204" fillId="0" borderId="237" xfId="0" applyFont="1" applyBorder="1" applyProtection="1">
      <protection locked="0"/>
    </xf>
    <xf numFmtId="1" fontId="143" fillId="50" borderId="34" xfId="0" applyNumberFormat="1" applyFont="1" applyFill="1" applyBorder="1" applyAlignment="1">
      <alignment horizontal="center" vertical="center" textRotation="90"/>
    </xf>
    <xf numFmtId="1" fontId="143" fillId="50" borderId="77" xfId="0" applyNumberFormat="1" applyFont="1" applyFill="1" applyBorder="1" applyAlignment="1">
      <alignment horizontal="center" vertical="center" textRotation="90"/>
    </xf>
    <xf numFmtId="0" fontId="144" fillId="31" borderId="0" xfId="0" applyFont="1" applyFill="1" applyAlignment="1">
      <alignment horizontal="left" vertical="top"/>
    </xf>
    <xf numFmtId="0" fontId="0" fillId="31" borderId="0" xfId="0" applyFill="1" applyAlignment="1">
      <alignment horizontal="left" vertical="top"/>
    </xf>
    <xf numFmtId="0" fontId="0" fillId="31" borderId="97" xfId="0" applyFill="1" applyBorder="1" applyAlignment="1">
      <alignment horizontal="left" vertical="top"/>
    </xf>
    <xf numFmtId="1" fontId="19" fillId="19" borderId="32" xfId="0" applyNumberFormat="1" applyFont="1" applyFill="1" applyBorder="1" applyAlignment="1">
      <alignment horizontal="center" vertical="center" textRotation="90"/>
    </xf>
    <xf numFmtId="1" fontId="19" fillId="19" borderId="43" xfId="0" applyNumberFormat="1" applyFont="1" applyFill="1" applyBorder="1" applyAlignment="1">
      <alignment horizontal="center" vertical="center" textRotation="90"/>
    </xf>
    <xf numFmtId="1" fontId="19" fillId="49" borderId="24" xfId="0" applyNumberFormat="1" applyFont="1" applyFill="1" applyBorder="1" applyAlignment="1">
      <alignment horizontal="center" vertical="center" textRotation="90"/>
    </xf>
    <xf numFmtId="1" fontId="19" fillId="49" borderId="1" xfId="0" applyNumberFormat="1" applyFont="1" applyFill="1" applyBorder="1" applyAlignment="1">
      <alignment horizontal="center" vertical="center" textRotation="90"/>
    </xf>
    <xf numFmtId="0" fontId="18" fillId="5" borderId="2" xfId="0" applyFont="1" applyFill="1" applyBorder="1" applyAlignment="1">
      <alignment horizontal="center" vertical="center" textRotation="90"/>
    </xf>
    <xf numFmtId="0" fontId="18" fillId="5" borderId="12" xfId="0" applyFont="1" applyFill="1" applyBorder="1" applyAlignment="1">
      <alignment horizontal="center" vertical="center" textRotation="90"/>
    </xf>
    <xf numFmtId="0" fontId="18" fillId="5" borderId="42" xfId="0" applyFont="1" applyFill="1" applyBorder="1" applyAlignment="1">
      <alignment horizontal="center" vertical="center" textRotation="90"/>
    </xf>
    <xf numFmtId="0" fontId="150" fillId="0" borderId="9" xfId="0" applyFont="1" applyBorder="1" applyAlignment="1" applyProtection="1">
      <alignment horizontal="center" vertical="center" wrapText="1"/>
      <protection locked="0"/>
    </xf>
    <xf numFmtId="0" fontId="23" fillId="0" borderId="71" xfId="0" applyFont="1" applyBorder="1" applyAlignment="1" applyProtection="1">
      <alignment horizontal="center" vertical="center" wrapText="1"/>
      <protection locked="0"/>
    </xf>
    <xf numFmtId="0" fontId="23" fillId="0" borderId="112" xfId="0" applyFont="1" applyBorder="1" applyAlignment="1" applyProtection="1">
      <alignment horizontal="center" vertical="center" wrapText="1"/>
      <protection locked="0"/>
    </xf>
    <xf numFmtId="0" fontId="23" fillId="0" borderId="72" xfId="0" applyFont="1" applyBorder="1" applyAlignment="1" applyProtection="1">
      <alignment horizontal="center" vertical="center" wrapText="1"/>
      <protection locked="0"/>
    </xf>
    <xf numFmtId="49" fontId="150" fillId="0" borderId="26" xfId="0" applyNumberFormat="1" applyFont="1" applyBorder="1" applyAlignment="1" applyProtection="1">
      <alignment horizontal="center" vertical="center"/>
      <protection locked="0"/>
    </xf>
    <xf numFmtId="49" fontId="150" fillId="0" borderId="24" xfId="0" applyNumberFormat="1" applyFont="1" applyBorder="1" applyAlignment="1" applyProtection="1">
      <alignment horizontal="center" vertical="center"/>
      <protection locked="0"/>
    </xf>
    <xf numFmtId="49" fontId="150" fillId="0" borderId="30" xfId="0" applyNumberFormat="1" applyFont="1" applyBorder="1" applyAlignment="1" applyProtection="1">
      <alignment horizontal="center" vertical="center"/>
      <protection locked="0"/>
    </xf>
    <xf numFmtId="49" fontId="150" fillId="0" borderId="15" xfId="0" applyNumberFormat="1" applyFont="1" applyBorder="1" applyAlignment="1" applyProtection="1">
      <alignment horizontal="center" vertical="center"/>
      <protection locked="0"/>
    </xf>
    <xf numFmtId="0" fontId="23" fillId="0" borderId="248" xfId="0" applyFont="1" applyBorder="1" applyAlignment="1" applyProtection="1">
      <alignment horizontal="center" vertical="center" textRotation="90"/>
      <protection locked="0"/>
    </xf>
    <xf numFmtId="0" fontId="150" fillId="0" borderId="25" xfId="0" applyFont="1" applyBorder="1" applyAlignment="1" applyProtection="1">
      <alignment horizontal="center" vertical="center"/>
      <protection locked="0"/>
    </xf>
    <xf numFmtId="0" fontId="150" fillId="0" borderId="45" xfId="0" applyFont="1" applyBorder="1" applyAlignment="1" applyProtection="1">
      <alignment horizontal="center" vertical="center"/>
      <protection locked="0"/>
    </xf>
    <xf numFmtId="0" fontId="18" fillId="49" borderId="92" xfId="0" applyFont="1" applyFill="1" applyBorder="1" applyAlignment="1">
      <alignment horizontal="center" vertical="center" textRotation="90"/>
    </xf>
    <xf numFmtId="0" fontId="18" fillId="49" borderId="91" xfId="0" applyFont="1" applyFill="1" applyBorder="1" applyAlignment="1">
      <alignment horizontal="center" vertical="center" textRotation="90"/>
    </xf>
    <xf numFmtId="0" fontId="18" fillId="49" borderId="94" xfId="0" applyFont="1" applyFill="1" applyBorder="1" applyAlignment="1">
      <alignment horizontal="center" vertical="center" textRotation="90"/>
    </xf>
    <xf numFmtId="0" fontId="13" fillId="25" borderId="24" xfId="0" applyFont="1" applyFill="1" applyBorder="1" applyAlignment="1">
      <alignment horizontal="left" vertical="center" wrapText="1"/>
    </xf>
    <xf numFmtId="0" fontId="13" fillId="25" borderId="15" xfId="0" applyFont="1" applyFill="1" applyBorder="1" applyAlignment="1">
      <alignment horizontal="left" vertical="center" wrapText="1"/>
    </xf>
    <xf numFmtId="0" fontId="144" fillId="50" borderId="15" xfId="0" applyFont="1" applyFill="1" applyBorder="1" applyAlignment="1">
      <alignment horizontal="right" vertical="top" wrapText="1"/>
    </xf>
    <xf numFmtId="0" fontId="144" fillId="50" borderId="16" xfId="0" applyFont="1" applyFill="1" applyBorder="1" applyAlignment="1">
      <alignment horizontal="right" vertical="top" wrapText="1"/>
    </xf>
    <xf numFmtId="0" fontId="12" fillId="50" borderId="86" xfId="0" applyFont="1" applyFill="1" applyBorder="1" applyAlignment="1">
      <alignment horizontal="left" vertical="top" wrapText="1"/>
    </xf>
    <xf numFmtId="0" fontId="12" fillId="50" borderId="182" xfId="0" applyFont="1" applyFill="1" applyBorder="1" applyAlignment="1">
      <alignment horizontal="left" vertical="top" wrapText="1"/>
    </xf>
    <xf numFmtId="0" fontId="12" fillId="50" borderId="72" xfId="0" applyFont="1" applyFill="1" applyBorder="1" applyAlignment="1">
      <alignment horizontal="left" vertical="top" wrapText="1"/>
    </xf>
    <xf numFmtId="0" fontId="12" fillId="50" borderId="73" xfId="0" applyFont="1" applyFill="1" applyBorder="1" applyAlignment="1">
      <alignment horizontal="left" vertical="top" wrapText="1"/>
    </xf>
    <xf numFmtId="0" fontId="144" fillId="50" borderId="0" xfId="0" applyFont="1" applyFill="1" applyAlignment="1">
      <alignment horizontal="left" vertical="top" wrapText="1"/>
    </xf>
    <xf numFmtId="0" fontId="144" fillId="50" borderId="97" xfId="0" applyFont="1" applyFill="1" applyBorder="1" applyAlignment="1">
      <alignment horizontal="left" vertical="top" wrapText="1"/>
    </xf>
    <xf numFmtId="1" fontId="143" fillId="50" borderId="38" xfId="0" applyNumberFormat="1" applyFont="1" applyFill="1" applyBorder="1" applyAlignment="1">
      <alignment horizontal="center" vertical="center" textRotation="90"/>
    </xf>
    <xf numFmtId="0" fontId="144" fillId="50" borderId="24" xfId="0" applyFont="1" applyFill="1" applyBorder="1" applyAlignment="1">
      <alignment horizontal="right" vertical="top" wrapText="1"/>
    </xf>
    <xf numFmtId="0" fontId="144" fillId="50" borderId="25" xfId="0" applyFont="1" applyFill="1" applyBorder="1" applyAlignment="1">
      <alignment horizontal="right" vertical="top" wrapText="1"/>
    </xf>
    <xf numFmtId="0" fontId="150" fillId="0" borderId="9" xfId="0" applyFont="1" applyBorder="1" applyAlignment="1" applyProtection="1">
      <alignment horizontal="center" vertical="center"/>
      <protection locked="0"/>
    </xf>
    <xf numFmtId="0" fontId="144" fillId="50" borderId="18" xfId="0" applyFont="1" applyFill="1" applyBorder="1" applyAlignment="1">
      <alignment vertical="top" wrapText="1"/>
    </xf>
    <xf numFmtId="0" fontId="0" fillId="50" borderId="18" xfId="0" applyFill="1" applyBorder="1" applyAlignment="1">
      <alignment vertical="top" wrapText="1"/>
    </xf>
    <xf numFmtId="0" fontId="0" fillId="50" borderId="19" xfId="0" applyFill="1" applyBorder="1" applyAlignment="1">
      <alignment vertical="top" wrapText="1"/>
    </xf>
    <xf numFmtId="2" fontId="150" fillId="0" borderId="17" xfId="1" applyNumberFormat="1" applyFont="1" applyBorder="1" applyAlignment="1" applyProtection="1">
      <alignment horizontal="center" vertical="center"/>
      <protection locked="0"/>
    </xf>
    <xf numFmtId="2" fontId="150" fillId="0" borderId="18" xfId="1" applyNumberFormat="1" applyFont="1" applyBorder="1" applyAlignment="1" applyProtection="1">
      <alignment horizontal="center" vertical="center"/>
      <protection locked="0"/>
    </xf>
    <xf numFmtId="9" fontId="150" fillId="0" borderId="30" xfId="1" applyFont="1" applyBorder="1" applyAlignment="1" applyProtection="1">
      <alignment horizontal="center" vertical="center"/>
      <protection locked="0"/>
    </xf>
    <xf numFmtId="9" fontId="150" fillId="0" borderId="15" xfId="1" applyFont="1" applyBorder="1" applyAlignment="1" applyProtection="1">
      <alignment horizontal="center" vertical="center"/>
      <protection locked="0"/>
    </xf>
    <xf numFmtId="9" fontId="150" fillId="0" borderId="16" xfId="1" applyFont="1" applyBorder="1" applyAlignment="1" applyProtection="1">
      <alignment horizontal="center" vertical="center"/>
      <protection locked="0"/>
    </xf>
    <xf numFmtId="0" fontId="150" fillId="0" borderId="19" xfId="0" applyFont="1" applyBorder="1" applyAlignment="1" applyProtection="1">
      <alignment horizontal="center" vertical="center"/>
      <protection locked="0"/>
    </xf>
    <xf numFmtId="0" fontId="10" fillId="25" borderId="33" xfId="0" applyFont="1" applyFill="1" applyBorder="1" applyAlignment="1">
      <alignment horizontal="left" vertical="top" wrapText="1"/>
    </xf>
    <xf numFmtId="0" fontId="10" fillId="25" borderId="24" xfId="0" applyFont="1" applyFill="1" applyBorder="1" applyAlignment="1">
      <alignment horizontal="left" vertical="top" wrapText="1"/>
    </xf>
    <xf numFmtId="0" fontId="10" fillId="25" borderId="25" xfId="0" applyFont="1" applyFill="1" applyBorder="1" applyAlignment="1">
      <alignment horizontal="left" vertical="top" wrapText="1"/>
    </xf>
    <xf numFmtId="0" fontId="10" fillId="25" borderId="14" xfId="0" applyFont="1" applyFill="1" applyBorder="1" applyAlignment="1">
      <alignment horizontal="left" vertical="top" wrapText="1"/>
    </xf>
    <xf numFmtId="0" fontId="10" fillId="25" borderId="15" xfId="0" applyFont="1" applyFill="1" applyBorder="1" applyAlignment="1">
      <alignment horizontal="left" vertical="top" wrapText="1"/>
    </xf>
    <xf numFmtId="0" fontId="10" fillId="25" borderId="16" xfId="0" applyFont="1" applyFill="1" applyBorder="1" applyAlignment="1">
      <alignment horizontal="left" vertical="top" wrapText="1"/>
    </xf>
    <xf numFmtId="0" fontId="12" fillId="25" borderId="24" xfId="0" applyFont="1" applyFill="1" applyBorder="1" applyAlignment="1">
      <alignment vertical="center" wrapText="1"/>
    </xf>
    <xf numFmtId="0" fontId="12" fillId="25" borderId="25" xfId="0" applyFont="1" applyFill="1" applyBorder="1" applyAlignment="1">
      <alignment vertical="center" wrapText="1"/>
    </xf>
    <xf numFmtId="0" fontId="12" fillId="25" borderId="15" xfId="0" applyFont="1" applyFill="1" applyBorder="1" applyAlignment="1">
      <alignment vertical="center" wrapText="1"/>
    </xf>
    <xf numFmtId="0" fontId="12" fillId="25" borderId="16" xfId="0" applyFont="1" applyFill="1" applyBorder="1" applyAlignment="1">
      <alignment vertical="center" wrapText="1"/>
    </xf>
    <xf numFmtId="0" fontId="14" fillId="0" borderId="241" xfId="0" applyFont="1" applyBorder="1" applyAlignment="1" applyProtection="1">
      <alignment horizontal="center" vertical="center" textRotation="90"/>
      <protection locked="0"/>
    </xf>
    <xf numFmtId="0" fontId="14" fillId="0" borderId="242" xfId="0" applyFont="1" applyBorder="1" applyAlignment="1" applyProtection="1">
      <alignment horizontal="center" vertical="center" textRotation="90"/>
      <protection locked="0"/>
    </xf>
    <xf numFmtId="0" fontId="12" fillId="19" borderId="90" xfId="0" applyFont="1" applyFill="1" applyBorder="1" applyAlignment="1">
      <alignment horizontal="left" vertical="top" wrapText="1"/>
    </xf>
    <xf numFmtId="0" fontId="12" fillId="19" borderId="0" xfId="0" applyFont="1" applyFill="1" applyAlignment="1">
      <alignment horizontal="left" vertical="top" wrapText="1"/>
    </xf>
    <xf numFmtId="0" fontId="12" fillId="19" borderId="97" xfId="0" applyFont="1" applyFill="1" applyBorder="1" applyAlignment="1">
      <alignment horizontal="left" vertical="top" wrapText="1"/>
    </xf>
    <xf numFmtId="2" fontId="150" fillId="0" borderId="233" xfId="0" applyNumberFormat="1" applyFont="1" applyBorder="1" applyAlignment="1" applyProtection="1">
      <alignment horizontal="center" vertical="center"/>
      <protection locked="0"/>
    </xf>
    <xf numFmtId="2" fontId="150" fillId="0" borderId="232" xfId="0" applyNumberFormat="1" applyFont="1" applyBorder="1" applyAlignment="1" applyProtection="1">
      <alignment horizontal="center" vertical="center"/>
      <protection locked="0"/>
    </xf>
    <xf numFmtId="2" fontId="150" fillId="0" borderId="30" xfId="0" applyNumberFormat="1" applyFont="1" applyBorder="1" applyAlignment="1" applyProtection="1">
      <alignment horizontal="center" vertical="center"/>
      <protection locked="0"/>
    </xf>
    <xf numFmtId="2" fontId="150" fillId="0" borderId="15" xfId="0" applyNumberFormat="1" applyFont="1" applyBorder="1" applyAlignment="1" applyProtection="1">
      <alignment horizontal="center" vertical="center"/>
      <protection locked="0"/>
    </xf>
    <xf numFmtId="0" fontId="150" fillId="0" borderId="72" xfId="0" applyFont="1" applyBorder="1" applyAlignment="1" applyProtection="1">
      <alignment horizontal="center" vertical="center"/>
      <protection locked="0"/>
    </xf>
    <xf numFmtId="0" fontId="144" fillId="50" borderId="90" xfId="0" applyFont="1" applyFill="1" applyBorder="1" applyAlignment="1">
      <alignment horizontal="left" vertical="top" wrapText="1"/>
    </xf>
    <xf numFmtId="0" fontId="144" fillId="50" borderId="44" xfId="0" applyFont="1" applyFill="1" applyBorder="1" applyAlignment="1">
      <alignment horizontal="left" vertical="top" wrapText="1"/>
    </xf>
    <xf numFmtId="1" fontId="19" fillId="49" borderId="3" xfId="0" applyNumberFormat="1" applyFont="1" applyFill="1" applyBorder="1" applyAlignment="1">
      <alignment horizontal="center" vertical="center" textRotation="90"/>
    </xf>
    <xf numFmtId="1" fontId="19" fillId="49" borderId="13" xfId="0" applyNumberFormat="1" applyFont="1" applyFill="1" applyBorder="1" applyAlignment="1">
      <alignment horizontal="center" vertical="center" textRotation="90"/>
    </xf>
    <xf numFmtId="0" fontId="12" fillId="19" borderId="4" xfId="0" applyFont="1" applyFill="1" applyBorder="1" applyAlignment="1">
      <alignment horizontal="left" vertical="top" wrapText="1"/>
    </xf>
    <xf numFmtId="0" fontId="12" fillId="19" borderId="5" xfId="0" applyFont="1" applyFill="1" applyBorder="1" applyAlignment="1">
      <alignment horizontal="left" vertical="top" wrapText="1"/>
    </xf>
    <xf numFmtId="0" fontId="12" fillId="19" borderId="6" xfId="0" applyFont="1" applyFill="1" applyBorder="1" applyAlignment="1">
      <alignment horizontal="left" vertical="top" wrapText="1"/>
    </xf>
    <xf numFmtId="0" fontId="12" fillId="19" borderId="14" xfId="0" applyFont="1" applyFill="1" applyBorder="1" applyAlignment="1">
      <alignment horizontal="left" vertical="top" wrapText="1"/>
    </xf>
    <xf numFmtId="0" fontId="12" fillId="19" borderId="15" xfId="0" applyFont="1" applyFill="1" applyBorder="1" applyAlignment="1">
      <alignment horizontal="left" vertical="top" wrapText="1"/>
    </xf>
    <xf numFmtId="0" fontId="12" fillId="19" borderId="16" xfId="0" applyFont="1" applyFill="1" applyBorder="1" applyAlignment="1">
      <alignment horizontal="left" vertical="top" wrapText="1"/>
    </xf>
    <xf numFmtId="0" fontId="12" fillId="25" borderId="33" xfId="0" applyFont="1" applyFill="1" applyBorder="1" applyAlignment="1">
      <alignment horizontal="left" vertical="top" wrapText="1"/>
    </xf>
    <xf numFmtId="0" fontId="12" fillId="25" borderId="14" xfId="0" applyFont="1" applyFill="1" applyBorder="1" applyAlignment="1">
      <alignment horizontal="left" vertical="top" wrapText="1"/>
    </xf>
    <xf numFmtId="0" fontId="150" fillId="0" borderId="16" xfId="0" applyFont="1" applyBorder="1" applyAlignment="1" applyProtection="1">
      <alignment horizontal="center" vertical="center"/>
      <protection locked="0"/>
    </xf>
    <xf numFmtId="0" fontId="12" fillId="19" borderId="235" xfId="0" applyFont="1" applyFill="1" applyBorder="1" applyAlignment="1">
      <alignment horizontal="left" vertical="top" wrapText="1"/>
    </xf>
    <xf numFmtId="0" fontId="12" fillId="19" borderId="232" xfId="0" applyFont="1" applyFill="1" applyBorder="1" applyAlignment="1">
      <alignment horizontal="left" vertical="top" wrapText="1"/>
    </xf>
    <xf numFmtId="0" fontId="12" fillId="19" borderId="236" xfId="0" applyFont="1" applyFill="1" applyBorder="1" applyAlignment="1">
      <alignment horizontal="left" vertical="top" wrapText="1"/>
    </xf>
    <xf numFmtId="0" fontId="205" fillId="0" borderId="71" xfId="6" applyFont="1" applyBorder="1" applyAlignment="1" applyProtection="1">
      <alignment horizontal="center" vertical="center"/>
      <protection locked="0"/>
    </xf>
    <xf numFmtId="0" fontId="205" fillId="0" borderId="72" xfId="6" applyFont="1" applyBorder="1" applyAlignment="1" applyProtection="1">
      <alignment horizontal="center" vertical="center"/>
      <protection locked="0"/>
    </xf>
    <xf numFmtId="0" fontId="6" fillId="20" borderId="138" xfId="6" applyFont="1" applyFill="1" applyBorder="1" applyAlignment="1">
      <alignment horizontal="center" vertical="center" textRotation="90" wrapText="1"/>
    </xf>
    <xf numFmtId="0" fontId="9" fillId="20" borderId="138" xfId="6" applyFill="1" applyBorder="1" applyAlignment="1">
      <alignment horizontal="center" vertical="center" textRotation="90" wrapText="1"/>
    </xf>
    <xf numFmtId="0" fontId="95" fillId="60" borderId="13" xfId="6" applyFont="1" applyFill="1" applyBorder="1" applyAlignment="1">
      <alignment vertical="center" textRotation="90"/>
    </xf>
    <xf numFmtId="0" fontId="95" fillId="60" borderId="113" xfId="6" applyFont="1" applyFill="1" applyBorder="1" applyAlignment="1">
      <alignment vertical="center" textRotation="90"/>
    </xf>
    <xf numFmtId="0" fontId="149" fillId="19" borderId="90" xfId="6" applyFont="1" applyFill="1" applyBorder="1" applyAlignment="1">
      <alignment horizontal="left" vertical="top" wrapText="1"/>
    </xf>
    <xf numFmtId="0" fontId="149" fillId="19" borderId="0" xfId="6" applyFont="1" applyFill="1" applyAlignment="1">
      <alignment horizontal="left" vertical="top" wrapText="1"/>
    </xf>
    <xf numFmtId="0" fontId="149" fillId="19" borderId="77" xfId="6" applyFont="1" applyFill="1" applyBorder="1" applyAlignment="1">
      <alignment horizontal="left" vertical="top" wrapText="1"/>
    </xf>
    <xf numFmtId="0" fontId="149" fillId="19" borderId="44" xfId="6" applyFont="1" applyFill="1" applyBorder="1" applyAlignment="1">
      <alignment horizontal="left" vertical="top" wrapText="1"/>
    </xf>
    <xf numFmtId="0" fontId="149" fillId="19" borderId="1" xfId="6" applyFont="1" applyFill="1" applyBorder="1" applyAlignment="1">
      <alignment horizontal="left" vertical="top" wrapText="1"/>
    </xf>
    <xf numFmtId="0" fontId="149" fillId="19" borderId="47" xfId="6" applyFont="1" applyFill="1" applyBorder="1" applyAlignment="1">
      <alignment horizontal="left" vertical="top" wrapText="1"/>
    </xf>
    <xf numFmtId="0" fontId="182" fillId="18" borderId="13" xfId="6" applyFont="1" applyFill="1" applyBorder="1" applyAlignment="1" applyProtection="1">
      <alignment horizontal="center" vertical="center" wrapText="1"/>
      <protection locked="0"/>
    </xf>
    <xf numFmtId="0" fontId="182" fillId="18" borderId="113" xfId="6" applyFont="1" applyFill="1" applyBorder="1" applyAlignment="1" applyProtection="1">
      <alignment horizontal="center" vertical="center" wrapText="1"/>
      <protection locked="0"/>
    </xf>
    <xf numFmtId="0" fontId="251" fillId="20" borderId="13" xfId="6" applyFont="1" applyFill="1" applyBorder="1" applyAlignment="1">
      <alignment horizontal="center" vertical="center" textRotation="90" wrapText="1"/>
    </xf>
    <xf numFmtId="0" fontId="251" fillId="20" borderId="113" xfId="6" applyFont="1" applyFill="1" applyBorder="1" applyAlignment="1">
      <alignment horizontal="center" vertical="center" textRotation="90" wrapText="1"/>
    </xf>
    <xf numFmtId="0" fontId="95" fillId="19" borderId="13" xfId="6" applyFont="1" applyFill="1" applyBorder="1" applyAlignment="1">
      <alignment vertical="center" textRotation="90"/>
    </xf>
    <xf numFmtId="0" fontId="95" fillId="19" borderId="113" xfId="6" applyFont="1" applyFill="1" applyBorder="1" applyAlignment="1">
      <alignment vertical="center" textRotation="90"/>
    </xf>
    <xf numFmtId="0" fontId="182" fillId="0" borderId="13" xfId="6" applyFont="1" applyBorder="1" applyAlignment="1" applyProtection="1">
      <alignment horizontal="center" vertical="center" wrapText="1"/>
      <protection locked="0"/>
    </xf>
    <xf numFmtId="0" fontId="182" fillId="0" borderId="113" xfId="6" applyFont="1" applyBorder="1" applyAlignment="1" applyProtection="1">
      <alignment horizontal="center" vertical="center" wrapText="1"/>
      <protection locked="0"/>
    </xf>
    <xf numFmtId="0" fontId="9" fillId="20" borderId="190" xfId="6" applyFill="1" applyBorder="1" applyAlignment="1">
      <alignment horizontal="center" vertical="center" textRotation="90" wrapText="1"/>
    </xf>
    <xf numFmtId="0" fontId="9" fillId="20" borderId="139" xfId="6" applyFill="1" applyBorder="1" applyAlignment="1">
      <alignment horizontal="center" vertical="center" textRotation="90" wrapText="1"/>
    </xf>
    <xf numFmtId="0" fontId="210" fillId="0" borderId="33" xfId="6" applyFont="1" applyBorder="1" applyAlignment="1" applyProtection="1">
      <alignment horizontal="center" vertical="center" wrapText="1"/>
      <protection locked="0"/>
    </xf>
    <xf numFmtId="0" fontId="210" fillId="0" borderId="24" xfId="6" applyFont="1" applyBorder="1" applyAlignment="1" applyProtection="1">
      <alignment horizontal="center" vertical="center" wrapText="1"/>
      <protection locked="0"/>
    </xf>
    <xf numFmtId="0" fontId="210" fillId="0" borderId="14" xfId="6" applyFont="1" applyBorder="1" applyAlignment="1" applyProtection="1">
      <alignment horizontal="center" vertical="center" wrapText="1"/>
      <protection locked="0"/>
    </xf>
    <xf numFmtId="0" fontId="210" fillId="0" borderId="15" xfId="6" applyFont="1" applyBorder="1" applyAlignment="1" applyProtection="1">
      <alignment horizontal="center" vertical="center" wrapText="1"/>
      <protection locked="0"/>
    </xf>
    <xf numFmtId="0" fontId="95" fillId="60" borderId="111" xfId="6" applyFont="1" applyFill="1" applyBorder="1" applyAlignment="1">
      <alignment vertical="center" textRotation="90"/>
    </xf>
    <xf numFmtId="0" fontId="182" fillId="18" borderId="33" xfId="6" applyFont="1" applyFill="1" applyBorder="1" applyAlignment="1" applyProtection="1">
      <alignment horizontal="center" vertical="center" wrapText="1"/>
      <protection locked="0"/>
    </xf>
    <xf numFmtId="0" fontId="182" fillId="18" borderId="24" xfId="6" applyFont="1" applyFill="1" applyBorder="1" applyAlignment="1" applyProtection="1">
      <alignment horizontal="center" vertical="center" wrapText="1"/>
      <protection locked="0"/>
    </xf>
    <xf numFmtId="0" fontId="182" fillId="18" borderId="34" xfId="6" applyFont="1" applyFill="1" applyBorder="1" applyAlignment="1" applyProtection="1">
      <alignment horizontal="center" vertical="center" wrapText="1"/>
      <protection locked="0"/>
    </xf>
    <xf numFmtId="0" fontId="182" fillId="18" borderId="14" xfId="6" applyFont="1" applyFill="1" applyBorder="1" applyAlignment="1" applyProtection="1">
      <alignment horizontal="center" vertical="center" wrapText="1"/>
      <protection locked="0"/>
    </xf>
    <xf numFmtId="0" fontId="182" fillId="18" borderId="15" xfId="6" applyFont="1" applyFill="1" applyBorder="1" applyAlignment="1" applyProtection="1">
      <alignment horizontal="center" vertical="center" wrapText="1"/>
      <protection locked="0"/>
    </xf>
    <xf numFmtId="0" fontId="182" fillId="18" borderId="38" xfId="6" applyFont="1" applyFill="1" applyBorder="1" applyAlignment="1" applyProtection="1">
      <alignment horizontal="center" vertical="center" wrapText="1"/>
      <protection locked="0"/>
    </xf>
    <xf numFmtId="0" fontId="149" fillId="19" borderId="33" xfId="6" applyFont="1" applyFill="1" applyBorder="1" applyAlignment="1">
      <alignment horizontal="left" vertical="top" wrapText="1"/>
    </xf>
    <xf numFmtId="0" fontId="149" fillId="19" borderId="24" xfId="6" applyFont="1" applyFill="1" applyBorder="1" applyAlignment="1">
      <alignment horizontal="left" vertical="top" wrapText="1"/>
    </xf>
    <xf numFmtId="0" fontId="149" fillId="19" borderId="34" xfId="6" applyFont="1" applyFill="1" applyBorder="1" applyAlignment="1">
      <alignment horizontal="left" vertical="top" wrapText="1"/>
    </xf>
    <xf numFmtId="0" fontId="149" fillId="19" borderId="14" xfId="6" applyFont="1" applyFill="1" applyBorder="1" applyAlignment="1">
      <alignment horizontal="left" vertical="top" wrapText="1"/>
    </xf>
    <xf numFmtId="0" fontId="149" fillId="19" borderId="15" xfId="6" applyFont="1" applyFill="1" applyBorder="1" applyAlignment="1">
      <alignment horizontal="left" vertical="top" wrapText="1"/>
    </xf>
    <xf numFmtId="0" fontId="149" fillId="19" borderId="38" xfId="6" applyFont="1" applyFill="1" applyBorder="1" applyAlignment="1">
      <alignment horizontal="left" vertical="top" wrapText="1"/>
    </xf>
    <xf numFmtId="0" fontId="95" fillId="19" borderId="111" xfId="6" applyFont="1" applyFill="1" applyBorder="1" applyAlignment="1">
      <alignment vertical="center" textRotation="90"/>
    </xf>
    <xf numFmtId="0" fontId="92" fillId="19" borderId="33" xfId="6" applyFont="1" applyFill="1" applyBorder="1" applyAlignment="1">
      <alignment horizontal="left" vertical="center" wrapText="1"/>
    </xf>
    <xf numFmtId="0" fontId="92" fillId="19" borderId="24" xfId="6" applyFont="1" applyFill="1" applyBorder="1" applyAlignment="1">
      <alignment horizontal="left" vertical="center" wrapText="1"/>
    </xf>
    <xf numFmtId="0" fontId="92" fillId="19" borderId="34" xfId="6" applyFont="1" applyFill="1" applyBorder="1" applyAlignment="1">
      <alignment horizontal="left" vertical="center" wrapText="1"/>
    </xf>
    <xf numFmtId="0" fontId="92" fillId="19" borderId="14" xfId="6" applyFont="1" applyFill="1" applyBorder="1" applyAlignment="1">
      <alignment horizontal="left" vertical="center" wrapText="1"/>
    </xf>
    <xf numFmtId="0" fontId="92" fillId="19" borderId="15" xfId="6" applyFont="1" applyFill="1" applyBorder="1" applyAlignment="1">
      <alignment horizontal="left" vertical="center" wrapText="1"/>
    </xf>
    <xf numFmtId="0" fontId="92" fillId="19" borderId="38" xfId="6" applyFont="1" applyFill="1" applyBorder="1" applyAlignment="1">
      <alignment horizontal="left" vertical="center" wrapText="1"/>
    </xf>
    <xf numFmtId="0" fontId="261" fillId="0" borderId="14" xfId="6" applyFont="1" applyBorder="1" applyAlignment="1" applyProtection="1">
      <alignment horizontal="center" vertical="center"/>
      <protection locked="0"/>
    </xf>
    <xf numFmtId="0" fontId="261" fillId="0" borderId="15" xfId="6" applyFont="1" applyBorder="1" applyAlignment="1" applyProtection="1">
      <alignment horizontal="center" vertical="center"/>
      <protection locked="0"/>
    </xf>
    <xf numFmtId="0" fontId="261" fillId="0" borderId="55" xfId="6" applyFont="1" applyBorder="1" applyAlignment="1" applyProtection="1">
      <alignment horizontal="center" vertical="center"/>
      <protection locked="0"/>
    </xf>
    <xf numFmtId="0" fontId="261" fillId="0" borderId="56" xfId="6" applyFont="1" applyBorder="1" applyAlignment="1" applyProtection="1">
      <alignment horizontal="center" vertical="center"/>
      <protection locked="0"/>
    </xf>
    <xf numFmtId="0" fontId="6" fillId="20" borderId="190" xfId="6" applyFont="1" applyFill="1" applyBorder="1" applyAlignment="1">
      <alignment horizontal="center" vertical="center" textRotation="90" wrapText="1"/>
    </xf>
    <xf numFmtId="0" fontId="182" fillId="0" borderId="33" xfId="6" applyFont="1" applyBorder="1" applyAlignment="1" applyProtection="1">
      <alignment horizontal="center" vertical="center" wrapText="1"/>
      <protection locked="0"/>
    </xf>
    <xf numFmtId="0" fontId="182" fillId="0" borderId="24" xfId="6" applyFont="1" applyBorder="1" applyAlignment="1" applyProtection="1">
      <alignment horizontal="center" vertical="center" wrapText="1"/>
      <protection locked="0"/>
    </xf>
    <xf numFmtId="0" fontId="182" fillId="0" borderId="44" xfId="6" applyFont="1" applyBorder="1" applyAlignment="1" applyProtection="1">
      <alignment horizontal="center" vertical="center" wrapText="1"/>
      <protection locked="0"/>
    </xf>
    <xf numFmtId="0" fontId="182" fillId="0" borderId="1" xfId="6" applyFont="1" applyBorder="1" applyAlignment="1" applyProtection="1">
      <alignment horizontal="center" vertical="center" wrapText="1"/>
      <protection locked="0"/>
    </xf>
    <xf numFmtId="0" fontId="94" fillId="0" borderId="0" xfId="6" applyFont="1" applyAlignment="1">
      <alignment horizontal="right" vertical="top" wrapText="1"/>
    </xf>
    <xf numFmtId="0" fontId="94" fillId="0" borderId="1" xfId="6" applyFont="1" applyBorder="1" applyAlignment="1">
      <alignment horizontal="right" vertical="top" wrapText="1"/>
    </xf>
    <xf numFmtId="0" fontId="92" fillId="18" borderId="0" xfId="6" applyFont="1" applyFill="1" applyAlignment="1">
      <alignment horizontal="center" vertical="center" wrapText="1"/>
    </xf>
    <xf numFmtId="0" fontId="92" fillId="19" borderId="71" xfId="6" applyFont="1" applyFill="1" applyBorder="1" applyAlignment="1">
      <alignment horizontal="left" vertical="top" wrapText="1"/>
    </xf>
    <xf numFmtId="0" fontId="92" fillId="19" borderId="72" xfId="6" applyFont="1" applyFill="1" applyBorder="1" applyAlignment="1">
      <alignment horizontal="left" vertical="top" wrapText="1"/>
    </xf>
    <xf numFmtId="0" fontId="92" fillId="19" borderId="112" xfId="6" applyFont="1" applyFill="1" applyBorder="1" applyAlignment="1">
      <alignment horizontal="left" vertical="top" wrapText="1"/>
    </xf>
    <xf numFmtId="0" fontId="9" fillId="20" borderId="196" xfId="6" applyFill="1" applyBorder="1" applyAlignment="1">
      <alignment horizontal="center" vertical="center" textRotation="90" wrapText="1"/>
    </xf>
    <xf numFmtId="0" fontId="9" fillId="20" borderId="194" xfId="6" applyFill="1" applyBorder="1" applyAlignment="1">
      <alignment horizontal="center" vertical="center" textRotation="90" wrapText="1"/>
    </xf>
    <xf numFmtId="0" fontId="92" fillId="19" borderId="33" xfId="6" applyFont="1" applyFill="1" applyBorder="1" applyAlignment="1">
      <alignment horizontal="left" vertical="top" wrapText="1"/>
    </xf>
    <xf numFmtId="0" fontId="92" fillId="19" borderId="24" xfId="6" applyFont="1" applyFill="1" applyBorder="1" applyAlignment="1">
      <alignment horizontal="left" vertical="top" wrapText="1"/>
    </xf>
    <xf numFmtId="0" fontId="92" fillId="19" borderId="34" xfId="6" applyFont="1" applyFill="1" applyBorder="1" applyAlignment="1">
      <alignment horizontal="left" vertical="top" wrapText="1"/>
    </xf>
    <xf numFmtId="0" fontId="92" fillId="19" borderId="14" xfId="6" applyFont="1" applyFill="1" applyBorder="1" applyAlignment="1">
      <alignment horizontal="left" vertical="top" wrapText="1"/>
    </xf>
    <xf numFmtId="0" fontId="92" fillId="19" borderId="15" xfId="6" applyFont="1" applyFill="1" applyBorder="1" applyAlignment="1">
      <alignment horizontal="left" vertical="top" wrapText="1"/>
    </xf>
    <xf numFmtId="0" fontId="92" fillId="19" borderId="38" xfId="6" applyFont="1" applyFill="1" applyBorder="1" applyAlignment="1">
      <alignment horizontal="left" vertical="top" wrapText="1"/>
    </xf>
    <xf numFmtId="0" fontId="105" fillId="0" borderId="111" xfId="6" applyFont="1" applyBorder="1" applyAlignment="1" applyProtection="1">
      <alignment horizontal="center" vertical="center" wrapText="1"/>
      <protection locked="0"/>
    </xf>
    <xf numFmtId="0" fontId="9" fillId="20" borderId="193" xfId="6" applyFill="1" applyBorder="1" applyAlignment="1">
      <alignment horizontal="center" vertical="center" textRotation="90" wrapText="1"/>
    </xf>
    <xf numFmtId="0" fontId="210" fillId="0" borderId="85" xfId="6" applyFont="1" applyBorder="1" applyAlignment="1" applyProtection="1">
      <alignment horizontal="center" vertical="center" wrapText="1"/>
      <protection locked="0"/>
    </xf>
    <xf numFmtId="0" fontId="210" fillId="0" borderId="86" xfId="6" applyFont="1" applyBorder="1" applyAlignment="1" applyProtection="1">
      <alignment horizontal="center" vertical="center" wrapText="1"/>
      <protection locked="0"/>
    </xf>
    <xf numFmtId="0" fontId="210" fillId="0" borderId="71" xfId="6" applyFont="1" applyBorder="1" applyAlignment="1" applyProtection="1">
      <alignment horizontal="center" vertical="center" wrapText="1"/>
      <protection locked="0"/>
    </xf>
    <xf numFmtId="0" fontId="210" fillId="0" borderId="72" xfId="6" applyFont="1" applyBorder="1" applyAlignment="1" applyProtection="1">
      <alignment horizontal="center" vertical="center" wrapText="1"/>
      <protection locked="0"/>
    </xf>
    <xf numFmtId="0" fontId="105" fillId="0" borderId="71" xfId="6" applyFont="1" applyBorder="1" applyAlignment="1" applyProtection="1">
      <alignment horizontal="center" vertical="center" wrapText="1"/>
      <protection locked="0"/>
    </xf>
    <xf numFmtId="0" fontId="105" fillId="0" borderId="72" xfId="6" applyFont="1" applyBorder="1" applyAlignment="1" applyProtection="1">
      <alignment horizontal="center" vertical="center" wrapText="1"/>
      <protection locked="0"/>
    </xf>
    <xf numFmtId="0" fontId="105" fillId="0" borderId="55" xfId="6" applyFont="1" applyBorder="1" applyAlignment="1" applyProtection="1">
      <alignment horizontal="center" vertical="center" wrapText="1"/>
      <protection locked="0"/>
    </xf>
    <xf numFmtId="0" fontId="105" fillId="0" borderId="56" xfId="6" applyFont="1" applyBorder="1" applyAlignment="1" applyProtection="1">
      <alignment horizontal="center" vertical="center" wrapText="1"/>
      <protection locked="0"/>
    </xf>
    <xf numFmtId="0" fontId="105" fillId="0" borderId="187" xfId="10" applyFont="1" applyBorder="1" applyAlignment="1" applyProtection="1">
      <alignment horizontal="center" vertical="center" wrapText="1"/>
      <protection locked="0"/>
    </xf>
    <xf numFmtId="0" fontId="105" fillId="0" borderId="36" xfId="10" applyFont="1" applyBorder="1" applyAlignment="1" applyProtection="1">
      <alignment horizontal="center" vertical="center" wrapText="1"/>
      <protection locked="0"/>
    </xf>
    <xf numFmtId="0" fontId="9" fillId="2" borderId="70" xfId="6" applyFill="1" applyBorder="1" applyAlignment="1">
      <alignment horizontal="center" vertical="center" textRotation="90" wrapText="1"/>
    </xf>
    <xf numFmtId="0" fontId="105" fillId="0" borderId="113" xfId="6" applyFont="1" applyBorder="1" applyAlignment="1" applyProtection="1">
      <alignment horizontal="center" vertical="center" wrapText="1"/>
      <protection locked="0"/>
    </xf>
    <xf numFmtId="0" fontId="10" fillId="20" borderId="138" xfId="10" applyFill="1" applyBorder="1" applyAlignment="1">
      <alignment horizontal="center" vertical="center" textRotation="90" wrapText="1"/>
    </xf>
    <xf numFmtId="0" fontId="6" fillId="20" borderId="111" xfId="6" applyFont="1" applyFill="1" applyBorder="1" applyAlignment="1">
      <alignment horizontal="center" vertical="center" textRotation="90" wrapText="1"/>
    </xf>
    <xf numFmtId="0" fontId="9" fillId="20" borderId="111" xfId="6" applyFill="1" applyBorder="1" applyAlignment="1">
      <alignment horizontal="center" vertical="center" textRotation="90" wrapText="1"/>
    </xf>
    <xf numFmtId="0" fontId="9" fillId="20" borderId="138" xfId="6" applyFill="1" applyBorder="1" applyAlignment="1" applyProtection="1">
      <alignment horizontal="center" vertical="center" textRotation="90" wrapText="1"/>
      <protection locked="0"/>
    </xf>
    <xf numFmtId="0" fontId="9" fillId="20" borderId="113" xfId="6" applyFill="1" applyBorder="1" applyAlignment="1">
      <alignment horizontal="center" vertical="center" textRotation="90" wrapText="1"/>
    </xf>
    <xf numFmtId="49" fontId="105" fillId="0" borderId="111" xfId="6" applyNumberFormat="1" applyFont="1" applyBorder="1" applyAlignment="1" applyProtection="1">
      <alignment horizontal="center" vertical="center" wrapText="1"/>
      <protection locked="0"/>
    </xf>
    <xf numFmtId="49" fontId="105" fillId="0" borderId="71" xfId="6" applyNumberFormat="1" applyFont="1" applyBorder="1" applyAlignment="1" applyProtection="1">
      <alignment horizontal="center" vertical="center" wrapText="1"/>
      <protection locked="0"/>
    </xf>
    <xf numFmtId="49" fontId="105" fillId="0" borderId="113" xfId="6" applyNumberFormat="1" applyFont="1" applyBorder="1" applyAlignment="1" applyProtection="1">
      <alignment horizontal="center" vertical="center" wrapText="1"/>
      <protection locked="0"/>
    </xf>
    <xf numFmtId="49" fontId="105" fillId="0" borderId="55" xfId="6" applyNumberFormat="1" applyFont="1" applyBorder="1" applyAlignment="1" applyProtection="1">
      <alignment horizontal="center" vertical="center" wrapText="1"/>
      <protection locked="0"/>
    </xf>
    <xf numFmtId="0" fontId="210" fillId="0" borderId="140" xfId="6" applyFont="1" applyBorder="1" applyAlignment="1" applyProtection="1">
      <alignment horizontal="center" vertical="center" wrapText="1"/>
      <protection locked="0"/>
    </xf>
    <xf numFmtId="0" fontId="210" fillId="0" borderId="111" xfId="6" applyFont="1" applyBorder="1" applyAlignment="1" applyProtection="1">
      <alignment horizontal="center" vertical="center" wrapText="1"/>
      <protection locked="0"/>
    </xf>
    <xf numFmtId="0" fontId="95" fillId="25" borderId="111" xfId="6" applyFont="1" applyFill="1" applyBorder="1" applyAlignment="1">
      <alignment vertical="center" textRotation="90"/>
    </xf>
    <xf numFmtId="0" fontId="92" fillId="19" borderId="4" xfId="6" applyFont="1" applyFill="1" applyBorder="1" applyAlignment="1">
      <alignment horizontal="left" vertical="top" wrapText="1"/>
    </xf>
    <xf numFmtId="0" fontId="92" fillId="19" borderId="5" xfId="6" applyFont="1" applyFill="1" applyBorder="1" applyAlignment="1">
      <alignment horizontal="left" vertical="top" wrapText="1"/>
    </xf>
    <xf numFmtId="0" fontId="92" fillId="19" borderId="67" xfId="6" applyFont="1" applyFill="1" applyBorder="1" applyAlignment="1">
      <alignment horizontal="left" vertical="top" wrapText="1"/>
    </xf>
    <xf numFmtId="0" fontId="92" fillId="19" borderId="44" xfId="6" applyFont="1" applyFill="1" applyBorder="1" applyAlignment="1">
      <alignment horizontal="left" vertical="top" wrapText="1"/>
    </xf>
    <xf numFmtId="0" fontId="92" fillId="19" borderId="1" xfId="6" applyFont="1" applyFill="1" applyBorder="1" applyAlignment="1">
      <alignment horizontal="left" vertical="top" wrapText="1"/>
    </xf>
    <xf numFmtId="0" fontId="92" fillId="19" borderId="47" xfId="6" applyFont="1" applyFill="1" applyBorder="1" applyAlignment="1">
      <alignment horizontal="left" vertical="top" wrapText="1"/>
    </xf>
    <xf numFmtId="0" fontId="105" fillId="2" borderId="33" xfId="6" applyFont="1" applyFill="1" applyBorder="1" applyAlignment="1">
      <alignment horizontal="center" vertical="center" wrapText="1"/>
    </xf>
    <xf numFmtId="0" fontId="105" fillId="2" borderId="24" xfId="6" applyFont="1" applyFill="1" applyBorder="1" applyAlignment="1">
      <alignment horizontal="center" vertical="center" wrapText="1"/>
    </xf>
    <xf numFmtId="0" fontId="105" fillId="2" borderId="27" xfId="6" applyFont="1" applyFill="1" applyBorder="1" applyAlignment="1">
      <alignment horizontal="center" vertical="center" wrapText="1"/>
    </xf>
    <xf numFmtId="0" fontId="105" fillId="2" borderId="14" xfId="6" applyFont="1" applyFill="1" applyBorder="1" applyAlignment="1">
      <alignment horizontal="center" vertical="center" wrapText="1"/>
    </xf>
    <xf numFmtId="0" fontId="105" fillId="2" borderId="15" xfId="6" applyFont="1" applyFill="1" applyBorder="1" applyAlignment="1">
      <alignment horizontal="center" vertical="center" wrapText="1"/>
    </xf>
    <xf numFmtId="0" fontId="105" fillId="2" borderId="31" xfId="6" applyFont="1" applyFill="1" applyBorder="1" applyAlignment="1">
      <alignment horizontal="center" vertical="center" wrapText="1"/>
    </xf>
    <xf numFmtId="0" fontId="210" fillId="0" borderId="34" xfId="6" applyFont="1" applyBorder="1" applyAlignment="1" applyProtection="1">
      <alignment horizontal="center" vertical="center" wrapText="1"/>
      <protection locked="0"/>
    </xf>
    <xf numFmtId="0" fontId="210" fillId="0" borderId="38" xfId="6" applyFont="1" applyBorder="1" applyAlignment="1" applyProtection="1">
      <alignment horizontal="center" vertical="center" wrapText="1"/>
      <protection locked="0"/>
    </xf>
    <xf numFmtId="0" fontId="12" fillId="0" borderId="71" xfId="6" quotePrefix="1" applyFont="1" applyBorder="1" applyAlignment="1">
      <alignment horizontal="center" vertical="center" wrapText="1"/>
    </xf>
    <xf numFmtId="0" fontId="12" fillId="0" borderId="72" xfId="6" applyFont="1" applyBorder="1" applyAlignment="1">
      <alignment horizontal="center" vertical="center" wrapText="1"/>
    </xf>
    <xf numFmtId="0" fontId="12" fillId="0" borderId="112" xfId="6" applyFont="1" applyBorder="1" applyAlignment="1">
      <alignment horizontal="center" vertical="center" wrapText="1"/>
    </xf>
    <xf numFmtId="0" fontId="12" fillId="19" borderId="33" xfId="6" quotePrefix="1" applyFont="1" applyFill="1" applyBorder="1" applyAlignment="1">
      <alignment horizontal="left" vertical="center" wrapText="1"/>
    </xf>
    <xf numFmtId="0" fontId="12" fillId="19" borderId="24" xfId="6" applyFont="1" applyFill="1" applyBorder="1" applyAlignment="1">
      <alignment horizontal="left" vertical="center" wrapText="1"/>
    </xf>
    <xf numFmtId="0" fontId="12" fillId="19" borderId="27" xfId="6" applyFont="1" applyFill="1" applyBorder="1" applyAlignment="1">
      <alignment horizontal="left" vertical="center" wrapText="1"/>
    </xf>
    <xf numFmtId="0" fontId="12" fillId="19" borderId="34" xfId="6" applyFont="1" applyFill="1" applyBorder="1" applyAlignment="1">
      <alignment horizontal="left" vertical="center" wrapText="1"/>
    </xf>
    <xf numFmtId="0" fontId="175" fillId="0" borderId="71" xfId="6" applyFont="1" applyBorder="1" applyAlignment="1" applyProtection="1">
      <alignment horizontal="center" vertical="center" wrapText="1"/>
      <protection locked="0"/>
    </xf>
    <xf numFmtId="0" fontId="175" fillId="0" borderId="72" xfId="6" applyFont="1" applyBorder="1" applyAlignment="1" applyProtection="1">
      <alignment horizontal="center" vertical="center" wrapText="1"/>
      <protection locked="0"/>
    </xf>
    <xf numFmtId="0" fontId="6" fillId="20" borderId="85" xfId="6" applyFont="1" applyFill="1" applyBorder="1" applyAlignment="1">
      <alignment horizontal="center" vertical="center" textRotation="90" wrapText="1"/>
    </xf>
    <xf numFmtId="0" fontId="9" fillId="20" borderId="71" xfId="6" applyFill="1" applyBorder="1" applyAlignment="1">
      <alignment horizontal="center" vertical="center" textRotation="90" wrapText="1"/>
    </xf>
    <xf numFmtId="0" fontId="6" fillId="20" borderId="193" xfId="6" applyFont="1" applyFill="1" applyBorder="1" applyAlignment="1">
      <alignment horizontal="center" vertical="center" textRotation="90" wrapText="1"/>
    </xf>
    <xf numFmtId="0" fontId="9" fillId="2" borderId="138" xfId="6" applyFill="1" applyBorder="1" applyAlignment="1">
      <alignment horizontal="center" vertical="center" textRotation="90" wrapText="1"/>
    </xf>
    <xf numFmtId="0" fontId="205" fillId="0" borderId="55" xfId="6" applyFont="1" applyBorder="1" applyAlignment="1" applyProtection="1">
      <alignment horizontal="center" vertical="center"/>
      <protection locked="0"/>
    </xf>
    <xf numFmtId="0" fontId="205" fillId="0" borderId="56" xfId="6" applyFont="1" applyBorder="1" applyAlignment="1" applyProtection="1">
      <alignment horizontal="center" vertical="center"/>
      <protection locked="0"/>
    </xf>
    <xf numFmtId="0" fontId="105" fillId="0" borderId="33" xfId="6" applyFont="1" applyBorder="1" applyAlignment="1" applyProtection="1">
      <alignment horizontal="center" vertical="center" wrapText="1"/>
      <protection locked="0"/>
    </xf>
    <xf numFmtId="0" fontId="105" fillId="0" borderId="24" xfId="6" applyFont="1" applyBorder="1" applyAlignment="1" applyProtection="1">
      <alignment horizontal="center" vertical="center" wrapText="1"/>
      <protection locked="0"/>
    </xf>
    <xf numFmtId="0" fontId="105" fillId="0" borderId="14" xfId="6" applyFont="1" applyBorder="1" applyAlignment="1" applyProtection="1">
      <alignment horizontal="center" vertical="center" wrapText="1"/>
      <protection locked="0"/>
    </xf>
    <xf numFmtId="0" fontId="105" fillId="0" borderId="15" xfId="6" applyFont="1" applyBorder="1" applyAlignment="1" applyProtection="1">
      <alignment horizontal="center" vertical="center" wrapText="1"/>
      <protection locked="0"/>
    </xf>
    <xf numFmtId="0" fontId="70" fillId="0" borderId="34" xfId="6" applyFont="1" applyBorder="1" applyAlignment="1">
      <alignment horizontal="center" vertical="center" wrapText="1"/>
    </xf>
    <xf numFmtId="0" fontId="70" fillId="0" borderId="38" xfId="6" applyFont="1" applyBorder="1" applyAlignment="1">
      <alignment horizontal="center" vertical="center" wrapText="1"/>
    </xf>
    <xf numFmtId="0" fontId="105" fillId="0" borderId="85" xfId="6" applyFont="1" applyBorder="1" applyAlignment="1" applyProtection="1">
      <alignment horizontal="center" vertical="center" wrapText="1"/>
      <protection locked="0"/>
    </xf>
    <xf numFmtId="0" fontId="105" fillId="0" borderId="86" xfId="6" applyFont="1" applyBorder="1" applyAlignment="1" applyProtection="1">
      <alignment horizontal="center" vertical="center" wrapText="1"/>
      <protection locked="0"/>
    </xf>
    <xf numFmtId="0" fontId="105" fillId="2" borderId="44" xfId="6" applyFont="1" applyFill="1" applyBorder="1" applyAlignment="1">
      <alignment horizontal="center" vertical="center" wrapText="1"/>
    </xf>
    <xf numFmtId="0" fontId="105" fillId="2" borderId="1" xfId="6" applyFont="1" applyFill="1" applyBorder="1" applyAlignment="1">
      <alignment horizontal="center" vertical="center" wrapText="1"/>
    </xf>
    <xf numFmtId="0" fontId="105" fillId="2" borderId="48" xfId="6" applyFont="1" applyFill="1" applyBorder="1" applyAlignment="1">
      <alignment horizontal="center" vertical="center" wrapText="1"/>
    </xf>
    <xf numFmtId="0" fontId="205" fillId="0" borderId="111" xfId="6" applyFont="1" applyBorder="1" applyAlignment="1" applyProtection="1">
      <alignment horizontal="center" vertical="center"/>
      <protection locked="0"/>
    </xf>
    <xf numFmtId="0" fontId="182" fillId="0" borderId="14" xfId="6" applyFont="1" applyBorder="1" applyAlignment="1" applyProtection="1">
      <alignment horizontal="center" vertical="center" wrapText="1"/>
      <protection locked="0"/>
    </xf>
    <xf numFmtId="0" fontId="182" fillId="0" borderId="15" xfId="6" applyFont="1" applyBorder="1" applyAlignment="1" applyProtection="1">
      <alignment horizontal="center" vertical="center" wrapText="1"/>
      <protection locked="0"/>
    </xf>
    <xf numFmtId="0" fontId="92" fillId="19" borderId="235" xfId="6" applyFont="1" applyFill="1" applyBorder="1" applyAlignment="1">
      <alignment horizontal="left" vertical="top" wrapText="1"/>
    </xf>
    <xf numFmtId="0" fontId="92" fillId="19" borderId="232" xfId="6" applyFont="1" applyFill="1" applyBorder="1" applyAlignment="1">
      <alignment horizontal="left" vertical="top" wrapText="1"/>
    </xf>
    <xf numFmtId="0" fontId="92" fillId="19" borderId="234" xfId="6" applyFont="1" applyFill="1" applyBorder="1" applyAlignment="1">
      <alignment horizontal="left" vertical="top" wrapText="1"/>
    </xf>
    <xf numFmtId="0" fontId="205" fillId="0" borderId="140" xfId="6" applyFont="1" applyBorder="1" applyAlignment="1" applyProtection="1">
      <alignment horizontal="center" vertical="center" wrapText="1"/>
      <protection locked="0"/>
    </xf>
    <xf numFmtId="0" fontId="205" fillId="0" borderId="111" xfId="6" applyFont="1" applyBorder="1" applyAlignment="1" applyProtection="1">
      <alignment horizontal="center" vertical="center" wrapText="1"/>
      <protection locked="0"/>
    </xf>
    <xf numFmtId="0" fontId="105" fillId="0" borderId="34" xfId="6" applyFont="1" applyBorder="1" applyAlignment="1" applyProtection="1">
      <alignment horizontal="center" vertical="center" wrapText="1"/>
      <protection locked="0"/>
    </xf>
    <xf numFmtId="0" fontId="105" fillId="0" borderId="38" xfId="6" applyFont="1" applyBorder="1" applyAlignment="1" applyProtection="1">
      <alignment horizontal="center" vertical="center" wrapText="1"/>
      <protection locked="0"/>
    </xf>
    <xf numFmtId="2" fontId="34" fillId="19" borderId="85" xfId="6" applyNumberFormat="1" applyFont="1" applyFill="1" applyBorder="1" applyAlignment="1">
      <alignment horizontal="left" vertical="top"/>
    </xf>
    <xf numFmtId="2" fontId="34" fillId="19" borderId="86" xfId="6" applyNumberFormat="1" applyFont="1" applyFill="1" applyBorder="1" applyAlignment="1">
      <alignment horizontal="left" vertical="top"/>
    </xf>
    <xf numFmtId="2" fontId="34" fillId="19" borderId="87" xfId="6" applyNumberFormat="1" applyFont="1" applyFill="1" applyBorder="1" applyAlignment="1">
      <alignment horizontal="left" vertical="top"/>
    </xf>
    <xf numFmtId="0" fontId="95" fillId="19" borderId="32" xfId="6" applyFont="1" applyFill="1" applyBorder="1" applyAlignment="1">
      <alignment vertical="center" textRotation="90" wrapText="1"/>
    </xf>
    <xf numFmtId="0" fontId="95" fillId="19" borderId="70" xfId="6" applyFont="1" applyFill="1" applyBorder="1" applyAlignment="1">
      <alignment vertical="center" textRotation="90" wrapText="1"/>
    </xf>
    <xf numFmtId="0" fontId="95" fillId="19" borderId="43" xfId="6" applyFont="1" applyFill="1" applyBorder="1" applyAlignment="1">
      <alignment vertical="center" textRotation="90" wrapText="1"/>
    </xf>
    <xf numFmtId="0" fontId="151" fillId="0" borderId="33" xfId="6" applyFont="1" applyBorder="1" applyAlignment="1" applyProtection="1">
      <alignment horizontal="left" vertical="top" wrapText="1"/>
      <protection locked="0"/>
    </xf>
    <xf numFmtId="0" fontId="151" fillId="0" borderId="24" xfId="6" applyFont="1" applyBorder="1" applyAlignment="1" applyProtection="1">
      <alignment horizontal="left" vertical="top" wrapText="1"/>
      <protection locked="0"/>
    </xf>
    <xf numFmtId="0" fontId="152" fillId="0" borderId="24" xfId="6" applyFont="1" applyBorder="1" applyAlignment="1" applyProtection="1">
      <alignment wrapText="1"/>
      <protection locked="0"/>
    </xf>
    <xf numFmtId="0" fontId="152" fillId="0" borderId="27" xfId="6" applyFont="1" applyBorder="1" applyAlignment="1" applyProtection="1">
      <alignment wrapText="1"/>
      <protection locked="0"/>
    </xf>
    <xf numFmtId="0" fontId="151" fillId="0" borderId="90" xfId="6" applyFont="1" applyBorder="1" applyAlignment="1" applyProtection="1">
      <alignment horizontal="left" vertical="top" wrapText="1"/>
      <protection locked="0"/>
    </xf>
    <xf numFmtId="0" fontId="151" fillId="0" borderId="0" xfId="6" applyFont="1" applyAlignment="1" applyProtection="1">
      <alignment horizontal="left" vertical="top" wrapText="1"/>
      <protection locked="0"/>
    </xf>
    <xf numFmtId="0" fontId="152" fillId="0" borderId="0" xfId="6" applyFont="1" applyAlignment="1" applyProtection="1">
      <alignment wrapText="1"/>
      <protection locked="0"/>
    </xf>
    <xf numFmtId="0" fontId="152" fillId="0" borderId="78" xfId="6" applyFont="1" applyBorder="1" applyAlignment="1" applyProtection="1">
      <alignment wrapText="1"/>
      <protection locked="0"/>
    </xf>
    <xf numFmtId="0" fontId="152" fillId="0" borderId="90" xfId="6" applyFont="1" applyBorder="1" applyAlignment="1" applyProtection="1">
      <alignment wrapText="1"/>
      <protection locked="0"/>
    </xf>
    <xf numFmtId="0" fontId="152" fillId="0" borderId="44" xfId="6" applyFont="1" applyBorder="1" applyAlignment="1" applyProtection="1">
      <alignment wrapText="1"/>
      <protection locked="0"/>
    </xf>
    <xf numFmtId="0" fontId="152" fillId="0" borderId="1" xfId="6" applyFont="1" applyBorder="1" applyAlignment="1" applyProtection="1">
      <alignment wrapText="1"/>
      <protection locked="0"/>
    </xf>
    <xf numFmtId="0" fontId="152" fillId="0" borderId="48" xfId="6" applyFont="1" applyBorder="1" applyAlignment="1" applyProtection="1">
      <alignment wrapText="1"/>
      <protection locked="0"/>
    </xf>
    <xf numFmtId="0" fontId="174" fillId="0" borderId="33" xfId="6" applyFont="1" applyBorder="1" applyAlignment="1" applyProtection="1">
      <alignment horizontal="center" vertical="center" wrapText="1"/>
      <protection locked="0"/>
    </xf>
    <xf numFmtId="0" fontId="174" fillId="0" borderId="24" xfId="6" applyFont="1" applyBorder="1" applyAlignment="1" applyProtection="1">
      <alignment horizontal="center" vertical="center" wrapText="1"/>
      <protection locked="0"/>
    </xf>
    <xf numFmtId="0" fontId="174" fillId="0" borderId="27" xfId="6" applyFont="1" applyBorder="1" applyAlignment="1" applyProtection="1">
      <alignment horizontal="center" vertical="center" wrapText="1"/>
      <protection locked="0"/>
    </xf>
    <xf numFmtId="0" fontId="174" fillId="0" borderId="44" xfId="6" applyFont="1" applyBorder="1" applyAlignment="1" applyProtection="1">
      <alignment horizontal="center" vertical="center" wrapText="1"/>
      <protection locked="0"/>
    </xf>
    <xf numFmtId="0" fontId="174" fillId="0" borderId="1" xfId="6" applyFont="1" applyBorder="1" applyAlignment="1" applyProtection="1">
      <alignment horizontal="center" vertical="center" wrapText="1"/>
      <protection locked="0"/>
    </xf>
    <xf numFmtId="0" fontId="174" fillId="0" borderId="48" xfId="6" applyFont="1" applyBorder="1" applyAlignment="1" applyProtection="1">
      <alignment horizontal="center" vertical="center" wrapText="1"/>
      <protection locked="0"/>
    </xf>
    <xf numFmtId="0" fontId="177" fillId="0" borderId="33" xfId="0" applyFont="1" applyBorder="1" applyAlignment="1" applyProtection="1">
      <alignment horizontal="center" vertical="center" wrapText="1"/>
      <protection locked="0"/>
    </xf>
    <xf numFmtId="0" fontId="177" fillId="0" borderId="14" xfId="0" applyFont="1" applyBorder="1" applyAlignment="1" applyProtection="1">
      <alignment horizontal="center" vertical="center" wrapText="1"/>
      <protection locked="0"/>
    </xf>
    <xf numFmtId="0" fontId="19" fillId="0" borderId="102" xfId="6" applyFont="1" applyBorder="1" applyAlignment="1">
      <alignment horizontal="center" vertical="center" textRotation="90"/>
    </xf>
    <xf numFmtId="0" fontId="19" fillId="0" borderId="136" xfId="6" applyFont="1" applyBorder="1" applyAlignment="1">
      <alignment horizontal="center" vertical="center" textRotation="90"/>
    </xf>
    <xf numFmtId="0" fontId="19" fillId="0" borderId="137" xfId="6" applyFont="1" applyBorder="1" applyAlignment="1">
      <alignment horizontal="center" vertical="center" textRotation="90"/>
    </xf>
    <xf numFmtId="0" fontId="95" fillId="19" borderId="140" xfId="6" applyFont="1" applyFill="1" applyBorder="1" applyAlignment="1">
      <alignment vertical="center" textRotation="90"/>
    </xf>
    <xf numFmtId="0" fontId="149" fillId="19" borderId="4" xfId="6" applyFont="1" applyFill="1" applyBorder="1" applyAlignment="1">
      <alignment horizontal="left" vertical="center" wrapText="1"/>
    </xf>
    <xf numFmtId="0" fontId="149" fillId="19" borderId="5" xfId="6" applyFont="1" applyFill="1" applyBorder="1" applyAlignment="1">
      <alignment horizontal="left" vertical="center" wrapText="1"/>
    </xf>
    <xf numFmtId="0" fontId="149" fillId="19" borderId="67" xfId="6" applyFont="1" applyFill="1" applyBorder="1" applyAlignment="1">
      <alignment horizontal="left" vertical="center" wrapText="1"/>
    </xf>
    <xf numFmtId="0" fontId="149" fillId="19" borderId="14" xfId="6" applyFont="1" applyFill="1" applyBorder="1" applyAlignment="1">
      <alignment horizontal="left" vertical="center" wrapText="1"/>
    </xf>
    <xf numFmtId="0" fontId="149" fillId="19" borderId="15" xfId="6" applyFont="1" applyFill="1" applyBorder="1" applyAlignment="1">
      <alignment horizontal="left" vertical="center" wrapText="1"/>
    </xf>
    <xf numFmtId="0" fontId="149" fillId="19" borderId="38" xfId="6" applyFont="1" applyFill="1" applyBorder="1" applyAlignment="1">
      <alignment horizontal="left" vertical="center" wrapText="1"/>
    </xf>
    <xf numFmtId="0" fontId="63" fillId="0" borderId="4" xfId="6" applyFont="1" applyBorder="1" applyAlignment="1" applyProtection="1">
      <alignment horizontal="center" vertical="center" wrapText="1"/>
      <protection locked="0"/>
    </xf>
    <xf numFmtId="0" fontId="63" fillId="0" borderId="5" xfId="6" applyFont="1" applyBorder="1" applyAlignment="1" applyProtection="1">
      <alignment horizontal="center" vertical="center" wrapText="1"/>
      <protection locked="0"/>
    </xf>
    <xf numFmtId="0" fontId="63" fillId="0" borderId="68" xfId="6" applyFont="1" applyBorder="1" applyAlignment="1" applyProtection="1">
      <alignment horizontal="center" vertical="center" wrapText="1"/>
      <protection locked="0"/>
    </xf>
    <xf numFmtId="0" fontId="149" fillId="19" borderId="33" xfId="6" applyFont="1" applyFill="1" applyBorder="1" applyAlignment="1">
      <alignment horizontal="left" vertical="center" wrapText="1"/>
    </xf>
    <xf numFmtId="0" fontId="149" fillId="19" borderId="24" xfId="6" applyFont="1" applyFill="1" applyBorder="1" applyAlignment="1">
      <alignment horizontal="left" vertical="center" wrapText="1"/>
    </xf>
    <xf numFmtId="0" fontId="149" fillId="19" borderId="34" xfId="6" applyFont="1" applyFill="1" applyBorder="1" applyAlignment="1">
      <alignment horizontal="left" vertical="center" wrapText="1"/>
    </xf>
    <xf numFmtId="0" fontId="149" fillId="19" borderId="44" xfId="6" applyFont="1" applyFill="1" applyBorder="1" applyAlignment="1">
      <alignment horizontal="left" vertical="center" wrapText="1"/>
    </xf>
    <xf numFmtId="0" fontId="149" fillId="19" borderId="1" xfId="6" applyFont="1" applyFill="1" applyBorder="1" applyAlignment="1">
      <alignment horizontal="left" vertical="center" wrapText="1"/>
    </xf>
    <xf numFmtId="0" fontId="149" fillId="19" borderId="47" xfId="6" applyFont="1" applyFill="1" applyBorder="1" applyAlignment="1">
      <alignment horizontal="left" vertical="center" wrapText="1"/>
    </xf>
    <xf numFmtId="0" fontId="63" fillId="0" borderId="111" xfId="6" applyFont="1" applyBorder="1" applyAlignment="1" applyProtection="1">
      <alignment horizontal="center" vertical="center" wrapText="1"/>
      <protection locked="0"/>
    </xf>
    <xf numFmtId="0" fontId="150" fillId="0" borderId="111" xfId="6" applyFont="1" applyBorder="1" applyAlignment="1" applyProtection="1">
      <alignment horizontal="center" vertical="center" wrapText="1"/>
      <protection locked="0"/>
    </xf>
    <xf numFmtId="0" fontId="106" fillId="0" borderId="33" xfId="6" applyFont="1" applyBorder="1" applyAlignment="1" applyProtection="1">
      <alignment horizontal="center" vertical="center"/>
      <protection locked="0"/>
    </xf>
    <xf numFmtId="0" fontId="106" fillId="0" borderId="24" xfId="6" applyFont="1" applyBorder="1" applyAlignment="1" applyProtection="1">
      <alignment horizontal="center" vertical="center"/>
      <protection locked="0"/>
    </xf>
    <xf numFmtId="0" fontId="106" fillId="0" borderId="34" xfId="6" applyFont="1" applyBorder="1" applyAlignment="1" applyProtection="1">
      <alignment horizontal="center" vertical="center"/>
      <protection locked="0"/>
    </xf>
    <xf numFmtId="0" fontId="106" fillId="0" borderId="14" xfId="6" applyFont="1" applyBorder="1" applyAlignment="1" applyProtection="1">
      <alignment horizontal="center" vertical="center"/>
      <protection locked="0"/>
    </xf>
    <xf numFmtId="0" fontId="106" fillId="0" borderId="15" xfId="6" applyFont="1" applyBorder="1" applyAlignment="1" applyProtection="1">
      <alignment horizontal="center" vertical="center"/>
      <protection locked="0"/>
    </xf>
    <xf numFmtId="0" fontId="106" fillId="0" borderId="38" xfId="6" applyFont="1" applyBorder="1" applyAlignment="1" applyProtection="1">
      <alignment horizontal="center" vertical="center"/>
      <protection locked="0"/>
    </xf>
    <xf numFmtId="0" fontId="12" fillId="19" borderId="71" xfId="6" quotePrefix="1" applyFont="1" applyFill="1" applyBorder="1" applyAlignment="1">
      <alignment horizontal="left" vertical="center" wrapText="1"/>
    </xf>
    <xf numFmtId="0" fontId="12" fillId="19" borderId="72" xfId="6" applyFont="1" applyFill="1" applyBorder="1" applyAlignment="1">
      <alignment horizontal="left" vertical="center" wrapText="1"/>
    </xf>
    <xf numFmtId="0" fontId="12" fillId="19" borderId="112" xfId="6" applyFont="1" applyFill="1" applyBorder="1" applyAlignment="1">
      <alignment horizontal="left" vertical="center" wrapText="1"/>
    </xf>
    <xf numFmtId="0" fontId="12" fillId="19" borderId="72" xfId="6" quotePrefix="1" applyFont="1" applyFill="1" applyBorder="1" applyAlignment="1">
      <alignment horizontal="left" vertical="center" wrapText="1"/>
    </xf>
    <xf numFmtId="0" fontId="12" fillId="19" borderId="75" xfId="6" quotePrefix="1" applyFont="1" applyFill="1" applyBorder="1" applyAlignment="1">
      <alignment horizontal="left" vertical="center" wrapText="1"/>
    </xf>
    <xf numFmtId="0" fontId="9" fillId="20" borderId="196" xfId="6" applyFill="1" applyBorder="1" applyAlignment="1" applyProtection="1">
      <alignment horizontal="center" vertical="center" textRotation="90" wrapText="1"/>
      <protection locked="0"/>
    </xf>
    <xf numFmtId="0" fontId="9" fillId="20" borderId="194" xfId="6" applyFill="1" applyBorder="1" applyAlignment="1" applyProtection="1">
      <alignment horizontal="center" vertical="center" textRotation="90" wrapText="1"/>
      <protection locked="0"/>
    </xf>
    <xf numFmtId="0" fontId="12" fillId="19" borderId="56" xfId="6" quotePrefix="1" applyFont="1" applyFill="1" applyBorder="1" applyAlignment="1">
      <alignment horizontal="left" vertical="center" wrapText="1"/>
    </xf>
    <xf numFmtId="0" fontId="12" fillId="19" borderId="56" xfId="6" applyFont="1" applyFill="1" applyBorder="1" applyAlignment="1">
      <alignment horizontal="left" vertical="center" wrapText="1"/>
    </xf>
    <xf numFmtId="0" fontId="12" fillId="19" borderId="76" xfId="6" applyFont="1" applyFill="1" applyBorder="1" applyAlignment="1">
      <alignment horizontal="left" vertical="center" wrapText="1"/>
    </xf>
    <xf numFmtId="0" fontId="175" fillId="0" borderId="55" xfId="6" applyFont="1" applyBorder="1" applyAlignment="1" applyProtection="1">
      <alignment horizontal="center" vertical="center" wrapText="1"/>
      <protection locked="0"/>
    </xf>
    <xf numFmtId="0" fontId="175" fillId="0" borderId="56" xfId="6" applyFont="1" applyBorder="1" applyAlignment="1" applyProtection="1">
      <alignment horizontal="center" vertical="center" wrapText="1"/>
      <protection locked="0"/>
    </xf>
    <xf numFmtId="0" fontId="10" fillId="20" borderId="189" xfId="10" applyFill="1" applyBorder="1" applyAlignment="1">
      <alignment horizontal="center" vertical="center" textRotation="90" wrapText="1"/>
    </xf>
    <xf numFmtId="0" fontId="10" fillId="20" borderId="194" xfId="10" applyFill="1" applyBorder="1" applyAlignment="1">
      <alignment horizontal="center" vertical="center" textRotation="90" wrapText="1"/>
    </xf>
    <xf numFmtId="0" fontId="97" fillId="20" borderId="196" xfId="6" applyFont="1" applyFill="1" applyBorder="1" applyAlignment="1">
      <alignment horizontal="center" vertical="center" textRotation="90" wrapText="1"/>
    </xf>
    <xf numFmtId="0" fontId="97" fillId="20" borderId="190" xfId="6" applyFont="1" applyFill="1" applyBorder="1" applyAlignment="1">
      <alignment horizontal="center" vertical="center" textRotation="90" wrapText="1"/>
    </xf>
    <xf numFmtId="0" fontId="105" fillId="0" borderId="140" xfId="6" applyFont="1" applyBorder="1" applyAlignment="1" applyProtection="1">
      <alignment horizontal="center" vertical="center" wrapText="1"/>
      <protection locked="0"/>
    </xf>
    <xf numFmtId="0" fontId="163" fillId="0" borderId="33" xfId="10" applyFont="1" applyBorder="1" applyAlignment="1" applyProtection="1">
      <alignment horizontal="center" vertical="center" wrapText="1"/>
      <protection locked="0"/>
    </xf>
    <xf numFmtId="0" fontId="163" fillId="0" borderId="24" xfId="10" applyFont="1" applyBorder="1" applyAlignment="1" applyProtection="1">
      <alignment horizontal="center" vertical="center" wrapText="1"/>
      <protection locked="0"/>
    </xf>
    <xf numFmtId="0" fontId="163" fillId="0" borderId="34" xfId="10" applyFont="1" applyBorder="1" applyAlignment="1" applyProtection="1">
      <alignment horizontal="center" vertical="center" wrapText="1"/>
      <protection locked="0"/>
    </xf>
    <xf numFmtId="0" fontId="163" fillId="0" borderId="44" xfId="10" applyFont="1" applyBorder="1" applyAlignment="1" applyProtection="1">
      <alignment horizontal="center" vertical="center" wrapText="1"/>
      <protection locked="0"/>
    </xf>
    <xf numFmtId="0" fontId="163" fillId="0" borderId="1" xfId="10" applyFont="1" applyBorder="1" applyAlignment="1" applyProtection="1">
      <alignment horizontal="center" vertical="center" wrapText="1"/>
      <protection locked="0"/>
    </xf>
    <xf numFmtId="0" fontId="163" fillId="0" borderId="47" xfId="10" applyFont="1" applyBorder="1" applyAlignment="1" applyProtection="1">
      <alignment horizontal="center" vertical="center" wrapText="1"/>
      <protection locked="0"/>
    </xf>
    <xf numFmtId="0" fontId="19" fillId="19" borderId="32" xfId="6" applyFont="1" applyFill="1" applyBorder="1" applyAlignment="1">
      <alignment horizontal="center" vertical="center" textRotation="90"/>
    </xf>
    <xf numFmtId="0" fontId="19" fillId="19" borderId="70" xfId="6" applyFont="1" applyFill="1" applyBorder="1" applyAlignment="1">
      <alignment horizontal="center" vertical="center" textRotation="90"/>
    </xf>
    <xf numFmtId="0" fontId="19" fillId="19" borderId="43" xfId="6" applyFont="1" applyFill="1" applyBorder="1" applyAlignment="1">
      <alignment horizontal="center" vertical="center" textRotation="90"/>
    </xf>
    <xf numFmtId="0" fontId="106" fillId="0" borderId="4" xfId="6" applyFont="1" applyBorder="1" applyAlignment="1" applyProtection="1">
      <alignment horizontal="center" vertical="center"/>
      <protection locked="0"/>
    </xf>
    <xf numFmtId="0" fontId="106" fillId="0" borderId="5" xfId="6" applyFont="1" applyBorder="1" applyAlignment="1" applyProtection="1">
      <alignment horizontal="center" vertical="center"/>
      <protection locked="0"/>
    </xf>
    <xf numFmtId="0" fontId="106" fillId="0" borderId="67" xfId="6" applyFont="1" applyBorder="1" applyAlignment="1" applyProtection="1">
      <alignment horizontal="center" vertical="center"/>
      <protection locked="0"/>
    </xf>
    <xf numFmtId="0" fontId="92" fillId="25" borderId="71" xfId="6" applyFont="1" applyFill="1" applyBorder="1" applyAlignment="1">
      <alignment horizontal="left" vertical="top" wrapText="1"/>
    </xf>
    <xf numFmtId="0" fontId="92" fillId="25" borderId="72" xfId="6" applyFont="1" applyFill="1" applyBorder="1" applyAlignment="1">
      <alignment horizontal="left" vertical="top" wrapText="1"/>
    </xf>
    <xf numFmtId="0" fontId="92" fillId="25" borderId="112" xfId="6" applyFont="1" applyFill="1" applyBorder="1" applyAlignment="1">
      <alignment horizontal="left" vertical="top" wrapText="1"/>
    </xf>
    <xf numFmtId="0" fontId="9" fillId="20" borderId="140" xfId="6" applyFill="1" applyBorder="1" applyAlignment="1">
      <alignment horizontal="center" vertical="center" textRotation="90" wrapText="1"/>
    </xf>
    <xf numFmtId="0" fontId="92" fillId="19" borderId="55" xfId="6" applyFont="1" applyFill="1" applyBorder="1" applyAlignment="1">
      <alignment horizontal="left" vertical="top" wrapText="1"/>
    </xf>
    <xf numFmtId="0" fontId="92" fillId="19" borderId="56" xfId="6" applyFont="1" applyFill="1" applyBorder="1" applyAlignment="1">
      <alignment horizontal="left" vertical="top" wrapText="1"/>
    </xf>
    <xf numFmtId="0" fontId="92" fillId="19" borderId="76" xfId="6" applyFont="1" applyFill="1" applyBorder="1" applyAlignment="1">
      <alignment horizontal="left" vertical="top" wrapText="1"/>
    </xf>
    <xf numFmtId="0" fontId="92" fillId="19" borderId="85" xfId="6" applyFont="1" applyFill="1" applyBorder="1" applyAlignment="1">
      <alignment horizontal="left" vertical="top" wrapText="1"/>
    </xf>
    <xf numFmtId="0" fontId="92" fillId="19" borderId="86" xfId="6" applyFont="1" applyFill="1" applyBorder="1" applyAlignment="1">
      <alignment horizontal="left" vertical="top" wrapText="1"/>
    </xf>
    <xf numFmtId="0" fontId="92" fillId="19" borderId="184" xfId="6" applyFont="1" applyFill="1" applyBorder="1" applyAlignment="1">
      <alignment horizontal="left" vertical="top" wrapText="1"/>
    </xf>
    <xf numFmtId="0" fontId="105" fillId="0" borderId="4" xfId="6" applyFont="1" applyBorder="1" applyAlignment="1" applyProtection="1">
      <alignment horizontal="center" vertical="center"/>
      <protection locked="0"/>
    </xf>
    <xf numFmtId="0" fontId="105" fillId="0" borderId="5" xfId="6" applyFont="1" applyBorder="1" applyAlignment="1" applyProtection="1">
      <alignment horizontal="center" vertical="center"/>
      <protection locked="0"/>
    </xf>
    <xf numFmtId="0" fontId="105" fillId="0" borderId="68" xfId="6" applyFont="1" applyBorder="1" applyAlignment="1" applyProtection="1">
      <alignment horizontal="center" vertical="center"/>
      <protection locked="0"/>
    </xf>
    <xf numFmtId="0" fontId="105" fillId="0" borderId="14" xfId="6" applyFont="1" applyBorder="1" applyAlignment="1" applyProtection="1">
      <alignment horizontal="center" vertical="center"/>
      <protection locked="0"/>
    </xf>
    <xf numFmtId="0" fontId="105" fillId="0" borderId="15" xfId="6" applyFont="1" applyBorder="1" applyAlignment="1" applyProtection="1">
      <alignment horizontal="center" vertical="center"/>
      <protection locked="0"/>
    </xf>
    <xf numFmtId="0" fontId="105" fillId="0" borderId="31" xfId="6" applyFont="1" applyBorder="1" applyAlignment="1" applyProtection="1">
      <alignment horizontal="center" vertical="center"/>
      <protection locked="0"/>
    </xf>
    <xf numFmtId="0" fontId="95" fillId="36" borderId="116" xfId="6" applyFont="1" applyFill="1" applyBorder="1" applyAlignment="1">
      <alignment vertical="center" textRotation="90"/>
    </xf>
    <xf numFmtId="0" fontId="149" fillId="41" borderId="33" xfId="10" quotePrefix="1" applyFont="1" applyFill="1" applyBorder="1" applyAlignment="1">
      <alignment horizontal="center" vertical="center" wrapText="1"/>
    </xf>
    <xf numFmtId="0" fontId="149" fillId="41" borderId="24" xfId="10" quotePrefix="1" applyFont="1" applyFill="1" applyBorder="1" applyAlignment="1">
      <alignment horizontal="center" vertical="center" wrapText="1"/>
    </xf>
    <xf numFmtId="0" fontId="149" fillId="41" borderId="34" xfId="10" quotePrefix="1" applyFont="1" applyFill="1" applyBorder="1" applyAlignment="1">
      <alignment horizontal="center" vertical="center" wrapText="1"/>
    </xf>
    <xf numFmtId="0" fontId="149" fillId="41" borderId="14" xfId="10" quotePrefix="1" applyFont="1" applyFill="1" applyBorder="1" applyAlignment="1">
      <alignment horizontal="center" vertical="center" wrapText="1"/>
    </xf>
    <xf numFmtId="0" fontId="149" fillId="41" borderId="15" xfId="10" quotePrefix="1" applyFont="1" applyFill="1" applyBorder="1" applyAlignment="1">
      <alignment horizontal="center" vertical="center" wrapText="1"/>
    </xf>
    <xf numFmtId="0" fontId="149" fillId="41" borderId="38" xfId="10" quotePrefix="1" applyFont="1" applyFill="1" applyBorder="1" applyAlignment="1">
      <alignment horizontal="center" vertical="center" wrapText="1"/>
    </xf>
    <xf numFmtId="0" fontId="157" fillId="0" borderId="27" xfId="11" applyFont="1" applyBorder="1" applyAlignment="1" applyProtection="1">
      <alignment horizontal="center" vertical="center" wrapText="1"/>
      <protection locked="0"/>
    </xf>
    <xf numFmtId="0" fontId="157" fillId="0" borderId="31" xfId="11" applyFont="1" applyBorder="1" applyAlignment="1" applyProtection="1">
      <alignment horizontal="center" vertical="center" wrapText="1"/>
      <protection locked="0"/>
    </xf>
    <xf numFmtId="0" fontId="63" fillId="0" borderId="113" xfId="6" applyFont="1" applyBorder="1" applyAlignment="1" applyProtection="1">
      <alignment horizontal="center" vertical="center" wrapText="1"/>
      <protection locked="0"/>
    </xf>
    <xf numFmtId="0" fontId="13" fillId="0" borderId="254" xfId="6" applyFont="1" applyBorder="1" applyAlignment="1">
      <alignment horizontal="center" vertical="center" textRotation="90"/>
    </xf>
    <xf numFmtId="0" fontId="13" fillId="0" borderId="12" xfId="6" applyFont="1" applyBorder="1" applyAlignment="1">
      <alignment horizontal="center" vertical="center" textRotation="90"/>
    </xf>
    <xf numFmtId="0" fontId="13" fillId="0" borderId="42" xfId="6" applyFont="1" applyBorder="1" applyAlignment="1">
      <alignment horizontal="center" vertical="center" textRotation="90"/>
    </xf>
    <xf numFmtId="0" fontId="101" fillId="19" borderId="232" xfId="6" applyFont="1" applyFill="1" applyBorder="1" applyAlignment="1">
      <alignment horizontal="left" vertical="top" wrapText="1"/>
    </xf>
    <xf numFmtId="0" fontId="101" fillId="19" borderId="237" xfId="6" applyFont="1" applyFill="1" applyBorder="1" applyAlignment="1">
      <alignment horizontal="left" vertical="top" wrapText="1"/>
    </xf>
    <xf numFmtId="0" fontId="101" fillId="19" borderId="0" xfId="6" applyFont="1" applyFill="1" applyAlignment="1">
      <alignment horizontal="left" vertical="top" wrapText="1"/>
    </xf>
    <xf numFmtId="0" fontId="101" fillId="19" borderId="78" xfId="6" applyFont="1" applyFill="1" applyBorder="1" applyAlignment="1">
      <alignment horizontal="left" vertical="top" wrapText="1"/>
    </xf>
    <xf numFmtId="0" fontId="63" fillId="2" borderId="33" xfId="0" applyFont="1" applyFill="1" applyBorder="1" applyAlignment="1">
      <alignment horizontal="center" vertical="center" wrapText="1"/>
    </xf>
    <xf numFmtId="0" fontId="63" fillId="2" borderId="34" xfId="0" applyFont="1" applyFill="1" applyBorder="1" applyAlignment="1">
      <alignment horizontal="center" vertical="center" wrapText="1"/>
    </xf>
    <xf numFmtId="0" fontId="63" fillId="2" borderId="14" xfId="0" applyFont="1" applyFill="1" applyBorder="1" applyAlignment="1">
      <alignment horizontal="center" vertical="center" wrapText="1"/>
    </xf>
    <xf numFmtId="0" fontId="63" fillId="2" borderId="38" xfId="0" applyFont="1" applyFill="1" applyBorder="1" applyAlignment="1">
      <alignment horizontal="center" vertical="center" wrapText="1"/>
    </xf>
    <xf numFmtId="49" fontId="23" fillId="22" borderId="32" xfId="6" applyNumberFormat="1" applyFont="1" applyFill="1" applyBorder="1" applyAlignment="1">
      <alignment horizontal="center" vertical="center" textRotation="90"/>
    </xf>
    <xf numFmtId="49" fontId="23" fillId="22" borderId="13" xfId="6" applyNumberFormat="1" applyFont="1" applyFill="1" applyBorder="1" applyAlignment="1">
      <alignment horizontal="center" vertical="center" textRotation="90"/>
    </xf>
    <xf numFmtId="0" fontId="13" fillId="0" borderId="2" xfId="6" applyFont="1" applyBorder="1" applyAlignment="1">
      <alignment horizontal="center" vertical="center" textRotation="90"/>
    </xf>
    <xf numFmtId="0" fontId="101" fillId="19" borderId="4" xfId="6" applyFont="1" applyFill="1" applyBorder="1" applyAlignment="1">
      <alignment horizontal="left" vertical="top" wrapText="1"/>
    </xf>
    <xf numFmtId="0" fontId="101" fillId="19" borderId="5" xfId="6" applyFont="1" applyFill="1" applyBorder="1" applyAlignment="1">
      <alignment horizontal="left" vertical="top" wrapText="1"/>
    </xf>
    <xf numFmtId="0" fontId="101" fillId="19" borderId="68" xfId="6" applyFont="1" applyFill="1" applyBorder="1" applyAlignment="1">
      <alignment horizontal="left" vertical="top" wrapText="1"/>
    </xf>
    <xf numFmtId="0" fontId="101" fillId="19" borderId="90" xfId="6" applyFont="1" applyFill="1" applyBorder="1" applyAlignment="1">
      <alignment horizontal="left" vertical="top" wrapText="1"/>
    </xf>
    <xf numFmtId="0" fontId="12" fillId="0" borderId="33" xfId="6" quotePrefix="1" applyFont="1" applyBorder="1" applyAlignment="1">
      <alignment horizontal="center" vertical="center" wrapText="1"/>
    </xf>
    <xf numFmtId="0" fontId="12" fillId="0" borderId="24" xfId="6" quotePrefix="1" applyFont="1" applyBorder="1" applyAlignment="1">
      <alignment horizontal="center" vertical="center" wrapText="1"/>
    </xf>
    <xf numFmtId="0" fontId="12" fillId="0" borderId="34" xfId="6" quotePrefix="1" applyFont="1" applyBorder="1" applyAlignment="1">
      <alignment horizontal="center" vertical="center" wrapText="1"/>
    </xf>
    <xf numFmtId="0" fontId="12" fillId="0" borderId="14" xfId="6" quotePrefix="1" applyFont="1" applyBorder="1" applyAlignment="1">
      <alignment horizontal="center" vertical="center" wrapText="1"/>
    </xf>
    <xf numFmtId="0" fontId="12" fillId="0" borderId="15" xfId="6" quotePrefix="1" applyFont="1" applyBorder="1" applyAlignment="1">
      <alignment horizontal="center" vertical="center" wrapText="1"/>
    </xf>
    <xf numFmtId="0" fontId="12" fillId="0" borderId="38" xfId="6" quotePrefix="1" applyFont="1" applyBorder="1" applyAlignment="1">
      <alignment horizontal="center" vertical="center" wrapText="1"/>
    </xf>
    <xf numFmtId="0" fontId="12" fillId="19" borderId="33" xfId="6" applyFont="1" applyFill="1" applyBorder="1" applyAlignment="1">
      <alignment horizontal="center" vertical="center" wrapText="1"/>
    </xf>
    <xf numFmtId="0" fontId="12" fillId="19" borderId="24" xfId="6" applyFont="1" applyFill="1" applyBorder="1" applyAlignment="1">
      <alignment horizontal="center" vertical="center" wrapText="1"/>
    </xf>
    <xf numFmtId="0" fontId="12" fillId="19" borderId="34" xfId="6" applyFont="1" applyFill="1" applyBorder="1" applyAlignment="1">
      <alignment horizontal="center" vertical="center" wrapText="1"/>
    </xf>
    <xf numFmtId="0" fontId="12" fillId="19" borderId="14" xfId="6" applyFont="1" applyFill="1" applyBorder="1" applyAlignment="1">
      <alignment horizontal="center" vertical="center" wrapText="1"/>
    </xf>
    <xf numFmtId="0" fontId="12" fillId="19" borderId="15" xfId="6" applyFont="1" applyFill="1" applyBorder="1" applyAlignment="1">
      <alignment horizontal="center" vertical="center" wrapText="1"/>
    </xf>
    <xf numFmtId="0" fontId="12" fillId="19" borderId="38" xfId="6" applyFont="1" applyFill="1" applyBorder="1" applyAlignment="1">
      <alignment horizontal="center" vertical="center" wrapText="1"/>
    </xf>
    <xf numFmtId="0" fontId="12" fillId="19" borderId="27" xfId="6" applyFont="1" applyFill="1" applyBorder="1" applyAlignment="1">
      <alignment horizontal="center" vertical="center" wrapText="1"/>
    </xf>
    <xf numFmtId="0" fontId="12" fillId="19" borderId="31" xfId="6" applyFont="1" applyFill="1" applyBorder="1" applyAlignment="1">
      <alignment horizontal="center" vertical="center" wrapText="1"/>
    </xf>
    <xf numFmtId="2" fontId="11" fillId="19" borderId="33" xfId="6" applyNumberFormat="1" applyFont="1" applyFill="1" applyBorder="1" applyAlignment="1">
      <alignment horizontal="left" vertical="center"/>
    </xf>
    <xf numFmtId="2" fontId="11" fillId="19" borderId="24" xfId="6" applyNumberFormat="1" applyFont="1" applyFill="1" applyBorder="1" applyAlignment="1">
      <alignment horizontal="left" vertical="center"/>
    </xf>
    <xf numFmtId="2" fontId="11" fillId="19" borderId="34" xfId="6" applyNumberFormat="1" applyFont="1" applyFill="1" applyBorder="1" applyAlignment="1">
      <alignment horizontal="left" vertical="center"/>
    </xf>
    <xf numFmtId="0" fontId="11" fillId="19" borderId="33" xfId="6" applyFont="1" applyFill="1" applyBorder="1" applyAlignment="1">
      <alignment horizontal="left" vertical="top" wrapText="1"/>
    </xf>
    <xf numFmtId="0" fontId="11" fillId="19" borderId="24" xfId="6" applyFont="1" applyFill="1" applyBorder="1" applyAlignment="1">
      <alignment horizontal="left" vertical="top" wrapText="1"/>
    </xf>
    <xf numFmtId="0" fontId="11" fillId="19" borderId="34" xfId="6" applyFont="1" applyFill="1" applyBorder="1" applyAlignment="1">
      <alignment horizontal="left" vertical="top" wrapText="1"/>
    </xf>
    <xf numFmtId="0" fontId="11" fillId="19" borderId="44" xfId="6" applyFont="1" applyFill="1" applyBorder="1" applyAlignment="1">
      <alignment horizontal="left" vertical="top" wrapText="1"/>
    </xf>
    <xf numFmtId="0" fontId="11" fillId="19" borderId="1" xfId="6" applyFont="1" applyFill="1" applyBorder="1" applyAlignment="1">
      <alignment horizontal="left" vertical="top" wrapText="1"/>
    </xf>
    <xf numFmtId="0" fontId="11" fillId="19" borderId="47" xfId="6" applyFont="1" applyFill="1" applyBorder="1" applyAlignment="1">
      <alignment horizontal="left" vertical="top" wrapText="1"/>
    </xf>
    <xf numFmtId="0" fontId="105" fillId="0" borderId="27" xfId="6" applyFont="1" applyBorder="1" applyAlignment="1" applyProtection="1">
      <alignment horizontal="center" vertical="center" wrapText="1"/>
      <protection locked="0"/>
    </xf>
    <xf numFmtId="0" fontId="105" fillId="0" borderId="44" xfId="6" applyFont="1" applyBorder="1" applyAlignment="1" applyProtection="1">
      <alignment horizontal="center" vertical="center" wrapText="1"/>
      <protection locked="0"/>
    </xf>
    <xf numFmtId="0" fontId="105" fillId="0" borderId="1" xfId="6" applyFont="1" applyBorder="1" applyAlignment="1" applyProtection="1">
      <alignment horizontal="center" vertical="center" wrapText="1"/>
      <protection locked="0"/>
    </xf>
    <xf numFmtId="0" fontId="105" fillId="0" borderId="48" xfId="6" applyFont="1" applyBorder="1" applyAlignment="1" applyProtection="1">
      <alignment horizontal="center" vertical="center" wrapText="1"/>
      <protection locked="0"/>
    </xf>
    <xf numFmtId="2" fontId="11" fillId="19" borderId="44" xfId="6" applyNumberFormat="1" applyFont="1" applyFill="1" applyBorder="1" applyAlignment="1">
      <alignment horizontal="left" vertical="center"/>
    </xf>
    <xf numFmtId="2" fontId="11" fillId="19" borderId="1" xfId="6" applyNumberFormat="1" applyFont="1" applyFill="1" applyBorder="1" applyAlignment="1">
      <alignment horizontal="left" vertical="center"/>
    </xf>
    <xf numFmtId="2" fontId="11" fillId="19" borderId="47" xfId="6" applyNumberFormat="1" applyFont="1" applyFill="1" applyBorder="1" applyAlignment="1">
      <alignment horizontal="left" vertical="center"/>
    </xf>
    <xf numFmtId="0" fontId="23" fillId="22" borderId="33" xfId="6" applyFont="1" applyFill="1" applyBorder="1" applyAlignment="1">
      <alignment horizontal="center" vertical="center"/>
    </xf>
    <xf numFmtId="0" fontId="23" fillId="22" borderId="24" xfId="6" applyFont="1" applyFill="1" applyBorder="1" applyAlignment="1">
      <alignment horizontal="center" vertical="center"/>
    </xf>
    <xf numFmtId="0" fontId="23" fillId="22" borderId="34" xfId="6" applyFont="1" applyFill="1" applyBorder="1" applyAlignment="1">
      <alignment horizontal="center" vertical="center"/>
    </xf>
    <xf numFmtId="0" fontId="23" fillId="22" borderId="14" xfId="6" applyFont="1" applyFill="1" applyBorder="1" applyAlignment="1">
      <alignment horizontal="center" vertical="center"/>
    </xf>
    <xf numFmtId="0" fontId="23" fillId="22" borderId="15" xfId="6" applyFont="1" applyFill="1" applyBorder="1" applyAlignment="1">
      <alignment horizontal="center" vertical="center"/>
    </xf>
    <xf numFmtId="0" fontId="23" fillId="22" borderId="38" xfId="6" applyFont="1" applyFill="1" applyBorder="1" applyAlignment="1">
      <alignment horizontal="center" vertical="center"/>
    </xf>
    <xf numFmtId="0" fontId="105" fillId="0" borderId="33" xfId="6" applyFont="1" applyBorder="1" applyAlignment="1" applyProtection="1">
      <alignment horizontal="center" vertical="center"/>
      <protection locked="0"/>
    </xf>
    <xf numFmtId="0" fontId="105" fillId="0" borderId="24" xfId="6" applyFont="1" applyBorder="1" applyAlignment="1" applyProtection="1">
      <alignment horizontal="center" vertical="center"/>
      <protection locked="0"/>
    </xf>
    <xf numFmtId="0" fontId="105" fillId="0" borderId="34" xfId="6" applyFont="1" applyBorder="1" applyAlignment="1" applyProtection="1">
      <alignment horizontal="center" vertical="center"/>
      <protection locked="0"/>
    </xf>
    <xf numFmtId="0" fontId="105" fillId="0" borderId="38" xfId="6" applyFont="1" applyBorder="1" applyAlignment="1" applyProtection="1">
      <alignment horizontal="center" vertical="center"/>
      <protection locked="0"/>
    </xf>
    <xf numFmtId="0" fontId="105" fillId="0" borderId="27" xfId="6" applyFont="1" applyBorder="1" applyAlignment="1" applyProtection="1">
      <alignment horizontal="center" vertical="center"/>
      <protection locked="0"/>
    </xf>
    <xf numFmtId="0" fontId="23" fillId="22" borderId="4" xfId="6" applyFont="1" applyFill="1" applyBorder="1" applyAlignment="1">
      <alignment horizontal="center" vertical="center"/>
    </xf>
    <xf numFmtId="0" fontId="23" fillId="22" borderId="5" xfId="6" applyFont="1" applyFill="1" applyBorder="1" applyAlignment="1">
      <alignment horizontal="center" vertical="center"/>
    </xf>
    <xf numFmtId="0" fontId="23" fillId="22" borderId="67" xfId="6" applyFont="1" applyFill="1" applyBorder="1" applyAlignment="1">
      <alignment horizontal="center" vertical="center"/>
    </xf>
    <xf numFmtId="0" fontId="105" fillId="0" borderId="67" xfId="6" applyFont="1" applyBorder="1" applyAlignment="1" applyProtection="1">
      <alignment horizontal="center" vertical="center"/>
      <protection locked="0"/>
    </xf>
    <xf numFmtId="49" fontId="23" fillId="22" borderId="3" xfId="6" applyNumberFormat="1" applyFont="1" applyFill="1" applyBorder="1" applyAlignment="1">
      <alignment horizontal="center" vertical="center" textRotation="90"/>
    </xf>
    <xf numFmtId="0" fontId="92" fillId="19" borderId="44" xfId="6" applyFont="1" applyFill="1" applyBorder="1" applyAlignment="1">
      <alignment horizontal="left" vertical="center" wrapText="1"/>
    </xf>
    <xf numFmtId="0" fontId="92" fillId="19" borderId="1" xfId="6" applyFont="1" applyFill="1" applyBorder="1" applyAlignment="1">
      <alignment horizontal="left" vertical="center" wrapText="1"/>
    </xf>
    <xf numFmtId="0" fontId="92" fillId="19" borderId="47" xfId="6" applyFont="1" applyFill="1" applyBorder="1" applyAlignment="1">
      <alignment horizontal="left" vertical="center" wrapText="1"/>
    </xf>
    <xf numFmtId="0" fontId="106" fillId="0" borderId="90" xfId="6" applyFont="1" applyBorder="1" applyAlignment="1" applyProtection="1">
      <alignment horizontal="center" vertical="center" wrapText="1"/>
      <protection locked="0"/>
    </xf>
    <xf numFmtId="0" fontId="106" fillId="0" borderId="0" xfId="6" applyFont="1" applyAlignment="1" applyProtection="1">
      <alignment horizontal="center" vertical="center" wrapText="1"/>
      <protection locked="0"/>
    </xf>
    <xf numFmtId="0" fontId="106" fillId="0" borderId="78" xfId="6" applyFont="1" applyBorder="1" applyAlignment="1" applyProtection="1">
      <alignment horizontal="center" vertical="center" wrapText="1"/>
      <protection locked="0"/>
    </xf>
    <xf numFmtId="0" fontId="106" fillId="0" borderId="44" xfId="6" applyFont="1" applyBorder="1" applyAlignment="1" applyProtection="1">
      <alignment horizontal="center" vertical="center" wrapText="1"/>
      <protection locked="0"/>
    </xf>
    <xf numFmtId="0" fontId="106" fillId="0" borderId="1" xfId="6" applyFont="1" applyBorder="1" applyAlignment="1" applyProtection="1">
      <alignment horizontal="center" vertical="center" wrapText="1"/>
      <protection locked="0"/>
    </xf>
    <xf numFmtId="0" fontId="106" fillId="0" borderId="48" xfId="6" applyFont="1" applyBorder="1" applyAlignment="1" applyProtection="1">
      <alignment horizontal="center" vertical="center" wrapText="1"/>
      <protection locked="0"/>
    </xf>
    <xf numFmtId="0" fontId="97" fillId="20" borderId="189" xfId="6" applyFont="1" applyFill="1" applyBorder="1" applyAlignment="1">
      <alignment horizontal="center" vertical="center" textRotation="90" wrapText="1"/>
    </xf>
    <xf numFmtId="0" fontId="39" fillId="0" borderId="171" xfId="6" applyFont="1" applyBorder="1" applyAlignment="1">
      <alignment horizontal="center" vertical="center" textRotation="90"/>
    </xf>
    <xf numFmtId="0" fontId="39" fillId="0" borderId="160" xfId="6" applyFont="1" applyBorder="1" applyAlignment="1">
      <alignment horizontal="center" vertical="center" textRotation="90"/>
    </xf>
    <xf numFmtId="0" fontId="39" fillId="0" borderId="161" xfId="6" applyFont="1" applyBorder="1" applyAlignment="1">
      <alignment horizontal="center" vertical="center" textRotation="90"/>
    </xf>
    <xf numFmtId="0" fontId="12" fillId="19" borderId="55" xfId="6" quotePrefix="1" applyFont="1" applyFill="1" applyBorder="1" applyAlignment="1">
      <alignment horizontal="left" vertical="center" wrapText="1"/>
    </xf>
    <xf numFmtId="0" fontId="12" fillId="19" borderId="64" xfId="6" quotePrefix="1" applyFont="1" applyFill="1" applyBorder="1" applyAlignment="1">
      <alignment horizontal="left" vertical="center" wrapText="1"/>
    </xf>
    <xf numFmtId="0" fontId="12" fillId="19" borderId="24" xfId="6" quotePrefix="1" applyFont="1" applyFill="1" applyBorder="1" applyAlignment="1">
      <alignment horizontal="left" vertical="center" wrapText="1"/>
    </xf>
    <xf numFmtId="0" fontId="12" fillId="19" borderId="0" xfId="6" applyFont="1" applyFill="1" applyAlignment="1">
      <alignment horizontal="left" vertical="center" wrapText="1"/>
    </xf>
    <xf numFmtId="0" fontId="102" fillId="0" borderId="2" xfId="6" applyFont="1" applyBorder="1" applyAlignment="1">
      <alignment horizontal="center" vertical="center" textRotation="90"/>
    </xf>
    <xf numFmtId="0" fontId="102" fillId="0" borderId="12" xfId="6" applyFont="1" applyBorder="1" applyAlignment="1">
      <alignment horizontal="center" vertical="center" textRotation="90"/>
    </xf>
    <xf numFmtId="0" fontId="102" fillId="0" borderId="42" xfId="6" applyFont="1" applyBorder="1" applyAlignment="1">
      <alignment horizontal="center" vertical="center" textRotation="90"/>
    </xf>
    <xf numFmtId="0" fontId="100" fillId="0" borderId="92" xfId="6" applyFont="1" applyBorder="1" applyAlignment="1">
      <alignment horizontal="center" textRotation="90"/>
    </xf>
    <xf numFmtId="0" fontId="100" fillId="0" borderId="91" xfId="6" applyFont="1" applyBorder="1" applyAlignment="1">
      <alignment horizontal="center" textRotation="90"/>
    </xf>
    <xf numFmtId="0" fontId="100" fillId="0" borderId="94" xfId="6" applyFont="1" applyBorder="1" applyAlignment="1">
      <alignment horizontal="center" textRotation="90"/>
    </xf>
    <xf numFmtId="0" fontId="101" fillId="19" borderId="92" xfId="6" applyFont="1" applyFill="1" applyBorder="1" applyAlignment="1">
      <alignment horizontal="left" vertical="top" wrapText="1"/>
    </xf>
    <xf numFmtId="0" fontId="101" fillId="19" borderId="5" xfId="6" applyFont="1" applyFill="1" applyBorder="1" applyAlignment="1">
      <alignment horizontal="left" vertical="top"/>
    </xf>
    <xf numFmtId="0" fontId="101" fillId="19" borderId="68" xfId="6" applyFont="1" applyFill="1" applyBorder="1" applyAlignment="1">
      <alignment horizontal="left" vertical="top"/>
    </xf>
    <xf numFmtId="0" fontId="101" fillId="19" borderId="91" xfId="6" applyFont="1" applyFill="1" applyBorder="1" applyAlignment="1">
      <alignment horizontal="left" vertical="top"/>
    </xf>
    <xf numFmtId="0" fontId="101" fillId="19" borderId="0" xfId="6" applyFont="1" applyFill="1" applyAlignment="1">
      <alignment horizontal="left" vertical="top"/>
    </xf>
    <xf numFmtId="0" fontId="101" fillId="19" borderId="78" xfId="6" applyFont="1" applyFill="1" applyBorder="1" applyAlignment="1">
      <alignment horizontal="left" vertical="top"/>
    </xf>
    <xf numFmtId="0" fontId="101" fillId="19" borderId="94" xfId="6" applyFont="1" applyFill="1" applyBorder="1" applyAlignment="1">
      <alignment horizontal="left" vertical="top"/>
    </xf>
    <xf numFmtId="0" fontId="101" fillId="19" borderId="1" xfId="6" applyFont="1" applyFill="1" applyBorder="1" applyAlignment="1">
      <alignment horizontal="left" vertical="top"/>
    </xf>
    <xf numFmtId="0" fontId="101" fillId="19" borderId="48" xfId="6" applyFont="1" applyFill="1" applyBorder="1" applyAlignment="1">
      <alignment horizontal="left" vertical="top"/>
    </xf>
    <xf numFmtId="0" fontId="95" fillId="36" borderId="228" xfId="6" applyFont="1" applyFill="1" applyBorder="1" applyAlignment="1">
      <alignment vertical="center" textRotation="90"/>
    </xf>
    <xf numFmtId="0" fontId="92" fillId="41" borderId="235" xfId="10" quotePrefix="1" applyFont="1" applyFill="1" applyBorder="1" applyAlignment="1">
      <alignment horizontal="left" vertical="center" wrapText="1"/>
    </xf>
    <xf numFmtId="0" fontId="92" fillId="41" borderId="232" xfId="10" quotePrefix="1" applyFont="1" applyFill="1" applyBorder="1" applyAlignment="1">
      <alignment horizontal="left" vertical="center" wrapText="1"/>
    </xf>
    <xf numFmtId="0" fontId="92" fillId="41" borderId="234" xfId="10" quotePrefix="1" applyFont="1" applyFill="1" applyBorder="1" applyAlignment="1">
      <alignment horizontal="left" vertical="center" wrapText="1"/>
    </xf>
    <xf numFmtId="0" fontId="92" fillId="41" borderId="14" xfId="10" quotePrefix="1" applyFont="1" applyFill="1" applyBorder="1" applyAlignment="1">
      <alignment horizontal="left" vertical="center" wrapText="1"/>
    </xf>
    <xf numFmtId="0" fontId="92" fillId="41" borderId="15" xfId="10" quotePrefix="1" applyFont="1" applyFill="1" applyBorder="1" applyAlignment="1">
      <alignment horizontal="left" vertical="center" wrapText="1"/>
    </xf>
    <xf numFmtId="0" fontId="92" fillId="41" borderId="38" xfId="10" quotePrefix="1" applyFont="1" applyFill="1" applyBorder="1" applyAlignment="1">
      <alignment horizontal="left" vertical="center" wrapText="1"/>
    </xf>
    <xf numFmtId="0" fontId="159" fillId="0" borderId="140" xfId="0" applyFont="1" applyBorder="1" applyAlignment="1" applyProtection="1">
      <alignment horizontal="center" vertical="center" wrapText="1"/>
      <protection locked="0"/>
    </xf>
    <xf numFmtId="0" fontId="159" fillId="0" borderId="85" xfId="0" applyFont="1" applyBorder="1" applyAlignment="1" applyProtection="1">
      <alignment horizontal="center" vertical="center" wrapText="1"/>
      <protection locked="0"/>
    </xf>
    <xf numFmtId="0" fontId="159" fillId="0" borderId="111" xfId="0" applyFont="1" applyBorder="1" applyAlignment="1" applyProtection="1">
      <alignment horizontal="center" vertical="center" wrapText="1"/>
      <protection locked="0"/>
    </xf>
    <xf numFmtId="0" fontId="159" fillId="0" borderId="71" xfId="0" applyFont="1" applyBorder="1" applyAlignment="1" applyProtection="1">
      <alignment horizontal="center" vertical="center" wrapText="1"/>
      <protection locked="0"/>
    </xf>
    <xf numFmtId="0" fontId="12" fillId="41" borderId="111" xfId="0" applyFont="1" applyFill="1" applyBorder="1" applyAlignment="1">
      <alignment horizontal="left" vertical="top" wrapText="1"/>
    </xf>
    <xf numFmtId="0" fontId="12" fillId="41" borderId="71" xfId="0" applyFont="1" applyFill="1" applyBorder="1" applyAlignment="1">
      <alignment horizontal="left" vertical="top" wrapText="1"/>
    </xf>
    <xf numFmtId="0" fontId="12" fillId="41" borderId="34" xfId="0" applyFont="1" applyFill="1" applyBorder="1" applyAlignment="1">
      <alignment horizontal="right" vertical="top" wrapText="1"/>
    </xf>
    <xf numFmtId="0" fontId="12" fillId="41" borderId="32" xfId="0" applyFont="1" applyFill="1" applyBorder="1" applyAlignment="1">
      <alignment horizontal="right" vertical="top" wrapText="1"/>
    </xf>
    <xf numFmtId="0" fontId="63" fillId="0" borderId="187" xfId="0" applyFont="1" applyBorder="1" applyAlignment="1" applyProtection="1">
      <alignment horizontal="center" vertical="center"/>
      <protection locked="0"/>
    </xf>
    <xf numFmtId="1" fontId="14" fillId="19" borderId="32" xfId="0" applyNumberFormat="1" applyFont="1" applyFill="1" applyBorder="1" applyAlignment="1">
      <alignment horizontal="center" vertical="center" textRotation="90"/>
    </xf>
    <xf numFmtId="1" fontId="14" fillId="19" borderId="13" xfId="0" applyNumberFormat="1" applyFont="1" applyFill="1" applyBorder="1" applyAlignment="1">
      <alignment horizontal="center" vertical="center" textRotation="90"/>
    </xf>
    <xf numFmtId="0" fontId="12" fillId="41" borderId="38" xfId="0" applyFont="1" applyFill="1" applyBorder="1" applyAlignment="1">
      <alignment horizontal="right" vertical="top" wrapText="1"/>
    </xf>
    <xf numFmtId="0" fontId="12" fillId="41" borderId="13" xfId="0" applyFont="1" applyFill="1" applyBorder="1" applyAlignment="1">
      <alignment horizontal="right" vertical="top" wrapText="1"/>
    </xf>
    <xf numFmtId="0" fontId="9" fillId="20" borderId="32" xfId="6" applyFill="1" applyBorder="1" applyAlignment="1">
      <alignment horizontal="center" vertical="center" textRotation="90" wrapText="1"/>
    </xf>
    <xf numFmtId="0" fontId="9" fillId="20" borderId="13" xfId="6" applyFill="1" applyBorder="1" applyAlignment="1">
      <alignment horizontal="center" vertical="center" textRotation="90" wrapText="1"/>
    </xf>
    <xf numFmtId="0" fontId="9" fillId="20" borderId="43" xfId="6" applyFill="1" applyBorder="1" applyAlignment="1">
      <alignment horizontal="center" vertical="center" textRotation="90" wrapText="1"/>
    </xf>
    <xf numFmtId="1" fontId="14" fillId="19" borderId="111" xfId="0" applyNumberFormat="1" applyFont="1" applyFill="1" applyBorder="1" applyAlignment="1">
      <alignment horizontal="center" vertical="center" textRotation="90"/>
    </xf>
    <xf numFmtId="0" fontId="159" fillId="0" borderId="72" xfId="0" applyFont="1" applyBorder="1" applyAlignment="1" applyProtection="1">
      <alignment horizontal="center" vertical="center" wrapText="1"/>
      <protection locked="0"/>
    </xf>
    <xf numFmtId="0" fontId="99" fillId="0" borderId="2" xfId="6" applyFont="1" applyBorder="1" applyAlignment="1">
      <alignment horizontal="center" textRotation="90"/>
    </xf>
    <xf numFmtId="0" fontId="99" fillId="0" borderId="42" xfId="6" applyFont="1" applyBorder="1" applyAlignment="1">
      <alignment horizontal="center" textRotation="90"/>
    </xf>
    <xf numFmtId="0" fontId="92" fillId="19" borderId="4" xfId="6" applyFont="1" applyFill="1" applyBorder="1" applyAlignment="1">
      <alignment horizontal="left" vertical="center" wrapText="1"/>
    </xf>
    <xf numFmtId="0" fontId="92" fillId="19" borderId="5" xfId="6" applyFont="1" applyFill="1" applyBorder="1" applyAlignment="1">
      <alignment horizontal="left" vertical="center" wrapText="1"/>
    </xf>
    <xf numFmtId="0" fontId="92" fillId="19" borderId="67" xfId="6" applyFont="1" applyFill="1" applyBorder="1" applyAlignment="1">
      <alignment horizontal="left" vertical="center" wrapText="1"/>
    </xf>
    <xf numFmtId="0" fontId="9" fillId="20" borderId="3" xfId="6" applyFill="1" applyBorder="1" applyAlignment="1">
      <alignment horizontal="center" vertical="center" textRotation="90" wrapText="1"/>
    </xf>
    <xf numFmtId="0" fontId="92" fillId="19" borderId="71" xfId="6" applyFont="1" applyFill="1" applyBorder="1" applyAlignment="1">
      <alignment horizontal="left" vertical="center" wrapText="1"/>
    </xf>
    <xf numFmtId="0" fontId="92" fillId="19" borderId="72" xfId="6" applyFont="1" applyFill="1" applyBorder="1" applyAlignment="1">
      <alignment horizontal="left" vertical="center" wrapText="1"/>
    </xf>
    <xf numFmtId="0" fontId="92" fillId="19" borderId="112" xfId="6" applyFont="1" applyFill="1" applyBorder="1" applyAlignment="1">
      <alignment horizontal="left" vertical="center" wrapText="1"/>
    </xf>
    <xf numFmtId="49" fontId="105" fillId="0" borderId="72" xfId="6" applyNumberFormat="1" applyFont="1" applyBorder="1" applyAlignment="1" applyProtection="1">
      <alignment horizontal="center" vertical="center" wrapText="1"/>
      <protection locked="0"/>
    </xf>
    <xf numFmtId="49" fontId="105" fillId="0" borderId="56" xfId="6" applyNumberFormat="1" applyFont="1" applyBorder="1" applyAlignment="1" applyProtection="1">
      <alignment horizontal="center" vertical="center" wrapText="1"/>
      <protection locked="0"/>
    </xf>
    <xf numFmtId="0" fontId="105" fillId="0" borderId="188" xfId="10" applyFont="1" applyBorder="1" applyAlignment="1" applyProtection="1">
      <alignment horizontal="center" vertical="center" wrapText="1"/>
      <protection locked="0"/>
    </xf>
    <xf numFmtId="0" fontId="105" fillId="0" borderId="18" xfId="10" applyFont="1" applyBorder="1" applyAlignment="1" applyProtection="1">
      <alignment horizontal="center" vertical="center" wrapText="1"/>
      <protection locked="0"/>
    </xf>
    <xf numFmtId="0" fontId="95" fillId="19" borderId="32" xfId="10" applyFont="1" applyFill="1" applyBorder="1" applyAlignment="1">
      <alignment vertical="center" textRotation="90"/>
    </xf>
    <xf numFmtId="0" fontId="95" fillId="19" borderId="13" xfId="10" applyFont="1" applyFill="1" applyBorder="1" applyAlignment="1">
      <alignment vertical="center" textRotation="90"/>
    </xf>
    <xf numFmtId="0" fontId="95" fillId="36" borderId="229" xfId="6" applyFont="1" applyFill="1" applyBorder="1" applyAlignment="1">
      <alignment vertical="center" textRotation="90"/>
    </xf>
    <xf numFmtId="0" fontId="92" fillId="19" borderId="235" xfId="6" applyFont="1" applyFill="1" applyBorder="1" applyAlignment="1">
      <alignment horizontal="left" vertical="center" wrapText="1"/>
    </xf>
    <xf numFmtId="0" fontId="92" fillId="19" borderId="232" xfId="6" applyFont="1" applyFill="1" applyBorder="1" applyAlignment="1">
      <alignment horizontal="left" vertical="center" wrapText="1"/>
    </xf>
    <xf numFmtId="0" fontId="92" fillId="19" borderId="234" xfId="6" applyFont="1" applyFill="1" applyBorder="1" applyAlignment="1">
      <alignment horizontal="left" vertical="center" wrapText="1"/>
    </xf>
    <xf numFmtId="0" fontId="13" fillId="0" borderId="102" xfId="6" applyFont="1" applyBorder="1" applyAlignment="1">
      <alignment horizontal="center" vertical="center" textRotation="90"/>
    </xf>
    <xf numFmtId="0" fontId="13" fillId="0" borderId="136" xfId="6" applyFont="1" applyBorder="1" applyAlignment="1">
      <alignment horizontal="center" vertical="center" textRotation="90"/>
    </xf>
    <xf numFmtId="0" fontId="13" fillId="0" borderId="137" xfId="6" applyFont="1" applyBorder="1" applyAlignment="1">
      <alignment horizontal="center" vertical="center" textRotation="90"/>
    </xf>
    <xf numFmtId="0" fontId="6" fillId="20" borderId="140" xfId="6" applyFont="1" applyFill="1" applyBorder="1" applyAlignment="1">
      <alignment horizontal="center" vertical="center" textRotation="90" wrapText="1"/>
    </xf>
    <xf numFmtId="0" fontId="6" fillId="20" borderId="3" xfId="6" applyFont="1" applyFill="1" applyBorder="1" applyAlignment="1">
      <alignment horizontal="center" vertical="center" textRotation="90" wrapText="1"/>
    </xf>
    <xf numFmtId="0" fontId="9" fillId="20" borderId="189" xfId="6" applyFill="1" applyBorder="1" applyAlignment="1">
      <alignment horizontal="center" vertical="center" textRotation="90" wrapText="1"/>
    </xf>
    <xf numFmtId="0" fontId="95" fillId="19" borderId="32" xfId="6" applyFont="1" applyFill="1" applyBorder="1" applyAlignment="1">
      <alignment horizontal="center" vertical="center" textRotation="90"/>
    </xf>
    <xf numFmtId="0" fontId="95" fillId="19" borderId="13" xfId="6" applyFont="1" applyFill="1" applyBorder="1" applyAlignment="1">
      <alignment horizontal="center" vertical="center" textRotation="90"/>
    </xf>
    <xf numFmtId="0" fontId="92" fillId="19" borderId="90" xfId="6" applyFont="1" applyFill="1" applyBorder="1" applyAlignment="1">
      <alignment horizontal="left" vertical="center" wrapText="1"/>
    </xf>
    <xf numFmtId="0" fontId="92" fillId="19" borderId="0" xfId="6" applyFont="1" applyFill="1" applyAlignment="1">
      <alignment horizontal="left" vertical="center" wrapText="1"/>
    </xf>
    <xf numFmtId="0" fontId="92" fillId="19" borderId="77" xfId="6" applyFont="1" applyFill="1" applyBorder="1" applyAlignment="1">
      <alignment horizontal="left" vertical="center" wrapText="1"/>
    </xf>
    <xf numFmtId="0" fontId="163" fillId="0" borderId="33" xfId="6" applyFont="1" applyBorder="1" applyAlignment="1" applyProtection="1">
      <alignment horizontal="center" vertical="center" wrapText="1"/>
      <protection locked="0"/>
    </xf>
    <xf numFmtId="0" fontId="163" fillId="0" borderId="24" xfId="6" applyFont="1" applyBorder="1" applyAlignment="1" applyProtection="1">
      <alignment horizontal="center" vertical="center" wrapText="1"/>
      <protection locked="0"/>
    </xf>
    <xf numFmtId="0" fontId="163" fillId="0" borderId="34" xfId="6" applyFont="1" applyBorder="1" applyAlignment="1" applyProtection="1">
      <alignment horizontal="center" vertical="center" wrapText="1"/>
      <protection locked="0"/>
    </xf>
    <xf numFmtId="0" fontId="163" fillId="0" borderId="90" xfId="6" applyFont="1" applyBorder="1" applyAlignment="1" applyProtection="1">
      <alignment horizontal="center" vertical="center" wrapText="1"/>
      <protection locked="0"/>
    </xf>
    <xf numFmtId="0" fontId="163" fillId="0" borderId="0" xfId="6" applyFont="1" applyAlignment="1" applyProtection="1">
      <alignment horizontal="center" vertical="center" wrapText="1"/>
      <protection locked="0"/>
    </xf>
    <xf numFmtId="0" fontId="163" fillId="0" borderId="77" xfId="6" applyFont="1" applyBorder="1" applyAlignment="1" applyProtection="1">
      <alignment horizontal="center" vertical="center" wrapText="1"/>
      <protection locked="0"/>
    </xf>
    <xf numFmtId="0" fontId="6" fillId="20" borderId="32" xfId="6" applyFont="1" applyFill="1" applyBorder="1" applyAlignment="1">
      <alignment horizontal="center" vertical="center" textRotation="90" wrapText="1"/>
    </xf>
    <xf numFmtId="0" fontId="6" fillId="20" borderId="70" xfId="6" applyFont="1" applyFill="1" applyBorder="1" applyAlignment="1">
      <alignment horizontal="center" vertical="center" textRotation="90" wrapText="1"/>
    </xf>
    <xf numFmtId="0" fontId="92" fillId="19" borderId="90" xfId="6" applyFont="1" applyFill="1" applyBorder="1" applyAlignment="1">
      <alignment horizontal="left" vertical="top" wrapText="1"/>
    </xf>
    <xf numFmtId="0" fontId="92" fillId="19" borderId="0" xfId="6" applyFont="1" applyFill="1" applyAlignment="1">
      <alignment horizontal="left" vertical="top" wrapText="1"/>
    </xf>
    <xf numFmtId="0" fontId="92" fillId="19" borderId="77" xfId="6" applyFont="1" applyFill="1" applyBorder="1" applyAlignment="1">
      <alignment horizontal="left" vertical="top" wrapText="1"/>
    </xf>
    <xf numFmtId="0" fontId="212" fillId="0" borderId="33" xfId="6" applyFont="1" applyBorder="1" applyAlignment="1" applyProtection="1">
      <alignment horizontal="center" vertical="center" wrapText="1"/>
      <protection locked="0"/>
    </xf>
    <xf numFmtId="0" fontId="212" fillId="0" borderId="24" xfId="6" applyFont="1" applyBorder="1" applyAlignment="1" applyProtection="1">
      <alignment horizontal="center" vertical="center" wrapText="1"/>
      <protection locked="0"/>
    </xf>
    <xf numFmtId="0" fontId="212" fillId="0" borderId="34" xfId="6" applyFont="1" applyBorder="1" applyAlignment="1" applyProtection="1">
      <alignment horizontal="center" vertical="center" wrapText="1"/>
      <protection locked="0"/>
    </xf>
    <xf numFmtId="0" fontId="212" fillId="0" borderId="44" xfId="6" applyFont="1" applyBorder="1" applyAlignment="1" applyProtection="1">
      <alignment horizontal="center" vertical="center" wrapText="1"/>
      <protection locked="0"/>
    </xf>
    <xf numFmtId="0" fontId="212" fillId="0" borderId="1" xfId="6" applyFont="1" applyBorder="1" applyAlignment="1" applyProtection="1">
      <alignment horizontal="center" vertical="center" wrapText="1"/>
      <protection locked="0"/>
    </xf>
    <xf numFmtId="0" fontId="212" fillId="0" borderId="47" xfId="6" applyFont="1" applyBorder="1" applyAlignment="1" applyProtection="1">
      <alignment horizontal="center" vertical="center" wrapText="1"/>
      <protection locked="0"/>
    </xf>
    <xf numFmtId="0" fontId="163" fillId="0" borderId="111" xfId="6" applyFont="1" applyBorder="1" applyAlignment="1" applyProtection="1">
      <alignment horizontal="center" vertical="center" wrapText="1"/>
      <protection locked="0"/>
    </xf>
    <xf numFmtId="0" fontId="163" fillId="0" borderId="71" xfId="6" applyFont="1" applyBorder="1" applyAlignment="1" applyProtection="1">
      <alignment horizontal="center" vertical="center" wrapText="1"/>
      <protection locked="0"/>
    </xf>
    <xf numFmtId="0" fontId="6" fillId="20" borderId="71" xfId="6" applyFont="1" applyFill="1" applyBorder="1" applyAlignment="1">
      <alignment horizontal="center" vertical="center" textRotation="90" wrapText="1"/>
    </xf>
    <xf numFmtId="0" fontId="9" fillId="20" borderId="55" xfId="6" applyFill="1" applyBorder="1" applyAlignment="1">
      <alignment horizontal="center" vertical="center" textRotation="90" wrapText="1"/>
    </xf>
    <xf numFmtId="0" fontId="105" fillId="18" borderId="111" xfId="6" applyFont="1" applyFill="1" applyBorder="1" applyAlignment="1" applyProtection="1">
      <alignment horizontal="center" vertical="center" wrapText="1"/>
      <protection locked="0"/>
    </xf>
    <xf numFmtId="0" fontId="251" fillId="20" borderId="111" xfId="6" applyFont="1" applyFill="1" applyBorder="1" applyAlignment="1">
      <alignment horizontal="center" vertical="center" textRotation="90" wrapText="1"/>
    </xf>
    <xf numFmtId="0" fontId="97" fillId="0" borderId="136" xfId="6" applyFont="1" applyBorder="1" applyAlignment="1">
      <alignment horizontal="center" vertical="center" textRotation="90"/>
    </xf>
    <xf numFmtId="0" fontId="97" fillId="0" borderId="137" xfId="6" applyFont="1" applyBorder="1" applyAlignment="1">
      <alignment horizontal="center" vertical="center" textRotation="90"/>
    </xf>
    <xf numFmtId="2" fontId="39" fillId="19" borderId="140" xfId="6" applyNumberFormat="1" applyFont="1" applyFill="1" applyBorder="1" applyAlignment="1">
      <alignment horizontal="left" vertical="center" wrapText="1"/>
    </xf>
    <xf numFmtId="2" fontId="39" fillId="19" borderId="193" xfId="6" applyNumberFormat="1" applyFont="1" applyFill="1" applyBorder="1" applyAlignment="1">
      <alignment horizontal="left" vertical="center" wrapText="1"/>
    </xf>
    <xf numFmtId="2" fontId="39" fillId="19" borderId="111" xfId="6" applyNumberFormat="1" applyFont="1" applyFill="1" applyBorder="1" applyAlignment="1">
      <alignment horizontal="left" vertical="center" wrapText="1"/>
    </xf>
    <xf numFmtId="2" fontId="39" fillId="19" borderId="138" xfId="6" applyNumberFormat="1" applyFont="1" applyFill="1" applyBorder="1" applyAlignment="1">
      <alignment horizontal="left" vertical="center" wrapText="1"/>
    </xf>
    <xf numFmtId="2" fontId="39" fillId="19" borderId="113" xfId="6" applyNumberFormat="1" applyFont="1" applyFill="1" applyBorder="1" applyAlignment="1">
      <alignment horizontal="left" vertical="center" wrapText="1"/>
    </xf>
    <xf numFmtId="2" fontId="39" fillId="19" borderId="139" xfId="6" applyNumberFormat="1" applyFont="1" applyFill="1" applyBorder="1" applyAlignment="1">
      <alignment horizontal="left" vertical="center" wrapText="1"/>
    </xf>
    <xf numFmtId="2" fontId="34" fillId="19" borderId="3" xfId="6" applyNumberFormat="1" applyFont="1" applyFill="1" applyBorder="1" applyAlignment="1">
      <alignment horizontal="left" vertical="top"/>
    </xf>
    <xf numFmtId="2" fontId="34" fillId="19" borderId="196" xfId="6" applyNumberFormat="1" applyFont="1" applyFill="1" applyBorder="1" applyAlignment="1">
      <alignment horizontal="left" vertical="top"/>
    </xf>
    <xf numFmtId="1" fontId="95" fillId="19" borderId="140" xfId="6" applyNumberFormat="1" applyFont="1" applyFill="1" applyBorder="1" applyAlignment="1">
      <alignment vertical="center" textRotation="90"/>
    </xf>
    <xf numFmtId="1" fontId="95" fillId="19" borderId="111" xfId="6" applyNumberFormat="1" applyFont="1" applyFill="1" applyBorder="1" applyAlignment="1">
      <alignment vertical="center" textRotation="90"/>
    </xf>
    <xf numFmtId="0" fontId="95" fillId="36" borderId="238" xfId="6" applyFont="1" applyFill="1" applyBorder="1" applyAlignment="1">
      <alignment vertical="center" textRotation="90"/>
    </xf>
    <xf numFmtId="0" fontId="95" fillId="36" borderId="13" xfId="6" applyFont="1" applyFill="1" applyBorder="1" applyAlignment="1">
      <alignment vertical="center" textRotation="90"/>
    </xf>
    <xf numFmtId="0" fontId="205" fillId="0" borderId="140" xfId="6" applyFont="1" applyBorder="1" applyAlignment="1" applyProtection="1">
      <alignment horizontal="center" vertical="center"/>
      <protection locked="0"/>
    </xf>
    <xf numFmtId="0" fontId="105" fillId="18" borderId="138" xfId="6" applyFont="1" applyFill="1" applyBorder="1" applyAlignment="1" applyProtection="1">
      <alignment horizontal="center" vertical="center" wrapText="1"/>
      <protection locked="0"/>
    </xf>
    <xf numFmtId="0" fontId="105" fillId="18" borderId="24" xfId="6" applyFont="1" applyFill="1" applyBorder="1" applyAlignment="1" applyProtection="1">
      <alignment horizontal="center" vertical="center" wrapText="1"/>
      <protection locked="0"/>
    </xf>
    <xf numFmtId="0" fontId="105" fillId="18" borderId="27" xfId="6" applyFont="1" applyFill="1" applyBorder="1" applyAlignment="1" applyProtection="1">
      <alignment horizontal="center" vertical="center" wrapText="1"/>
      <protection locked="0"/>
    </xf>
    <xf numFmtId="0" fontId="105" fillId="18" borderId="14" xfId="6" applyFont="1" applyFill="1" applyBorder="1" applyAlignment="1" applyProtection="1">
      <alignment horizontal="center" vertical="center" wrapText="1"/>
      <protection locked="0"/>
    </xf>
    <xf numFmtId="0" fontId="105" fillId="18" borderId="15" xfId="6" applyFont="1" applyFill="1" applyBorder="1" applyAlignment="1" applyProtection="1">
      <alignment horizontal="center" vertical="center" wrapText="1"/>
      <protection locked="0"/>
    </xf>
    <xf numFmtId="0" fontId="105" fillId="18" borderId="31" xfId="6" applyFont="1" applyFill="1" applyBorder="1" applyAlignment="1" applyProtection="1">
      <alignment horizontal="center" vertical="center" wrapText="1"/>
      <protection locked="0"/>
    </xf>
    <xf numFmtId="0" fontId="105" fillId="0" borderId="138" xfId="6" applyFont="1" applyBorder="1" applyAlignment="1" applyProtection="1">
      <alignment horizontal="center" vertical="center" wrapText="1"/>
      <protection locked="0"/>
    </xf>
    <xf numFmtId="0" fontId="95" fillId="36" borderId="111" xfId="6" applyFont="1" applyFill="1" applyBorder="1" applyAlignment="1">
      <alignment vertical="center" textRotation="90"/>
    </xf>
    <xf numFmtId="0" fontId="39" fillId="19" borderId="140" xfId="6" applyFont="1" applyFill="1" applyBorder="1" applyAlignment="1">
      <alignment horizontal="left" vertical="center" wrapText="1"/>
    </xf>
    <xf numFmtId="0" fontId="39" fillId="19" borderId="193" xfId="6" applyFont="1" applyFill="1" applyBorder="1" applyAlignment="1">
      <alignment horizontal="left" vertical="center" wrapText="1"/>
    </xf>
    <xf numFmtId="0" fontId="39" fillId="19" borderId="111" xfId="6" applyFont="1" applyFill="1" applyBorder="1" applyAlignment="1">
      <alignment horizontal="left" vertical="center" wrapText="1"/>
    </xf>
    <xf numFmtId="0" fontId="39" fillId="19" borderId="138" xfId="6" applyFont="1" applyFill="1" applyBorder="1" applyAlignment="1">
      <alignment horizontal="left" vertical="center" wrapText="1"/>
    </xf>
    <xf numFmtId="0" fontId="105" fillId="2" borderId="111" xfId="6" applyFont="1" applyFill="1" applyBorder="1" applyAlignment="1">
      <alignment horizontal="center" vertical="center" wrapText="1"/>
    </xf>
    <xf numFmtId="49" fontId="211" fillId="2" borderId="33" xfId="6" applyNumberFormat="1" applyFont="1" applyFill="1" applyBorder="1" applyAlignment="1">
      <alignment horizontal="center" vertical="center" wrapText="1"/>
    </xf>
    <xf numFmtId="0" fontId="211" fillId="2" borderId="24" xfId="6" applyFont="1" applyFill="1" applyBorder="1" applyAlignment="1">
      <alignment horizontal="center" vertical="center" wrapText="1"/>
    </xf>
    <xf numFmtId="0" fontId="211" fillId="2" borderId="27" xfId="6" applyFont="1" applyFill="1" applyBorder="1" applyAlignment="1">
      <alignment horizontal="center" vertical="center" wrapText="1"/>
    </xf>
    <xf numFmtId="0" fontId="211" fillId="2" borderId="14" xfId="6" applyFont="1" applyFill="1" applyBorder="1" applyAlignment="1">
      <alignment horizontal="center" vertical="center" wrapText="1"/>
    </xf>
    <xf numFmtId="0" fontId="211" fillId="2" borderId="15" xfId="6" applyFont="1" applyFill="1" applyBorder="1" applyAlignment="1">
      <alignment horizontal="center" vertical="center" wrapText="1"/>
    </xf>
    <xf numFmtId="0" fontId="211" fillId="2" borderId="31" xfId="6" applyFont="1" applyFill="1" applyBorder="1" applyAlignment="1">
      <alignment horizontal="center" vertical="center" wrapText="1"/>
    </xf>
    <xf numFmtId="0" fontId="14" fillId="0" borderId="0" xfId="6" applyFont="1" applyAlignment="1">
      <alignment horizontal="right" vertical="center" wrapText="1"/>
    </xf>
    <xf numFmtId="164" fontId="14" fillId="0" borderId="0" xfId="6" applyNumberFormat="1" applyFont="1" applyAlignment="1">
      <alignment horizontal="left" vertical="center" wrapText="1"/>
    </xf>
    <xf numFmtId="0" fontId="12" fillId="19" borderId="201" xfId="6" applyFont="1" applyFill="1" applyBorder="1" applyAlignment="1">
      <alignment horizontal="center" vertical="top"/>
    </xf>
    <xf numFmtId="0" fontId="12" fillId="19" borderId="203" xfId="6" applyFont="1" applyFill="1" applyBorder="1" applyAlignment="1">
      <alignment horizontal="center" vertical="top"/>
    </xf>
    <xf numFmtId="0" fontId="63" fillId="2" borderId="202" xfId="6" applyFont="1" applyFill="1" applyBorder="1" applyAlignment="1">
      <alignment horizontal="center" vertical="center" wrapText="1"/>
    </xf>
    <xf numFmtId="0" fontId="63" fillId="2" borderId="205" xfId="6" applyFont="1" applyFill="1" applyBorder="1" applyAlignment="1">
      <alignment horizontal="center" vertical="center" wrapText="1"/>
    </xf>
    <xf numFmtId="0" fontId="12" fillId="19" borderId="206" xfId="6" applyFont="1" applyFill="1" applyBorder="1" applyAlignment="1">
      <alignment horizontal="left" vertical="top"/>
    </xf>
    <xf numFmtId="0" fontId="10" fillId="19" borderId="203" xfId="6" applyFont="1" applyFill="1" applyBorder="1"/>
    <xf numFmtId="14" fontId="209" fillId="0" borderId="227" xfId="6" applyNumberFormat="1" applyFont="1" applyBorder="1" applyAlignment="1" applyProtection="1">
      <alignment horizontal="center"/>
      <protection locked="0"/>
    </xf>
    <xf numFmtId="0" fontId="209" fillId="0" borderId="217" xfId="6" applyFont="1" applyBorder="1" applyAlignment="1" applyProtection="1">
      <alignment horizontal="center"/>
      <protection locked="0"/>
    </xf>
    <xf numFmtId="0" fontId="12" fillId="19" borderId="217" xfId="6" applyFont="1" applyFill="1" applyBorder="1" applyAlignment="1">
      <alignment horizontal="left" vertical="top"/>
    </xf>
    <xf numFmtId="0" fontId="10" fillId="19" borderId="226" xfId="6" applyFont="1" applyFill="1" applyBorder="1"/>
    <xf numFmtId="0" fontId="63" fillId="0" borderId="204" xfId="6" applyFont="1" applyBorder="1" applyAlignment="1">
      <alignment horizontal="center" vertical="top"/>
    </xf>
    <xf numFmtId="0" fontId="71" fillId="0" borderId="202" xfId="6" applyFont="1" applyBorder="1"/>
    <xf numFmtId="0" fontId="71" fillId="0" borderId="207" xfId="6" applyFont="1" applyBorder="1"/>
    <xf numFmtId="0" fontId="174" fillId="19" borderId="14" xfId="6" applyFont="1" applyFill="1" applyBorder="1" applyAlignment="1">
      <alignment horizontal="right" vertical="top" wrapText="1"/>
    </xf>
    <xf numFmtId="0" fontId="174" fillId="19" borderId="15" xfId="6" applyFont="1" applyFill="1" applyBorder="1" applyAlignment="1">
      <alignment horizontal="right" vertical="top" wrapText="1"/>
    </xf>
    <xf numFmtId="0" fontId="174" fillId="19" borderId="38" xfId="6" applyFont="1" applyFill="1" applyBorder="1" applyAlignment="1">
      <alignment horizontal="right" vertical="top" wrapText="1"/>
    </xf>
    <xf numFmtId="0" fontId="13" fillId="0" borderId="254" xfId="10" applyFont="1" applyBorder="1" applyAlignment="1">
      <alignment horizontal="center" vertical="center" textRotation="90"/>
    </xf>
    <xf numFmtId="0" fontId="13" fillId="0" borderId="12" xfId="10" applyFont="1" applyBorder="1" applyAlignment="1">
      <alignment horizontal="center" vertical="center" textRotation="90"/>
    </xf>
    <xf numFmtId="0" fontId="13" fillId="0" borderId="42" xfId="10" applyFont="1" applyBorder="1" applyAlignment="1">
      <alignment horizontal="center" vertical="center" textRotation="90"/>
    </xf>
    <xf numFmtId="0" fontId="92" fillId="41" borderId="235" xfId="10" applyFont="1" applyFill="1" applyBorder="1" applyAlignment="1">
      <alignment horizontal="left" vertical="center" wrapText="1"/>
    </xf>
    <xf numFmtId="0" fontId="92" fillId="41" borderId="232" xfId="10" applyFont="1" applyFill="1" applyBorder="1" applyAlignment="1">
      <alignment horizontal="left" vertical="center" wrapText="1"/>
    </xf>
    <xf numFmtId="0" fontId="92" fillId="41" borderId="234" xfId="10" applyFont="1" applyFill="1" applyBorder="1" applyAlignment="1">
      <alignment horizontal="left" vertical="center" wrapText="1"/>
    </xf>
    <xf numFmtId="0" fontId="92" fillId="41" borderId="14" xfId="10" applyFont="1" applyFill="1" applyBorder="1" applyAlignment="1">
      <alignment horizontal="left" vertical="center" wrapText="1"/>
    </xf>
    <xf numFmtId="0" fontId="92" fillId="41" borderId="15" xfId="10" applyFont="1" applyFill="1" applyBorder="1" applyAlignment="1">
      <alignment horizontal="left" vertical="center" wrapText="1"/>
    </xf>
    <xf numFmtId="0" fontId="92" fillId="41" borderId="38" xfId="10" applyFont="1" applyFill="1" applyBorder="1" applyAlignment="1">
      <alignment horizontal="left" vertical="center" wrapText="1"/>
    </xf>
    <xf numFmtId="0" fontId="157" fillId="0" borderId="235" xfId="0" applyFont="1" applyBorder="1" applyAlignment="1" applyProtection="1">
      <alignment horizontal="center" vertical="center" wrapText="1"/>
      <protection locked="0"/>
    </xf>
    <xf numFmtId="0" fontId="157" fillId="0" borderId="232" xfId="0" applyFont="1" applyBorder="1" applyAlignment="1" applyProtection="1">
      <alignment horizontal="center" vertical="center" wrapText="1"/>
      <protection locked="0"/>
    </xf>
    <xf numFmtId="0" fontId="157" fillId="0" borderId="14" xfId="0" applyFont="1" applyBorder="1" applyAlignment="1" applyProtection="1">
      <alignment horizontal="center" vertical="center" wrapText="1"/>
      <protection locked="0"/>
    </xf>
    <xf numFmtId="0" fontId="92" fillId="41" borderId="33" xfId="10" applyFont="1" applyFill="1" applyBorder="1" applyAlignment="1">
      <alignment horizontal="left" vertical="center" wrapText="1"/>
    </xf>
    <xf numFmtId="0" fontId="92" fillId="41" borderId="24" xfId="10" applyFont="1" applyFill="1" applyBorder="1" applyAlignment="1">
      <alignment horizontal="left" vertical="center" wrapText="1"/>
    </xf>
    <xf numFmtId="0" fontId="92" fillId="41" borderId="34" xfId="10" applyFont="1" applyFill="1" applyBorder="1" applyAlignment="1">
      <alignment horizontal="left" vertical="center" wrapText="1"/>
    </xf>
    <xf numFmtId="0" fontId="184" fillId="0" borderId="33" xfId="10" applyFont="1" applyBorder="1" applyAlignment="1" applyProtection="1">
      <alignment horizontal="center" vertical="center" wrapText="1"/>
      <protection locked="0"/>
    </xf>
    <xf numFmtId="0" fontId="184" fillId="0" borderId="24" xfId="10" applyFont="1" applyBorder="1" applyAlignment="1" applyProtection="1">
      <alignment horizontal="center" vertical="center" wrapText="1"/>
      <protection locked="0"/>
    </xf>
    <xf numFmtId="0" fontId="184" fillId="0" borderId="14" xfId="10" applyFont="1" applyBorder="1" applyAlignment="1" applyProtection="1">
      <alignment horizontal="center" vertical="center" wrapText="1"/>
      <protection locked="0"/>
    </xf>
    <xf numFmtId="0" fontId="184" fillId="0" borderId="15" xfId="10" applyFont="1" applyBorder="1" applyAlignment="1" applyProtection="1">
      <alignment horizontal="center" vertical="center" wrapText="1"/>
      <protection locked="0"/>
    </xf>
    <xf numFmtId="0" fontId="66" fillId="0" borderId="90" xfId="0" applyFont="1" applyBorder="1" applyAlignment="1" applyProtection="1">
      <alignment horizontal="center" vertical="center"/>
      <protection locked="0"/>
    </xf>
    <xf numFmtId="0" fontId="66" fillId="0" borderId="0" xfId="0" applyFont="1" applyAlignment="1" applyProtection="1">
      <alignment horizontal="center" vertical="center"/>
      <protection locked="0"/>
    </xf>
    <xf numFmtId="0" fontId="66" fillId="0" borderId="14" xfId="0" applyFont="1" applyBorder="1" applyAlignment="1" applyProtection="1">
      <alignment horizontal="center" vertical="center"/>
      <protection locked="0"/>
    </xf>
    <xf numFmtId="0" fontId="66" fillId="0" borderId="15" xfId="0" applyFont="1" applyBorder="1" applyAlignment="1" applyProtection="1">
      <alignment horizontal="center" vertical="center"/>
      <protection locked="0"/>
    </xf>
    <xf numFmtId="0" fontId="163" fillId="0" borderId="14" xfId="10" applyFont="1" applyBorder="1" applyAlignment="1" applyProtection="1">
      <alignment horizontal="center" vertical="center" wrapText="1"/>
      <protection locked="0"/>
    </xf>
    <xf numFmtId="0" fontId="163" fillId="0" borderId="15" xfId="10" applyFont="1" applyBorder="1" applyAlignment="1" applyProtection="1">
      <alignment horizontal="center" vertical="center" wrapText="1"/>
      <protection locked="0"/>
    </xf>
    <xf numFmtId="0" fontId="95" fillId="19" borderId="70" xfId="10" applyFont="1" applyFill="1" applyBorder="1" applyAlignment="1">
      <alignment vertical="center" textRotation="90"/>
    </xf>
    <xf numFmtId="0" fontId="10" fillId="2" borderId="32" xfId="10" applyFill="1" applyBorder="1" applyAlignment="1">
      <alignment horizontal="center" vertical="center" textRotation="90" wrapText="1"/>
    </xf>
    <xf numFmtId="0" fontId="10" fillId="2" borderId="43" xfId="10" applyFill="1" applyBorder="1" applyAlignment="1">
      <alignment horizontal="center" vertical="center" textRotation="90" wrapText="1"/>
    </xf>
    <xf numFmtId="0" fontId="92" fillId="41" borderId="90" xfId="10" applyFont="1" applyFill="1" applyBorder="1" applyAlignment="1">
      <alignment horizontal="left" vertical="center" wrapText="1"/>
    </xf>
    <xf numFmtId="0" fontId="92" fillId="41" borderId="0" xfId="10" applyFont="1" applyFill="1" applyAlignment="1">
      <alignment horizontal="left" vertical="center" wrapText="1"/>
    </xf>
    <xf numFmtId="0" fontId="92" fillId="41" borderId="77" xfId="10" applyFont="1" applyFill="1" applyBorder="1" applyAlignment="1">
      <alignment horizontal="left" vertical="center" wrapText="1"/>
    </xf>
    <xf numFmtId="0" fontId="92" fillId="41" borderId="44" xfId="10" applyFont="1" applyFill="1" applyBorder="1" applyAlignment="1">
      <alignment horizontal="left" vertical="center" wrapText="1"/>
    </xf>
    <xf numFmtId="0" fontId="92" fillId="41" borderId="1" xfId="10" applyFont="1" applyFill="1" applyBorder="1" applyAlignment="1">
      <alignment horizontal="left" vertical="center" wrapText="1"/>
    </xf>
    <xf numFmtId="0" fontId="92" fillId="41" borderId="47" xfId="10" applyFont="1" applyFill="1" applyBorder="1" applyAlignment="1">
      <alignment horizontal="left" vertical="center" wrapText="1"/>
    </xf>
    <xf numFmtId="0" fontId="182" fillId="0" borderId="187" xfId="10" applyFont="1" applyBorder="1" applyAlignment="1" applyProtection="1">
      <alignment horizontal="center" vertical="center"/>
      <protection locked="0"/>
    </xf>
    <xf numFmtId="0" fontId="182" fillId="0" borderId="36" xfId="10" applyFont="1" applyBorder="1" applyAlignment="1" applyProtection="1">
      <alignment horizontal="center" vertical="center"/>
      <protection locked="0"/>
    </xf>
    <xf numFmtId="0" fontId="105" fillId="0" borderId="188" xfId="10" applyFont="1" applyBorder="1" applyAlignment="1" applyProtection="1">
      <alignment horizontal="center" vertical="center"/>
      <protection locked="0"/>
    </xf>
    <xf numFmtId="0" fontId="105" fillId="0" borderId="18" xfId="10" applyFont="1" applyBorder="1" applyAlignment="1" applyProtection="1">
      <alignment horizontal="center" vertical="center"/>
      <protection locked="0"/>
    </xf>
    <xf numFmtId="0" fontId="9" fillId="2" borderId="32" xfId="6" applyFill="1" applyBorder="1" applyAlignment="1">
      <alignment horizontal="center" vertical="center" textRotation="90" wrapText="1"/>
    </xf>
    <xf numFmtId="0" fontId="9" fillId="2" borderId="43" xfId="6" applyFill="1" applyBorder="1" applyAlignment="1">
      <alignment horizontal="center" vertical="center" textRotation="90" wrapText="1"/>
    </xf>
    <xf numFmtId="0" fontId="95" fillId="19" borderId="43" xfId="10" applyFont="1" applyFill="1" applyBorder="1" applyAlignment="1">
      <alignment vertical="center" textRotation="90"/>
    </xf>
    <xf numFmtId="0" fontId="92" fillId="41" borderId="33" xfId="10" quotePrefix="1" applyFont="1" applyFill="1" applyBorder="1" applyAlignment="1">
      <alignment horizontal="left" vertical="center" wrapText="1"/>
    </xf>
    <xf numFmtId="0" fontId="92" fillId="41" borderId="24" xfId="10" quotePrefix="1" applyFont="1" applyFill="1" applyBorder="1" applyAlignment="1">
      <alignment horizontal="left" vertical="center" wrapText="1"/>
    </xf>
    <xf numFmtId="0" fontId="92" fillId="41" borderId="34" xfId="10" quotePrefix="1" applyFont="1" applyFill="1" applyBorder="1" applyAlignment="1">
      <alignment horizontal="left" vertical="center" wrapText="1"/>
    </xf>
    <xf numFmtId="0" fontId="92" fillId="41" borderId="44" xfId="10" quotePrefix="1" applyFont="1" applyFill="1" applyBorder="1" applyAlignment="1">
      <alignment horizontal="left" vertical="center" wrapText="1"/>
    </xf>
    <xf numFmtId="0" fontId="92" fillId="41" borderId="1" xfId="10" quotePrefix="1" applyFont="1" applyFill="1" applyBorder="1" applyAlignment="1">
      <alignment horizontal="left" vertical="center" wrapText="1"/>
    </xf>
    <xf numFmtId="0" fontId="92" fillId="41" borderId="47" xfId="10" quotePrefix="1" applyFont="1" applyFill="1" applyBorder="1" applyAlignment="1">
      <alignment horizontal="left" vertical="center" wrapText="1"/>
    </xf>
    <xf numFmtId="0" fontId="105" fillId="0" borderId="33" xfId="10" applyFont="1" applyBorder="1" applyAlignment="1" applyProtection="1">
      <alignment horizontal="center" vertical="center"/>
      <protection locked="0"/>
    </xf>
    <xf numFmtId="0" fontId="105" fillId="0" borderId="24" xfId="10" applyFont="1" applyBorder="1" applyAlignment="1" applyProtection="1">
      <alignment horizontal="center" vertical="center"/>
      <protection locked="0"/>
    </xf>
    <xf numFmtId="0" fontId="105" fillId="0" borderId="34" xfId="10" applyFont="1" applyBorder="1" applyAlignment="1" applyProtection="1">
      <alignment horizontal="center" vertical="center"/>
      <protection locked="0"/>
    </xf>
    <xf numFmtId="0" fontId="105" fillId="0" borderId="44" xfId="10" applyFont="1" applyBorder="1" applyAlignment="1" applyProtection="1">
      <alignment horizontal="center" vertical="center"/>
      <protection locked="0"/>
    </xf>
    <xf numFmtId="0" fontId="105" fillId="0" borderId="1" xfId="10" applyFont="1" applyBorder="1" applyAlignment="1" applyProtection="1">
      <alignment horizontal="center" vertical="center"/>
      <protection locked="0"/>
    </xf>
    <xf numFmtId="0" fontId="105" fillId="0" borderId="47" xfId="10" applyFont="1" applyBorder="1" applyAlignment="1" applyProtection="1">
      <alignment horizontal="center" vertical="center"/>
      <protection locked="0"/>
    </xf>
    <xf numFmtId="0" fontId="105" fillId="0" borderId="232" xfId="6" applyFont="1" applyBorder="1" applyAlignment="1" applyProtection="1">
      <alignment horizontal="center" vertical="center"/>
      <protection locked="0"/>
    </xf>
    <xf numFmtId="0" fontId="105" fillId="0" borderId="234" xfId="6" applyFont="1" applyBorder="1" applyAlignment="1" applyProtection="1">
      <alignment horizontal="center" vertical="center"/>
      <protection locked="0"/>
    </xf>
    <xf numFmtId="0" fontId="45" fillId="0" borderId="140" xfId="6" applyFont="1" applyBorder="1" applyAlignment="1">
      <alignment horizontal="center" vertical="center"/>
    </xf>
    <xf numFmtId="0" fontId="45" fillId="0" borderId="111" xfId="6" applyFont="1" applyBorder="1" applyAlignment="1">
      <alignment horizontal="center" vertical="center"/>
    </xf>
    <xf numFmtId="0" fontId="105" fillId="0" borderId="235" xfId="6" applyFont="1" applyBorder="1" applyAlignment="1" applyProtection="1">
      <alignment horizontal="center" vertical="center"/>
      <protection locked="0"/>
    </xf>
    <xf numFmtId="0" fontId="92" fillId="19" borderId="55" xfId="6" applyFont="1" applyFill="1" applyBorder="1" applyAlignment="1">
      <alignment horizontal="left" vertical="center" wrapText="1"/>
    </xf>
    <xf numFmtId="0" fontId="92" fillId="19" borderId="56" xfId="6" applyFont="1" applyFill="1" applyBorder="1" applyAlignment="1">
      <alignment horizontal="left" vertical="center" wrapText="1"/>
    </xf>
    <xf numFmtId="0" fontId="92" fillId="19" borderId="76" xfId="6" applyFont="1" applyFill="1" applyBorder="1" applyAlignment="1">
      <alignment horizontal="left" vertical="center" wrapText="1"/>
    </xf>
    <xf numFmtId="0" fontId="92" fillId="19" borderId="85" xfId="6" applyFont="1" applyFill="1" applyBorder="1" applyAlignment="1">
      <alignment horizontal="left" vertical="center" wrapText="1"/>
    </xf>
    <xf numFmtId="0" fontId="92" fillId="19" borderId="86" xfId="6" applyFont="1" applyFill="1" applyBorder="1" applyAlignment="1">
      <alignment horizontal="left" vertical="center" wrapText="1"/>
    </xf>
    <xf numFmtId="0" fontId="92" fillId="19" borderId="184" xfId="6" applyFont="1" applyFill="1" applyBorder="1" applyAlignment="1">
      <alignment horizontal="left" vertical="center" wrapText="1"/>
    </xf>
    <xf numFmtId="0" fontId="163" fillId="2" borderId="33" xfId="10" applyFont="1" applyFill="1" applyBorder="1" applyAlignment="1">
      <alignment horizontal="center" vertical="center" wrapText="1"/>
    </xf>
    <xf numFmtId="0" fontId="163" fillId="2" borderId="24" xfId="10" applyFont="1" applyFill="1" applyBorder="1" applyAlignment="1">
      <alignment horizontal="center" vertical="center" wrapText="1"/>
    </xf>
    <xf numFmtId="0" fontId="163" fillId="2" borderId="27" xfId="10" applyFont="1" applyFill="1" applyBorder="1" applyAlignment="1">
      <alignment horizontal="center" vertical="center" wrapText="1"/>
    </xf>
    <xf numFmtId="0" fontId="163" fillId="2" borderId="14" xfId="10" applyFont="1" applyFill="1" applyBorder="1" applyAlignment="1">
      <alignment horizontal="center" vertical="center" wrapText="1"/>
    </xf>
    <xf numFmtId="0" fontId="163" fillId="2" borderId="15" xfId="10" applyFont="1" applyFill="1" applyBorder="1" applyAlignment="1">
      <alignment horizontal="center" vertical="center" wrapText="1"/>
    </xf>
    <xf numFmtId="0" fontId="163" fillId="2" borderId="31" xfId="10" applyFont="1" applyFill="1" applyBorder="1" applyAlignment="1">
      <alignment horizontal="center" vertical="center" wrapText="1"/>
    </xf>
    <xf numFmtId="0" fontId="94" fillId="0" borderId="0" xfId="10" applyFont="1" applyAlignment="1">
      <alignment horizontal="right" vertical="center" wrapText="1"/>
    </xf>
    <xf numFmtId="0" fontId="94" fillId="0" borderId="1" xfId="10" applyFont="1" applyBorder="1" applyAlignment="1">
      <alignment horizontal="right" vertical="center" wrapText="1"/>
    </xf>
    <xf numFmtId="0" fontId="92" fillId="18" borderId="0" xfId="10" applyFont="1" applyFill="1" applyAlignment="1">
      <alignment horizontal="left" vertical="center" wrapText="1"/>
    </xf>
    <xf numFmtId="0" fontId="101" fillId="18" borderId="0" xfId="10" applyFont="1" applyFill="1" applyAlignment="1">
      <alignment horizontal="center" vertical="center" wrapText="1"/>
    </xf>
    <xf numFmtId="0" fontId="200" fillId="0" borderId="71" xfId="10" applyFont="1" applyBorder="1" applyAlignment="1" applyProtection="1">
      <alignment horizontal="center" vertical="center"/>
      <protection locked="0"/>
    </xf>
    <xf numFmtId="0" fontId="200" fillId="0" borderId="72" xfId="10" applyFont="1" applyBorder="1" applyAlignment="1" applyProtection="1">
      <alignment horizontal="center" vertical="center"/>
      <protection locked="0"/>
    </xf>
    <xf numFmtId="0" fontId="200" fillId="0" borderId="112" xfId="10" applyFont="1" applyBorder="1" applyAlignment="1" applyProtection="1">
      <alignment horizontal="center" vertical="center"/>
      <protection locked="0"/>
    </xf>
    <xf numFmtId="0" fontId="200" fillId="0" borderId="71" xfId="0" applyFont="1" applyBorder="1" applyAlignment="1" applyProtection="1">
      <alignment horizontal="left" vertical="top" wrapText="1"/>
      <protection locked="0"/>
    </xf>
    <xf numFmtId="0" fontId="200" fillId="0" borderId="72" xfId="0" applyFont="1" applyBorder="1" applyAlignment="1" applyProtection="1">
      <alignment horizontal="left" vertical="top" wrapText="1"/>
      <protection locked="0"/>
    </xf>
    <xf numFmtId="0" fontId="200" fillId="0" borderId="112" xfId="0" applyFont="1" applyBorder="1" applyAlignment="1" applyProtection="1">
      <alignment horizontal="left" vertical="top" wrapText="1"/>
      <protection locked="0"/>
    </xf>
    <xf numFmtId="0" fontId="199" fillId="41" borderId="111" xfId="0" applyFont="1" applyFill="1" applyBorder="1" applyAlignment="1">
      <alignment horizontal="center" vertical="top" wrapText="1"/>
    </xf>
    <xf numFmtId="0" fontId="200" fillId="0" borderId="111" xfId="0" applyFont="1" applyBorder="1" applyAlignment="1" applyProtection="1">
      <alignment horizontal="center" vertical="top"/>
      <protection locked="0"/>
    </xf>
    <xf numFmtId="0" fontId="201" fillId="22" borderId="1" xfId="0" applyFont="1" applyFill="1" applyBorder="1" applyAlignment="1">
      <alignment horizontal="center"/>
    </xf>
    <xf numFmtId="0" fontId="156" fillId="22" borderId="1" xfId="0" applyFont="1" applyFill="1" applyBorder="1" applyAlignment="1">
      <alignment horizontal="center"/>
    </xf>
    <xf numFmtId="0" fontId="199" fillId="41" borderId="208" xfId="0" applyFont="1" applyFill="1" applyBorder="1" applyAlignment="1">
      <alignment horizontal="left" vertical="center" wrapText="1"/>
    </xf>
    <xf numFmtId="0" fontId="199" fillId="41" borderId="209" xfId="0" applyFont="1" applyFill="1" applyBorder="1" applyAlignment="1">
      <alignment horizontal="left" vertical="center" wrapText="1"/>
    </xf>
    <xf numFmtId="0" fontId="199" fillId="41" borderId="282" xfId="0" applyFont="1" applyFill="1" applyBorder="1" applyAlignment="1">
      <alignment horizontal="left" vertical="center" wrapText="1"/>
    </xf>
    <xf numFmtId="0" fontId="199" fillId="41" borderId="210" xfId="0" applyFont="1" applyFill="1" applyBorder="1" applyAlignment="1">
      <alignment horizontal="left" vertical="center" wrapText="1"/>
    </xf>
    <xf numFmtId="0" fontId="199" fillId="41" borderId="115" xfId="0" applyFont="1" applyFill="1" applyBorder="1" applyAlignment="1">
      <alignment horizontal="left" vertical="center" wrapText="1"/>
    </xf>
    <xf numFmtId="0" fontId="199" fillId="41" borderId="283" xfId="0" applyFont="1" applyFill="1" applyBorder="1" applyAlignment="1">
      <alignment horizontal="left" vertical="center" wrapText="1"/>
    </xf>
    <xf numFmtId="0" fontId="200" fillId="0" borderId="210" xfId="0" applyFont="1" applyBorder="1" applyAlignment="1" applyProtection="1">
      <alignment horizontal="left" vertical="top" wrapText="1"/>
      <protection locked="0"/>
    </xf>
    <xf numFmtId="0" fontId="200" fillId="0" borderId="115" xfId="0" applyFont="1" applyBorder="1" applyAlignment="1" applyProtection="1">
      <alignment horizontal="left" vertical="top" wrapText="1"/>
      <protection locked="0"/>
    </xf>
    <xf numFmtId="0" fontId="200" fillId="0" borderId="283" xfId="0" applyFont="1" applyBorder="1" applyAlignment="1" applyProtection="1">
      <alignment horizontal="left" vertical="top" wrapText="1"/>
      <protection locked="0"/>
    </xf>
    <xf numFmtId="0" fontId="200" fillId="0" borderId="211" xfId="0" applyFont="1" applyBorder="1" applyAlignment="1" applyProtection="1">
      <alignment horizontal="left" vertical="top" wrapText="1"/>
      <protection locked="0"/>
    </xf>
    <xf numFmtId="0" fontId="200" fillId="0" borderId="212" xfId="0" applyFont="1" applyBorder="1" applyAlignment="1" applyProtection="1">
      <alignment horizontal="left" vertical="top" wrapText="1"/>
      <protection locked="0"/>
    </xf>
    <xf numFmtId="0" fontId="200" fillId="0" borderId="284" xfId="0" applyFont="1" applyBorder="1" applyAlignment="1" applyProtection="1">
      <alignment horizontal="left" vertical="top" wrapText="1"/>
      <protection locked="0"/>
    </xf>
    <xf numFmtId="0" fontId="196" fillId="41" borderId="208" xfId="0" applyFont="1" applyFill="1" applyBorder="1" applyAlignment="1">
      <alignment horizontal="center" vertical="center" wrapText="1"/>
    </xf>
    <xf numFmtId="0" fontId="196" fillId="41" borderId="209" xfId="0" applyFont="1" applyFill="1" applyBorder="1" applyAlignment="1">
      <alignment horizontal="center" vertical="center" wrapText="1"/>
    </xf>
    <xf numFmtId="0" fontId="196" fillId="41" borderId="282" xfId="0" applyFont="1" applyFill="1" applyBorder="1" applyAlignment="1">
      <alignment horizontal="center" vertical="center" wrapText="1"/>
    </xf>
    <xf numFmtId="0" fontId="200" fillId="0" borderId="90" xfId="0" applyFont="1" applyBorder="1" applyAlignment="1" applyProtection="1">
      <alignment horizontal="left" vertical="top" wrapText="1"/>
      <protection locked="0"/>
    </xf>
    <xf numFmtId="0" fontId="200" fillId="0" borderId="0" xfId="0" applyFont="1" applyAlignment="1" applyProtection="1">
      <alignment horizontal="left" vertical="top" wrapText="1"/>
      <protection locked="0"/>
    </xf>
    <xf numFmtId="0" fontId="200" fillId="0" borderId="77" xfId="0" applyFont="1" applyBorder="1" applyAlignment="1" applyProtection="1">
      <alignment horizontal="left" vertical="top" wrapText="1"/>
      <protection locked="0"/>
    </xf>
    <xf numFmtId="0" fontId="200" fillId="0" borderId="14" xfId="0" applyFont="1" applyBorder="1" applyAlignment="1" applyProtection="1">
      <alignment horizontal="left" vertical="top" wrapText="1"/>
      <protection locked="0"/>
    </xf>
    <xf numFmtId="0" fontId="200" fillId="0" borderId="15" xfId="0" applyFont="1" applyBorder="1" applyAlignment="1" applyProtection="1">
      <alignment horizontal="left" vertical="top" wrapText="1"/>
      <protection locked="0"/>
    </xf>
    <xf numFmtId="0" fontId="200" fillId="0" borderId="38" xfId="0" applyFont="1" applyBorder="1" applyAlignment="1" applyProtection="1">
      <alignment horizontal="left" vertical="top" wrapText="1"/>
      <protection locked="0"/>
    </xf>
    <xf numFmtId="0" fontId="200" fillId="0" borderId="111" xfId="10" applyFont="1" applyBorder="1" applyAlignment="1" applyProtection="1">
      <alignment horizontal="center" vertical="center"/>
      <protection locked="0"/>
    </xf>
    <xf numFmtId="0" fontId="200" fillId="0" borderId="111" xfId="0" applyFont="1" applyBorder="1" applyAlignment="1" applyProtection="1">
      <alignment horizontal="left" vertical="top" wrapText="1"/>
      <protection locked="0"/>
    </xf>
    <xf numFmtId="0" fontId="199" fillId="41" borderId="33" xfId="0" applyFont="1" applyFill="1" applyBorder="1" applyAlignment="1">
      <alignment horizontal="left" vertical="top" wrapText="1"/>
    </xf>
    <xf numFmtId="0" fontId="199" fillId="41" borderId="24" xfId="0" applyFont="1" applyFill="1" applyBorder="1" applyAlignment="1">
      <alignment horizontal="left" vertical="top" wrapText="1"/>
    </xf>
    <xf numFmtId="0" fontId="199" fillId="41" borderId="90" xfId="0" applyFont="1" applyFill="1" applyBorder="1" applyAlignment="1">
      <alignment horizontal="left" vertical="top" wrapText="1"/>
    </xf>
    <xf numFmtId="0" fontId="199" fillId="41" borderId="0" xfId="0" applyFont="1" applyFill="1" applyAlignment="1">
      <alignment horizontal="left" vertical="top" wrapText="1"/>
    </xf>
    <xf numFmtId="0" fontId="199" fillId="41" borderId="14" xfId="0" applyFont="1" applyFill="1" applyBorder="1" applyAlignment="1">
      <alignment horizontal="left" vertical="top" wrapText="1"/>
    </xf>
    <xf numFmtId="0" fontId="199" fillId="41" borderId="15" xfId="0" applyFont="1" applyFill="1" applyBorder="1" applyAlignment="1">
      <alignment horizontal="left" vertical="top" wrapText="1"/>
    </xf>
    <xf numFmtId="0" fontId="199" fillId="41" borderId="111" xfId="10" applyFont="1" applyFill="1" applyBorder="1" applyAlignment="1">
      <alignment horizontal="center" vertical="center"/>
    </xf>
    <xf numFmtId="0" fontId="199" fillId="41" borderId="33" xfId="10" applyFont="1" applyFill="1" applyBorder="1" applyAlignment="1">
      <alignment horizontal="left" vertical="top" wrapText="1"/>
    </xf>
    <xf numFmtId="0" fontId="199" fillId="41" borderId="24" xfId="10" applyFont="1" applyFill="1" applyBorder="1" applyAlignment="1">
      <alignment horizontal="left" vertical="top" wrapText="1"/>
    </xf>
    <xf numFmtId="0" fontId="199" fillId="41" borderId="34" xfId="10" applyFont="1" applyFill="1" applyBorder="1" applyAlignment="1">
      <alignment horizontal="left" vertical="top" wrapText="1"/>
    </xf>
    <xf numFmtId="0" fontId="199" fillId="41" borderId="90" xfId="10" applyFont="1" applyFill="1" applyBorder="1" applyAlignment="1">
      <alignment horizontal="left" vertical="top" wrapText="1"/>
    </xf>
    <xf numFmtId="0" fontId="199" fillId="41" borderId="0" xfId="10" applyFont="1" applyFill="1" applyAlignment="1">
      <alignment horizontal="left" vertical="top" wrapText="1"/>
    </xf>
    <xf numFmtId="0" fontId="199" fillId="41" borderId="77" xfId="10" applyFont="1" applyFill="1" applyBorder="1" applyAlignment="1">
      <alignment horizontal="left" vertical="top" wrapText="1"/>
    </xf>
    <xf numFmtId="0" fontId="199" fillId="41" borderId="14" xfId="10" applyFont="1" applyFill="1" applyBorder="1" applyAlignment="1">
      <alignment horizontal="left" vertical="top" wrapText="1"/>
    </xf>
    <xf numFmtId="0" fontId="199" fillId="41" borderId="15" xfId="10" applyFont="1" applyFill="1" applyBorder="1" applyAlignment="1">
      <alignment horizontal="left" vertical="top" wrapText="1"/>
    </xf>
    <xf numFmtId="0" fontId="199" fillId="41" borderId="38" xfId="10" applyFont="1" applyFill="1" applyBorder="1" applyAlignment="1">
      <alignment horizontal="left" vertical="top" wrapText="1"/>
    </xf>
    <xf numFmtId="0" fontId="199" fillId="41" borderId="34" xfId="0" applyFont="1" applyFill="1" applyBorder="1" applyAlignment="1">
      <alignment horizontal="left" vertical="top" wrapText="1"/>
    </xf>
    <xf numFmtId="0" fontId="199" fillId="41" borderId="77" xfId="0" applyFont="1" applyFill="1" applyBorder="1" applyAlignment="1">
      <alignment horizontal="left" vertical="top" wrapText="1"/>
    </xf>
    <xf numFmtId="0" fontId="199" fillId="41" borderId="213" xfId="0" applyFont="1" applyFill="1" applyBorder="1" applyAlignment="1">
      <alignment horizontal="left" vertical="top" wrapText="1"/>
    </xf>
    <xf numFmtId="0" fontId="199" fillId="41" borderId="114" xfId="0" applyFont="1" applyFill="1" applyBorder="1" applyAlignment="1">
      <alignment horizontal="left" vertical="top" wrapText="1"/>
    </xf>
    <xf numFmtId="0" fontId="199" fillId="41" borderId="285" xfId="0" applyFont="1" applyFill="1" applyBorder="1" applyAlignment="1">
      <alignment horizontal="left" vertical="top" wrapText="1"/>
    </xf>
    <xf numFmtId="0" fontId="200" fillId="0" borderId="214" xfId="0" applyFont="1" applyBorder="1" applyAlignment="1" applyProtection="1">
      <alignment horizontal="left" vertical="top" wrapText="1"/>
      <protection locked="0"/>
    </xf>
    <xf numFmtId="0" fontId="200" fillId="0" borderId="126" xfId="0" applyFont="1" applyBorder="1" applyAlignment="1" applyProtection="1">
      <alignment horizontal="left" vertical="top" wrapText="1"/>
      <protection locked="0"/>
    </xf>
    <xf numFmtId="0" fontId="200" fillId="0" borderId="286" xfId="0" applyFont="1" applyBorder="1" applyAlignment="1" applyProtection="1">
      <alignment horizontal="left" vertical="top" wrapText="1"/>
      <protection locked="0"/>
    </xf>
    <xf numFmtId="0" fontId="199" fillId="41" borderId="111" xfId="0" applyFont="1" applyFill="1" applyBorder="1" applyAlignment="1">
      <alignment horizontal="left" vertical="top" wrapText="1"/>
    </xf>
    <xf numFmtId="0" fontId="199" fillId="41" borderId="111" xfId="10" applyFont="1" applyFill="1" applyBorder="1" applyAlignment="1">
      <alignment horizontal="left" vertical="top" wrapText="1"/>
    </xf>
    <xf numFmtId="0" fontId="156" fillId="22" borderId="92" xfId="0" applyFont="1" applyFill="1" applyBorder="1" applyAlignment="1">
      <alignment horizontal="center"/>
    </xf>
    <xf numFmtId="0" fontId="156" fillId="22" borderId="5" xfId="0" applyFont="1" applyFill="1" applyBorder="1" applyAlignment="1">
      <alignment horizontal="center"/>
    </xf>
    <xf numFmtId="0" fontId="156" fillId="22" borderId="68" xfId="0" applyFont="1" applyFill="1" applyBorder="1" applyAlignment="1">
      <alignment horizontal="center"/>
    </xf>
    <xf numFmtId="0" fontId="199" fillId="41" borderId="171" xfId="10" applyFont="1" applyFill="1" applyBorder="1" applyAlignment="1">
      <alignment horizontal="center"/>
    </xf>
    <xf numFmtId="0" fontId="199" fillId="0" borderId="171" xfId="10" applyFont="1" applyBorder="1" applyAlignment="1">
      <alignment horizontal="center"/>
    </xf>
    <xf numFmtId="0" fontId="14" fillId="0" borderId="0" xfId="10" applyFont="1" applyAlignment="1">
      <alignment horizontal="right" vertical="center" wrapText="1"/>
    </xf>
    <xf numFmtId="164" fontId="14" fillId="0" borderId="0" xfId="10" applyNumberFormat="1" applyFont="1" applyAlignment="1">
      <alignment horizontal="left" vertical="center" wrapText="1"/>
    </xf>
    <xf numFmtId="0" fontId="12" fillId="41" borderId="92" xfId="10" applyFont="1" applyFill="1" applyBorder="1" applyAlignment="1">
      <alignment horizontal="center" vertical="top"/>
    </xf>
    <xf numFmtId="0" fontId="12" fillId="41" borderId="6" xfId="10" applyFont="1" applyFill="1" applyBorder="1" applyAlignment="1">
      <alignment horizontal="center" vertical="top"/>
    </xf>
    <xf numFmtId="0" fontId="63" fillId="2" borderId="66" xfId="10" applyFont="1" applyFill="1" applyBorder="1" applyAlignment="1">
      <alignment horizontal="center" vertical="center" wrapText="1"/>
    </xf>
    <xf numFmtId="0" fontId="63" fillId="2" borderId="5" xfId="10" applyFont="1" applyFill="1" applyBorder="1" applyAlignment="1">
      <alignment horizontal="center" vertical="center" wrapText="1"/>
    </xf>
    <xf numFmtId="0" fontId="63" fillId="2" borderId="67" xfId="10" applyFont="1" applyFill="1" applyBorder="1" applyAlignment="1">
      <alignment horizontal="center" vertical="center" wrapText="1"/>
    </xf>
    <xf numFmtId="0" fontId="12" fillId="41" borderId="4" xfId="10" applyFont="1" applyFill="1" applyBorder="1" applyAlignment="1">
      <alignment horizontal="left" vertical="top"/>
    </xf>
    <xf numFmtId="0" fontId="12" fillId="41" borderId="6" xfId="10" applyFont="1" applyFill="1" applyBorder="1" applyAlignment="1">
      <alignment horizontal="left" vertical="top"/>
    </xf>
    <xf numFmtId="14" fontId="205" fillId="0" borderId="66" xfId="10" applyNumberFormat="1" applyFont="1" applyBorder="1" applyAlignment="1" applyProtection="1">
      <alignment horizontal="center"/>
      <protection locked="0"/>
    </xf>
    <xf numFmtId="0" fontId="205" fillId="0" borderId="5" xfId="10" applyFont="1" applyBorder="1" applyAlignment="1" applyProtection="1">
      <alignment horizontal="center"/>
      <protection locked="0"/>
    </xf>
    <xf numFmtId="0" fontId="205" fillId="0" borderId="67" xfId="10" applyFont="1" applyBorder="1" applyAlignment="1" applyProtection="1">
      <alignment horizontal="center"/>
      <protection locked="0"/>
    </xf>
    <xf numFmtId="0" fontId="63" fillId="0" borderId="66" xfId="10" applyFont="1" applyBorder="1" applyAlignment="1" applyProtection="1">
      <alignment horizontal="center" vertical="top"/>
      <protection locked="0"/>
    </xf>
    <xf numFmtId="0" fontId="63" fillId="0" borderId="5" xfId="10" applyFont="1" applyBorder="1" applyAlignment="1" applyProtection="1">
      <alignment horizontal="center" vertical="top"/>
      <protection locked="0"/>
    </xf>
    <xf numFmtId="0" fontId="63" fillId="0" borderId="68" xfId="10" applyFont="1" applyBorder="1" applyAlignment="1" applyProtection="1">
      <alignment horizontal="center" vertical="top"/>
      <protection locked="0"/>
    </xf>
    <xf numFmtId="0" fontId="13" fillId="0" borderId="2" xfId="10" applyFont="1" applyBorder="1" applyAlignment="1">
      <alignment horizontal="center" vertical="center" textRotation="90"/>
    </xf>
    <xf numFmtId="0" fontId="39" fillId="41" borderId="4" xfId="10" applyFont="1" applyFill="1" applyBorder="1" applyAlignment="1">
      <alignment horizontal="left" vertical="center" wrapText="1"/>
    </xf>
    <xf numFmtId="0" fontId="39" fillId="41" borderId="5" xfId="10" applyFont="1" applyFill="1" applyBorder="1" applyAlignment="1">
      <alignment horizontal="left" vertical="center" wrapText="1"/>
    </xf>
    <xf numFmtId="0" fontId="39" fillId="41" borderId="68" xfId="10" applyFont="1" applyFill="1" applyBorder="1" applyAlignment="1">
      <alignment horizontal="left" vertical="center" wrapText="1"/>
    </xf>
    <xf numFmtId="0" fontId="39" fillId="41" borderId="14" xfId="10" applyFont="1" applyFill="1" applyBorder="1" applyAlignment="1">
      <alignment horizontal="left" vertical="center" wrapText="1"/>
    </xf>
    <xf numFmtId="0" fontId="39" fillId="41" borderId="15" xfId="10" applyFont="1" applyFill="1" applyBorder="1" applyAlignment="1">
      <alignment horizontal="left" vertical="center" wrapText="1"/>
    </xf>
    <xf numFmtId="0" fontId="39" fillId="41" borderId="31" xfId="10" applyFont="1" applyFill="1" applyBorder="1" applyAlignment="1">
      <alignment horizontal="left" vertical="center" wrapText="1"/>
    </xf>
    <xf numFmtId="0" fontId="95" fillId="41" borderId="32" xfId="10" applyFont="1" applyFill="1" applyBorder="1" applyAlignment="1">
      <alignment vertical="center" textRotation="90"/>
    </xf>
    <xf numFmtId="0" fontId="95" fillId="41" borderId="13" xfId="10" applyFont="1" applyFill="1" applyBorder="1" applyAlignment="1">
      <alignment vertical="center" textRotation="90"/>
    </xf>
    <xf numFmtId="0" fontId="163" fillId="2" borderId="34" xfId="10" applyFont="1" applyFill="1" applyBorder="1" applyAlignment="1">
      <alignment horizontal="center" vertical="center" wrapText="1"/>
    </xf>
    <xf numFmtId="0" fontId="163" fillId="2" borderId="38" xfId="10" applyFont="1" applyFill="1" applyBorder="1" applyAlignment="1">
      <alignment horizontal="center" vertical="center" wrapText="1"/>
    </xf>
    <xf numFmtId="0" fontId="105" fillId="2" borderId="33" xfId="10" applyFont="1" applyFill="1" applyBorder="1" applyAlignment="1">
      <alignment horizontal="center" vertical="center" wrapText="1"/>
    </xf>
    <xf numFmtId="0" fontId="105" fillId="2" borderId="24" xfId="10" applyFont="1" applyFill="1" applyBorder="1" applyAlignment="1">
      <alignment horizontal="center" vertical="center" wrapText="1"/>
    </xf>
    <xf numFmtId="0" fontId="105" fillId="2" borderId="34" xfId="10" applyFont="1" applyFill="1" applyBorder="1" applyAlignment="1">
      <alignment horizontal="center" vertical="center" wrapText="1"/>
    </xf>
    <xf numFmtId="0" fontId="105" fillId="2" borderId="14" xfId="10" applyFont="1" applyFill="1" applyBorder="1" applyAlignment="1">
      <alignment horizontal="center" vertical="center" wrapText="1"/>
    </xf>
    <xf numFmtId="0" fontId="105" fillId="2" borderId="15" xfId="10" applyFont="1" applyFill="1" applyBorder="1" applyAlignment="1">
      <alignment horizontal="center" vertical="center" wrapText="1"/>
    </xf>
    <xf numFmtId="0" fontId="105" fillId="2" borderId="38" xfId="10" applyFont="1" applyFill="1" applyBorder="1" applyAlignment="1">
      <alignment horizontal="center" vertical="center" wrapText="1"/>
    </xf>
    <xf numFmtId="0" fontId="105" fillId="0" borderId="33" xfId="10" applyFont="1" applyBorder="1" applyAlignment="1" applyProtection="1">
      <alignment horizontal="center" vertical="center" wrapText="1"/>
      <protection locked="0"/>
    </xf>
    <xf numFmtId="0" fontId="105" fillId="0" borderId="24" xfId="10" applyFont="1" applyBorder="1" applyAlignment="1" applyProtection="1">
      <alignment horizontal="center" vertical="center" wrapText="1"/>
      <protection locked="0"/>
    </xf>
    <xf numFmtId="0" fontId="105" fillId="0" borderId="14" xfId="10" applyFont="1" applyBorder="1" applyAlignment="1" applyProtection="1">
      <alignment horizontal="center" vertical="center" wrapText="1"/>
      <protection locked="0"/>
    </xf>
    <xf numFmtId="0" fontId="105" fillId="0" borderId="15" xfId="10" applyFont="1" applyBorder="1" applyAlignment="1" applyProtection="1">
      <alignment horizontal="center" vertical="center" wrapText="1"/>
      <protection locked="0"/>
    </xf>
    <xf numFmtId="0" fontId="10" fillId="20" borderId="32" xfId="10" applyFill="1" applyBorder="1" applyAlignment="1">
      <alignment horizontal="center" vertical="center" textRotation="90" wrapText="1"/>
    </xf>
    <xf numFmtId="0" fontId="10" fillId="20" borderId="13" xfId="10" applyFill="1" applyBorder="1" applyAlignment="1">
      <alignment horizontal="center" vertical="center" textRotation="90" wrapText="1"/>
    </xf>
    <xf numFmtId="0" fontId="105" fillId="18" borderId="33" xfId="10" applyFont="1" applyFill="1" applyBorder="1" applyAlignment="1" applyProtection="1">
      <alignment horizontal="center" vertical="center" wrapText="1"/>
      <protection locked="0"/>
    </xf>
    <xf numFmtId="0" fontId="105" fillId="18" borderId="24" xfId="10" applyFont="1" applyFill="1" applyBorder="1" applyAlignment="1" applyProtection="1">
      <alignment horizontal="center" vertical="center" wrapText="1"/>
      <protection locked="0"/>
    </xf>
    <xf numFmtId="0" fontId="105" fillId="18" borderId="14" xfId="10" applyFont="1" applyFill="1" applyBorder="1" applyAlignment="1" applyProtection="1">
      <alignment horizontal="center" vertical="center" wrapText="1"/>
      <protection locked="0"/>
    </xf>
    <xf numFmtId="0" fontId="105" fillId="18" borderId="15" xfId="10" applyFont="1" applyFill="1" applyBorder="1" applyAlignment="1" applyProtection="1">
      <alignment horizontal="center" vertical="center" wrapText="1"/>
      <protection locked="0"/>
    </xf>
    <xf numFmtId="0" fontId="70" fillId="2" borderId="33" xfId="10" applyFont="1" applyFill="1" applyBorder="1" applyAlignment="1">
      <alignment horizontal="center" vertical="center" wrapText="1"/>
    </xf>
    <xf numFmtId="0" fontId="70" fillId="2" borderId="24" xfId="10" applyFont="1" applyFill="1" applyBorder="1" applyAlignment="1">
      <alignment horizontal="center" vertical="center" wrapText="1"/>
    </xf>
    <xf numFmtId="0" fontId="70" fillId="2" borderId="27" xfId="10" applyFont="1" applyFill="1" applyBorder="1" applyAlignment="1">
      <alignment horizontal="center" vertical="center" wrapText="1"/>
    </xf>
    <xf numFmtId="0" fontId="70" fillId="2" borderId="44" xfId="10" applyFont="1" applyFill="1" applyBorder="1" applyAlignment="1">
      <alignment horizontal="center" vertical="center" wrapText="1"/>
    </xf>
    <xf numFmtId="0" fontId="70" fillId="2" borderId="1" xfId="10" applyFont="1" applyFill="1" applyBorder="1" applyAlignment="1">
      <alignment horizontal="center" vertical="center" wrapText="1"/>
    </xf>
    <xf numFmtId="0" fontId="70" fillId="2" borderId="48" xfId="10" applyFont="1" applyFill="1" applyBorder="1" applyAlignment="1">
      <alignment horizontal="center" vertical="center" wrapText="1"/>
    </xf>
    <xf numFmtId="0" fontId="105" fillId="2" borderId="31" xfId="10" applyFont="1" applyFill="1" applyBorder="1" applyAlignment="1">
      <alignment horizontal="center" vertical="center" wrapText="1"/>
    </xf>
    <xf numFmtId="0" fontId="92" fillId="41" borderId="33" xfId="10" applyFont="1" applyFill="1" applyBorder="1" applyAlignment="1">
      <alignment horizontal="left" vertical="top" wrapText="1"/>
    </xf>
    <xf numFmtId="0" fontId="92" fillId="41" borderId="24" xfId="10" applyFont="1" applyFill="1" applyBorder="1" applyAlignment="1">
      <alignment horizontal="left" vertical="top" wrapText="1"/>
    </xf>
    <xf numFmtId="0" fontId="92" fillId="41" borderId="34" xfId="10" applyFont="1" applyFill="1" applyBorder="1" applyAlignment="1">
      <alignment horizontal="left" vertical="top" wrapText="1"/>
    </xf>
    <xf numFmtId="0" fontId="163" fillId="41" borderId="14" xfId="10" applyFont="1" applyFill="1" applyBorder="1" applyAlignment="1">
      <alignment horizontal="right" vertical="center" wrapText="1"/>
    </xf>
    <xf numFmtId="0" fontId="163" fillId="41" borderId="15" xfId="10" applyFont="1" applyFill="1" applyBorder="1" applyAlignment="1">
      <alignment horizontal="right" vertical="center" wrapText="1"/>
    </xf>
    <xf numFmtId="0" fontId="163" fillId="41" borderId="38" xfId="10" applyFont="1" applyFill="1" applyBorder="1" applyAlignment="1">
      <alignment horizontal="right" vertical="center" wrapText="1"/>
    </xf>
    <xf numFmtId="0" fontId="95" fillId="36" borderId="32" xfId="10" applyFont="1" applyFill="1" applyBorder="1" applyAlignment="1">
      <alignment vertical="center" textRotation="90"/>
    </xf>
    <xf numFmtId="0" fontId="95" fillId="36" borderId="13" xfId="10" applyFont="1" applyFill="1" applyBorder="1" applyAlignment="1">
      <alignment vertical="center" textRotation="90"/>
    </xf>
    <xf numFmtId="0" fontId="105" fillId="0" borderId="34" xfId="10" applyFont="1" applyBorder="1" applyAlignment="1" applyProtection="1">
      <alignment horizontal="center" vertical="center" wrapText="1"/>
      <protection locked="0"/>
    </xf>
    <xf numFmtId="0" fontId="105" fillId="0" borderId="38" xfId="10" applyFont="1" applyBorder="1" applyAlignment="1" applyProtection="1">
      <alignment horizontal="center" vertical="center" wrapText="1"/>
      <protection locked="0"/>
    </xf>
    <xf numFmtId="2" fontId="105" fillId="0" borderId="33" xfId="10" applyNumberFormat="1" applyFont="1" applyBorder="1" applyAlignment="1" applyProtection="1">
      <alignment horizontal="center" vertical="center" wrapText="1"/>
      <protection locked="0"/>
    </xf>
    <xf numFmtId="2" fontId="105" fillId="0" borderId="24" xfId="10" applyNumberFormat="1" applyFont="1" applyBorder="1" applyAlignment="1" applyProtection="1">
      <alignment horizontal="center" vertical="center" wrapText="1"/>
      <protection locked="0"/>
    </xf>
    <xf numFmtId="2" fontId="105" fillId="0" borderId="34" xfId="10" applyNumberFormat="1" applyFont="1" applyBorder="1" applyAlignment="1" applyProtection="1">
      <alignment horizontal="center" vertical="center" wrapText="1"/>
      <protection locked="0"/>
    </xf>
    <xf numFmtId="2" fontId="105" fillId="0" borderId="14" xfId="10" applyNumberFormat="1" applyFont="1" applyBorder="1" applyAlignment="1" applyProtection="1">
      <alignment horizontal="center" vertical="center" wrapText="1"/>
      <protection locked="0"/>
    </xf>
    <xf numFmtId="2" fontId="105" fillId="0" borderId="15" xfId="10" applyNumberFormat="1" applyFont="1" applyBorder="1" applyAlignment="1" applyProtection="1">
      <alignment horizontal="center" vertical="center" wrapText="1"/>
      <protection locked="0"/>
    </xf>
    <xf numFmtId="2" fontId="105" fillId="0" borderId="38" xfId="10" applyNumberFormat="1" applyFont="1" applyBorder="1" applyAlignment="1" applyProtection="1">
      <alignment horizontal="center" vertical="center" wrapText="1"/>
      <protection locked="0"/>
    </xf>
    <xf numFmtId="0" fontId="63" fillId="2" borderId="27" xfId="0" applyFont="1" applyFill="1" applyBorder="1" applyAlignment="1">
      <alignment horizontal="center" vertical="center" wrapText="1"/>
    </xf>
    <xf numFmtId="0" fontId="10" fillId="20" borderId="190" xfId="10" applyFill="1" applyBorder="1" applyAlignment="1">
      <alignment horizontal="center" vertical="center" textRotation="90" wrapText="1"/>
    </xf>
    <xf numFmtId="0" fontId="213" fillId="19" borderId="32" xfId="10" applyFont="1" applyFill="1" applyBorder="1" applyAlignment="1">
      <alignment vertical="center" textRotation="90"/>
    </xf>
    <xf numFmtId="0" fontId="213" fillId="19" borderId="43" xfId="10" applyFont="1" applyFill="1" applyBorder="1" applyAlignment="1">
      <alignment vertical="center" textRotation="90"/>
    </xf>
    <xf numFmtId="0" fontId="0" fillId="20" borderId="32" xfId="10" applyFont="1" applyFill="1" applyBorder="1" applyAlignment="1">
      <alignment horizontal="center" vertical="center" textRotation="90" wrapText="1"/>
    </xf>
    <xf numFmtId="0" fontId="0" fillId="20" borderId="13" xfId="10" applyFont="1" applyFill="1" applyBorder="1" applyAlignment="1">
      <alignment horizontal="center" vertical="center" textRotation="90" wrapText="1"/>
    </xf>
    <xf numFmtId="0" fontId="185" fillId="0" borderId="33" xfId="10" applyFont="1" applyBorder="1" applyAlignment="1" applyProtection="1">
      <alignment horizontal="center" vertical="center"/>
      <protection locked="0"/>
    </xf>
    <xf numFmtId="0" fontId="185" fillId="0" borderId="24" xfId="10" applyFont="1" applyBorder="1" applyAlignment="1" applyProtection="1">
      <alignment horizontal="center" vertical="center"/>
      <protection locked="0"/>
    </xf>
    <xf numFmtId="0" fontId="185" fillId="0" borderId="34" xfId="10" applyFont="1" applyBorder="1" applyAlignment="1" applyProtection="1">
      <alignment horizontal="center" vertical="center"/>
      <protection locked="0"/>
    </xf>
    <xf numFmtId="0" fontId="185" fillId="0" borderId="14" xfId="10" applyFont="1" applyBorder="1" applyAlignment="1" applyProtection="1">
      <alignment horizontal="center" vertical="center"/>
      <protection locked="0"/>
    </xf>
    <xf numFmtId="0" fontId="185" fillId="0" borderId="15" xfId="10" applyFont="1" applyBorder="1" applyAlignment="1" applyProtection="1">
      <alignment horizontal="center" vertical="center"/>
      <protection locked="0"/>
    </xf>
    <xf numFmtId="0" fontId="185" fillId="0" borderId="38" xfId="10" applyFont="1" applyBorder="1" applyAlignment="1" applyProtection="1">
      <alignment horizontal="center" vertical="center"/>
      <protection locked="0"/>
    </xf>
    <xf numFmtId="0" fontId="184" fillId="0" borderId="33" xfId="10" applyFont="1" applyBorder="1" applyAlignment="1" applyProtection="1">
      <alignment horizontal="center" vertical="center"/>
      <protection locked="0"/>
    </xf>
    <xf numFmtId="0" fontId="184" fillId="0" borderId="24" xfId="10" applyFont="1" applyBorder="1" applyAlignment="1" applyProtection="1">
      <alignment horizontal="center" vertical="center"/>
      <protection locked="0"/>
    </xf>
    <xf numFmtId="0" fontId="184" fillId="0" borderId="14" xfId="10" applyFont="1" applyBorder="1" applyAlignment="1" applyProtection="1">
      <alignment horizontal="center" vertical="center"/>
      <protection locked="0"/>
    </xf>
    <xf numFmtId="0" fontId="184" fillId="0" borderId="15" xfId="10" applyFont="1" applyBorder="1" applyAlignment="1" applyProtection="1">
      <alignment horizontal="center" vertical="center"/>
      <protection locked="0"/>
    </xf>
    <xf numFmtId="0" fontId="95" fillId="19" borderId="3" xfId="10" applyFont="1" applyFill="1" applyBorder="1" applyAlignment="1">
      <alignment vertical="center" textRotation="90"/>
    </xf>
    <xf numFmtId="0" fontId="92" fillId="41" borderId="4" xfId="10" quotePrefix="1" applyFont="1" applyFill="1" applyBorder="1" applyAlignment="1">
      <alignment horizontal="left" vertical="center" wrapText="1"/>
    </xf>
    <xf numFmtId="0" fontId="92" fillId="41" borderId="5" xfId="10" quotePrefix="1" applyFont="1" applyFill="1" applyBorder="1" applyAlignment="1">
      <alignment horizontal="left" vertical="center" wrapText="1"/>
    </xf>
    <xf numFmtId="0" fontId="92" fillId="41" borderId="67" xfId="10" quotePrefix="1" applyFont="1" applyFill="1" applyBorder="1" applyAlignment="1">
      <alignment horizontal="left" vertical="center" wrapText="1"/>
    </xf>
    <xf numFmtId="0" fontId="105" fillId="0" borderId="4" xfId="10" applyFont="1" applyBorder="1" applyAlignment="1" applyProtection="1">
      <alignment horizontal="center" vertical="center" wrapText="1"/>
      <protection locked="0"/>
    </xf>
    <xf numFmtId="0" fontId="105" fillId="0" borderId="5" xfId="10" applyFont="1" applyBorder="1" applyAlignment="1" applyProtection="1">
      <alignment horizontal="center" vertical="center" wrapText="1"/>
      <protection locked="0"/>
    </xf>
    <xf numFmtId="0" fontId="105" fillId="0" borderId="67" xfId="10" applyFont="1" applyBorder="1" applyAlignment="1" applyProtection="1">
      <alignment horizontal="center" vertical="center" wrapText="1"/>
      <protection locked="0"/>
    </xf>
    <xf numFmtId="0" fontId="10" fillId="20" borderId="3" xfId="10" applyFill="1" applyBorder="1" applyAlignment="1">
      <alignment horizontal="center" vertical="center" textRotation="90" wrapText="1"/>
    </xf>
    <xf numFmtId="0" fontId="0" fillId="20" borderId="189" xfId="10" applyFont="1" applyFill="1" applyBorder="1" applyAlignment="1">
      <alignment horizontal="center" vertical="center" textRotation="90" wrapText="1"/>
    </xf>
    <xf numFmtId="0" fontId="0" fillId="20" borderId="190" xfId="10" applyFont="1" applyFill="1" applyBorder="1" applyAlignment="1">
      <alignment horizontal="center" vertical="center" textRotation="90" wrapText="1"/>
    </xf>
    <xf numFmtId="0" fontId="184" fillId="0" borderId="34" xfId="10" applyFont="1" applyBorder="1" applyAlignment="1" applyProtection="1">
      <alignment horizontal="center" vertical="center"/>
      <protection locked="0"/>
    </xf>
    <xf numFmtId="0" fontId="184" fillId="0" borderId="38" xfId="10" applyFont="1" applyBorder="1" applyAlignment="1" applyProtection="1">
      <alignment horizontal="center" vertical="center"/>
      <protection locked="0"/>
    </xf>
    <xf numFmtId="0" fontId="182" fillId="0" borderId="33" xfId="10" applyFont="1" applyBorder="1" applyAlignment="1" applyProtection="1">
      <alignment horizontal="center" vertical="center"/>
      <protection locked="0"/>
    </xf>
    <xf numFmtId="0" fontId="182" fillId="0" borderId="24" xfId="10" applyFont="1" applyBorder="1" applyAlignment="1" applyProtection="1">
      <alignment horizontal="center" vertical="center"/>
      <protection locked="0"/>
    </xf>
    <xf numFmtId="0" fontId="182" fillId="0" borderId="34" xfId="10" applyFont="1" applyBorder="1" applyAlignment="1" applyProtection="1">
      <alignment horizontal="center" vertical="center"/>
      <protection locked="0"/>
    </xf>
    <xf numFmtId="0" fontId="182" fillId="0" borderId="14" xfId="10" applyFont="1" applyBorder="1" applyAlignment="1" applyProtection="1">
      <alignment horizontal="center" vertical="center"/>
      <protection locked="0"/>
    </xf>
    <xf numFmtId="0" fontId="182" fillId="0" borderId="15" xfId="10" applyFont="1" applyBorder="1" applyAlignment="1" applyProtection="1">
      <alignment horizontal="center" vertical="center"/>
      <protection locked="0"/>
    </xf>
    <xf numFmtId="0" fontId="182" fillId="0" borderId="38" xfId="10" applyFont="1" applyBorder="1" applyAlignment="1" applyProtection="1">
      <alignment horizontal="center" vertical="center"/>
      <protection locked="0"/>
    </xf>
    <xf numFmtId="0" fontId="0" fillId="2" borderId="189" xfId="10" applyFont="1" applyFill="1" applyBorder="1" applyAlignment="1">
      <alignment horizontal="center" vertical="center" textRotation="90" wrapText="1"/>
    </xf>
    <xf numFmtId="0" fontId="0" fillId="2" borderId="190" xfId="10" applyFont="1" applyFill="1" applyBorder="1" applyAlignment="1">
      <alignment horizontal="center" vertical="center" textRotation="90" wrapText="1"/>
    </xf>
    <xf numFmtId="0" fontId="184" fillId="0" borderId="4" xfId="10" applyFont="1" applyBorder="1" applyAlignment="1" applyProtection="1">
      <alignment horizontal="center" vertical="center" wrapText="1"/>
      <protection locked="0"/>
    </xf>
    <xf numFmtId="0" fontId="184" fillId="0" borderId="5" xfId="10" applyFont="1" applyBorder="1" applyAlignment="1" applyProtection="1">
      <alignment horizontal="center" vertical="center" wrapText="1"/>
      <protection locked="0"/>
    </xf>
    <xf numFmtId="0" fontId="184" fillId="0" borderId="67" xfId="10" applyFont="1" applyBorder="1" applyAlignment="1" applyProtection="1">
      <alignment horizontal="center" vertical="center" wrapText="1"/>
      <protection locked="0"/>
    </xf>
    <xf numFmtId="0" fontId="184" fillId="0" borderId="38" xfId="10" applyFont="1" applyBorder="1" applyAlignment="1" applyProtection="1">
      <alignment horizontal="center" vertical="center" wrapText="1"/>
      <protection locked="0"/>
    </xf>
    <xf numFmtId="0" fontId="10" fillId="20" borderId="196" xfId="10" applyFill="1" applyBorder="1" applyAlignment="1">
      <alignment horizontal="center" vertical="center" textRotation="90" wrapText="1"/>
    </xf>
    <xf numFmtId="0" fontId="206" fillId="0" borderId="33" xfId="10" applyFont="1" applyBorder="1" applyAlignment="1" applyProtection="1">
      <alignment horizontal="center" vertical="center" wrapText="1"/>
      <protection locked="0"/>
    </xf>
    <xf numFmtId="0" fontId="206" fillId="0" borderId="24" xfId="10" applyFont="1" applyBorder="1" applyAlignment="1" applyProtection="1">
      <alignment horizontal="center" vertical="center" wrapText="1"/>
      <protection locked="0"/>
    </xf>
    <xf numFmtId="0" fontId="206" fillId="0" borderId="34" xfId="10" applyFont="1" applyBorder="1" applyAlignment="1" applyProtection="1">
      <alignment horizontal="center" vertical="center" wrapText="1"/>
      <protection locked="0"/>
    </xf>
    <xf numFmtId="0" fontId="206" fillId="0" borderId="14" xfId="10" applyFont="1" applyBorder="1" applyAlignment="1" applyProtection="1">
      <alignment horizontal="center" vertical="center" wrapText="1"/>
      <protection locked="0"/>
    </xf>
    <xf numFmtId="0" fontId="206" fillId="0" borderId="15" xfId="10" applyFont="1" applyBorder="1" applyAlignment="1" applyProtection="1">
      <alignment horizontal="center" vertical="center" wrapText="1"/>
      <protection locked="0"/>
    </xf>
    <xf numFmtId="0" fontId="206" fillId="0" borderId="38" xfId="10" applyFont="1" applyBorder="1" applyAlignment="1" applyProtection="1">
      <alignment horizontal="center" vertical="center" wrapText="1"/>
      <protection locked="0"/>
    </xf>
    <xf numFmtId="0" fontId="19" fillId="0" borderId="2" xfId="10" applyFont="1" applyBorder="1" applyAlignment="1">
      <alignment horizontal="center" vertical="center" textRotation="90"/>
    </xf>
    <xf numFmtId="0" fontId="19" fillId="0" borderId="12" xfId="10" applyFont="1" applyBorder="1" applyAlignment="1">
      <alignment horizontal="center" vertical="center" textRotation="90"/>
    </xf>
    <xf numFmtId="0" fontId="19" fillId="0" borderId="42" xfId="10" applyFont="1" applyBorder="1" applyAlignment="1">
      <alignment horizontal="center" vertical="center" textRotation="90"/>
    </xf>
    <xf numFmtId="2" fontId="39" fillId="19" borderId="4" xfId="10" applyNumberFormat="1" applyFont="1" applyFill="1" applyBorder="1" applyAlignment="1">
      <alignment horizontal="left" vertical="center" wrapText="1"/>
    </xf>
    <xf numFmtId="2" fontId="39" fillId="19" borderId="5" xfId="10" applyNumberFormat="1" applyFont="1" applyFill="1" applyBorder="1" applyAlignment="1">
      <alignment horizontal="left" vertical="center" wrapText="1"/>
    </xf>
    <xf numFmtId="2" fontId="39" fillId="19" borderId="68" xfId="10" applyNumberFormat="1" applyFont="1" applyFill="1" applyBorder="1" applyAlignment="1">
      <alignment horizontal="left" vertical="center" wrapText="1"/>
    </xf>
    <xf numFmtId="2" fontId="39" fillId="19" borderId="90" xfId="10" applyNumberFormat="1" applyFont="1" applyFill="1" applyBorder="1" applyAlignment="1">
      <alignment horizontal="left" vertical="center" wrapText="1"/>
    </xf>
    <xf numFmtId="2" fontId="39" fillId="19" borderId="0" xfId="10" applyNumberFormat="1" applyFont="1" applyFill="1" applyAlignment="1">
      <alignment horizontal="left" vertical="center" wrapText="1"/>
    </xf>
    <xf numFmtId="2" fontId="39" fillId="19" borderId="78" xfId="10" applyNumberFormat="1" applyFont="1" applyFill="1" applyBorder="1" applyAlignment="1">
      <alignment horizontal="left" vertical="center" wrapText="1"/>
    </xf>
    <xf numFmtId="2" fontId="39" fillId="19" borderId="44" xfId="10" applyNumberFormat="1" applyFont="1" applyFill="1" applyBorder="1" applyAlignment="1">
      <alignment horizontal="left" vertical="center" wrapText="1"/>
    </xf>
    <xf numFmtId="2" fontId="39" fillId="19" borderId="1" xfId="10" applyNumberFormat="1" applyFont="1" applyFill="1" applyBorder="1" applyAlignment="1">
      <alignment horizontal="left" vertical="center" wrapText="1"/>
    </xf>
    <xf numFmtId="2" fontId="39" fillId="19" borderId="48" xfId="10" applyNumberFormat="1" applyFont="1" applyFill="1" applyBorder="1" applyAlignment="1">
      <alignment horizontal="left" vertical="center" wrapText="1"/>
    </xf>
    <xf numFmtId="0" fontId="13" fillId="0" borderId="202" xfId="10" applyFont="1" applyBorder="1" applyAlignment="1">
      <alignment horizontal="center" vertical="center" textRotation="90"/>
    </xf>
    <xf numFmtId="2" fontId="34" fillId="19" borderId="85" xfId="10" applyNumberFormat="1" applyFont="1" applyFill="1" applyBorder="1" applyAlignment="1">
      <alignment horizontal="left" vertical="top"/>
    </xf>
    <xf numFmtId="2" fontId="34" fillId="19" borderId="86" xfId="10" applyNumberFormat="1" applyFont="1" applyFill="1" applyBorder="1" applyAlignment="1">
      <alignment horizontal="left" vertical="top"/>
    </xf>
    <xf numFmtId="2" fontId="34" fillId="19" borderId="87" xfId="10" applyNumberFormat="1" applyFont="1" applyFill="1" applyBorder="1" applyAlignment="1">
      <alignment horizontal="left" vertical="top"/>
    </xf>
    <xf numFmtId="0" fontId="92" fillId="41" borderId="4" xfId="10" applyFont="1" applyFill="1" applyBorder="1" applyAlignment="1">
      <alignment horizontal="left" vertical="center" wrapText="1"/>
    </xf>
    <xf numFmtId="0" fontId="92" fillId="41" borderId="5" xfId="10" applyFont="1" applyFill="1" applyBorder="1" applyAlignment="1">
      <alignment horizontal="left" vertical="center" wrapText="1"/>
    </xf>
    <xf numFmtId="0" fontId="92" fillId="41" borderId="67" xfId="10" applyFont="1" applyFill="1" applyBorder="1" applyAlignment="1">
      <alignment horizontal="left" vertical="center" wrapText="1"/>
    </xf>
    <xf numFmtId="1" fontId="95" fillId="19" borderId="32" xfId="10" applyNumberFormat="1" applyFont="1" applyFill="1" applyBorder="1" applyAlignment="1">
      <alignment vertical="center" textRotation="90"/>
    </xf>
    <xf numFmtId="1" fontId="95" fillId="19" borderId="43" xfId="10" applyNumberFormat="1" applyFont="1" applyFill="1" applyBorder="1" applyAlignment="1">
      <alignment vertical="center" textRotation="90"/>
    </xf>
    <xf numFmtId="0" fontId="182" fillId="0" borderId="44" xfId="10" applyFont="1" applyBorder="1" applyAlignment="1" applyProtection="1">
      <alignment horizontal="center" vertical="center"/>
      <protection locked="0"/>
    </xf>
    <xf numFmtId="0" fontId="182" fillId="0" borderId="1" xfId="10" applyFont="1" applyBorder="1" applyAlignment="1" applyProtection="1">
      <alignment horizontal="center" vertical="center"/>
      <protection locked="0"/>
    </xf>
    <xf numFmtId="0" fontId="182" fillId="0" borderId="47" xfId="10" applyFont="1" applyBorder="1" applyAlignment="1" applyProtection="1">
      <alignment horizontal="center" vertical="center"/>
      <protection locked="0"/>
    </xf>
    <xf numFmtId="0" fontId="10" fillId="20" borderId="43" xfId="10" applyFill="1" applyBorder="1" applyAlignment="1">
      <alignment horizontal="center" vertical="center" textRotation="90" wrapText="1"/>
    </xf>
    <xf numFmtId="0" fontId="105" fillId="0" borderId="44" xfId="10" applyFont="1" applyBorder="1" applyAlignment="1" applyProtection="1">
      <alignment horizontal="center" vertical="center" wrapText="1"/>
      <protection locked="0"/>
    </xf>
    <xf numFmtId="0" fontId="105" fillId="0" borderId="1" xfId="10" applyFont="1" applyBorder="1" applyAlignment="1" applyProtection="1">
      <alignment horizontal="center" vertical="center" wrapText="1"/>
      <protection locked="0"/>
    </xf>
    <xf numFmtId="0" fontId="0" fillId="2" borderId="32" xfId="10" applyFont="1" applyFill="1" applyBorder="1" applyAlignment="1">
      <alignment horizontal="center" vertical="center" textRotation="90" wrapText="1"/>
    </xf>
    <xf numFmtId="0" fontId="0" fillId="2" borderId="13" xfId="10" applyFont="1" applyFill="1" applyBorder="1" applyAlignment="1">
      <alignment horizontal="center" vertical="center" textRotation="90" wrapText="1"/>
    </xf>
    <xf numFmtId="0" fontId="105" fillId="0" borderId="163" xfId="10" applyFont="1" applyBorder="1" applyAlignment="1" applyProtection="1">
      <alignment horizontal="center" vertical="center" wrapText="1"/>
      <protection locked="0"/>
    </xf>
    <xf numFmtId="0" fontId="105" fillId="0" borderId="110" xfId="10" applyFont="1" applyBorder="1" applyAlignment="1" applyProtection="1">
      <alignment horizontal="center" vertical="center" wrapText="1"/>
      <protection locked="0"/>
    </xf>
    <xf numFmtId="0" fontId="105" fillId="0" borderId="162" xfId="10" applyFont="1" applyBorder="1" applyAlignment="1" applyProtection="1">
      <alignment horizontal="center" vertical="center" wrapText="1"/>
      <protection locked="0"/>
    </xf>
    <xf numFmtId="0" fontId="105" fillId="0" borderId="90" xfId="10" applyFont="1" applyBorder="1" applyAlignment="1" applyProtection="1">
      <alignment horizontal="center" vertical="center" wrapText="1"/>
      <protection locked="0"/>
    </xf>
    <xf numFmtId="0" fontId="105" fillId="0" borderId="0" xfId="10" applyFont="1" applyAlignment="1" applyProtection="1">
      <alignment horizontal="center" vertical="center" wrapText="1"/>
      <protection locked="0"/>
    </xf>
    <xf numFmtId="0" fontId="105" fillId="0" borderId="77" xfId="10" applyFont="1" applyBorder="1" applyAlignment="1" applyProtection="1">
      <alignment horizontal="center" vertical="center" wrapText="1"/>
      <protection locked="0"/>
    </xf>
    <xf numFmtId="0" fontId="105" fillId="0" borderId="47" xfId="10" applyFont="1" applyBorder="1" applyAlignment="1" applyProtection="1">
      <alignment horizontal="center" vertical="center" wrapText="1"/>
      <protection locked="0"/>
    </xf>
    <xf numFmtId="0" fontId="62" fillId="20" borderId="70" xfId="10" applyFont="1" applyFill="1" applyBorder="1" applyAlignment="1">
      <alignment horizontal="center" vertical="center" textRotation="90"/>
    </xf>
    <xf numFmtId="0" fontId="62" fillId="20" borderId="43" xfId="10" applyFont="1" applyFill="1" applyBorder="1" applyAlignment="1">
      <alignment horizontal="center" vertical="center" textRotation="90"/>
    </xf>
    <xf numFmtId="0" fontId="62" fillId="20" borderId="32" xfId="10" applyFont="1" applyFill="1" applyBorder="1" applyAlignment="1">
      <alignment horizontal="center" vertical="center" textRotation="90" wrapText="1"/>
    </xf>
    <xf numFmtId="0" fontId="62" fillId="20" borderId="271" xfId="10" applyFont="1" applyFill="1" applyBorder="1" applyAlignment="1">
      <alignment horizontal="center" vertical="center" textRotation="90" wrapText="1"/>
    </xf>
    <xf numFmtId="0" fontId="92" fillId="41" borderId="90" xfId="10" quotePrefix="1" applyFont="1" applyFill="1" applyBorder="1" applyAlignment="1">
      <alignment horizontal="left" vertical="center" wrapText="1"/>
    </xf>
    <xf numFmtId="0" fontId="92" fillId="41" borderId="0" xfId="10" quotePrefix="1" applyFont="1" applyFill="1" applyAlignment="1">
      <alignment horizontal="left" vertical="center" wrapText="1"/>
    </xf>
    <xf numFmtId="0" fontId="92" fillId="41" borderId="77" xfId="10" quotePrefix="1" applyFont="1" applyFill="1" applyBorder="1" applyAlignment="1">
      <alignment horizontal="left" vertical="center" wrapText="1"/>
    </xf>
    <xf numFmtId="0" fontId="10" fillId="20" borderId="218" xfId="10" applyFill="1" applyBorder="1" applyAlignment="1">
      <alignment horizontal="center" vertical="center" textRotation="90" wrapText="1"/>
    </xf>
    <xf numFmtId="0" fontId="13" fillId="0" borderId="2" xfId="10" applyFont="1" applyBorder="1" applyAlignment="1">
      <alignment horizontal="center" vertical="center" textRotation="90" wrapText="1"/>
    </xf>
    <xf numFmtId="0" fontId="13" fillId="0" borderId="12" xfId="10" applyFont="1" applyBorder="1" applyAlignment="1">
      <alignment horizontal="center" vertical="center" textRotation="90" wrapText="1"/>
    </xf>
    <xf numFmtId="0" fontId="13" fillId="0" borderId="42" xfId="10" applyFont="1" applyBorder="1" applyAlignment="1">
      <alignment horizontal="center" vertical="center" textRotation="90" wrapText="1"/>
    </xf>
    <xf numFmtId="0" fontId="95" fillId="36" borderId="3" xfId="10" applyFont="1" applyFill="1" applyBorder="1" applyAlignment="1">
      <alignment vertical="center" textRotation="90"/>
    </xf>
    <xf numFmtId="0" fontId="92" fillId="19" borderId="5" xfId="10" applyFont="1" applyFill="1" applyBorder="1" applyAlignment="1">
      <alignment horizontal="right" vertical="center" wrapText="1"/>
    </xf>
    <xf numFmtId="0" fontId="92" fillId="19" borderId="67" xfId="10" applyFont="1" applyFill="1" applyBorder="1" applyAlignment="1">
      <alignment horizontal="right" vertical="center" wrapText="1"/>
    </xf>
    <xf numFmtId="0" fontId="184" fillId="0" borderId="197" xfId="10" applyFont="1" applyBorder="1" applyAlignment="1" applyProtection="1">
      <alignment horizontal="center" vertical="center" wrapText="1"/>
      <protection locked="0"/>
    </xf>
    <xf numFmtId="0" fontId="184" fillId="0" borderId="8" xfId="10" applyFont="1" applyBorder="1" applyAlignment="1" applyProtection="1">
      <alignment horizontal="center" vertical="center" wrapText="1"/>
      <protection locked="0"/>
    </xf>
    <xf numFmtId="0" fontId="92" fillId="19" borderId="15" xfId="10" applyFont="1" applyFill="1" applyBorder="1" applyAlignment="1">
      <alignment horizontal="right" vertical="center" wrapText="1"/>
    </xf>
    <xf numFmtId="0" fontId="92" fillId="19" borderId="38" xfId="10" applyFont="1" applyFill="1" applyBorder="1" applyAlignment="1">
      <alignment horizontal="right" vertical="center" wrapText="1"/>
    </xf>
    <xf numFmtId="0" fontId="184" fillId="0" borderId="188" xfId="10" applyFont="1" applyBorder="1" applyAlignment="1" applyProtection="1">
      <alignment horizontal="center" vertical="center" wrapText="1"/>
      <protection locked="0"/>
    </xf>
    <xf numFmtId="0" fontId="184" fillId="0" borderId="18" xfId="10" applyFont="1" applyBorder="1" applyAlignment="1" applyProtection="1">
      <alignment horizontal="center" vertical="center" wrapText="1"/>
      <protection locked="0"/>
    </xf>
    <xf numFmtId="0" fontId="184" fillId="0" borderId="34" xfId="10" applyFont="1" applyBorder="1" applyAlignment="1" applyProtection="1">
      <alignment horizontal="center" vertical="center" wrapText="1"/>
      <protection locked="0"/>
    </xf>
    <xf numFmtId="0" fontId="184" fillId="0" borderId="44" xfId="10" applyFont="1" applyBorder="1" applyAlignment="1" applyProtection="1">
      <alignment horizontal="center" vertical="center" wrapText="1"/>
      <protection locked="0"/>
    </xf>
    <xf numFmtId="0" fontId="184" fillId="0" borderId="1" xfId="10" applyFont="1" applyBorder="1" applyAlignment="1" applyProtection="1">
      <alignment horizontal="center" vertical="center" wrapText="1"/>
      <protection locked="0"/>
    </xf>
    <xf numFmtId="0" fontId="184" fillId="0" borderId="47" xfId="10" applyFont="1" applyBorder="1" applyAlignment="1" applyProtection="1">
      <alignment horizontal="center" vertical="center" wrapText="1"/>
      <protection locked="0"/>
    </xf>
    <xf numFmtId="0" fontId="92" fillId="41" borderId="85" xfId="10" applyFont="1" applyFill="1" applyBorder="1" applyAlignment="1">
      <alignment horizontal="left" vertical="center" wrapText="1"/>
    </xf>
    <xf numFmtId="0" fontId="92" fillId="41" borderId="86" xfId="10" applyFont="1" applyFill="1" applyBorder="1" applyAlignment="1">
      <alignment horizontal="left" vertical="center" wrapText="1"/>
    </xf>
    <xf numFmtId="0" fontId="92" fillId="41" borderId="184" xfId="10" applyFont="1" applyFill="1" applyBorder="1" applyAlignment="1">
      <alignment horizontal="left" vertical="center" wrapText="1"/>
    </xf>
    <xf numFmtId="0" fontId="92" fillId="41" borderId="71" xfId="10" applyFont="1" applyFill="1" applyBorder="1" applyAlignment="1">
      <alignment horizontal="left" vertical="center" wrapText="1"/>
    </xf>
    <xf numFmtId="0" fontId="92" fillId="41" borderId="72" xfId="10" applyFont="1" applyFill="1" applyBorder="1" applyAlignment="1">
      <alignment horizontal="left" vertical="center" wrapText="1"/>
    </xf>
    <xf numFmtId="0" fontId="92" fillId="41" borderId="112" xfId="10" applyFont="1" applyFill="1" applyBorder="1" applyAlignment="1">
      <alignment horizontal="left" vertical="center" wrapText="1"/>
    </xf>
    <xf numFmtId="0" fontId="14" fillId="19" borderId="32" xfId="10" applyFont="1" applyFill="1" applyBorder="1" applyAlignment="1">
      <alignment vertical="center" textRotation="90"/>
    </xf>
    <xf numFmtId="0" fontId="14" fillId="19" borderId="43" xfId="10" applyFont="1" applyFill="1" applyBorder="1" applyAlignment="1">
      <alignment vertical="center" textRotation="90"/>
    </xf>
    <xf numFmtId="0" fontId="92" fillId="41" borderId="55" xfId="10" applyFont="1" applyFill="1" applyBorder="1" applyAlignment="1">
      <alignment horizontal="left" vertical="center" wrapText="1"/>
    </xf>
    <xf numFmtId="0" fontId="92" fillId="41" borderId="56" xfId="10" applyFont="1" applyFill="1" applyBorder="1" applyAlignment="1">
      <alignment horizontal="left" vertical="center" wrapText="1"/>
    </xf>
    <xf numFmtId="0" fontId="92" fillId="41" borderId="76" xfId="10" applyFont="1" applyFill="1" applyBorder="1" applyAlignment="1">
      <alignment horizontal="left" vertical="center" wrapText="1"/>
    </xf>
    <xf numFmtId="0" fontId="14" fillId="19" borderId="3" xfId="10" applyFont="1" applyFill="1" applyBorder="1" applyAlignment="1">
      <alignment vertical="center" textRotation="90"/>
    </xf>
    <xf numFmtId="0" fontId="14" fillId="19" borderId="13" xfId="10" applyFont="1" applyFill="1" applyBorder="1" applyAlignment="1">
      <alignment vertical="center" textRotation="90"/>
    </xf>
    <xf numFmtId="0" fontId="149" fillId="41" borderId="4" xfId="10" quotePrefix="1" applyFont="1" applyFill="1" applyBorder="1" applyAlignment="1">
      <alignment horizontal="left" vertical="center" wrapText="1"/>
    </xf>
    <xf numFmtId="0" fontId="149" fillId="41" borderId="5" xfId="10" quotePrefix="1" applyFont="1" applyFill="1" applyBorder="1" applyAlignment="1">
      <alignment horizontal="left" vertical="center" wrapText="1"/>
    </xf>
    <xf numFmtId="0" fontId="149" fillId="41" borderId="67" xfId="10" quotePrefix="1" applyFont="1" applyFill="1" applyBorder="1" applyAlignment="1">
      <alignment horizontal="left" vertical="center" wrapText="1"/>
    </xf>
    <xf numFmtId="0" fontId="149" fillId="41" borderId="14" xfId="10" quotePrefix="1" applyFont="1" applyFill="1" applyBorder="1" applyAlignment="1">
      <alignment horizontal="left" vertical="center" wrapText="1"/>
    </xf>
    <xf numFmtId="0" fontId="149" fillId="41" borderId="15" xfId="10" quotePrefix="1" applyFont="1" applyFill="1" applyBorder="1" applyAlignment="1">
      <alignment horizontal="left" vertical="center" wrapText="1"/>
    </xf>
    <xf numFmtId="0" fontId="149" fillId="41" borderId="38" xfId="10" quotePrefix="1" applyFont="1" applyFill="1" applyBorder="1" applyAlignment="1">
      <alignment horizontal="left" vertical="center" wrapText="1"/>
    </xf>
    <xf numFmtId="2" fontId="11" fillId="19" borderId="33" xfId="10" applyNumberFormat="1" applyFont="1" applyFill="1" applyBorder="1" applyAlignment="1">
      <alignment horizontal="left" vertical="center"/>
    </xf>
    <xf numFmtId="2" fontId="11" fillId="19" borderId="24" xfId="10" applyNumberFormat="1" applyFont="1" applyFill="1" applyBorder="1" applyAlignment="1">
      <alignment horizontal="left" vertical="center"/>
    </xf>
    <xf numFmtId="2" fontId="11" fillId="19" borderId="34" xfId="10" applyNumberFormat="1" applyFont="1" applyFill="1" applyBorder="1" applyAlignment="1">
      <alignment horizontal="left" vertical="center"/>
    </xf>
    <xf numFmtId="0" fontId="11" fillId="19" borderId="33" xfId="10" applyFont="1" applyFill="1" applyBorder="1" applyAlignment="1">
      <alignment horizontal="left" vertical="top" wrapText="1"/>
    </xf>
    <xf numFmtId="0" fontId="11" fillId="19" borderId="24" xfId="10" applyFont="1" applyFill="1" applyBorder="1" applyAlignment="1">
      <alignment horizontal="left" vertical="top" wrapText="1"/>
    </xf>
    <xf numFmtId="0" fontId="11" fillId="19" borderId="34" xfId="10" applyFont="1" applyFill="1" applyBorder="1" applyAlignment="1">
      <alignment horizontal="left" vertical="top" wrapText="1"/>
    </xf>
    <xf numFmtId="0" fontId="11" fillId="19" borderId="44" xfId="10" applyFont="1" applyFill="1" applyBorder="1" applyAlignment="1">
      <alignment horizontal="left" vertical="top" wrapText="1"/>
    </xf>
    <xf numFmtId="0" fontId="11" fillId="19" borderId="1" xfId="10" applyFont="1" applyFill="1" applyBorder="1" applyAlignment="1">
      <alignment horizontal="left" vertical="top" wrapText="1"/>
    </xf>
    <xf numFmtId="0" fontId="11" fillId="19" borderId="47" xfId="10" applyFont="1" applyFill="1" applyBorder="1" applyAlignment="1">
      <alignment horizontal="left" vertical="top" wrapText="1"/>
    </xf>
    <xf numFmtId="0" fontId="163" fillId="0" borderId="27" xfId="10" applyFont="1" applyBorder="1" applyAlignment="1" applyProtection="1">
      <alignment horizontal="center" vertical="center" wrapText="1"/>
      <protection locked="0"/>
    </xf>
    <xf numFmtId="0" fontId="163" fillId="0" borderId="48" xfId="10" applyFont="1" applyBorder="1" applyAlignment="1" applyProtection="1">
      <alignment horizontal="center" vertical="center" wrapText="1"/>
      <protection locked="0"/>
    </xf>
    <xf numFmtId="0" fontId="157" fillId="0" borderId="4" xfId="0" applyFont="1" applyBorder="1" applyAlignment="1" applyProtection="1">
      <alignment horizontal="center" vertical="center" wrapText="1"/>
      <protection locked="0"/>
    </xf>
    <xf numFmtId="0" fontId="14" fillId="19" borderId="71" xfId="10" applyFont="1" applyFill="1" applyBorder="1" applyAlignment="1">
      <alignment horizontal="left" vertical="center" wrapText="1"/>
    </xf>
    <xf numFmtId="0" fontId="14" fillId="19" borderId="72" xfId="10" applyFont="1" applyFill="1" applyBorder="1" applyAlignment="1">
      <alignment horizontal="left" vertical="center" wrapText="1"/>
    </xf>
    <xf numFmtId="0" fontId="14" fillId="19" borderId="75" xfId="10" applyFont="1" applyFill="1" applyBorder="1" applyAlignment="1">
      <alignment horizontal="left" vertical="center" wrapText="1"/>
    </xf>
    <xf numFmtId="0" fontId="103" fillId="0" borderId="0" xfId="10" applyFont="1" applyAlignment="1" applyProtection="1">
      <alignment horizontal="center" vertical="center"/>
      <protection locked="0"/>
    </xf>
    <xf numFmtId="0" fontId="19" fillId="19" borderId="32" xfId="10" applyFont="1" applyFill="1" applyBorder="1" applyAlignment="1">
      <alignment horizontal="center" vertical="center" textRotation="90"/>
    </xf>
    <xf numFmtId="0" fontId="19" fillId="19" borderId="70" xfId="10" applyFont="1" applyFill="1" applyBorder="1" applyAlignment="1">
      <alignment horizontal="center" vertical="center" textRotation="90"/>
    </xf>
    <xf numFmtId="0" fontId="19" fillId="19" borderId="13" xfId="10" applyFont="1" applyFill="1" applyBorder="1" applyAlignment="1">
      <alignment horizontal="center" vertical="center" textRotation="90"/>
    </xf>
    <xf numFmtId="0" fontId="12" fillId="0" borderId="71" xfId="10" applyFont="1" applyBorder="1" applyAlignment="1">
      <alignment horizontal="center" vertical="center" wrapText="1"/>
    </xf>
    <xf numFmtId="0" fontId="12" fillId="0" borderId="72" xfId="10" applyFont="1" applyBorder="1" applyAlignment="1">
      <alignment horizontal="center" vertical="center" wrapText="1"/>
    </xf>
    <xf numFmtId="0" fontId="12" fillId="0" borderId="112" xfId="10" applyFont="1" applyBorder="1" applyAlignment="1">
      <alignment horizontal="center" vertical="center" wrapText="1"/>
    </xf>
    <xf numFmtId="0" fontId="14" fillId="19" borderId="112" xfId="10" applyFont="1" applyFill="1" applyBorder="1" applyAlignment="1">
      <alignment horizontal="left" vertical="center" wrapText="1"/>
    </xf>
    <xf numFmtId="0" fontId="100" fillId="0" borderId="2" xfId="10" applyFont="1" applyBorder="1" applyAlignment="1">
      <alignment horizontal="center" vertical="center" textRotation="90"/>
    </xf>
    <xf numFmtId="0" fontId="100" fillId="0" borderId="12" xfId="10" applyFont="1" applyBorder="1" applyAlignment="1">
      <alignment horizontal="center" vertical="center" textRotation="90"/>
    </xf>
    <xf numFmtId="0" fontId="100" fillId="0" borderId="42" xfId="10" applyFont="1" applyBorder="1" applyAlignment="1">
      <alignment horizontal="center" vertical="center" textRotation="90"/>
    </xf>
    <xf numFmtId="49" fontId="23" fillId="22" borderId="32" xfId="10" applyNumberFormat="1" applyFont="1" applyFill="1" applyBorder="1" applyAlignment="1">
      <alignment horizontal="center" vertical="center" textRotation="90"/>
    </xf>
    <xf numFmtId="49" fontId="23" fillId="22" borderId="13" xfId="10" applyNumberFormat="1" applyFont="1" applyFill="1" applyBorder="1" applyAlignment="1">
      <alignment horizontal="center" vertical="center" textRotation="90"/>
    </xf>
    <xf numFmtId="0" fontId="149" fillId="41" borderId="33" xfId="10" quotePrefix="1" applyFont="1" applyFill="1" applyBorder="1" applyAlignment="1">
      <alignment horizontal="left" vertical="center" wrapText="1"/>
    </xf>
    <xf numFmtId="0" fontId="149" fillId="41" borderId="24" xfId="10" quotePrefix="1" applyFont="1" applyFill="1" applyBorder="1" applyAlignment="1">
      <alignment horizontal="left" vertical="center" wrapText="1"/>
    </xf>
    <xf numFmtId="0" fontId="149" fillId="41" borderId="34" xfId="10" quotePrefix="1" applyFont="1" applyFill="1" applyBorder="1" applyAlignment="1">
      <alignment horizontal="left" vertical="center" wrapText="1"/>
    </xf>
    <xf numFmtId="0" fontId="269" fillId="0" borderId="71" xfId="10" applyFont="1" applyBorder="1" applyAlignment="1" applyProtection="1">
      <alignment horizontal="center" vertical="center" wrapText="1"/>
      <protection locked="0"/>
    </xf>
    <xf numFmtId="0" fontId="269" fillId="0" borderId="72" xfId="10" applyFont="1" applyBorder="1" applyAlignment="1" applyProtection="1">
      <alignment horizontal="center" vertical="center" wrapText="1"/>
      <protection locked="0"/>
    </xf>
    <xf numFmtId="0" fontId="269" fillId="0" borderId="112" xfId="10" applyFont="1" applyBorder="1" applyAlignment="1" applyProtection="1">
      <alignment horizontal="center" vertical="center" wrapText="1"/>
      <protection locked="0"/>
    </xf>
    <xf numFmtId="0" fontId="269" fillId="0" borderId="55" xfId="10" applyFont="1" applyBorder="1" applyAlignment="1" applyProtection="1">
      <alignment horizontal="center" vertical="center" wrapText="1"/>
      <protection locked="0"/>
    </xf>
    <xf numFmtId="0" fontId="269" fillId="0" borderId="56" xfId="10" applyFont="1" applyBorder="1" applyAlignment="1" applyProtection="1">
      <alignment horizontal="center" vertical="center" wrapText="1"/>
      <protection locked="0"/>
    </xf>
    <xf numFmtId="0" fontId="269" fillId="0" borderId="76" xfId="10" applyFont="1" applyBorder="1" applyAlignment="1" applyProtection="1">
      <alignment horizontal="center" vertical="center" wrapText="1"/>
      <protection locked="0"/>
    </xf>
    <xf numFmtId="0" fontId="12" fillId="19" borderId="71" xfId="10" applyFont="1" applyFill="1" applyBorder="1" applyAlignment="1">
      <alignment horizontal="left" vertical="center" wrapText="1"/>
    </xf>
    <xf numFmtId="0" fontId="12" fillId="19" borderId="72" xfId="10" applyFont="1" applyFill="1" applyBorder="1" applyAlignment="1">
      <alignment horizontal="left" vertical="center" wrapText="1"/>
    </xf>
    <xf numFmtId="0" fontId="12" fillId="19" borderId="112" xfId="10" applyFont="1" applyFill="1" applyBorder="1" applyAlignment="1">
      <alignment horizontal="left" vertical="center" wrapText="1"/>
    </xf>
    <xf numFmtId="0" fontId="101" fillId="19" borderId="4" xfId="10" applyFont="1" applyFill="1" applyBorder="1" applyAlignment="1">
      <alignment horizontal="left" vertical="top" wrapText="1"/>
    </xf>
    <xf numFmtId="0" fontId="101" fillId="19" borderId="5" xfId="10" applyFont="1" applyFill="1" applyBorder="1" applyAlignment="1">
      <alignment horizontal="left" vertical="top" wrapText="1"/>
    </xf>
    <xf numFmtId="0" fontId="101" fillId="19" borderId="68" xfId="10" applyFont="1" applyFill="1" applyBorder="1" applyAlignment="1">
      <alignment horizontal="left" vertical="top" wrapText="1"/>
    </xf>
    <xf numFmtId="0" fontId="101" fillId="19" borderId="90" xfId="10" applyFont="1" applyFill="1" applyBorder="1" applyAlignment="1">
      <alignment horizontal="left" vertical="top" wrapText="1"/>
    </xf>
    <xf numFmtId="0" fontId="101" fillId="19" borderId="0" xfId="10" applyFont="1" applyFill="1" applyAlignment="1">
      <alignment horizontal="left" vertical="top" wrapText="1"/>
    </xf>
    <xf numFmtId="0" fontId="101" fillId="19" borderId="78" xfId="10" applyFont="1" applyFill="1" applyBorder="1" applyAlignment="1">
      <alignment horizontal="left" vertical="top" wrapText="1"/>
    </xf>
    <xf numFmtId="0" fontId="19" fillId="19" borderId="43" xfId="10" applyFont="1" applyFill="1" applyBorder="1" applyAlignment="1">
      <alignment horizontal="center" vertical="center" textRotation="90"/>
    </xf>
    <xf numFmtId="0" fontId="12" fillId="19" borderId="15" xfId="10" applyFont="1" applyFill="1" applyBorder="1" applyAlignment="1">
      <alignment horizontal="left" vertical="center" wrapText="1"/>
    </xf>
    <xf numFmtId="0" fontId="12" fillId="19" borderId="75" xfId="10" applyFont="1" applyFill="1" applyBorder="1" applyAlignment="1">
      <alignment horizontal="left" vertical="center" wrapText="1"/>
    </xf>
    <xf numFmtId="0" fontId="12" fillId="19" borderId="55" xfId="10" applyFont="1" applyFill="1" applyBorder="1" applyAlignment="1">
      <alignment horizontal="left" vertical="center" wrapText="1"/>
    </xf>
    <xf numFmtId="0" fontId="12" fillId="19" borderId="56" xfId="10" applyFont="1" applyFill="1" applyBorder="1" applyAlignment="1">
      <alignment horizontal="left" vertical="center" wrapText="1"/>
    </xf>
    <xf numFmtId="0" fontId="12" fillId="19" borderId="76" xfId="10" applyFont="1" applyFill="1" applyBorder="1" applyAlignment="1">
      <alignment horizontal="left" vertical="center" wrapText="1"/>
    </xf>
    <xf numFmtId="0" fontId="12" fillId="19" borderId="64" xfId="10" applyFont="1" applyFill="1" applyBorder="1" applyAlignment="1">
      <alignment horizontal="left" vertical="center" wrapText="1"/>
    </xf>
    <xf numFmtId="0" fontId="95" fillId="19" borderId="238" xfId="10" applyFont="1" applyFill="1" applyBorder="1" applyAlignment="1">
      <alignment vertical="center" textRotation="90"/>
    </xf>
    <xf numFmtId="0" fontId="23" fillId="22" borderId="235" xfId="10" applyFont="1" applyFill="1" applyBorder="1" applyAlignment="1">
      <alignment horizontal="center" vertical="center"/>
    </xf>
    <xf numFmtId="0" fontId="23" fillId="22" borderId="232" xfId="10" applyFont="1" applyFill="1" applyBorder="1" applyAlignment="1">
      <alignment horizontal="center" vertical="center"/>
    </xf>
    <xf numFmtId="0" fontId="23" fillId="22" borderId="234" xfId="10" applyFont="1" applyFill="1" applyBorder="1" applyAlignment="1">
      <alignment horizontal="center" vertical="center"/>
    </xf>
    <xf numFmtId="0" fontId="23" fillId="22" borderId="14" xfId="10" applyFont="1" applyFill="1" applyBorder="1" applyAlignment="1">
      <alignment horizontal="center" vertical="center"/>
    </xf>
    <xf numFmtId="0" fontId="23" fillId="22" borderId="15" xfId="10" applyFont="1" applyFill="1" applyBorder="1" applyAlignment="1">
      <alignment horizontal="center" vertical="center"/>
    </xf>
    <xf numFmtId="0" fontId="23" fillId="22" borderId="38" xfId="10" applyFont="1" applyFill="1" applyBorder="1" applyAlignment="1">
      <alignment horizontal="center" vertical="center"/>
    </xf>
    <xf numFmtId="0" fontId="105" fillId="0" borderId="235" xfId="10" applyFont="1" applyBorder="1" applyAlignment="1" applyProtection="1">
      <alignment horizontal="center" vertical="center"/>
      <protection locked="0"/>
    </xf>
    <xf numFmtId="0" fontId="105" fillId="0" borderId="232" xfId="10" applyFont="1" applyBorder="1" applyAlignment="1" applyProtection="1">
      <alignment horizontal="center" vertical="center"/>
      <protection locked="0"/>
    </xf>
    <xf numFmtId="0" fontId="105" fillId="0" borderId="234" xfId="10" applyFont="1" applyBorder="1" applyAlignment="1" applyProtection="1">
      <alignment horizontal="center" vertical="center"/>
      <protection locked="0"/>
    </xf>
    <xf numFmtId="0" fontId="105" fillId="0" borderId="14" xfId="10" applyFont="1" applyBorder="1" applyAlignment="1" applyProtection="1">
      <alignment horizontal="center" vertical="center"/>
      <protection locked="0"/>
    </xf>
    <xf numFmtId="0" fontId="105" fillId="0" borderId="15" xfId="10" applyFont="1" applyBorder="1" applyAlignment="1" applyProtection="1">
      <alignment horizontal="center" vertical="center"/>
      <protection locked="0"/>
    </xf>
    <xf numFmtId="0" fontId="105" fillId="0" borderId="38" xfId="10" applyFont="1" applyBorder="1" applyAlignment="1" applyProtection="1">
      <alignment horizontal="center" vertical="center"/>
      <protection locked="0"/>
    </xf>
    <xf numFmtId="49" fontId="23" fillId="22" borderId="238" xfId="10" applyNumberFormat="1" applyFont="1" applyFill="1" applyBorder="1" applyAlignment="1">
      <alignment horizontal="center" vertical="center" textRotation="90"/>
    </xf>
    <xf numFmtId="0" fontId="12" fillId="19" borderId="33" xfId="10" applyFont="1" applyFill="1" applyBorder="1" applyAlignment="1">
      <alignment horizontal="left" vertical="center" wrapText="1" indent="1"/>
    </xf>
    <xf numFmtId="0" fontId="12" fillId="19" borderId="24" xfId="10" applyFont="1" applyFill="1" applyBorder="1" applyAlignment="1">
      <alignment horizontal="left" vertical="center" wrapText="1" indent="1"/>
    </xf>
    <xf numFmtId="0" fontId="12" fillId="19" borderId="34" xfId="10" applyFont="1" applyFill="1" applyBorder="1" applyAlignment="1">
      <alignment horizontal="left" vertical="center" wrapText="1" indent="1"/>
    </xf>
    <xf numFmtId="0" fontId="12" fillId="19" borderId="14" xfId="10" applyFont="1" applyFill="1" applyBorder="1" applyAlignment="1">
      <alignment horizontal="left" vertical="center" wrapText="1" indent="1"/>
    </xf>
    <xf numFmtId="0" fontId="12" fillId="19" borderId="15" xfId="10" applyFont="1" applyFill="1" applyBorder="1" applyAlignment="1">
      <alignment horizontal="left" vertical="center" wrapText="1" indent="1"/>
    </xf>
    <xf numFmtId="0" fontId="12" fillId="19" borderId="38" xfId="10" applyFont="1" applyFill="1" applyBorder="1" applyAlignment="1">
      <alignment horizontal="left" vertical="center" wrapText="1" indent="1"/>
    </xf>
    <xf numFmtId="0" fontId="12" fillId="19" borderId="33" xfId="10" applyFont="1" applyFill="1" applyBorder="1" applyAlignment="1">
      <alignment horizontal="center" vertical="center" wrapText="1"/>
    </xf>
    <xf numFmtId="0" fontId="12" fillId="19" borderId="24" xfId="10" applyFont="1" applyFill="1" applyBorder="1" applyAlignment="1">
      <alignment horizontal="center" vertical="center" wrapText="1"/>
    </xf>
    <xf numFmtId="0" fontId="12" fillId="19" borderId="34" xfId="10" applyFont="1" applyFill="1" applyBorder="1" applyAlignment="1">
      <alignment horizontal="center" vertical="center" wrapText="1"/>
    </xf>
    <xf numFmtId="0" fontId="12" fillId="19" borderId="14" xfId="10" applyFont="1" applyFill="1" applyBorder="1" applyAlignment="1">
      <alignment horizontal="center" vertical="center" wrapText="1"/>
    </xf>
    <xf numFmtId="0" fontId="12" fillId="19" borderId="15" xfId="10" applyFont="1" applyFill="1" applyBorder="1" applyAlignment="1">
      <alignment horizontal="center" vertical="center" wrapText="1"/>
    </xf>
    <xf numFmtId="0" fontId="12" fillId="19" borderId="38" xfId="10" applyFont="1" applyFill="1" applyBorder="1" applyAlignment="1">
      <alignment horizontal="center" vertical="center" wrapText="1"/>
    </xf>
    <xf numFmtId="0" fontId="101" fillId="19" borderId="14" xfId="10" applyFont="1" applyFill="1" applyBorder="1" applyAlignment="1">
      <alignment horizontal="left" vertical="top" wrapText="1"/>
    </xf>
    <xf numFmtId="0" fontId="101" fillId="19" borderId="15" xfId="10" applyFont="1" applyFill="1" applyBorder="1" applyAlignment="1">
      <alignment horizontal="left" vertical="top" wrapText="1"/>
    </xf>
    <xf numFmtId="0" fontId="101" fillId="19" borderId="31" xfId="10" applyFont="1" applyFill="1" applyBorder="1" applyAlignment="1">
      <alignment horizontal="left" vertical="top" wrapText="1"/>
    </xf>
    <xf numFmtId="0" fontId="105" fillId="0" borderId="237" xfId="10" applyFont="1" applyBorder="1" applyAlignment="1" applyProtection="1">
      <alignment horizontal="center" vertical="center"/>
      <protection locked="0"/>
    </xf>
    <xf numFmtId="0" fontId="105" fillId="0" borderId="31" xfId="10" applyFont="1" applyBorder="1" applyAlignment="1" applyProtection="1">
      <alignment horizontal="center" vertical="center"/>
      <protection locked="0"/>
    </xf>
    <xf numFmtId="0" fontId="23" fillId="22" borderId="33" xfId="10" applyFont="1" applyFill="1" applyBorder="1" applyAlignment="1">
      <alignment horizontal="center" vertical="center"/>
    </xf>
    <xf numFmtId="0" fontId="23" fillId="22" borderId="24" xfId="10" applyFont="1" applyFill="1" applyBorder="1" applyAlignment="1">
      <alignment horizontal="center" vertical="center"/>
    </xf>
    <xf numFmtId="0" fontId="23" fillId="22" borderId="34" xfId="10" applyFont="1" applyFill="1" applyBorder="1" applyAlignment="1">
      <alignment horizontal="center" vertical="center"/>
    </xf>
    <xf numFmtId="0" fontId="105" fillId="0" borderId="27" xfId="10" applyFont="1" applyBorder="1" applyAlignment="1" applyProtection="1">
      <alignment horizontal="center" vertical="center"/>
      <protection locked="0"/>
    </xf>
    <xf numFmtId="0" fontId="39" fillId="0" borderId="238" xfId="10" applyFont="1" applyBorder="1" applyAlignment="1">
      <alignment horizontal="center" vertical="center" textRotation="90"/>
    </xf>
    <xf numFmtId="0" fontId="39" fillId="0" borderId="70" xfId="10" applyFont="1" applyBorder="1" applyAlignment="1">
      <alignment horizontal="center" vertical="center" textRotation="90"/>
    </xf>
    <xf numFmtId="0" fontId="39" fillId="0" borderId="13" xfId="10" applyFont="1" applyBorder="1" applyAlignment="1">
      <alignment horizontal="center" vertical="center" textRotation="90"/>
    </xf>
    <xf numFmtId="0" fontId="95" fillId="19" borderId="234" xfId="10" applyFont="1" applyFill="1" applyBorder="1" applyAlignment="1">
      <alignment vertical="center" textRotation="90"/>
    </xf>
    <xf numFmtId="0" fontId="95" fillId="19" borderId="38" xfId="10" applyFont="1" applyFill="1" applyBorder="1" applyAlignment="1">
      <alignment vertical="center" textRotation="90"/>
    </xf>
    <xf numFmtId="0" fontId="92" fillId="19" borderId="33" xfId="10" applyFont="1" applyFill="1" applyBorder="1" applyAlignment="1">
      <alignment horizontal="left" vertical="center" wrapText="1"/>
    </xf>
    <xf numFmtId="0" fontId="92" fillId="19" borderId="24" xfId="10" applyFont="1" applyFill="1" applyBorder="1" applyAlignment="1">
      <alignment horizontal="left" vertical="center" wrapText="1"/>
    </xf>
    <xf numFmtId="0" fontId="92" fillId="19" borderId="34" xfId="10" applyFont="1" applyFill="1" applyBorder="1" applyAlignment="1">
      <alignment horizontal="left" vertical="center" wrapText="1"/>
    </xf>
    <xf numFmtId="0" fontId="92" fillId="19" borderId="90" xfId="10" applyFont="1" applyFill="1" applyBorder="1" applyAlignment="1">
      <alignment horizontal="left" vertical="center" wrapText="1"/>
    </xf>
    <xf numFmtId="0" fontId="92" fillId="19" borderId="0" xfId="10" applyFont="1" applyFill="1" applyAlignment="1">
      <alignment horizontal="left" vertical="center" wrapText="1"/>
    </xf>
    <xf numFmtId="0" fontId="92" fillId="19" borderId="77" xfId="10" applyFont="1" applyFill="1" applyBorder="1" applyAlignment="1">
      <alignment horizontal="left" vertical="center" wrapText="1"/>
    </xf>
    <xf numFmtId="0" fontId="92" fillId="19" borderId="44" xfId="10" applyFont="1" applyFill="1" applyBorder="1" applyAlignment="1">
      <alignment horizontal="left" vertical="center" wrapText="1"/>
    </xf>
    <xf numFmtId="0" fontId="92" fillId="19" borderId="1" xfId="10" applyFont="1" applyFill="1" applyBorder="1" applyAlignment="1">
      <alignment horizontal="left" vertical="center" wrapText="1"/>
    </xf>
    <xf numFmtId="0" fontId="92" fillId="19" borderId="47" xfId="10" applyFont="1" applyFill="1" applyBorder="1" applyAlignment="1">
      <alignment horizontal="left" vertical="center" wrapText="1"/>
    </xf>
    <xf numFmtId="0" fontId="12" fillId="19" borderId="90" xfId="10" applyFont="1" applyFill="1" applyBorder="1" applyAlignment="1">
      <alignment horizontal="center" vertical="center" wrapText="1"/>
    </xf>
    <xf numFmtId="0" fontId="12" fillId="19" borderId="0" xfId="10" applyFont="1" applyFill="1" applyAlignment="1">
      <alignment horizontal="center" vertical="center" wrapText="1"/>
    </xf>
    <xf numFmtId="0" fontId="12" fillId="19" borderId="77" xfId="10" applyFont="1" applyFill="1" applyBorder="1" applyAlignment="1">
      <alignment horizontal="center" vertical="center" wrapText="1"/>
    </xf>
    <xf numFmtId="0" fontId="12" fillId="19" borderId="44" xfId="10" applyFont="1" applyFill="1" applyBorder="1" applyAlignment="1">
      <alignment horizontal="center" vertical="center" wrapText="1"/>
    </xf>
    <xf numFmtId="0" fontId="12" fillId="19" borderId="1" xfId="10" applyFont="1" applyFill="1" applyBorder="1" applyAlignment="1">
      <alignment horizontal="center" vertical="center" wrapText="1"/>
    </xf>
    <xf numFmtId="0" fontId="12" fillId="19" borderId="47" xfId="10" applyFont="1" applyFill="1" applyBorder="1" applyAlignment="1">
      <alignment horizontal="center" vertical="center" wrapText="1"/>
    </xf>
    <xf numFmtId="0" fontId="101" fillId="19" borderId="85" xfId="10" applyFont="1" applyFill="1" applyBorder="1" applyAlignment="1">
      <alignment horizontal="left" vertical="top" wrapText="1"/>
    </xf>
    <xf numFmtId="0" fontId="101" fillId="19" borderId="86" xfId="10" applyFont="1" applyFill="1" applyBorder="1" applyAlignment="1">
      <alignment horizontal="left" vertical="top" wrapText="1"/>
    </xf>
    <xf numFmtId="0" fontId="101" fillId="19" borderId="87" xfId="10" applyFont="1" applyFill="1" applyBorder="1" applyAlignment="1">
      <alignment horizontal="left" vertical="top" wrapText="1"/>
    </xf>
    <xf numFmtId="0" fontId="69" fillId="0" borderId="33" xfId="10" applyFont="1" applyBorder="1" applyAlignment="1" applyProtection="1">
      <alignment horizontal="left" vertical="center" wrapText="1"/>
      <protection locked="0"/>
    </xf>
    <xf numFmtId="0" fontId="69" fillId="0" borderId="24" xfId="10" applyFont="1" applyBorder="1" applyAlignment="1" applyProtection="1">
      <alignment horizontal="left" vertical="center" wrapText="1"/>
      <protection locked="0"/>
    </xf>
    <xf numFmtId="0" fontId="69" fillId="0" borderId="34" xfId="10" applyFont="1" applyBorder="1" applyAlignment="1" applyProtection="1">
      <alignment horizontal="left" vertical="center" wrapText="1"/>
      <protection locked="0"/>
    </xf>
    <xf numFmtId="0" fontId="69" fillId="0" borderId="44" xfId="10" applyFont="1" applyBorder="1" applyAlignment="1" applyProtection="1">
      <alignment horizontal="left" vertical="center" wrapText="1"/>
      <protection locked="0"/>
    </xf>
    <xf numFmtId="0" fontId="69" fillId="0" borderId="1" xfId="10" applyFont="1" applyBorder="1" applyAlignment="1" applyProtection="1">
      <alignment horizontal="left" vertical="center" wrapText="1"/>
      <protection locked="0"/>
    </xf>
    <xf numFmtId="0" fontId="69" fillId="0" borderId="47" xfId="10" applyFont="1" applyBorder="1" applyAlignment="1" applyProtection="1">
      <alignment horizontal="left" vertical="center" wrapText="1"/>
      <protection locked="0"/>
    </xf>
    <xf numFmtId="0" fontId="69" fillId="0" borderId="27" xfId="10" applyFont="1" applyBorder="1" applyAlignment="1" applyProtection="1">
      <alignment horizontal="left" vertical="center" wrapText="1"/>
      <protection locked="0"/>
    </xf>
    <xf numFmtId="0" fontId="69" fillId="0" borderId="48" xfId="10" applyFont="1" applyBorder="1" applyAlignment="1" applyProtection="1">
      <alignment horizontal="left" vertical="center" wrapText="1"/>
      <protection locked="0"/>
    </xf>
    <xf numFmtId="0" fontId="105" fillId="0" borderId="27" xfId="10" applyFont="1" applyBorder="1" applyAlignment="1" applyProtection="1">
      <alignment horizontal="center" vertical="center" wrapText="1"/>
      <protection locked="0"/>
    </xf>
    <xf numFmtId="0" fontId="105" fillId="0" borderId="48" xfId="10" applyFont="1" applyBorder="1" applyAlignment="1" applyProtection="1">
      <alignment horizontal="center" vertical="center" wrapText="1"/>
      <protection locked="0"/>
    </xf>
    <xf numFmtId="2" fontId="11" fillId="19" borderId="44" xfId="10" applyNumberFormat="1" applyFont="1" applyFill="1" applyBorder="1" applyAlignment="1">
      <alignment horizontal="left" vertical="center"/>
    </xf>
    <xf numFmtId="2" fontId="11" fillId="19" borderId="1" xfId="10" applyNumberFormat="1" applyFont="1" applyFill="1" applyBorder="1" applyAlignment="1">
      <alignment horizontal="left" vertical="center"/>
    </xf>
    <xf numFmtId="2" fontId="11" fillId="19" borderId="47" xfId="10" applyNumberFormat="1" applyFont="1" applyFill="1" applyBorder="1" applyAlignment="1">
      <alignment horizontal="left" vertical="center"/>
    </xf>
    <xf numFmtId="0" fontId="175" fillId="0" borderId="33" xfId="10" applyFont="1" applyBorder="1" applyAlignment="1" applyProtection="1">
      <alignment horizontal="center" vertical="center" wrapText="1"/>
      <protection locked="0"/>
    </xf>
    <xf numFmtId="0" fontId="175" fillId="0" borderId="24" xfId="10" applyFont="1" applyBorder="1" applyAlignment="1" applyProtection="1">
      <alignment horizontal="center" vertical="center" wrapText="1"/>
      <protection locked="0"/>
    </xf>
    <xf numFmtId="0" fontId="175" fillId="0" borderId="34" xfId="10" applyFont="1" applyBorder="1" applyAlignment="1" applyProtection="1">
      <alignment horizontal="center" vertical="center" wrapText="1"/>
      <protection locked="0"/>
    </xf>
    <xf numFmtId="0" fontId="175" fillId="0" borderId="14" xfId="10" applyFont="1" applyBorder="1" applyAlignment="1" applyProtection="1">
      <alignment horizontal="center" vertical="center" wrapText="1"/>
      <protection locked="0"/>
    </xf>
    <xf numFmtId="0" fontId="175" fillId="0" borderId="15" xfId="10" applyFont="1" applyBorder="1" applyAlignment="1" applyProtection="1">
      <alignment horizontal="center" vertical="center" wrapText="1"/>
      <protection locked="0"/>
    </xf>
    <xf numFmtId="0" fontId="175" fillId="0" borderId="38" xfId="10" applyFont="1" applyBorder="1" applyAlignment="1" applyProtection="1">
      <alignment horizontal="center" vertical="center" wrapText="1"/>
      <protection locked="0"/>
    </xf>
    <xf numFmtId="0" fontId="12" fillId="19" borderId="27" xfId="10" applyFont="1" applyFill="1" applyBorder="1" applyAlignment="1">
      <alignment horizontal="left" vertical="center" wrapText="1" indent="1"/>
    </xf>
    <xf numFmtId="0" fontId="12" fillId="19" borderId="31" xfId="10" applyFont="1" applyFill="1" applyBorder="1" applyAlignment="1">
      <alignment horizontal="left" vertical="center" wrapText="1" indent="1"/>
    </xf>
    <xf numFmtId="0" fontId="182" fillId="0" borderId="33" xfId="10" applyFont="1" applyBorder="1" applyAlignment="1" applyProtection="1">
      <alignment horizontal="center" vertical="center" wrapText="1"/>
      <protection locked="0"/>
    </xf>
    <xf numFmtId="0" fontId="182" fillId="0" borderId="24" xfId="10" applyFont="1" applyBorder="1" applyAlignment="1" applyProtection="1">
      <alignment horizontal="center" vertical="center" wrapText="1"/>
      <protection locked="0"/>
    </xf>
    <xf numFmtId="0" fontId="182" fillId="0" borderId="34" xfId="10" applyFont="1" applyBorder="1" applyAlignment="1" applyProtection="1">
      <alignment horizontal="center" vertical="center" wrapText="1"/>
      <protection locked="0"/>
    </xf>
    <xf numFmtId="0" fontId="182" fillId="0" borderId="14" xfId="10" applyFont="1" applyBorder="1" applyAlignment="1" applyProtection="1">
      <alignment horizontal="center" vertical="center" wrapText="1"/>
      <protection locked="0"/>
    </xf>
    <xf numFmtId="0" fontId="182" fillId="0" borderId="15" xfId="10" applyFont="1" applyBorder="1" applyAlignment="1" applyProtection="1">
      <alignment horizontal="center" vertical="center" wrapText="1"/>
      <protection locked="0"/>
    </xf>
    <xf numFmtId="0" fontId="182" fillId="0" borderId="38" xfId="10" applyFont="1" applyBorder="1" applyAlignment="1" applyProtection="1">
      <alignment horizontal="center" vertical="center" wrapText="1"/>
      <protection locked="0"/>
    </xf>
    <xf numFmtId="0" fontId="13" fillId="19" borderId="71" xfId="10" applyFont="1" applyFill="1" applyBorder="1" applyAlignment="1">
      <alignment horizontal="center" vertical="center" wrapText="1"/>
    </xf>
    <xf numFmtId="0" fontId="13" fillId="19" borderId="72" xfId="10" applyFont="1" applyFill="1" applyBorder="1" applyAlignment="1">
      <alignment horizontal="center" vertical="center" wrapText="1"/>
    </xf>
    <xf numFmtId="0" fontId="13" fillId="19" borderId="112" xfId="10" applyFont="1" applyFill="1" applyBorder="1" applyAlignment="1">
      <alignment horizontal="center" vertical="center" wrapText="1"/>
    </xf>
    <xf numFmtId="0" fontId="13" fillId="19" borderId="55" xfId="10" applyFont="1" applyFill="1" applyBorder="1" applyAlignment="1">
      <alignment horizontal="center" vertical="center" wrapText="1"/>
    </xf>
    <xf numFmtId="0" fontId="13" fillId="19" borderId="56" xfId="10" applyFont="1" applyFill="1" applyBorder="1" applyAlignment="1">
      <alignment horizontal="center" vertical="center" wrapText="1"/>
    </xf>
    <xf numFmtId="0" fontId="13" fillId="19" borderId="76" xfId="10" applyFont="1" applyFill="1" applyBorder="1" applyAlignment="1">
      <alignment horizontal="center" vertical="center" wrapText="1"/>
    </xf>
    <xf numFmtId="0" fontId="106" fillId="19" borderId="55" xfId="10" applyFont="1" applyFill="1" applyBorder="1" applyAlignment="1">
      <alignment horizontal="center" vertical="center" wrapText="1"/>
    </xf>
    <xf numFmtId="0" fontId="106" fillId="19" borderId="56" xfId="10" applyFont="1" applyFill="1" applyBorder="1" applyAlignment="1">
      <alignment horizontal="center" vertical="center" wrapText="1"/>
    </xf>
    <xf numFmtId="0" fontId="106" fillId="19" borderId="76" xfId="10" applyFont="1" applyFill="1" applyBorder="1" applyAlignment="1">
      <alignment horizontal="center" vertical="center" wrapText="1"/>
    </xf>
    <xf numFmtId="0" fontId="10" fillId="42" borderId="235" xfId="10" applyFill="1" applyBorder="1" applyAlignment="1">
      <alignment horizontal="center" vertical="center" textRotation="90" wrapText="1"/>
    </xf>
    <xf numFmtId="0" fontId="10" fillId="42" borderId="14" xfId="10" applyFill="1" applyBorder="1" applyAlignment="1">
      <alignment horizontal="center" vertical="center" textRotation="90" wrapText="1"/>
    </xf>
    <xf numFmtId="0" fontId="106" fillId="0" borderId="235" xfId="10" applyFont="1" applyBorder="1" applyAlignment="1" applyProtection="1">
      <alignment horizontal="center" vertical="center"/>
      <protection locked="0"/>
    </xf>
    <xf numFmtId="0" fontId="106" fillId="0" borderId="232" xfId="10" applyFont="1" applyBorder="1" applyAlignment="1" applyProtection="1">
      <alignment horizontal="center" vertical="center"/>
      <protection locked="0"/>
    </xf>
    <xf numFmtId="0" fontId="106" fillId="0" borderId="234" xfId="10" applyFont="1" applyBorder="1" applyAlignment="1" applyProtection="1">
      <alignment horizontal="center" vertical="center"/>
      <protection locked="0"/>
    </xf>
    <xf numFmtId="0" fontId="106" fillId="0" borderId="14" xfId="10" applyFont="1" applyBorder="1" applyAlignment="1" applyProtection="1">
      <alignment horizontal="center" vertical="center"/>
      <protection locked="0"/>
    </xf>
    <xf numFmtId="0" fontId="106" fillId="0" borderId="15" xfId="10" applyFont="1" applyBorder="1" applyAlignment="1" applyProtection="1">
      <alignment horizontal="center" vertical="center"/>
      <protection locked="0"/>
    </xf>
    <xf numFmtId="0" fontId="106" fillId="0" borderId="38" xfId="10" applyFont="1" applyBorder="1" applyAlignment="1" applyProtection="1">
      <alignment horizontal="center" vertical="center"/>
      <protection locked="0"/>
    </xf>
    <xf numFmtId="0" fontId="106" fillId="0" borderId="33" xfId="10" applyFont="1" applyBorder="1" applyAlignment="1" applyProtection="1">
      <alignment horizontal="center" vertical="center"/>
      <protection locked="0"/>
    </xf>
    <xf numFmtId="0" fontId="106" fillId="0" borderId="24" xfId="10" applyFont="1" applyBorder="1" applyAlignment="1" applyProtection="1">
      <alignment horizontal="center" vertical="center"/>
      <protection locked="0"/>
    </xf>
    <xf numFmtId="0" fontId="106" fillId="0" borderId="34" xfId="10" applyFont="1" applyBorder="1" applyAlignment="1" applyProtection="1">
      <alignment horizontal="center" vertical="center"/>
      <protection locked="0"/>
    </xf>
    <xf numFmtId="0" fontId="95" fillId="19" borderId="34" xfId="10" applyFont="1" applyFill="1" applyBorder="1" applyAlignment="1">
      <alignment vertical="center" textRotation="90"/>
    </xf>
    <xf numFmtId="0" fontId="69" fillId="0" borderId="90" xfId="10" applyFont="1" applyBorder="1" applyAlignment="1" applyProtection="1">
      <alignment horizontal="left" vertical="center" wrapText="1"/>
      <protection locked="0"/>
    </xf>
    <xf numFmtId="0" fontId="69" fillId="0" borderId="0" xfId="10" applyFont="1" applyAlignment="1" applyProtection="1">
      <alignment horizontal="left" vertical="center" wrapText="1"/>
      <protection locked="0"/>
    </xf>
    <xf numFmtId="0" fontId="69" fillId="0" borderId="78" xfId="10" applyFont="1" applyBorder="1" applyAlignment="1" applyProtection="1">
      <alignment horizontal="left" vertical="center" wrapText="1"/>
      <protection locked="0"/>
    </xf>
    <xf numFmtId="0" fontId="63" fillId="0" borderId="4" xfId="10" applyFont="1" applyBorder="1" applyAlignment="1" applyProtection="1">
      <alignment horizontal="center" vertical="center" wrapText="1"/>
      <protection locked="0"/>
    </xf>
    <xf numFmtId="0" fontId="63" fillId="0" borderId="5" xfId="10" applyFont="1" applyBorder="1" applyAlignment="1" applyProtection="1">
      <alignment horizontal="center" vertical="center" wrapText="1"/>
      <protection locked="0"/>
    </xf>
    <xf numFmtId="0" fontId="63" fillId="0" borderId="68" xfId="10" applyFont="1" applyBorder="1" applyAlignment="1" applyProtection="1">
      <alignment horizontal="center" vertical="center" wrapText="1"/>
      <protection locked="0"/>
    </xf>
    <xf numFmtId="0" fontId="63" fillId="0" borderId="14" xfId="10" applyFont="1" applyBorder="1" applyAlignment="1" applyProtection="1">
      <alignment horizontal="center" vertical="center" wrapText="1"/>
      <protection locked="0"/>
    </xf>
    <xf numFmtId="0" fontId="63" fillId="0" borderId="15" xfId="10" applyFont="1" applyBorder="1" applyAlignment="1" applyProtection="1">
      <alignment horizontal="center" vertical="center" wrapText="1"/>
      <protection locked="0"/>
    </xf>
    <xf numFmtId="0" fontId="63" fillId="0" borderId="31" xfId="10" applyFont="1" applyBorder="1" applyAlignment="1" applyProtection="1">
      <alignment horizontal="center" vertical="center" wrapText="1"/>
      <protection locked="0"/>
    </xf>
    <xf numFmtId="0" fontId="163" fillId="0" borderId="33" xfId="10" applyFont="1" applyBorder="1" applyAlignment="1" applyProtection="1">
      <alignment horizontal="center" vertical="center"/>
      <protection locked="0"/>
    </xf>
    <xf numFmtId="0" fontId="163" fillId="0" borderId="24" xfId="10" applyFont="1" applyBorder="1" applyAlignment="1" applyProtection="1">
      <alignment horizontal="center" vertical="center"/>
      <protection locked="0"/>
    </xf>
    <xf numFmtId="0" fontId="163" fillId="0" borderId="34" xfId="10" applyFont="1" applyBorder="1" applyAlignment="1" applyProtection="1">
      <alignment horizontal="center" vertical="center"/>
      <protection locked="0"/>
    </xf>
    <xf numFmtId="0" fontId="163" fillId="0" borderId="14" xfId="10" applyFont="1" applyBorder="1" applyAlignment="1" applyProtection="1">
      <alignment horizontal="center" vertical="center"/>
      <protection locked="0"/>
    </xf>
    <xf numFmtId="0" fontId="163" fillId="0" borderId="15" xfId="10" applyFont="1" applyBorder="1" applyAlignment="1" applyProtection="1">
      <alignment horizontal="center" vertical="center"/>
      <protection locked="0"/>
    </xf>
    <xf numFmtId="0" fontId="163" fillId="0" borderId="38" xfId="10" applyFont="1" applyBorder="1" applyAlignment="1" applyProtection="1">
      <alignment horizontal="center" vertical="center"/>
      <protection locked="0"/>
    </xf>
    <xf numFmtId="0" fontId="10" fillId="42" borderId="33" xfId="10" applyFill="1" applyBorder="1" applyAlignment="1">
      <alignment horizontal="center" vertical="center" textRotation="90" wrapText="1"/>
    </xf>
    <xf numFmtId="0" fontId="95" fillId="22" borderId="32" xfId="10" applyFont="1" applyFill="1" applyBorder="1" applyAlignment="1">
      <alignment vertical="center" textRotation="90"/>
    </xf>
    <xf numFmtId="0" fontId="95" fillId="22" borderId="43" xfId="10" applyFont="1" applyFill="1" applyBorder="1" applyAlignment="1">
      <alignment vertical="center" textRotation="90"/>
    </xf>
    <xf numFmtId="0" fontId="149" fillId="41" borderId="44" xfId="10" quotePrefix="1" applyFont="1" applyFill="1" applyBorder="1" applyAlignment="1">
      <alignment horizontal="left" vertical="center" wrapText="1"/>
    </xf>
    <xf numFmtId="0" fontId="149" fillId="41" borderId="1" xfId="10" quotePrefix="1" applyFont="1" applyFill="1" applyBorder="1" applyAlignment="1">
      <alignment horizontal="left" vertical="center" wrapText="1"/>
    </xf>
    <xf numFmtId="0" fontId="149" fillId="41" borderId="47" xfId="10" quotePrefix="1" applyFont="1" applyFill="1" applyBorder="1" applyAlignment="1">
      <alignment horizontal="left" vertical="center" wrapText="1"/>
    </xf>
    <xf numFmtId="0" fontId="63" fillId="0" borderId="33" xfId="10" applyFont="1" applyBorder="1" applyAlignment="1" applyProtection="1">
      <alignment horizontal="center" vertical="center" wrapText="1"/>
      <protection locked="0"/>
    </xf>
    <xf numFmtId="0" fontId="63" fillId="0" borderId="24" xfId="10" applyFont="1" applyBorder="1" applyAlignment="1" applyProtection="1">
      <alignment horizontal="center" vertical="center" wrapText="1"/>
      <protection locked="0"/>
    </xf>
    <xf numFmtId="0" fontId="63" fillId="0" borderId="27" xfId="10" applyFont="1" applyBorder="1" applyAlignment="1" applyProtection="1">
      <alignment horizontal="center" vertical="center" wrapText="1"/>
      <protection locked="0"/>
    </xf>
    <xf numFmtId="0" fontId="63" fillId="0" borderId="44" xfId="10" applyFont="1" applyBorder="1" applyAlignment="1" applyProtection="1">
      <alignment horizontal="center" vertical="center" wrapText="1"/>
      <protection locked="0"/>
    </xf>
    <xf numFmtId="0" fontId="63" fillId="0" borderId="1" xfId="10" applyFont="1" applyBorder="1" applyAlignment="1" applyProtection="1">
      <alignment horizontal="center" vertical="center" wrapText="1"/>
      <protection locked="0"/>
    </xf>
    <xf numFmtId="0" fontId="63" fillId="0" borderId="48" xfId="10" applyFont="1" applyBorder="1" applyAlignment="1" applyProtection="1">
      <alignment horizontal="center" vertical="center" wrapText="1"/>
      <protection locked="0"/>
    </xf>
    <xf numFmtId="0" fontId="95" fillId="41" borderId="33" xfId="10" quotePrefix="1" applyFont="1" applyFill="1" applyBorder="1" applyAlignment="1">
      <alignment horizontal="left" vertical="center" wrapText="1"/>
    </xf>
    <xf numFmtId="0" fontId="95" fillId="41" borderId="24" xfId="10" quotePrefix="1" applyFont="1" applyFill="1" applyBorder="1" applyAlignment="1">
      <alignment horizontal="left" vertical="center" wrapText="1"/>
    </xf>
    <xf numFmtId="0" fontId="95" fillId="41" borderId="34" xfId="10" quotePrefix="1" applyFont="1" applyFill="1" applyBorder="1" applyAlignment="1">
      <alignment horizontal="left" vertical="center" wrapText="1"/>
    </xf>
    <xf numFmtId="0" fontId="95" fillId="41" borderId="14" xfId="10" quotePrefix="1" applyFont="1" applyFill="1" applyBorder="1" applyAlignment="1">
      <alignment horizontal="left" vertical="center" wrapText="1"/>
    </xf>
    <xf numFmtId="0" fontId="95" fillId="41" borderId="15" xfId="10" quotePrefix="1" applyFont="1" applyFill="1" applyBorder="1" applyAlignment="1">
      <alignment horizontal="left" vertical="center" wrapText="1"/>
    </xf>
    <xf numFmtId="0" fontId="95" fillId="41" borderId="38" xfId="10" quotePrefix="1" applyFont="1" applyFill="1" applyBorder="1" applyAlignment="1">
      <alignment horizontal="left" vertical="center" wrapText="1"/>
    </xf>
    <xf numFmtId="0" fontId="95" fillId="41" borderId="44" xfId="10" quotePrefix="1" applyFont="1" applyFill="1" applyBorder="1" applyAlignment="1">
      <alignment horizontal="left" vertical="center" wrapText="1"/>
    </xf>
    <xf numFmtId="0" fontId="95" fillId="41" borderId="1" xfId="10" quotePrefix="1" applyFont="1" applyFill="1" applyBorder="1" applyAlignment="1">
      <alignment horizontal="left" vertical="center" wrapText="1"/>
    </xf>
    <xf numFmtId="0" fontId="95" fillId="41" borderId="47" xfId="10" quotePrefix="1" applyFont="1" applyFill="1" applyBorder="1" applyAlignment="1">
      <alignment horizontal="left" vertical="center" wrapText="1"/>
    </xf>
    <xf numFmtId="0" fontId="63" fillId="0" borderId="34" xfId="10" applyFont="1" applyBorder="1" applyAlignment="1" applyProtection="1">
      <alignment horizontal="center" vertical="center" wrapText="1"/>
      <protection locked="0"/>
    </xf>
    <xf numFmtId="0" fontId="63" fillId="0" borderId="47" xfId="10" applyFont="1" applyBorder="1" applyAlignment="1" applyProtection="1">
      <alignment horizontal="center" vertical="center" wrapText="1"/>
      <protection locked="0"/>
    </xf>
    <xf numFmtId="0" fontId="18" fillId="0" borderId="2" xfId="10" applyFont="1" applyBorder="1" applyAlignment="1">
      <alignment horizontal="center" vertical="center" textRotation="90"/>
    </xf>
    <xf numFmtId="0" fontId="95" fillId="19" borderId="32" xfId="10" applyFont="1" applyFill="1" applyBorder="1" applyAlignment="1">
      <alignment vertical="center" textRotation="90" wrapText="1"/>
    </xf>
    <xf numFmtId="0" fontId="95" fillId="19" borderId="70" xfId="10" applyFont="1" applyFill="1" applyBorder="1" applyAlignment="1">
      <alignment vertical="center" textRotation="90" wrapText="1"/>
    </xf>
    <xf numFmtId="0" fontId="95" fillId="19" borderId="43" xfId="10" applyFont="1" applyFill="1" applyBorder="1" applyAlignment="1">
      <alignment vertical="center" textRotation="90" wrapText="1"/>
    </xf>
    <xf numFmtId="0" fontId="69" fillId="0" borderId="33" xfId="10" applyFont="1" applyBorder="1" applyAlignment="1" applyProtection="1">
      <alignment horizontal="left" vertical="top" wrapText="1"/>
      <protection locked="0"/>
    </xf>
    <xf numFmtId="0" fontId="69" fillId="0" borderId="24" xfId="10" applyFont="1" applyBorder="1" applyAlignment="1" applyProtection="1">
      <alignment horizontal="left" vertical="top" wrapText="1"/>
      <protection locked="0"/>
    </xf>
    <xf numFmtId="0" fontId="69" fillId="0" borderId="27" xfId="10" applyFont="1" applyBorder="1" applyAlignment="1" applyProtection="1">
      <alignment horizontal="left" vertical="top" wrapText="1"/>
      <protection locked="0"/>
    </xf>
    <xf numFmtId="0" fontId="69" fillId="0" borderId="90" xfId="10" applyFont="1" applyBorder="1" applyAlignment="1" applyProtection="1">
      <alignment horizontal="left" vertical="top" wrapText="1"/>
      <protection locked="0"/>
    </xf>
    <xf numFmtId="0" fontId="69" fillId="0" borderId="0" xfId="10" applyFont="1" applyAlignment="1" applyProtection="1">
      <alignment horizontal="left" vertical="top" wrapText="1"/>
      <protection locked="0"/>
    </xf>
    <xf numFmtId="0" fontId="69" fillId="0" borderId="78" xfId="10" applyFont="1" applyBorder="1" applyAlignment="1" applyProtection="1">
      <alignment horizontal="left" vertical="top" wrapText="1"/>
      <protection locked="0"/>
    </xf>
    <xf numFmtId="0" fontId="69" fillId="0" borderId="44" xfId="10" applyFont="1" applyBorder="1" applyAlignment="1" applyProtection="1">
      <alignment horizontal="left" vertical="top" wrapText="1"/>
      <protection locked="0"/>
    </xf>
    <xf numFmtId="0" fontId="69" fillId="0" borderId="1" xfId="10" applyFont="1" applyBorder="1" applyAlignment="1" applyProtection="1">
      <alignment horizontal="left" vertical="top" wrapText="1"/>
      <protection locked="0"/>
    </xf>
    <xf numFmtId="0" fontId="69" fillId="0" borderId="48" xfId="10" applyFont="1" applyBorder="1" applyAlignment="1" applyProtection="1">
      <alignment horizontal="left" vertical="top" wrapText="1"/>
      <protection locked="0"/>
    </xf>
    <xf numFmtId="0" fontId="63" fillId="0" borderId="38" xfId="10" applyFont="1" applyBorder="1" applyAlignment="1" applyProtection="1">
      <alignment horizontal="center" vertical="center" wrapText="1"/>
      <protection locked="0"/>
    </xf>
    <xf numFmtId="0" fontId="157" fillId="0" borderId="33" xfId="10" applyFont="1" applyBorder="1" applyAlignment="1" applyProtection="1">
      <alignment horizontal="center" vertical="center" wrapText="1"/>
      <protection locked="0"/>
    </xf>
    <xf numFmtId="0" fontId="157" fillId="0" borderId="24" xfId="10" applyFont="1" applyBorder="1" applyAlignment="1" applyProtection="1">
      <alignment horizontal="center" vertical="center" wrapText="1"/>
      <protection locked="0"/>
    </xf>
    <xf numFmtId="0" fontId="157" fillId="0" borderId="34" xfId="10" applyFont="1" applyBorder="1" applyAlignment="1" applyProtection="1">
      <alignment horizontal="center" vertical="center" wrapText="1"/>
      <protection locked="0"/>
    </xf>
    <xf numFmtId="0" fontId="157" fillId="0" borderId="14" xfId="10" applyFont="1" applyBorder="1" applyAlignment="1" applyProtection="1">
      <alignment horizontal="center" vertical="center" wrapText="1"/>
      <protection locked="0"/>
    </xf>
    <xf numFmtId="0" fontId="157" fillId="0" borderId="15" xfId="10" applyFont="1" applyBorder="1" applyAlignment="1" applyProtection="1">
      <alignment horizontal="center" vertical="center" wrapText="1"/>
      <protection locked="0"/>
    </xf>
    <xf numFmtId="0" fontId="157" fillId="0" borderId="38" xfId="10" applyFont="1" applyBorder="1" applyAlignment="1" applyProtection="1">
      <alignment horizontal="center" vertical="center" wrapText="1"/>
      <protection locked="0"/>
    </xf>
    <xf numFmtId="2" fontId="18" fillId="0" borderId="33" xfId="10" applyNumberFormat="1" applyFont="1" applyBorder="1" applyAlignment="1" applyProtection="1">
      <alignment horizontal="center" vertical="center" textRotation="90"/>
      <protection locked="0"/>
    </xf>
    <xf numFmtId="2" fontId="18" fillId="0" borderId="24" xfId="10" applyNumberFormat="1" applyFont="1" applyBorder="1" applyAlignment="1" applyProtection="1">
      <alignment horizontal="center" vertical="center" textRotation="90"/>
      <protection locked="0"/>
    </xf>
    <xf numFmtId="2" fontId="18" fillId="0" borderId="27" xfId="10" applyNumberFormat="1" applyFont="1" applyBorder="1" applyAlignment="1" applyProtection="1">
      <alignment horizontal="center" vertical="center" textRotation="90"/>
      <protection locked="0"/>
    </xf>
    <xf numFmtId="2" fontId="18" fillId="0" borderId="90" xfId="10" applyNumberFormat="1" applyFont="1" applyBorder="1" applyAlignment="1" applyProtection="1">
      <alignment horizontal="center" vertical="center" textRotation="90"/>
      <protection locked="0"/>
    </xf>
    <xf numFmtId="2" fontId="18" fillId="0" borderId="0" xfId="10" applyNumberFormat="1" applyFont="1" applyAlignment="1" applyProtection="1">
      <alignment horizontal="center" vertical="center" textRotation="90"/>
      <protection locked="0"/>
    </xf>
    <xf numFmtId="2" fontId="18" fillId="0" borderId="78" xfId="10" applyNumberFormat="1" applyFont="1" applyBorder="1" applyAlignment="1" applyProtection="1">
      <alignment horizontal="center" vertical="center" textRotation="90"/>
      <protection locked="0"/>
    </xf>
    <xf numFmtId="2" fontId="18" fillId="0" borderId="14" xfId="10" applyNumberFormat="1" applyFont="1" applyBorder="1" applyAlignment="1" applyProtection="1">
      <alignment horizontal="center" vertical="center" textRotation="90"/>
      <protection locked="0"/>
    </xf>
    <xf numFmtId="2" fontId="18" fillId="0" borderId="15" xfId="10" applyNumberFormat="1" applyFont="1" applyBorder="1" applyAlignment="1" applyProtection="1">
      <alignment horizontal="center" vertical="center" textRotation="90"/>
      <protection locked="0"/>
    </xf>
    <xf numFmtId="2" fontId="18" fillId="0" borderId="31" xfId="10" applyNumberFormat="1" applyFont="1" applyBorder="1" applyAlignment="1" applyProtection="1">
      <alignment horizontal="center" vertical="center" textRotation="90"/>
      <protection locked="0"/>
    </xf>
    <xf numFmtId="0" fontId="63" fillId="0" borderId="33" xfId="11" applyFont="1" applyBorder="1" applyAlignment="1" applyProtection="1">
      <alignment horizontal="center" vertical="center" wrapText="1"/>
      <protection locked="0"/>
    </xf>
    <xf numFmtId="0" fontId="63" fillId="0" borderId="24" xfId="11" applyFont="1" applyBorder="1" applyAlignment="1" applyProtection="1">
      <alignment horizontal="center" vertical="center" wrapText="1"/>
      <protection locked="0"/>
    </xf>
    <xf numFmtId="0" fontId="63" fillId="0" borderId="34" xfId="11" applyFont="1" applyBorder="1" applyAlignment="1" applyProtection="1">
      <alignment horizontal="center" vertical="center" wrapText="1"/>
      <protection locked="0"/>
    </xf>
    <xf numFmtId="0" fontId="63" fillId="0" borderId="14" xfId="11" applyFont="1" applyBorder="1" applyAlignment="1" applyProtection="1">
      <alignment horizontal="center" vertical="center" wrapText="1"/>
      <protection locked="0"/>
    </xf>
    <xf numFmtId="0" fontId="63" fillId="0" borderId="15" xfId="11" applyFont="1" applyBorder="1" applyAlignment="1" applyProtection="1">
      <alignment horizontal="center" vertical="center" wrapText="1"/>
      <protection locked="0"/>
    </xf>
    <xf numFmtId="0" fontId="63" fillId="0" borderId="38" xfId="11" applyFont="1" applyBorder="1" applyAlignment="1" applyProtection="1">
      <alignment horizontal="center" vertical="center" wrapText="1"/>
      <protection locked="0"/>
    </xf>
    <xf numFmtId="0" fontId="13" fillId="0" borderId="89" xfId="10" applyFont="1" applyBorder="1" applyAlignment="1">
      <alignment horizontal="center" vertical="center" textRotation="90" wrapText="1"/>
    </xf>
    <xf numFmtId="0" fontId="100" fillId="0" borderId="2" xfId="10" applyFont="1" applyBorder="1" applyAlignment="1">
      <alignment horizontal="center" textRotation="90"/>
    </xf>
    <xf numFmtId="0" fontId="100" fillId="0" borderId="12" xfId="10" applyFont="1" applyBorder="1" applyAlignment="1">
      <alignment horizontal="center" textRotation="90"/>
    </xf>
    <xf numFmtId="0" fontId="100" fillId="0" borderId="42" xfId="10" applyFont="1" applyBorder="1" applyAlignment="1">
      <alignment horizontal="center" textRotation="90"/>
    </xf>
    <xf numFmtId="0" fontId="101" fillId="19" borderId="44" xfId="10" applyFont="1" applyFill="1" applyBorder="1" applyAlignment="1">
      <alignment horizontal="left" vertical="top" wrapText="1"/>
    </xf>
    <xf numFmtId="0" fontId="101" fillId="19" borderId="1" xfId="10" applyFont="1" applyFill="1" applyBorder="1" applyAlignment="1">
      <alignment horizontal="left" vertical="top" wrapText="1"/>
    </xf>
    <xf numFmtId="0" fontId="101" fillId="19" borderId="48" xfId="10" applyFont="1" applyFill="1" applyBorder="1" applyAlignment="1">
      <alignment horizontal="left" vertical="top" wrapText="1"/>
    </xf>
    <xf numFmtId="0" fontId="102" fillId="0" borderId="2" xfId="10" applyFont="1" applyBorder="1" applyAlignment="1">
      <alignment horizontal="center" vertical="center" textRotation="90"/>
    </xf>
    <xf numFmtId="0" fontId="102" fillId="0" borderId="12" xfId="10" applyFont="1" applyBorder="1" applyAlignment="1">
      <alignment horizontal="center" vertical="center" textRotation="90"/>
    </xf>
    <xf numFmtId="0" fontId="102" fillId="0" borderId="42" xfId="10" applyFont="1" applyBorder="1" applyAlignment="1">
      <alignment horizontal="center" vertical="center" textRotation="90"/>
    </xf>
    <xf numFmtId="0" fontId="184" fillId="0" borderId="90" xfId="10" applyFont="1" applyBorder="1" applyAlignment="1" applyProtection="1">
      <alignment horizontal="center" vertical="center"/>
      <protection locked="0"/>
    </xf>
    <xf numFmtId="0" fontId="184" fillId="0" borderId="0" xfId="10" applyFont="1" applyAlignment="1" applyProtection="1">
      <alignment horizontal="center" vertical="center"/>
      <protection locked="0"/>
    </xf>
    <xf numFmtId="0" fontId="184" fillId="0" borderId="44" xfId="10" applyFont="1" applyBorder="1" applyAlignment="1" applyProtection="1">
      <alignment horizontal="center" vertical="center"/>
      <protection locked="0"/>
    </xf>
    <xf numFmtId="0" fontId="184" fillId="0" borderId="1" xfId="10" applyFont="1" applyBorder="1" applyAlignment="1" applyProtection="1">
      <alignment horizontal="center" vertical="center"/>
      <protection locked="0"/>
    </xf>
    <xf numFmtId="0" fontId="185" fillId="0" borderId="44" xfId="10" applyFont="1" applyBorder="1" applyAlignment="1" applyProtection="1">
      <alignment horizontal="center" vertical="center"/>
      <protection locked="0"/>
    </xf>
    <xf numFmtId="0" fontId="185" fillId="0" borderId="1" xfId="10" applyFont="1" applyBorder="1" applyAlignment="1" applyProtection="1">
      <alignment horizontal="center" vertical="center"/>
      <protection locked="0"/>
    </xf>
    <xf numFmtId="0" fontId="95" fillId="36" borderId="43" xfId="10" applyFont="1" applyFill="1" applyBorder="1" applyAlignment="1">
      <alignment vertical="center" textRotation="90"/>
    </xf>
    <xf numFmtId="0" fontId="4" fillId="20" borderId="190" xfId="6" applyFont="1" applyFill="1" applyBorder="1" applyAlignment="1">
      <alignment horizontal="center" vertical="center" textRotation="90" wrapText="1"/>
    </xf>
    <xf numFmtId="0" fontId="4" fillId="20" borderId="111" xfId="6" applyFont="1" applyFill="1" applyBorder="1" applyAlignment="1">
      <alignment horizontal="center" vertical="center" textRotation="90" wrapText="1"/>
    </xf>
    <xf numFmtId="0" fontId="39" fillId="19" borderId="235" xfId="6" applyFont="1" applyFill="1" applyBorder="1" applyAlignment="1">
      <alignment horizontal="center" vertical="center" wrapText="1"/>
    </xf>
    <xf numFmtId="0" fontId="39" fillId="19" borderId="232" xfId="6" applyFont="1" applyFill="1" applyBorder="1" applyAlignment="1">
      <alignment horizontal="center" vertical="center" wrapText="1"/>
    </xf>
    <xf numFmtId="0" fontId="39" fillId="19" borderId="237" xfId="6" applyFont="1" applyFill="1" applyBorder="1" applyAlignment="1">
      <alignment horizontal="center" vertical="center" wrapText="1"/>
    </xf>
    <xf numFmtId="0" fontId="39" fillId="19" borderId="14" xfId="6" applyFont="1" applyFill="1" applyBorder="1" applyAlignment="1">
      <alignment horizontal="center" vertical="center" wrapText="1"/>
    </xf>
    <xf numFmtId="0" fontId="39" fillId="19" borderId="15" xfId="6" applyFont="1" applyFill="1" applyBorder="1" applyAlignment="1">
      <alignment horizontal="center" vertical="center" wrapText="1"/>
    </xf>
    <xf numFmtId="0" fontId="39" fillId="19" borderId="31" xfId="6" applyFont="1" applyFill="1" applyBorder="1" applyAlignment="1">
      <alignment horizontal="center" vertical="center" wrapText="1"/>
    </xf>
    <xf numFmtId="0" fontId="4" fillId="20" borderId="140" xfId="6" applyFont="1" applyFill="1" applyBorder="1" applyAlignment="1">
      <alignment horizontal="center" vertical="center" textRotation="90" wrapText="1"/>
    </xf>
    <xf numFmtId="0" fontId="95" fillId="19" borderId="32" xfId="6" applyFont="1" applyFill="1" applyBorder="1" applyAlignment="1">
      <alignment vertical="center" textRotation="90"/>
    </xf>
    <xf numFmtId="0" fontId="4" fillId="20" borderId="138" xfId="6" applyFont="1" applyFill="1" applyBorder="1" applyAlignment="1">
      <alignment horizontal="center" vertical="center" textRotation="90" wrapText="1"/>
    </xf>
    <xf numFmtId="0" fontId="13" fillId="0" borderId="254" xfId="14" applyFont="1" applyBorder="1" applyAlignment="1">
      <alignment horizontal="center" vertical="center" textRotation="90"/>
    </xf>
    <xf numFmtId="0" fontId="13" fillId="0" borderId="12" xfId="14" applyFont="1" applyBorder="1" applyAlignment="1">
      <alignment horizontal="center" vertical="center" textRotation="90"/>
    </xf>
    <xf numFmtId="0" fontId="13" fillId="0" borderId="42" xfId="14" applyFont="1" applyBorder="1" applyAlignment="1">
      <alignment horizontal="center" vertical="center" textRotation="90"/>
    </xf>
    <xf numFmtId="0" fontId="92" fillId="19" borderId="140" xfId="6" applyFont="1" applyFill="1" applyBorder="1" applyAlignment="1">
      <alignment horizontal="left" vertical="top" wrapText="1"/>
    </xf>
    <xf numFmtId="0" fontId="92" fillId="19" borderId="111" xfId="6" applyFont="1" applyFill="1" applyBorder="1" applyAlignment="1">
      <alignment horizontal="left" vertical="top" wrapText="1"/>
    </xf>
    <xf numFmtId="0" fontId="105" fillId="0" borderId="13" xfId="6" applyFont="1" applyBorder="1" applyAlignment="1" applyProtection="1">
      <alignment horizontal="center" vertical="center" wrapText="1"/>
      <protection locked="0"/>
    </xf>
    <xf numFmtId="0" fontId="210" fillId="0" borderId="13" xfId="6" applyFont="1" applyBorder="1" applyAlignment="1" applyProtection="1">
      <alignment horizontal="center" vertical="center" wrapText="1"/>
      <protection locked="0"/>
    </xf>
    <xf numFmtId="2" fontId="34" fillId="19" borderId="85" xfId="10" applyNumberFormat="1" applyFont="1" applyFill="1" applyBorder="1" applyAlignment="1">
      <alignment horizontal="center" vertical="top"/>
    </xf>
    <xf numFmtId="2" fontId="34" fillId="19" borderId="86" xfId="10" applyNumberFormat="1" applyFont="1" applyFill="1" applyBorder="1" applyAlignment="1">
      <alignment horizontal="center" vertical="top"/>
    </xf>
    <xf numFmtId="2" fontId="34" fillId="19" borderId="87" xfId="10" applyNumberFormat="1" applyFont="1" applyFill="1" applyBorder="1" applyAlignment="1">
      <alignment horizontal="center" vertical="top"/>
    </xf>
    <xf numFmtId="0" fontId="4" fillId="20" borderId="189" xfId="6" applyFont="1" applyFill="1" applyBorder="1" applyAlignment="1">
      <alignment horizontal="center" vertical="center" textRotation="90" wrapText="1"/>
    </xf>
    <xf numFmtId="0" fontId="4" fillId="20" borderId="218" xfId="6" applyFont="1" applyFill="1" applyBorder="1" applyAlignment="1">
      <alignment horizontal="center" vertical="center" textRotation="90" wrapText="1"/>
    </xf>
    <xf numFmtId="0" fontId="4" fillId="20" borderId="194" xfId="6" applyFont="1" applyFill="1" applyBorder="1" applyAlignment="1">
      <alignment horizontal="center" vertical="center" textRotation="90" wrapText="1"/>
    </xf>
    <xf numFmtId="0" fontId="95" fillId="19" borderId="70" xfId="6" applyFont="1" applyFill="1" applyBorder="1" applyAlignment="1">
      <alignment horizontal="center" vertical="center" textRotation="90"/>
    </xf>
    <xf numFmtId="0" fontId="95" fillId="19" borderId="43" xfId="6" applyFont="1" applyFill="1" applyBorder="1" applyAlignment="1">
      <alignment horizontal="center" vertical="center" textRotation="90"/>
    </xf>
    <xf numFmtId="0" fontId="105" fillId="0" borderId="33" xfId="6" applyFont="1" applyBorder="1" applyAlignment="1" applyProtection="1">
      <alignment horizontal="left" vertical="top" wrapText="1"/>
      <protection locked="0"/>
    </xf>
    <xf numFmtId="0" fontId="105" fillId="0" borderId="24" xfId="6" applyFont="1" applyBorder="1" applyAlignment="1" applyProtection="1">
      <alignment horizontal="left" vertical="top" wrapText="1"/>
      <protection locked="0"/>
    </xf>
    <xf numFmtId="0" fontId="105" fillId="0" borderId="34" xfId="6" applyFont="1" applyBorder="1" applyAlignment="1" applyProtection="1">
      <alignment horizontal="left" vertical="top" wrapText="1"/>
      <protection locked="0"/>
    </xf>
    <xf numFmtId="0" fontId="105" fillId="0" borderId="90" xfId="6" applyFont="1" applyBorder="1" applyAlignment="1" applyProtection="1">
      <alignment horizontal="left" vertical="top" wrapText="1"/>
      <protection locked="0"/>
    </xf>
    <xf numFmtId="0" fontId="105" fillId="0" borderId="0" xfId="6" applyFont="1" applyAlignment="1" applyProtection="1">
      <alignment horizontal="left" vertical="top" wrapText="1"/>
      <protection locked="0"/>
    </xf>
    <xf numFmtId="0" fontId="105" fillId="0" borderId="77" xfId="6" applyFont="1" applyBorder="1" applyAlignment="1" applyProtection="1">
      <alignment horizontal="left" vertical="top" wrapText="1"/>
      <protection locked="0"/>
    </xf>
    <xf numFmtId="0" fontId="105" fillId="0" borderId="44" xfId="6" applyFont="1" applyBorder="1" applyAlignment="1" applyProtection="1">
      <alignment horizontal="left" vertical="top" wrapText="1"/>
      <protection locked="0"/>
    </xf>
    <xf numFmtId="0" fontId="105" fillId="0" borderId="1" xfId="6" applyFont="1" applyBorder="1" applyAlignment="1" applyProtection="1">
      <alignment horizontal="left" vertical="top" wrapText="1"/>
      <protection locked="0"/>
    </xf>
    <xf numFmtId="0" fontId="105" fillId="0" borderId="47" xfId="6" applyFont="1" applyBorder="1" applyAlignment="1" applyProtection="1">
      <alignment horizontal="left" vertical="top" wrapText="1"/>
      <protection locked="0"/>
    </xf>
    <xf numFmtId="0" fontId="4" fillId="20" borderId="193" xfId="6" applyFont="1" applyFill="1" applyBorder="1" applyAlignment="1">
      <alignment horizontal="center" vertical="center" textRotation="90" wrapText="1"/>
    </xf>
    <xf numFmtId="0" fontId="95" fillId="36" borderId="257" xfId="10" applyFont="1" applyFill="1" applyBorder="1" applyAlignment="1">
      <alignment vertical="center" textRotation="90"/>
    </xf>
    <xf numFmtId="1" fontId="14" fillId="9" borderId="33" xfId="0" applyNumberFormat="1" applyFont="1" applyFill="1" applyBorder="1" applyAlignment="1">
      <alignment horizontal="center" vertical="center" textRotation="90"/>
    </xf>
    <xf numFmtId="1" fontId="14" fillId="9" borderId="44" xfId="0" applyNumberFormat="1" applyFont="1" applyFill="1" applyBorder="1" applyAlignment="1">
      <alignment horizontal="center" vertical="center" textRotation="90"/>
    </xf>
    <xf numFmtId="0" fontId="105" fillId="0" borderId="47" xfId="6" applyFont="1" applyBorder="1" applyAlignment="1" applyProtection="1">
      <alignment horizontal="center" vertical="center" wrapText="1"/>
      <protection locked="0"/>
    </xf>
    <xf numFmtId="1" fontId="14" fillId="9" borderId="111" xfId="0" applyNumberFormat="1" applyFont="1" applyFill="1" applyBorder="1" applyAlignment="1">
      <alignment horizontal="center" vertical="center" textRotation="90"/>
    </xf>
    <xf numFmtId="1" fontId="14" fillId="9" borderId="70" xfId="0" applyNumberFormat="1" applyFont="1" applyFill="1" applyBorder="1" applyAlignment="1">
      <alignment horizontal="center" vertical="center" textRotation="90"/>
    </xf>
    <xf numFmtId="1" fontId="14" fillId="9" borderId="43" xfId="0" applyNumberFormat="1" applyFont="1" applyFill="1" applyBorder="1" applyAlignment="1">
      <alignment horizontal="center" vertical="center" textRotation="90"/>
    </xf>
    <xf numFmtId="1" fontId="14" fillId="9" borderId="32" xfId="0" applyNumberFormat="1" applyFont="1" applyFill="1" applyBorder="1" applyAlignment="1">
      <alignment horizontal="center" vertical="center" textRotation="90"/>
    </xf>
    <xf numFmtId="1" fontId="14" fillId="9" borderId="13" xfId="0" applyNumberFormat="1" applyFont="1" applyFill="1" applyBorder="1" applyAlignment="1">
      <alignment horizontal="center" vertical="center" textRotation="90"/>
    </xf>
    <xf numFmtId="1" fontId="14" fillId="37" borderId="32" xfId="0" applyNumberFormat="1" applyFont="1" applyFill="1" applyBorder="1" applyAlignment="1">
      <alignment horizontal="center" vertical="center" textRotation="90"/>
    </xf>
    <xf numFmtId="1" fontId="14" fillId="37" borderId="13" xfId="0" applyNumberFormat="1" applyFont="1" applyFill="1" applyBorder="1" applyAlignment="1">
      <alignment horizontal="center" vertical="center" textRotation="90"/>
    </xf>
    <xf numFmtId="1" fontId="14" fillId="37" borderId="238" xfId="0" applyNumberFormat="1" applyFont="1" applyFill="1" applyBorder="1" applyAlignment="1">
      <alignment horizontal="center" vertical="center" textRotation="90"/>
    </xf>
    <xf numFmtId="0" fontId="182" fillId="0" borderId="111" xfId="6" applyFont="1" applyBorder="1" applyAlignment="1" applyProtection="1">
      <alignment horizontal="center" vertical="center" wrapText="1"/>
      <protection locked="0"/>
    </xf>
    <xf numFmtId="0" fontId="92" fillId="19" borderId="111" xfId="6" applyFont="1" applyFill="1" applyBorder="1" applyAlignment="1">
      <alignment horizontal="left" vertical="center" wrapText="1"/>
    </xf>
    <xf numFmtId="0" fontId="92" fillId="2" borderId="111" xfId="6" applyFont="1" applyFill="1" applyBorder="1" applyAlignment="1">
      <alignment horizontal="left" vertical="top" wrapText="1"/>
    </xf>
    <xf numFmtId="0" fontId="92" fillId="2" borderId="113" xfId="6" applyFont="1" applyFill="1" applyBorder="1" applyAlignment="1">
      <alignment horizontal="left" vertical="top" wrapText="1"/>
    </xf>
    <xf numFmtId="0" fontId="184" fillId="0" borderId="140" xfId="10" applyFont="1" applyBorder="1" applyAlignment="1" applyProtection="1">
      <alignment horizontal="center" vertical="center"/>
      <protection locked="0"/>
    </xf>
    <xf numFmtId="0" fontId="184" fillId="0" borderId="111" xfId="10" applyFont="1" applyBorder="1" applyAlignment="1" applyProtection="1">
      <alignment horizontal="center" vertical="center"/>
      <protection locked="0"/>
    </xf>
    <xf numFmtId="0" fontId="92" fillId="19" borderId="235" xfId="10" applyFont="1" applyFill="1" applyBorder="1" applyAlignment="1">
      <alignment horizontal="left" vertical="center" wrapText="1"/>
    </xf>
    <xf numFmtId="0" fontId="92" fillId="19" borderId="232" xfId="10" applyFont="1" applyFill="1" applyBorder="1" applyAlignment="1">
      <alignment horizontal="left" vertical="center" wrapText="1"/>
    </xf>
    <xf numFmtId="0" fontId="92" fillId="19" borderId="234" xfId="10" applyFont="1" applyFill="1" applyBorder="1" applyAlignment="1">
      <alignment horizontal="left" vertical="center" wrapText="1"/>
    </xf>
    <xf numFmtId="0" fontId="92" fillId="19" borderId="14" xfId="10" applyFont="1" applyFill="1" applyBorder="1" applyAlignment="1">
      <alignment horizontal="left" vertical="center" wrapText="1"/>
    </xf>
    <xf numFmtId="0" fontId="92" fillId="19" borderId="15" xfId="10" applyFont="1" applyFill="1" applyBorder="1" applyAlignment="1">
      <alignment horizontal="left" vertical="center" wrapText="1"/>
    </xf>
    <xf numFmtId="0" fontId="92" fillId="19" borderId="38" xfId="10" applyFont="1" applyFill="1" applyBorder="1" applyAlignment="1">
      <alignment horizontal="left" vertical="center" wrapText="1"/>
    </xf>
    <xf numFmtId="0" fontId="0" fillId="20" borderId="238" xfId="10" applyFont="1" applyFill="1" applyBorder="1" applyAlignment="1">
      <alignment horizontal="center" vertical="center" textRotation="90" wrapText="1"/>
    </xf>
    <xf numFmtId="0" fontId="105" fillId="18" borderId="33" xfId="6" applyFont="1" applyFill="1" applyBorder="1" applyAlignment="1" applyProtection="1">
      <alignment horizontal="center" vertical="center" wrapText="1"/>
      <protection locked="0"/>
    </xf>
    <xf numFmtId="0" fontId="97" fillId="20" borderId="138" xfId="6" applyFont="1" applyFill="1" applyBorder="1" applyAlignment="1">
      <alignment horizontal="center" vertical="center" textRotation="90" wrapText="1"/>
    </xf>
    <xf numFmtId="0" fontId="92" fillId="19" borderId="113" xfId="6" applyFont="1" applyFill="1" applyBorder="1" applyAlignment="1">
      <alignment horizontal="left" vertical="center" wrapText="1"/>
    </xf>
    <xf numFmtId="0" fontId="182" fillId="0" borderId="140" xfId="6" applyFont="1" applyBorder="1" applyAlignment="1" applyProtection="1">
      <alignment horizontal="center" vertical="center" wrapText="1"/>
      <protection locked="0"/>
    </xf>
    <xf numFmtId="0" fontId="92" fillId="19" borderId="140" xfId="6" applyFont="1" applyFill="1" applyBorder="1" applyAlignment="1">
      <alignment horizontal="left" vertical="center" wrapText="1"/>
    </xf>
    <xf numFmtId="0" fontId="73" fillId="0" borderId="204" xfId="6" applyFont="1" applyBorder="1" applyAlignment="1" applyProtection="1">
      <alignment horizontal="center" vertical="top"/>
      <protection locked="0"/>
    </xf>
    <xf numFmtId="0" fontId="260" fillId="0" borderId="202" xfId="6" applyFont="1" applyBorder="1" applyProtection="1">
      <protection locked="0"/>
    </xf>
    <xf numFmtId="0" fontId="260" fillId="0" borderId="207" xfId="6" applyFont="1" applyBorder="1" applyProtection="1">
      <protection locked="0"/>
    </xf>
    <xf numFmtId="0" fontId="105" fillId="18" borderId="71" xfId="6" applyFont="1" applyFill="1" applyBorder="1" applyAlignment="1" applyProtection="1">
      <alignment horizontal="center" vertical="center" wrapText="1"/>
      <protection locked="0"/>
    </xf>
    <xf numFmtId="0" fontId="95" fillId="42" borderId="111" xfId="6" applyFont="1" applyFill="1" applyBorder="1" applyAlignment="1">
      <alignment vertical="center" textRotation="90"/>
    </xf>
    <xf numFmtId="0" fontId="92" fillId="42" borderId="33" xfId="6" applyFont="1" applyFill="1" applyBorder="1" applyAlignment="1">
      <alignment horizontal="left" vertical="top" wrapText="1"/>
    </xf>
    <xf numFmtId="0" fontId="92" fillId="42" borderId="24" xfId="6" applyFont="1" applyFill="1" applyBorder="1" applyAlignment="1">
      <alignment horizontal="left" vertical="top" wrapText="1"/>
    </xf>
    <xf numFmtId="0" fontId="92" fillId="42" borderId="34" xfId="6" applyFont="1" applyFill="1" applyBorder="1" applyAlignment="1">
      <alignment horizontal="left" vertical="top" wrapText="1"/>
    </xf>
    <xf numFmtId="0" fontId="92" fillId="42" borderId="14" xfId="6" applyFont="1" applyFill="1" applyBorder="1" applyAlignment="1">
      <alignment horizontal="left" vertical="top" wrapText="1"/>
    </xf>
    <xf numFmtId="0" fontId="92" fillId="42" borderId="15" xfId="6" applyFont="1" applyFill="1" applyBorder="1" applyAlignment="1">
      <alignment horizontal="left" vertical="top" wrapText="1"/>
    </xf>
    <xf numFmtId="0" fontId="92" fillId="42" borderId="38" xfId="6" applyFont="1" applyFill="1" applyBorder="1" applyAlignment="1">
      <alignment horizontal="left" vertical="top" wrapText="1"/>
    </xf>
    <xf numFmtId="0" fontId="73" fillId="2" borderId="202" xfId="6" applyFont="1" applyFill="1" applyBorder="1" applyAlignment="1">
      <alignment horizontal="center" vertical="center" wrapText="1"/>
    </xf>
    <xf numFmtId="0" fontId="73" fillId="2" borderId="205" xfId="6" applyFont="1" applyFill="1" applyBorder="1" applyAlignment="1">
      <alignment horizontal="center" vertical="center" wrapText="1"/>
    </xf>
    <xf numFmtId="15" fontId="73" fillId="0" borderId="204" xfId="0" applyNumberFormat="1" applyFont="1" applyBorder="1" applyAlignment="1" applyProtection="1">
      <alignment horizontal="center" vertical="center"/>
      <protection locked="0"/>
    </xf>
    <xf numFmtId="15" fontId="73" fillId="0" borderId="202" xfId="0" applyNumberFormat="1" applyFont="1" applyBorder="1" applyAlignment="1" applyProtection="1">
      <alignment horizontal="center" vertical="center"/>
      <protection locked="0"/>
    </xf>
    <xf numFmtId="0" fontId="14" fillId="0" borderId="0" xfId="6" applyFont="1" applyAlignment="1">
      <alignment horizontal="right" vertical="center"/>
    </xf>
    <xf numFmtId="1" fontId="14" fillId="9" borderId="71" xfId="0" applyNumberFormat="1" applyFont="1" applyFill="1" applyBorder="1" applyAlignment="1">
      <alignment horizontal="center" vertical="center" textRotation="90"/>
    </xf>
    <xf numFmtId="0" fontId="95" fillId="19" borderId="238" xfId="6" applyFont="1" applyFill="1" applyBorder="1" applyAlignment="1">
      <alignment vertical="center" textRotation="90"/>
    </xf>
    <xf numFmtId="0" fontId="105" fillId="0" borderId="235" xfId="6" applyFont="1" applyBorder="1" applyAlignment="1" applyProtection="1">
      <alignment horizontal="center" vertical="center" wrapText="1"/>
      <protection locked="0"/>
    </xf>
    <xf numFmtId="0" fontId="105" fillId="0" borderId="232" xfId="6" applyFont="1" applyBorder="1" applyAlignment="1" applyProtection="1">
      <alignment horizontal="center" vertical="center" wrapText="1"/>
      <protection locked="0"/>
    </xf>
    <xf numFmtId="0" fontId="105" fillId="0" borderId="234" xfId="6" applyFont="1" applyBorder="1" applyAlignment="1" applyProtection="1">
      <alignment horizontal="center" vertical="center" wrapText="1"/>
      <protection locked="0"/>
    </xf>
    <xf numFmtId="0" fontId="149" fillId="0" borderId="34" xfId="0" applyFont="1" applyBorder="1" applyAlignment="1" applyProtection="1">
      <alignment horizontal="center" vertical="center"/>
      <protection locked="0"/>
    </xf>
    <xf numFmtId="0" fontId="149" fillId="0" borderId="38" xfId="0" applyFont="1" applyBorder="1" applyAlignment="1" applyProtection="1">
      <alignment horizontal="center" vertical="center"/>
      <protection locked="0"/>
    </xf>
    <xf numFmtId="0" fontId="23" fillId="0" borderId="68" xfId="0" applyFont="1" applyBorder="1" applyAlignment="1">
      <alignment horizontal="center" vertical="center"/>
    </xf>
    <xf numFmtId="0" fontId="23" fillId="0" borderId="48" xfId="0" applyFont="1" applyBorder="1" applyAlignment="1">
      <alignment horizontal="center" vertical="center"/>
    </xf>
    <xf numFmtId="0" fontId="95" fillId="0" borderId="68" xfId="0" applyFont="1" applyBorder="1" applyAlignment="1" applyProtection="1">
      <alignment horizontal="center" vertical="center"/>
      <protection locked="0"/>
    </xf>
    <xf numFmtId="0" fontId="95" fillId="0" borderId="48" xfId="0" applyFont="1" applyBorder="1" applyAlignment="1" applyProtection="1">
      <alignment horizontal="center" vertical="center"/>
      <protection locked="0"/>
    </xf>
    <xf numFmtId="0" fontId="149" fillId="0" borderId="68" xfId="0" applyFont="1" applyBorder="1" applyAlignment="1" applyProtection="1">
      <alignment horizontal="center" vertical="center"/>
      <protection locked="0"/>
    </xf>
    <xf numFmtId="0" fontId="149" fillId="0" borderId="48" xfId="0" applyFont="1" applyBorder="1" applyAlignment="1" applyProtection="1">
      <alignment horizontal="center" vertical="center"/>
      <protection locked="0"/>
    </xf>
    <xf numFmtId="0" fontId="12" fillId="14" borderId="79" xfId="0" applyFont="1" applyFill="1" applyBorder="1" applyAlignment="1">
      <alignment horizontal="center" vertical="top"/>
    </xf>
    <xf numFmtId="0" fontId="12" fillId="14" borderId="80" xfId="0" applyFont="1" applyFill="1" applyBorder="1" applyAlignment="1">
      <alignment horizontal="center" vertical="top"/>
    </xf>
    <xf numFmtId="0" fontId="12" fillId="14" borderId="83" xfId="0" applyFont="1" applyFill="1" applyBorder="1" applyAlignment="1">
      <alignment horizontal="left" vertical="top"/>
    </xf>
    <xf numFmtId="0" fontId="12" fillId="14" borderId="80" xfId="0" applyFont="1" applyFill="1" applyBorder="1" applyAlignment="1">
      <alignment horizontal="left" vertical="top"/>
    </xf>
    <xf numFmtId="166" fontId="150" fillId="0" borderId="81" xfId="0" applyNumberFormat="1" applyFont="1" applyBorder="1" applyAlignment="1" applyProtection="1">
      <alignment horizontal="center" vertical="top"/>
      <protection locked="0"/>
    </xf>
    <xf numFmtId="166" fontId="150" fillId="0" borderId="65" xfId="0" applyNumberFormat="1" applyFont="1" applyBorder="1" applyAlignment="1" applyProtection="1">
      <alignment horizontal="center" vertical="top"/>
      <protection locked="0"/>
    </xf>
    <xf numFmtId="166" fontId="150" fillId="0" borderId="82" xfId="0" applyNumberFormat="1" applyFont="1" applyBorder="1" applyAlignment="1" applyProtection="1">
      <alignment horizontal="center" vertical="top"/>
      <protection locked="0"/>
    </xf>
    <xf numFmtId="0" fontId="150" fillId="0" borderId="81" xfId="0" applyFont="1" applyBorder="1" applyAlignment="1" applyProtection="1">
      <alignment horizontal="center" vertical="top"/>
      <protection locked="0"/>
    </xf>
    <xf numFmtId="0" fontId="150" fillId="0" borderId="65" xfId="0" applyFont="1" applyBorder="1" applyAlignment="1" applyProtection="1">
      <alignment horizontal="center" vertical="top"/>
      <protection locked="0"/>
    </xf>
    <xf numFmtId="0" fontId="150" fillId="0" borderId="84" xfId="0" applyFont="1" applyBorder="1" applyAlignment="1" applyProtection="1">
      <alignment horizontal="center" vertical="top"/>
      <protection locked="0"/>
    </xf>
    <xf numFmtId="0" fontId="12" fillId="14" borderId="235" xfId="0" applyFont="1" applyFill="1" applyBorder="1" applyAlignment="1">
      <alignment horizontal="left" vertical="center" wrapText="1"/>
    </xf>
    <xf numFmtId="0" fontId="12" fillId="14" borderId="232" xfId="0" applyFont="1" applyFill="1" applyBorder="1" applyAlignment="1">
      <alignment horizontal="left" vertical="center" wrapText="1"/>
    </xf>
    <xf numFmtId="0" fontId="12" fillId="14" borderId="264" xfId="0" applyFont="1" applyFill="1" applyBorder="1" applyAlignment="1">
      <alignment horizontal="left" vertical="center" wrapText="1"/>
    </xf>
    <xf numFmtId="0" fontId="174" fillId="14" borderId="14" xfId="0" applyFont="1" applyFill="1" applyBorder="1" applyAlignment="1">
      <alignment horizontal="right" vertical="center" wrapText="1"/>
    </xf>
    <xf numFmtId="0" fontId="174" fillId="14" borderId="15" xfId="0" applyFont="1" applyFill="1" applyBorder="1" applyAlignment="1">
      <alignment horizontal="right" vertical="center" wrapText="1"/>
    </xf>
    <xf numFmtId="0" fontId="174" fillId="14" borderId="16" xfId="0" applyFont="1" applyFill="1" applyBorder="1" applyAlignment="1">
      <alignment horizontal="right" vertical="center" wrapText="1"/>
    </xf>
    <xf numFmtId="0" fontId="12" fillId="14" borderId="71" xfId="0" applyFont="1" applyFill="1" applyBorder="1" applyAlignment="1">
      <alignment horizontal="left" vertical="top" wrapText="1"/>
    </xf>
    <xf numFmtId="0" fontId="12" fillId="14" borderId="72" xfId="0" applyFont="1" applyFill="1" applyBorder="1" applyAlignment="1">
      <alignment horizontal="left" vertical="top" wrapText="1"/>
    </xf>
    <xf numFmtId="0" fontId="12" fillId="14" borderId="73" xfId="0" applyFont="1" applyFill="1" applyBorder="1" applyAlignment="1">
      <alignment horizontal="left" vertical="top" wrapText="1"/>
    </xf>
    <xf numFmtId="0" fontId="12" fillId="14" borderId="55" xfId="0" applyFont="1" applyFill="1" applyBorder="1" applyAlignment="1">
      <alignment horizontal="left" vertical="top" wrapText="1"/>
    </xf>
    <xf numFmtId="0" fontId="12" fillId="14" borderId="56" xfId="0" applyFont="1" applyFill="1" applyBorder="1" applyAlignment="1">
      <alignment horizontal="left" vertical="top" wrapText="1"/>
    </xf>
    <xf numFmtId="0" fontId="12" fillId="14" borderId="185" xfId="0" applyFont="1" applyFill="1" applyBorder="1" applyAlignment="1">
      <alignment horizontal="left" vertical="top" wrapText="1"/>
    </xf>
    <xf numFmtId="0" fontId="12" fillId="27" borderId="33" xfId="0" applyFont="1" applyFill="1" applyBorder="1" applyAlignment="1">
      <alignment horizontal="left" vertical="top" wrapText="1"/>
    </xf>
    <xf numFmtId="0" fontId="12" fillId="27" borderId="24" xfId="0" applyFont="1" applyFill="1" applyBorder="1" applyAlignment="1">
      <alignment horizontal="left" vertical="top" wrapText="1"/>
    </xf>
    <xf numFmtId="0" fontId="12" fillId="27" borderId="14" xfId="0" applyFont="1" applyFill="1" applyBorder="1" applyAlignment="1">
      <alignment horizontal="left" vertical="top" wrapText="1"/>
    </xf>
    <xf numFmtId="0" fontId="12" fillId="27" borderId="15" xfId="0" applyFont="1" applyFill="1" applyBorder="1" applyAlignment="1">
      <alignment horizontal="left" vertical="top" wrapText="1"/>
    </xf>
    <xf numFmtId="0" fontId="12" fillId="14" borderId="32" xfId="0" applyFont="1" applyFill="1" applyBorder="1" applyAlignment="1">
      <alignment horizontal="left" vertical="top" wrapText="1"/>
    </xf>
    <xf numFmtId="0" fontId="12" fillId="14" borderId="33" xfId="0" applyFont="1" applyFill="1" applyBorder="1" applyAlignment="1">
      <alignment horizontal="left" vertical="top" wrapText="1"/>
    </xf>
    <xf numFmtId="0" fontId="12" fillId="14" borderId="43" xfId="0" applyFont="1" applyFill="1" applyBorder="1" applyAlignment="1">
      <alignment horizontal="left" vertical="top" wrapText="1"/>
    </xf>
    <xf numFmtId="0" fontId="12" fillId="14" borderId="44" xfId="0" applyFont="1" applyFill="1" applyBorder="1" applyAlignment="1">
      <alignment horizontal="left" vertical="top" wrapText="1"/>
    </xf>
    <xf numFmtId="0" fontId="12" fillId="14" borderId="13" xfId="0" applyFont="1" applyFill="1" applyBorder="1" applyAlignment="1">
      <alignment horizontal="left" vertical="top" wrapText="1"/>
    </xf>
    <xf numFmtId="0" fontId="12" fillId="14" borderId="14" xfId="0" applyFont="1" applyFill="1" applyBorder="1" applyAlignment="1">
      <alignment horizontal="left" vertical="top" wrapText="1"/>
    </xf>
    <xf numFmtId="0" fontId="34" fillId="14" borderId="235" xfId="0" applyFont="1" applyFill="1" applyBorder="1" applyAlignment="1">
      <alignment horizontal="left" vertical="top" wrapText="1"/>
    </xf>
    <xf numFmtId="0" fontId="34" fillId="14" borderId="232" xfId="0" applyFont="1" applyFill="1" applyBorder="1" applyAlignment="1">
      <alignment horizontal="left" vertical="top" wrapText="1"/>
    </xf>
    <xf numFmtId="0" fontId="34" fillId="14" borderId="237" xfId="0" applyFont="1" applyFill="1" applyBorder="1" applyAlignment="1">
      <alignment horizontal="left" vertical="top" wrapText="1"/>
    </xf>
    <xf numFmtId="0" fontId="34" fillId="14" borderId="90" xfId="0" applyFont="1" applyFill="1" applyBorder="1" applyAlignment="1">
      <alignment horizontal="left" vertical="top" wrapText="1"/>
    </xf>
    <xf numFmtId="0" fontId="34" fillId="14" borderId="0" xfId="0" applyFont="1" applyFill="1" applyAlignment="1">
      <alignment horizontal="left" vertical="top" wrapText="1"/>
    </xf>
    <xf numFmtId="0" fontId="34" fillId="14" borderId="78" xfId="0" applyFont="1" applyFill="1" applyBorder="1" applyAlignment="1">
      <alignment horizontal="left" vertical="top" wrapText="1"/>
    </xf>
    <xf numFmtId="0" fontId="34" fillId="14" borderId="44" xfId="0" applyFont="1" applyFill="1" applyBorder="1" applyAlignment="1">
      <alignment horizontal="left" vertical="top" wrapText="1"/>
    </xf>
    <xf numFmtId="0" fontId="34" fillId="14" borderId="1" xfId="0" applyFont="1" applyFill="1" applyBorder="1" applyAlignment="1">
      <alignment horizontal="left" vertical="top" wrapText="1"/>
    </xf>
    <xf numFmtId="0" fontId="34" fillId="14" borderId="48" xfId="0" applyFont="1" applyFill="1" applyBorder="1" applyAlignment="1">
      <alignment horizontal="left" vertical="top" wrapText="1"/>
    </xf>
    <xf numFmtId="1" fontId="19" fillId="14" borderId="238" xfId="0" applyNumberFormat="1" applyFont="1" applyFill="1" applyBorder="1" applyAlignment="1">
      <alignment horizontal="center" vertical="center" textRotation="90"/>
    </xf>
    <xf numFmtId="0" fontId="144" fillId="0" borderId="27" xfId="0" applyFont="1" applyBorder="1" applyAlignment="1">
      <alignment horizontal="center" vertical="center"/>
    </xf>
    <xf numFmtId="0" fontId="144" fillId="0" borderId="48" xfId="0" applyFont="1" applyBorder="1" applyAlignment="1">
      <alignment horizontal="center" vertical="center"/>
    </xf>
    <xf numFmtId="0" fontId="91" fillId="0" borderId="2" xfId="0" applyFont="1" applyBorder="1" applyAlignment="1">
      <alignment horizontal="center" vertical="center" textRotation="90"/>
    </xf>
    <xf numFmtId="0" fontId="91" fillId="0" borderId="42" xfId="0" applyFont="1" applyBorder="1" applyAlignment="1">
      <alignment horizontal="center" vertical="center" textRotation="90"/>
    </xf>
    <xf numFmtId="0" fontId="12" fillId="14" borderId="24" xfId="0" applyFont="1" applyFill="1" applyBorder="1" applyAlignment="1">
      <alignment horizontal="left" vertical="top" wrapText="1"/>
    </xf>
    <xf numFmtId="0" fontId="12" fillId="14" borderId="25" xfId="0" applyFont="1" applyFill="1" applyBorder="1" applyAlignment="1">
      <alignment horizontal="left" vertical="top" wrapText="1"/>
    </xf>
    <xf numFmtId="0" fontId="12" fillId="14" borderId="1" xfId="0" applyFont="1" applyFill="1" applyBorder="1" applyAlignment="1">
      <alignment horizontal="left" vertical="top" wrapText="1"/>
    </xf>
    <xf numFmtId="0" fontId="12" fillId="14" borderId="45" xfId="0" applyFont="1" applyFill="1" applyBorder="1" applyAlignment="1">
      <alignment horizontal="left" vertical="top" wrapText="1"/>
    </xf>
    <xf numFmtId="1" fontId="19" fillId="27" borderId="140" xfId="0" applyNumberFormat="1" applyFont="1" applyFill="1" applyBorder="1" applyAlignment="1">
      <alignment horizontal="center" vertical="center" textRotation="90"/>
    </xf>
    <xf numFmtId="1" fontId="19" fillId="27" borderId="111" xfId="0" applyNumberFormat="1" applyFont="1" applyFill="1" applyBorder="1" applyAlignment="1">
      <alignment horizontal="center" vertical="center" textRotation="90"/>
    </xf>
    <xf numFmtId="0" fontId="12" fillId="14" borderId="15" xfId="0" applyFont="1" applyFill="1" applyBorder="1" applyAlignment="1">
      <alignment horizontal="left" vertical="top" wrapText="1"/>
    </xf>
    <xf numFmtId="2" fontId="34" fillId="14" borderId="4" xfId="0" applyNumberFormat="1" applyFont="1" applyFill="1" applyBorder="1" applyAlignment="1">
      <alignment horizontal="left" vertical="top" wrapText="1"/>
    </xf>
    <xf numFmtId="2" fontId="34" fillId="14" borderId="5" xfId="0" applyNumberFormat="1" applyFont="1" applyFill="1" applyBorder="1" applyAlignment="1">
      <alignment horizontal="left" vertical="top" wrapText="1"/>
    </xf>
    <xf numFmtId="2" fontId="34" fillId="14" borderId="68" xfId="0" applyNumberFormat="1" applyFont="1" applyFill="1" applyBorder="1" applyAlignment="1">
      <alignment horizontal="left" vertical="top" wrapText="1"/>
    </xf>
    <xf numFmtId="2" fontId="34" fillId="14" borderId="90" xfId="0" applyNumberFormat="1" applyFont="1" applyFill="1" applyBorder="1" applyAlignment="1">
      <alignment horizontal="left" vertical="top" wrapText="1"/>
    </xf>
    <xf numFmtId="2" fontId="34" fillId="14" borderId="0" xfId="0" applyNumberFormat="1" applyFont="1" applyFill="1" applyAlignment="1">
      <alignment horizontal="left" vertical="top" wrapText="1"/>
    </xf>
    <xf numFmtId="2" fontId="34" fillId="14" borderId="78" xfId="0" applyNumberFormat="1" applyFont="1" applyFill="1" applyBorder="1" applyAlignment="1">
      <alignment horizontal="left" vertical="top" wrapText="1"/>
    </xf>
    <xf numFmtId="2" fontId="34" fillId="14" borderId="44" xfId="0" applyNumberFormat="1" applyFont="1" applyFill="1" applyBorder="1" applyAlignment="1">
      <alignment horizontal="left" vertical="top" wrapText="1"/>
    </xf>
    <xf numFmtId="2" fontId="34" fillId="14" borderId="1" xfId="0" applyNumberFormat="1" applyFont="1" applyFill="1" applyBorder="1" applyAlignment="1">
      <alignment horizontal="left" vertical="top" wrapText="1"/>
    </xf>
    <xf numFmtId="2" fontId="34" fillId="14" borderId="48" xfId="0" applyNumberFormat="1" applyFont="1" applyFill="1" applyBorder="1" applyAlignment="1">
      <alignment horizontal="left" vertical="top" wrapText="1"/>
    </xf>
    <xf numFmtId="2" fontId="34" fillId="14" borderId="4" xfId="0" applyNumberFormat="1" applyFont="1" applyFill="1" applyBorder="1" applyAlignment="1">
      <alignment horizontal="left" vertical="top"/>
    </xf>
    <xf numFmtId="2" fontId="34" fillId="14" borderId="5" xfId="0" applyNumberFormat="1" applyFont="1" applyFill="1" applyBorder="1" applyAlignment="1">
      <alignment horizontal="left" vertical="top"/>
    </xf>
    <xf numFmtId="2" fontId="34" fillId="14" borderId="68" xfId="0" applyNumberFormat="1" applyFont="1" applyFill="1" applyBorder="1" applyAlignment="1">
      <alignment horizontal="left" vertical="top"/>
    </xf>
    <xf numFmtId="0" fontId="12" fillId="14" borderId="235" xfId="0" applyFont="1" applyFill="1" applyBorder="1" applyAlignment="1">
      <alignment horizontal="left" vertical="top" wrapText="1"/>
    </xf>
    <xf numFmtId="0" fontId="12" fillId="14" borderId="232" xfId="0" applyFont="1" applyFill="1" applyBorder="1" applyAlignment="1">
      <alignment horizontal="left" vertical="top" wrapText="1"/>
    </xf>
    <xf numFmtId="0" fontId="63" fillId="0" borderId="48" xfId="0" applyFont="1" applyBorder="1" applyAlignment="1" applyProtection="1">
      <alignment horizontal="center" vertical="center"/>
      <protection locked="0"/>
    </xf>
    <xf numFmtId="1" fontId="19" fillId="27" borderId="3" xfId="0" applyNumberFormat="1" applyFont="1" applyFill="1" applyBorder="1" applyAlignment="1">
      <alignment horizontal="center" vertical="center" textRotation="90"/>
    </xf>
    <xf numFmtId="0" fontId="95" fillId="0" borderId="67" xfId="0" applyFont="1" applyBorder="1" applyAlignment="1" applyProtection="1">
      <alignment horizontal="center" vertical="center"/>
      <protection locked="0"/>
    </xf>
    <xf numFmtId="0" fontId="95" fillId="0" borderId="47" xfId="0" applyFont="1" applyBorder="1" applyAlignment="1" applyProtection="1">
      <alignment horizontal="center" vertical="center"/>
      <protection locked="0"/>
    </xf>
    <xf numFmtId="0" fontId="12" fillId="27" borderId="4" xfId="0" applyFont="1" applyFill="1" applyBorder="1" applyAlignment="1">
      <alignment horizontal="left" vertical="top" wrapText="1"/>
    </xf>
    <xf numFmtId="0" fontId="12" fillId="27" borderId="5" xfId="0" applyFont="1" applyFill="1" applyBorder="1" applyAlignment="1">
      <alignment horizontal="left" vertical="top" wrapText="1"/>
    </xf>
    <xf numFmtId="0" fontId="12" fillId="27" borderId="6" xfId="0" applyFont="1" applyFill="1" applyBorder="1" applyAlignment="1">
      <alignment horizontal="left" vertical="top" wrapText="1"/>
    </xf>
    <xf numFmtId="0" fontId="12" fillId="27" borderId="44" xfId="0" applyFont="1" applyFill="1" applyBorder="1" applyAlignment="1">
      <alignment horizontal="left" vertical="top" wrapText="1"/>
    </xf>
    <xf numFmtId="0" fontId="12" fillId="27" borderId="1" xfId="0" applyFont="1" applyFill="1" applyBorder="1" applyAlignment="1">
      <alignment horizontal="left" vertical="top" wrapText="1"/>
    </xf>
    <xf numFmtId="0" fontId="12" fillId="27" borderId="45" xfId="0" applyFont="1" applyFill="1" applyBorder="1" applyAlignment="1">
      <alignment horizontal="left" vertical="top" wrapText="1"/>
    </xf>
    <xf numFmtId="0" fontId="12" fillId="14" borderId="4" xfId="0" applyFont="1" applyFill="1" applyBorder="1" applyAlignment="1">
      <alignment horizontal="left" vertical="top" wrapText="1"/>
    </xf>
    <xf numFmtId="0" fontId="12" fillId="14" borderId="5" xfId="0" applyFont="1" applyFill="1" applyBorder="1" applyAlignment="1">
      <alignment horizontal="left" vertical="top" wrapText="1"/>
    </xf>
    <xf numFmtId="0" fontId="12" fillId="14" borderId="6" xfId="0" applyFont="1" applyFill="1" applyBorder="1" applyAlignment="1">
      <alignment horizontal="left" vertical="top" wrapText="1"/>
    </xf>
    <xf numFmtId="0" fontId="149" fillId="0" borderId="67" xfId="0" applyFont="1" applyBorder="1" applyAlignment="1" applyProtection="1">
      <alignment horizontal="center" vertical="center"/>
      <protection locked="0"/>
    </xf>
    <xf numFmtId="0" fontId="149" fillId="0" borderId="47" xfId="0" applyFont="1" applyBorder="1" applyAlignment="1" applyProtection="1">
      <alignment horizontal="center" vertical="center"/>
      <protection locked="0"/>
    </xf>
    <xf numFmtId="1" fontId="19" fillId="14" borderId="33" xfId="0" applyNumberFormat="1" applyFont="1" applyFill="1" applyBorder="1" applyAlignment="1">
      <alignment horizontal="center" vertical="center" textRotation="90"/>
    </xf>
    <xf numFmtId="1" fontId="19" fillId="14" borderId="44" xfId="0" applyNumberFormat="1" applyFont="1" applyFill="1" applyBorder="1" applyAlignment="1">
      <alignment horizontal="center" vertical="center" textRotation="90"/>
    </xf>
    <xf numFmtId="0" fontId="12" fillId="14" borderId="24" xfId="0" applyFont="1" applyFill="1" applyBorder="1" applyAlignment="1">
      <alignment horizontal="right" vertical="top" wrapText="1"/>
    </xf>
    <xf numFmtId="0" fontId="12" fillId="14" borderId="25" xfId="0" applyFont="1" applyFill="1" applyBorder="1" applyAlignment="1">
      <alignment horizontal="right" vertical="top" wrapText="1"/>
    </xf>
    <xf numFmtId="0" fontId="12" fillId="27" borderId="25" xfId="0" applyFont="1" applyFill="1" applyBorder="1" applyAlignment="1">
      <alignment horizontal="left" vertical="top" wrapText="1"/>
    </xf>
    <xf numFmtId="0" fontId="144" fillId="0" borderId="34" xfId="0" applyFont="1" applyBorder="1" applyAlignment="1">
      <alignment horizontal="center" vertical="center"/>
    </xf>
    <xf numFmtId="0" fontId="144" fillId="0" borderId="47" xfId="0" applyFont="1" applyBorder="1" applyAlignment="1">
      <alignment horizontal="center" vertical="center"/>
    </xf>
    <xf numFmtId="1" fontId="19" fillId="14" borderId="70" xfId="0" applyNumberFormat="1" applyFont="1" applyFill="1" applyBorder="1" applyAlignment="1">
      <alignment horizontal="center" vertical="center" textRotation="90"/>
    </xf>
    <xf numFmtId="1" fontId="19" fillId="14" borderId="235" xfId="0" applyNumberFormat="1" applyFont="1" applyFill="1" applyBorder="1" applyAlignment="1">
      <alignment horizontal="center" vertical="center" textRotation="90"/>
    </xf>
    <xf numFmtId="1" fontId="19" fillId="14" borderId="14" xfId="0" applyNumberFormat="1" applyFont="1" applyFill="1" applyBorder="1" applyAlignment="1">
      <alignment horizontal="center" vertical="center" textRotation="90"/>
    </xf>
    <xf numFmtId="0" fontId="12" fillId="14" borderId="16" xfId="0" applyFont="1" applyFill="1" applyBorder="1" applyAlignment="1">
      <alignment horizontal="left" vertical="top" wrapText="1"/>
    </xf>
    <xf numFmtId="1" fontId="19" fillId="14" borderId="111" xfId="0" applyNumberFormat="1" applyFont="1" applyFill="1" applyBorder="1" applyAlignment="1">
      <alignment horizontal="center" vertical="center" textRotation="90"/>
    </xf>
    <xf numFmtId="1" fontId="19" fillId="14" borderId="113" xfId="0" applyNumberFormat="1" applyFont="1" applyFill="1" applyBorder="1" applyAlignment="1">
      <alignment horizontal="center" vertical="center" textRotation="90"/>
    </xf>
    <xf numFmtId="1" fontId="19" fillId="14" borderId="32" xfId="0" quotePrefix="1" applyNumberFormat="1" applyFont="1" applyFill="1" applyBorder="1" applyAlignment="1">
      <alignment horizontal="center" vertical="center" textRotation="90"/>
    </xf>
    <xf numFmtId="0" fontId="12" fillId="27" borderId="16" xfId="0" applyFont="1" applyFill="1" applyBorder="1" applyAlignment="1">
      <alignment horizontal="left" vertical="top" wrapText="1"/>
    </xf>
    <xf numFmtId="0" fontId="12" fillId="14" borderId="1" xfId="0" applyFont="1" applyFill="1" applyBorder="1" applyAlignment="1">
      <alignment horizontal="right" vertical="top" wrapText="1"/>
    </xf>
    <xf numFmtId="0" fontId="12" fillId="14" borderId="45" xfId="0" applyFont="1" applyFill="1" applyBorder="1" applyAlignment="1">
      <alignment horizontal="right" vertical="top" wrapText="1"/>
    </xf>
    <xf numFmtId="0" fontId="12" fillId="14" borderId="85" xfId="0" applyFont="1" applyFill="1" applyBorder="1" applyAlignment="1">
      <alignment horizontal="left" vertical="top" wrapText="1"/>
    </xf>
    <xf numFmtId="0" fontId="12" fillId="14" borderId="86" xfId="0" applyFont="1" applyFill="1" applyBorder="1" applyAlignment="1">
      <alignment horizontal="left" vertical="top" wrapText="1"/>
    </xf>
    <xf numFmtId="0" fontId="12" fillId="14" borderId="182" xfId="0" applyFont="1" applyFill="1" applyBorder="1" applyAlignment="1">
      <alignment horizontal="left" vertical="top" wrapText="1"/>
    </xf>
    <xf numFmtId="1" fontId="19" fillId="14" borderId="4" xfId="0" applyNumberFormat="1" applyFont="1" applyFill="1" applyBorder="1" applyAlignment="1">
      <alignment horizontal="center" vertical="center" textRotation="90"/>
    </xf>
    <xf numFmtId="1" fontId="63" fillId="0" borderId="183" xfId="0" applyNumberFormat="1" applyFont="1" applyBorder="1" applyAlignment="1" applyProtection="1">
      <alignment horizontal="center" vertical="center"/>
      <protection locked="0"/>
    </xf>
    <xf numFmtId="1" fontId="63" fillId="0" borderId="86" xfId="0" applyNumberFormat="1" applyFont="1" applyBorder="1" applyAlignment="1" applyProtection="1">
      <alignment horizontal="center" vertical="center"/>
      <protection locked="0"/>
    </xf>
    <xf numFmtId="1" fontId="63" fillId="0" borderId="74" xfId="0" applyNumberFormat="1" applyFont="1" applyBorder="1" applyAlignment="1" applyProtection="1">
      <alignment horizontal="center" vertical="center"/>
      <protection locked="0"/>
    </xf>
    <xf numFmtId="1" fontId="63" fillId="0" borderId="72" xfId="0" applyNumberFormat="1" applyFont="1" applyBorder="1" applyAlignment="1" applyProtection="1">
      <alignment horizontal="center" vertical="center"/>
      <protection locked="0"/>
    </xf>
    <xf numFmtId="1" fontId="19" fillId="14" borderId="90" xfId="0" applyNumberFormat="1" applyFont="1" applyFill="1" applyBorder="1" applyAlignment="1">
      <alignment horizontal="center" vertical="center" textRotation="90"/>
    </xf>
    <xf numFmtId="1" fontId="19" fillId="14" borderId="15" xfId="0" applyNumberFormat="1" applyFont="1" applyFill="1" applyBorder="1" applyAlignment="1">
      <alignment horizontal="center" vertical="center" textRotation="90"/>
    </xf>
    <xf numFmtId="0" fontId="12" fillId="27" borderId="235" xfId="0" applyFont="1" applyFill="1" applyBorder="1" applyAlignment="1">
      <alignment horizontal="left" vertical="top" wrapText="1"/>
    </xf>
    <xf numFmtId="0" fontId="12" fillId="27" borderId="232" xfId="0" applyFont="1" applyFill="1" applyBorder="1" applyAlignment="1">
      <alignment horizontal="left" vertical="top" wrapText="1"/>
    </xf>
    <xf numFmtId="0" fontId="12" fillId="27" borderId="264" xfId="0" applyFont="1" applyFill="1" applyBorder="1" applyAlignment="1">
      <alignment horizontal="left" vertical="top" wrapText="1"/>
    </xf>
    <xf numFmtId="0" fontId="23" fillId="0" borderId="234" xfId="0" applyFont="1" applyBorder="1" applyAlignment="1">
      <alignment horizontal="center"/>
    </xf>
    <xf numFmtId="0" fontId="23" fillId="0" borderId="47" xfId="0" applyFont="1" applyBorder="1" applyAlignment="1">
      <alignment horizontal="center"/>
    </xf>
    <xf numFmtId="0" fontId="12" fillId="14" borderId="232" xfId="0" applyFont="1" applyFill="1" applyBorder="1" applyAlignment="1">
      <alignment horizontal="right" vertical="top" wrapText="1"/>
    </xf>
    <xf numFmtId="0" fontId="12" fillId="14" borderId="264" xfId="0" applyFont="1" applyFill="1" applyBorder="1" applyAlignment="1">
      <alignment horizontal="right" vertical="top" wrapText="1"/>
    </xf>
    <xf numFmtId="0" fontId="12" fillId="14" borderId="264" xfId="0" applyFont="1" applyFill="1" applyBorder="1" applyAlignment="1">
      <alignment horizontal="left" vertical="top" wrapText="1"/>
    </xf>
    <xf numFmtId="49" fontId="27" fillId="0" borderId="32" xfId="0" applyNumberFormat="1" applyFont="1" applyBorder="1" applyAlignment="1" applyProtection="1">
      <alignment horizontal="center" vertical="center"/>
      <protection locked="0"/>
    </xf>
    <xf numFmtId="49" fontId="27" fillId="0" borderId="13" xfId="0" applyNumberFormat="1" applyFont="1" applyBorder="1" applyAlignment="1" applyProtection="1">
      <alignment horizontal="center" vertical="center"/>
      <protection locked="0"/>
    </xf>
    <xf numFmtId="49" fontId="63" fillId="0" borderId="33" xfId="0" applyNumberFormat="1" applyFont="1" applyBorder="1" applyAlignment="1" applyProtection="1">
      <alignment horizontal="center" vertical="center"/>
      <protection locked="0"/>
    </xf>
    <xf numFmtId="49" fontId="63" fillId="0" borderId="14" xfId="0" applyNumberFormat="1" applyFont="1" applyBorder="1" applyAlignment="1" applyProtection="1">
      <alignment horizontal="center" vertical="center"/>
      <protection locked="0"/>
    </xf>
    <xf numFmtId="0" fontId="23" fillId="0" borderId="67" xfId="0" applyFont="1" applyBorder="1" applyAlignment="1">
      <alignment horizontal="center" vertical="center"/>
    </xf>
    <xf numFmtId="0" fontId="23" fillId="0" borderId="47" xfId="0" applyFont="1" applyBorder="1" applyAlignment="1">
      <alignment horizontal="center" vertical="center"/>
    </xf>
    <xf numFmtId="0" fontId="159" fillId="0" borderId="266" xfId="0" applyFont="1" applyBorder="1" applyAlignment="1" applyProtection="1">
      <alignment horizontal="center" vertical="center" wrapText="1"/>
      <protection locked="0"/>
    </xf>
    <xf numFmtId="0" fontId="159" fillId="0" borderId="232" xfId="0" applyFont="1" applyBorder="1" applyAlignment="1" applyProtection="1">
      <alignment horizontal="center" vertical="center" wrapText="1"/>
      <protection locked="0"/>
    </xf>
    <xf numFmtId="0" fontId="157" fillId="0" borderId="266" xfId="0" applyFont="1" applyBorder="1" applyAlignment="1" applyProtection="1">
      <alignment horizontal="center" vertical="center" wrapText="1"/>
      <protection locked="0"/>
    </xf>
    <xf numFmtId="0" fontId="12" fillId="27" borderId="33" xfId="0" applyFont="1" applyFill="1" applyBorder="1" applyAlignment="1">
      <alignment vertical="top" wrapText="1"/>
    </xf>
    <xf numFmtId="0" fontId="12" fillId="27" borderId="14" xfId="0" applyFont="1" applyFill="1" applyBorder="1" applyAlignment="1">
      <alignment vertical="top" wrapText="1"/>
    </xf>
    <xf numFmtId="0" fontId="12" fillId="14" borderId="15" xfId="0" applyFont="1" applyFill="1" applyBorder="1" applyAlignment="1">
      <alignment horizontal="right" vertical="top" wrapText="1"/>
    </xf>
    <xf numFmtId="0" fontId="12" fillId="14" borderId="16" xfId="0" applyFont="1" applyFill="1" applyBorder="1" applyAlignment="1">
      <alignment horizontal="right" vertical="top" wrapText="1"/>
    </xf>
    <xf numFmtId="0" fontId="27" fillId="0" borderId="238" xfId="0" applyFont="1" applyBorder="1" applyAlignment="1" applyProtection="1">
      <alignment horizontal="center" vertical="center"/>
      <protection locked="0"/>
    </xf>
    <xf numFmtId="0" fontId="27" fillId="0" borderId="13" xfId="0" applyFont="1" applyBorder="1" applyAlignment="1" applyProtection="1">
      <alignment horizontal="center" vertical="center"/>
      <protection locked="0"/>
    </xf>
    <xf numFmtId="0" fontId="12" fillId="27" borderId="90" xfId="0" applyFont="1" applyFill="1" applyBorder="1" applyAlignment="1">
      <alignment horizontal="left" vertical="top" wrapText="1"/>
    </xf>
    <xf numFmtId="0" fontId="12" fillId="27" borderId="0" xfId="0" applyFont="1" applyFill="1" applyAlignment="1">
      <alignment horizontal="left" vertical="top" wrapText="1"/>
    </xf>
    <xf numFmtId="0" fontId="12" fillId="27" borderId="97" xfId="0" applyFont="1" applyFill="1" applyBorder="1" applyAlignment="1">
      <alignment horizontal="left" vertical="top" wrapText="1"/>
    </xf>
    <xf numFmtId="0" fontId="19" fillId="14" borderId="32" xfId="0" applyFont="1" applyFill="1" applyBorder="1" applyAlignment="1">
      <alignment horizontal="center" vertical="center" textRotation="90"/>
    </xf>
    <xf numFmtId="0" fontId="19" fillId="14" borderId="70" xfId="0" applyFont="1" applyFill="1" applyBorder="1" applyAlignment="1">
      <alignment horizontal="center" vertical="center" textRotation="90"/>
    </xf>
    <xf numFmtId="0" fontId="12" fillId="14" borderId="71" xfId="0" applyFont="1" applyFill="1" applyBorder="1" applyAlignment="1">
      <alignment horizontal="left" vertical="center" wrapText="1"/>
    </xf>
    <xf numFmtId="0" fontId="12" fillId="14" borderId="72" xfId="0" applyFont="1" applyFill="1" applyBorder="1" applyAlignment="1">
      <alignment horizontal="left" vertical="center" wrapText="1"/>
    </xf>
    <xf numFmtId="0" fontId="12" fillId="14" borderId="112" xfId="0" applyFont="1" applyFill="1" applyBorder="1" applyAlignment="1">
      <alignment horizontal="left" vertical="center" wrapText="1"/>
    </xf>
    <xf numFmtId="0" fontId="12" fillId="14" borderId="75" xfId="0" applyFont="1" applyFill="1" applyBorder="1" applyAlignment="1">
      <alignment horizontal="left" vertical="center" wrapText="1"/>
    </xf>
    <xf numFmtId="0" fontId="12" fillId="14" borderId="71" xfId="0" applyFont="1" applyFill="1" applyBorder="1" applyAlignment="1">
      <alignment horizontal="center" vertical="center" wrapText="1"/>
    </xf>
    <xf numFmtId="0" fontId="12" fillId="14" borderId="72" xfId="0" applyFont="1" applyFill="1" applyBorder="1" applyAlignment="1">
      <alignment horizontal="center" vertical="center" wrapText="1"/>
    </xf>
    <xf numFmtId="0" fontId="12" fillId="14" borderId="75" xfId="0" applyFont="1" applyFill="1" applyBorder="1" applyAlignment="1">
      <alignment horizontal="center" vertical="center" wrapText="1"/>
    </xf>
    <xf numFmtId="2" fontId="11" fillId="14" borderId="33" xfId="0" applyNumberFormat="1" applyFont="1" applyFill="1" applyBorder="1" applyAlignment="1">
      <alignment horizontal="left" vertical="center"/>
    </xf>
    <xf numFmtId="2" fontId="11" fillId="14" borderId="24" xfId="0" applyNumberFormat="1" applyFont="1" applyFill="1" applyBorder="1" applyAlignment="1">
      <alignment horizontal="left" vertical="center"/>
    </xf>
    <xf numFmtId="2" fontId="11" fillId="14" borderId="34" xfId="0" applyNumberFormat="1" applyFont="1" applyFill="1" applyBorder="1" applyAlignment="1">
      <alignment horizontal="left" vertical="center"/>
    </xf>
    <xf numFmtId="0" fontId="11" fillId="14" borderId="33" xfId="0" applyFont="1" applyFill="1" applyBorder="1" applyAlignment="1">
      <alignment horizontal="left" vertical="top" wrapText="1"/>
    </xf>
    <xf numFmtId="0" fontId="11" fillId="14" borderId="24" xfId="0" applyFont="1" applyFill="1" applyBorder="1" applyAlignment="1">
      <alignment horizontal="left" vertical="top" wrapText="1"/>
    </xf>
    <xf numFmtId="0" fontId="11" fillId="14" borderId="34" xfId="0" applyFont="1" applyFill="1" applyBorder="1" applyAlignment="1">
      <alignment horizontal="left" vertical="top" wrapText="1"/>
    </xf>
    <xf numFmtId="0" fontId="11" fillId="14" borderId="44" xfId="0" applyFont="1" applyFill="1" applyBorder="1" applyAlignment="1">
      <alignment horizontal="left" vertical="top" wrapText="1"/>
    </xf>
    <xf numFmtId="0" fontId="11" fillId="14" borderId="1" xfId="0" applyFont="1" applyFill="1" applyBorder="1" applyAlignment="1">
      <alignment horizontal="left" vertical="top" wrapText="1"/>
    </xf>
    <xf numFmtId="0" fontId="11" fillId="14" borderId="47" xfId="0" applyFont="1" applyFill="1" applyBorder="1" applyAlignment="1">
      <alignment horizontal="left" vertical="top" wrapText="1"/>
    </xf>
    <xf numFmtId="2" fontId="11" fillId="14" borderId="44" xfId="0" applyNumberFormat="1" applyFont="1" applyFill="1" applyBorder="1" applyAlignment="1">
      <alignment horizontal="left" vertical="center"/>
    </xf>
    <xf numFmtId="2" fontId="11" fillId="14" borderId="1" xfId="0" applyNumberFormat="1" applyFont="1" applyFill="1" applyBorder="1" applyAlignment="1">
      <alignment horizontal="left" vertical="center"/>
    </xf>
    <xf numFmtId="2" fontId="11" fillId="14" borderId="47" xfId="0" applyNumberFormat="1" applyFont="1" applyFill="1" applyBorder="1" applyAlignment="1">
      <alignment horizontal="left" vertical="center"/>
    </xf>
    <xf numFmtId="0" fontId="14" fillId="14" borderId="71" xfId="0" applyFont="1" applyFill="1" applyBorder="1" applyAlignment="1">
      <alignment horizontal="left" vertical="center" wrapText="1"/>
    </xf>
    <xf numFmtId="0" fontId="14" fillId="14" borderId="72" xfId="0" applyFont="1" applyFill="1" applyBorder="1" applyAlignment="1">
      <alignment horizontal="left" vertical="center" wrapText="1"/>
    </xf>
    <xf numFmtId="0" fontId="14" fillId="14" borderId="75" xfId="0" applyFont="1" applyFill="1" applyBorder="1" applyAlignment="1">
      <alignment horizontal="left" vertical="center" wrapText="1"/>
    </xf>
    <xf numFmtId="0" fontId="12" fillId="14" borderId="112" xfId="0" applyFont="1" applyFill="1" applyBorder="1" applyAlignment="1">
      <alignment horizontal="center" vertical="center" wrapText="1"/>
    </xf>
    <xf numFmtId="0" fontId="14" fillId="14" borderId="112" xfId="0" applyFont="1" applyFill="1" applyBorder="1" applyAlignment="1">
      <alignment horizontal="left" vertical="center" wrapText="1"/>
    </xf>
    <xf numFmtId="0" fontId="19" fillId="14" borderId="77" xfId="0" applyFont="1" applyFill="1" applyBorder="1" applyAlignment="1">
      <alignment horizontal="center" vertical="center" textRotation="90"/>
    </xf>
    <xf numFmtId="0" fontId="19" fillId="14" borderId="43" xfId="0" applyFont="1" applyFill="1" applyBorder="1" applyAlignment="1">
      <alignment horizontal="center" vertical="center" textRotation="90"/>
    </xf>
    <xf numFmtId="0" fontId="12" fillId="14" borderId="55" xfId="0" applyFont="1" applyFill="1" applyBorder="1" applyAlignment="1">
      <alignment horizontal="center" vertical="center" wrapText="1"/>
    </xf>
    <xf numFmtId="0" fontId="12" fillId="14" borderId="76" xfId="0" applyFont="1" applyFill="1" applyBorder="1" applyAlignment="1">
      <alignment horizontal="center" vertical="center" wrapText="1"/>
    </xf>
    <xf numFmtId="0" fontId="12" fillId="27" borderId="71" xfId="0" applyFont="1" applyFill="1" applyBorder="1" applyAlignment="1">
      <alignment horizontal="left" vertical="top" wrapText="1"/>
    </xf>
    <xf numFmtId="0" fontId="12" fillId="27" borderId="72" xfId="0" applyFont="1" applyFill="1" applyBorder="1" applyAlignment="1">
      <alignment horizontal="left" vertical="top" wrapText="1"/>
    </xf>
    <xf numFmtId="0" fontId="12" fillId="27" borderId="73" xfId="0" applyFont="1" applyFill="1" applyBorder="1" applyAlignment="1">
      <alignment horizontal="left" vertical="top" wrapText="1"/>
    </xf>
    <xf numFmtId="2" fontId="34" fillId="14" borderId="85" xfId="0" applyNumberFormat="1" applyFont="1" applyFill="1" applyBorder="1" applyAlignment="1">
      <alignment horizontal="left" vertical="top"/>
    </xf>
    <xf numFmtId="2" fontId="34" fillId="14" borderId="86" xfId="0" applyNumberFormat="1" applyFont="1" applyFill="1" applyBorder="1" applyAlignment="1">
      <alignment horizontal="left" vertical="top"/>
    </xf>
    <xf numFmtId="2" fontId="34" fillId="14" borderId="87" xfId="0" applyNumberFormat="1" applyFont="1" applyFill="1" applyBorder="1" applyAlignment="1">
      <alignment horizontal="left" vertical="top"/>
    </xf>
    <xf numFmtId="0" fontId="14" fillId="14" borderId="55" xfId="0" applyFont="1" applyFill="1" applyBorder="1" applyAlignment="1">
      <alignment horizontal="left" vertical="center" wrapText="1"/>
    </xf>
    <xf numFmtId="0" fontId="14" fillId="14" borderId="56" xfId="0" applyFont="1" applyFill="1" applyBorder="1" applyAlignment="1">
      <alignment horizontal="left" vertical="center" wrapText="1"/>
    </xf>
    <xf numFmtId="0" fontId="14" fillId="14" borderId="64" xfId="0" applyFont="1" applyFill="1" applyBorder="1" applyAlignment="1">
      <alignment horizontal="left" vertical="center" wrapText="1"/>
    </xf>
    <xf numFmtId="0" fontId="14" fillId="14" borderId="76" xfId="0" applyFont="1" applyFill="1" applyBorder="1" applyAlignment="1">
      <alignment horizontal="left" vertical="center" wrapText="1"/>
    </xf>
    <xf numFmtId="0" fontId="12" fillId="27" borderId="55" xfId="0" applyFont="1" applyFill="1" applyBorder="1" applyAlignment="1">
      <alignment horizontal="left" vertical="top" wrapText="1"/>
    </xf>
    <xf numFmtId="0" fontId="12" fillId="27" borderId="56" xfId="0" applyFont="1" applyFill="1" applyBorder="1" applyAlignment="1">
      <alignment horizontal="left" vertical="top" wrapText="1"/>
    </xf>
    <xf numFmtId="0" fontId="12" fillId="27" borderId="185" xfId="0" applyFont="1" applyFill="1" applyBorder="1" applyAlignment="1">
      <alignment horizontal="left" vertical="top" wrapText="1"/>
    </xf>
    <xf numFmtId="0" fontId="12" fillId="27" borderId="85" xfId="0" applyFont="1" applyFill="1" applyBorder="1" applyAlignment="1">
      <alignment horizontal="left" vertical="top" wrapText="1"/>
    </xf>
    <xf numFmtId="0" fontId="12" fillId="27" borderId="86" xfId="0" applyFont="1" applyFill="1" applyBorder="1" applyAlignment="1">
      <alignment horizontal="left" vertical="top" wrapText="1"/>
    </xf>
    <xf numFmtId="0" fontId="12" fillId="27" borderId="182" xfId="0" applyFont="1" applyFill="1" applyBorder="1" applyAlignment="1">
      <alignment horizontal="left" vertical="top" wrapText="1"/>
    </xf>
    <xf numFmtId="0" fontId="34" fillId="14" borderId="85" xfId="0" applyFont="1" applyFill="1" applyBorder="1" applyAlignment="1">
      <alignment horizontal="left" vertical="center" wrapText="1"/>
    </xf>
    <xf numFmtId="0" fontId="34" fillId="14" borderId="86" xfId="0" applyFont="1" applyFill="1" applyBorder="1" applyAlignment="1">
      <alignment horizontal="left" vertical="center" wrapText="1"/>
    </xf>
    <xf numFmtId="0" fontId="34" fillId="14" borderId="87" xfId="0" applyFont="1" applyFill="1" applyBorder="1" applyAlignment="1">
      <alignment horizontal="left" vertical="center" wrapText="1"/>
    </xf>
    <xf numFmtId="0" fontId="36" fillId="0" borderId="24" xfId="0" applyFont="1" applyBorder="1" applyAlignment="1" applyProtection="1">
      <alignment horizontal="left" vertical="top" wrapText="1"/>
      <protection locked="0"/>
    </xf>
    <xf numFmtId="0" fontId="36" fillId="0" borderId="27" xfId="0" applyFont="1" applyBorder="1" applyAlignment="1" applyProtection="1">
      <alignment horizontal="left" vertical="top" wrapText="1"/>
      <protection locked="0"/>
    </xf>
    <xf numFmtId="0" fontId="36" fillId="0" borderId="0" xfId="0" applyFont="1" applyAlignment="1" applyProtection="1">
      <alignment horizontal="left" vertical="top" wrapText="1"/>
      <protection locked="0"/>
    </xf>
    <xf numFmtId="0" fontId="36" fillId="0" borderId="78" xfId="0" applyFont="1" applyBorder="1" applyAlignment="1" applyProtection="1">
      <alignment horizontal="left" vertical="top" wrapText="1"/>
      <protection locked="0"/>
    </xf>
    <xf numFmtId="0" fontId="36" fillId="0" borderId="1" xfId="0" applyFont="1" applyBorder="1" applyAlignment="1" applyProtection="1">
      <alignment horizontal="left" vertical="top" wrapText="1"/>
      <protection locked="0"/>
    </xf>
    <xf numFmtId="0" fontId="36" fillId="0" borderId="48" xfId="0" applyFont="1" applyBorder="1" applyAlignment="1" applyProtection="1">
      <alignment horizontal="left" vertical="top" wrapText="1"/>
      <protection locked="0"/>
    </xf>
    <xf numFmtId="0" fontId="149" fillId="0" borderId="27" xfId="0" applyFont="1" applyBorder="1" applyAlignment="1" applyProtection="1">
      <alignment horizontal="center" vertical="center"/>
      <protection locked="0"/>
    </xf>
    <xf numFmtId="0" fontId="149" fillId="0" borderId="31" xfId="0" applyFont="1" applyBorder="1" applyAlignment="1" applyProtection="1">
      <alignment horizontal="center" vertical="center"/>
      <protection locked="0"/>
    </xf>
    <xf numFmtId="2" fontId="63" fillId="0" borderId="26" xfId="0" applyNumberFormat="1" applyFont="1" applyBorder="1" applyAlignment="1" applyProtection="1">
      <alignment horizontal="center" vertical="center" wrapText="1"/>
      <protection locked="0"/>
    </xf>
    <xf numFmtId="2" fontId="63" fillId="0" borderId="24" xfId="0" applyNumberFormat="1" applyFont="1" applyBorder="1" applyAlignment="1" applyProtection="1">
      <alignment horizontal="center" vertical="center" wrapText="1"/>
      <protection locked="0"/>
    </xf>
    <xf numFmtId="2" fontId="63" fillId="0" borderId="30" xfId="0" applyNumberFormat="1" applyFont="1" applyBorder="1" applyAlignment="1" applyProtection="1">
      <alignment horizontal="center" vertical="center" wrapText="1"/>
      <protection locked="0"/>
    </xf>
    <xf numFmtId="2" fontId="63" fillId="0" borderId="15" xfId="0" applyNumberFormat="1" applyFont="1" applyBorder="1" applyAlignment="1" applyProtection="1">
      <alignment horizontal="center" vertical="center" wrapText="1"/>
      <protection locked="0"/>
    </xf>
    <xf numFmtId="0" fontId="150" fillId="2" borderId="26" xfId="0" applyFont="1" applyFill="1" applyBorder="1" applyAlignment="1">
      <alignment horizontal="center" vertical="center" wrapText="1"/>
    </xf>
    <xf numFmtId="0" fontId="150" fillId="2" borderId="24" xfId="0" applyFont="1" applyFill="1" applyBorder="1" applyAlignment="1">
      <alignment horizontal="center" vertical="center" wrapText="1"/>
    </xf>
    <xf numFmtId="0" fontId="12" fillId="27" borderId="23" xfId="0" applyFont="1" applyFill="1" applyBorder="1" applyAlignment="1">
      <alignment horizontal="left" vertical="top" wrapText="1"/>
    </xf>
    <xf numFmtId="0" fontId="12" fillId="27" borderId="29" xfId="0" applyFont="1" applyFill="1" applyBorder="1" applyAlignment="1">
      <alignment horizontal="left" vertical="top" wrapText="1"/>
    </xf>
    <xf numFmtId="0" fontId="157" fillId="0" borderId="266" xfId="0" applyFont="1" applyBorder="1" applyAlignment="1" applyProtection="1">
      <alignment horizontal="center" vertical="center"/>
      <protection locked="0"/>
    </xf>
    <xf numFmtId="0" fontId="157" fillId="0" borderId="232" xfId="0" applyFont="1" applyBorder="1" applyAlignment="1" applyProtection="1">
      <alignment horizontal="center" vertical="center"/>
      <protection locked="0"/>
    </xf>
    <xf numFmtId="0" fontId="23" fillId="0" borderId="34" xfId="0" applyFont="1" applyBorder="1" applyAlignment="1">
      <alignment horizontal="center"/>
    </xf>
    <xf numFmtId="0" fontId="23" fillId="0" borderId="38" xfId="0" applyFont="1" applyBorder="1" applyAlignment="1">
      <alignment horizontal="center"/>
    </xf>
    <xf numFmtId="0" fontId="12" fillId="27" borderId="111" xfId="0" applyFont="1" applyFill="1" applyBorder="1" applyAlignment="1">
      <alignment horizontal="left" vertical="top" wrapText="1"/>
    </xf>
    <xf numFmtId="0" fontId="12" fillId="27" borderId="142" xfId="0" applyFont="1" applyFill="1" applyBorder="1" applyAlignment="1">
      <alignment horizontal="left" vertical="top" wrapText="1"/>
    </xf>
    <xf numFmtId="0" fontId="12" fillId="27" borderId="113" xfId="0" applyFont="1" applyFill="1" applyBorder="1" applyAlignment="1">
      <alignment horizontal="left" vertical="top" wrapText="1"/>
    </xf>
    <xf numFmtId="0" fontId="12" fillId="27" borderId="143" xfId="0" applyFont="1" applyFill="1" applyBorder="1" applyAlignment="1">
      <alignment horizontal="left" vertical="top" wrapText="1"/>
    </xf>
    <xf numFmtId="0" fontId="66" fillId="0" borderId="26" xfId="0" applyFont="1" applyBorder="1" applyAlignment="1" applyProtection="1">
      <alignment horizontal="center" vertical="center"/>
      <protection locked="0"/>
    </xf>
    <xf numFmtId="0" fontId="66" fillId="0" borderId="24" xfId="0" applyFont="1" applyBorder="1" applyAlignment="1" applyProtection="1">
      <alignment horizontal="center" vertical="center"/>
      <protection locked="0"/>
    </xf>
    <xf numFmtId="0" fontId="66" fillId="0" borderId="46" xfId="0" applyFont="1" applyBorder="1" applyAlignment="1" applyProtection="1">
      <alignment horizontal="center" vertical="center"/>
      <protection locked="0"/>
    </xf>
    <xf numFmtId="0" fontId="66" fillId="0" borderId="1" xfId="0" applyFont="1" applyBorder="1" applyAlignment="1" applyProtection="1">
      <alignment horizontal="center" vertical="center"/>
      <protection locked="0"/>
    </xf>
    <xf numFmtId="0" fontId="12" fillId="14" borderId="34" xfId="0" applyFont="1" applyFill="1" applyBorder="1" applyAlignment="1">
      <alignment horizontal="left" vertical="top" wrapText="1"/>
    </xf>
    <xf numFmtId="0" fontId="12" fillId="14" borderId="147" xfId="0" applyFont="1" applyFill="1" applyBorder="1" applyAlignment="1">
      <alignment horizontal="left" vertical="top" wrapText="1"/>
    </xf>
    <xf numFmtId="0" fontId="12" fillId="14" borderId="38" xfId="0" applyFont="1" applyFill="1" applyBorder="1" applyAlignment="1">
      <alignment horizontal="left" vertical="top" wrapText="1"/>
    </xf>
    <xf numFmtId="0" fontId="12" fillId="14" borderId="148" xfId="0" applyFont="1" applyFill="1" applyBorder="1" applyAlignment="1">
      <alignment horizontal="left" vertical="top" wrapText="1"/>
    </xf>
    <xf numFmtId="0" fontId="23" fillId="0" borderId="77" xfId="0" applyFont="1" applyBorder="1" applyAlignment="1">
      <alignment horizontal="center"/>
    </xf>
    <xf numFmtId="1" fontId="63" fillId="0" borderId="26" xfId="0" applyNumberFormat="1" applyFont="1" applyBorder="1" applyAlignment="1" applyProtection="1">
      <alignment horizontal="center" vertical="center"/>
      <protection locked="0"/>
    </xf>
    <xf numFmtId="1" fontId="63" fillId="0" borderId="46" xfId="0" applyNumberFormat="1" applyFont="1" applyBorder="1" applyAlignment="1" applyProtection="1">
      <alignment horizontal="center" vertical="center"/>
      <protection locked="0"/>
    </xf>
    <xf numFmtId="1" fontId="63" fillId="0" borderId="1" xfId="0" applyNumberFormat="1" applyFont="1" applyBorder="1" applyAlignment="1" applyProtection="1">
      <alignment horizontal="center" vertical="center"/>
      <protection locked="0"/>
    </xf>
    <xf numFmtId="49" fontId="27" fillId="0" borderId="43" xfId="0" applyNumberFormat="1" applyFont="1" applyBorder="1" applyAlignment="1" applyProtection="1">
      <alignment horizontal="center" vertical="center"/>
      <protection locked="0"/>
    </xf>
    <xf numFmtId="1" fontId="63" fillId="0" borderId="44" xfId="0" applyNumberFormat="1" applyFont="1" applyBorder="1" applyAlignment="1" applyProtection="1">
      <alignment horizontal="center" vertical="center"/>
      <protection locked="0"/>
    </xf>
    <xf numFmtId="0" fontId="0" fillId="14" borderId="43" xfId="0" applyFill="1" applyBorder="1" applyAlignment="1">
      <alignment horizontal="center" vertical="center" textRotation="90"/>
    </xf>
    <xf numFmtId="1" fontId="19" fillId="14" borderId="140" xfId="0" applyNumberFormat="1" applyFont="1" applyFill="1" applyBorder="1" applyAlignment="1">
      <alignment horizontal="center" vertical="center" textRotation="90"/>
    </xf>
    <xf numFmtId="1" fontId="19" fillId="14" borderId="0" xfId="0" applyNumberFormat="1" applyFont="1" applyFill="1" applyAlignment="1">
      <alignment horizontal="center" vertical="center" textRotation="90"/>
    </xf>
    <xf numFmtId="0" fontId="12" fillId="27" borderId="90" xfId="0" applyFont="1" applyFill="1" applyBorder="1" applyAlignment="1">
      <alignment vertical="top" wrapText="1"/>
    </xf>
    <xf numFmtId="0" fontId="23" fillId="0" borderId="237" xfId="0" applyFont="1" applyBorder="1" applyAlignment="1">
      <alignment horizontal="center"/>
    </xf>
    <xf numFmtId="0" fontId="23" fillId="0" borderId="31" xfId="0" applyFont="1" applyBorder="1" applyAlignment="1">
      <alignment horizontal="center"/>
    </xf>
    <xf numFmtId="0" fontId="12" fillId="14" borderId="0" xfId="0" applyFont="1" applyFill="1" applyAlignment="1">
      <alignment horizontal="right" vertical="top" wrapText="1"/>
    </xf>
    <xf numFmtId="0" fontId="12" fillId="14" borderId="97" xfId="0" applyFont="1" applyFill="1" applyBorder="1" applyAlignment="1">
      <alignment horizontal="right" vertical="top" wrapText="1"/>
    </xf>
    <xf numFmtId="1" fontId="19" fillId="14" borderId="24" xfId="0" applyNumberFormat="1" applyFont="1" applyFill="1" applyBorder="1" applyAlignment="1">
      <alignment horizontal="center" vertical="center" textRotation="90"/>
    </xf>
    <xf numFmtId="1" fontId="19" fillId="14" borderId="1" xfId="0" applyNumberFormat="1" applyFont="1" applyFill="1" applyBorder="1" applyAlignment="1">
      <alignment horizontal="center" vertical="center" textRotation="90"/>
    </xf>
    <xf numFmtId="1" fontId="19" fillId="14" borderId="92" xfId="0" applyNumberFormat="1" applyFont="1" applyFill="1" applyBorder="1" applyAlignment="1">
      <alignment horizontal="center" vertical="center" textRotation="90"/>
    </xf>
    <xf numFmtId="1" fontId="19" fillId="14" borderId="200" xfId="0" applyNumberFormat="1" applyFont="1" applyFill="1" applyBorder="1" applyAlignment="1">
      <alignment horizontal="center" vertical="center" textRotation="90"/>
    </xf>
    <xf numFmtId="0" fontId="68" fillId="0" borderId="26" xfId="0" applyFont="1" applyBorder="1" applyAlignment="1" applyProtection="1">
      <alignment horizontal="center" vertical="center"/>
      <protection locked="0"/>
    </xf>
    <xf numFmtId="0" fontId="68" fillId="0" borderId="24" xfId="0" applyFont="1" applyBorder="1" applyAlignment="1" applyProtection="1">
      <alignment horizontal="center" vertical="center"/>
      <protection locked="0"/>
    </xf>
    <xf numFmtId="0" fontId="68" fillId="0" borderId="30" xfId="0" applyFont="1" applyBorder="1" applyAlignment="1" applyProtection="1">
      <alignment horizontal="center" vertical="center"/>
      <protection locked="0"/>
    </xf>
    <xf numFmtId="0" fontId="68" fillId="0" borderId="15" xfId="0" applyFont="1" applyBorder="1" applyAlignment="1" applyProtection="1">
      <alignment horizontal="center" vertical="center"/>
      <protection locked="0"/>
    </xf>
    <xf numFmtId="0" fontId="178" fillId="0" borderId="4" xfId="0" applyFont="1" applyBorder="1" applyAlignment="1" applyProtection="1">
      <alignment horizontal="center" vertical="center"/>
      <protection locked="0"/>
    </xf>
    <xf numFmtId="0" fontId="178" fillId="0" borderId="5" xfId="0" applyFont="1" applyBorder="1" applyAlignment="1" applyProtection="1">
      <alignment horizontal="center" vertical="center"/>
      <protection locked="0"/>
    </xf>
    <xf numFmtId="0" fontId="178" fillId="0" borderId="68" xfId="0" applyFont="1" applyBorder="1" applyAlignment="1" applyProtection="1">
      <alignment horizontal="center" vertical="center"/>
      <protection locked="0"/>
    </xf>
    <xf numFmtId="0" fontId="178" fillId="0" borderId="44" xfId="0" applyFont="1" applyBorder="1" applyAlignment="1" applyProtection="1">
      <alignment horizontal="center" vertical="center"/>
      <protection locked="0"/>
    </xf>
    <xf numFmtId="0" fontId="178" fillId="0" borderId="1" xfId="0" applyFont="1" applyBorder="1" applyAlignment="1" applyProtection="1">
      <alignment horizontal="center" vertical="center"/>
      <protection locked="0"/>
    </xf>
    <xf numFmtId="0" fontId="178" fillId="0" borderId="48" xfId="0" applyFont="1" applyBorder="1" applyAlignment="1" applyProtection="1">
      <alignment horizontal="center" vertical="center"/>
      <protection locked="0"/>
    </xf>
    <xf numFmtId="0" fontId="178" fillId="0" borderId="92" xfId="0" applyFont="1" applyBorder="1" applyAlignment="1" applyProtection="1">
      <alignment horizontal="center" vertical="center" wrapText="1"/>
      <protection locked="0"/>
    </xf>
    <xf numFmtId="0" fontId="178" fillId="0" borderId="5" xfId="0" applyFont="1" applyBorder="1" applyAlignment="1" applyProtection="1">
      <alignment horizontal="center" vertical="center" wrapText="1"/>
      <protection locked="0"/>
    </xf>
    <xf numFmtId="0" fontId="178" fillId="0" borderId="67" xfId="0" applyFont="1" applyBorder="1" applyAlignment="1" applyProtection="1">
      <alignment horizontal="center" vertical="center" wrapText="1"/>
      <protection locked="0"/>
    </xf>
    <xf numFmtId="0" fontId="178" fillId="0" borderId="94" xfId="0" applyFont="1" applyBorder="1" applyAlignment="1" applyProtection="1">
      <alignment horizontal="center" vertical="center" wrapText="1"/>
      <protection locked="0"/>
    </xf>
    <xf numFmtId="0" fontId="178" fillId="0" borderId="1" xfId="0" applyFont="1" applyBorder="1" applyAlignment="1" applyProtection="1">
      <alignment horizontal="center" vertical="center" wrapText="1"/>
      <protection locked="0"/>
    </xf>
    <xf numFmtId="0" fontId="178" fillId="0" borderId="47" xfId="0" applyFont="1" applyBorder="1" applyAlignment="1" applyProtection="1">
      <alignment horizontal="center" vertical="center" wrapText="1"/>
      <protection locked="0"/>
    </xf>
    <xf numFmtId="0" fontId="12" fillId="12" borderId="232" xfId="0" applyFont="1" applyFill="1" applyBorder="1" applyAlignment="1">
      <alignment horizontal="right" vertical="top" wrapText="1"/>
    </xf>
    <xf numFmtId="0" fontId="12" fillId="12" borderId="264" xfId="0" applyFont="1" applyFill="1" applyBorder="1" applyAlignment="1">
      <alignment horizontal="right" vertical="top" wrapText="1"/>
    </xf>
    <xf numFmtId="0" fontId="12" fillId="12" borderId="15" xfId="0" applyFont="1" applyFill="1" applyBorder="1" applyAlignment="1">
      <alignment horizontal="right" vertical="top" wrapText="1"/>
    </xf>
    <xf numFmtId="0" fontId="12" fillId="12" borderId="16" xfId="0" applyFont="1" applyFill="1" applyBorder="1" applyAlignment="1">
      <alignment horizontal="right" vertical="top" wrapText="1"/>
    </xf>
    <xf numFmtId="0" fontId="12" fillId="12" borderId="3" xfId="0" applyFont="1" applyFill="1" applyBorder="1" applyAlignment="1">
      <alignment horizontal="left" vertical="top" wrapText="1"/>
    </xf>
    <xf numFmtId="0" fontId="12" fillId="12" borderId="159" xfId="0" applyFont="1" applyFill="1" applyBorder="1" applyAlignment="1">
      <alignment horizontal="left" vertical="top" wrapText="1"/>
    </xf>
    <xf numFmtId="0" fontId="12" fillId="12" borderId="43" xfId="0" applyFont="1" applyFill="1" applyBorder="1" applyAlignment="1">
      <alignment horizontal="left" vertical="top" wrapText="1"/>
    </xf>
    <xf numFmtId="0" fontId="12" fillId="12" borderId="149" xfId="0" applyFont="1" applyFill="1" applyBorder="1" applyAlignment="1">
      <alignment horizontal="left" vertical="top" wrapText="1"/>
    </xf>
    <xf numFmtId="0" fontId="73" fillId="0" borderId="66" xfId="0" applyFont="1" applyBorder="1" applyAlignment="1" applyProtection="1">
      <alignment horizontal="center" vertical="center" wrapText="1"/>
      <protection locked="0"/>
    </xf>
    <xf numFmtId="0" fontId="73" fillId="0" borderId="5" xfId="0" applyFont="1" applyBorder="1" applyAlignment="1" applyProtection="1">
      <alignment horizontal="center" vertical="center" wrapText="1"/>
      <protection locked="0"/>
    </xf>
    <xf numFmtId="0" fontId="73" fillId="0" borderId="68" xfId="0" applyFont="1" applyBorder="1" applyAlignment="1" applyProtection="1">
      <alignment horizontal="center" vertical="center" wrapText="1"/>
      <protection locked="0"/>
    </xf>
    <xf numFmtId="0" fontId="73" fillId="0" borderId="46" xfId="0" applyFont="1" applyBorder="1" applyAlignment="1" applyProtection="1">
      <alignment horizontal="center" vertical="center" wrapText="1"/>
      <protection locked="0"/>
    </xf>
    <xf numFmtId="0" fontId="73" fillId="0" borderId="1" xfId="0" applyFont="1" applyBorder="1" applyAlignment="1" applyProtection="1">
      <alignment horizontal="center" vertical="center" wrapText="1"/>
      <protection locked="0"/>
    </xf>
    <xf numFmtId="0" fontId="73" fillId="0" borderId="48" xfId="0" applyFont="1" applyBorder="1" applyAlignment="1" applyProtection="1">
      <alignment horizontal="center" vertical="center" wrapText="1"/>
      <protection locked="0"/>
    </xf>
    <xf numFmtId="0" fontId="23" fillId="0" borderId="27" xfId="0" applyFont="1" applyBorder="1" applyAlignment="1">
      <alignment horizontal="center" vertical="center"/>
    </xf>
    <xf numFmtId="0" fontId="23" fillId="0" borderId="31" xfId="0" applyFont="1" applyBorder="1" applyAlignment="1">
      <alignment horizontal="center" vertical="center"/>
    </xf>
    <xf numFmtId="0" fontId="23" fillId="0" borderId="25" xfId="0" applyFont="1" applyBorder="1" applyAlignment="1">
      <alignment horizontal="center" vertical="center"/>
    </xf>
    <xf numFmtId="0" fontId="23" fillId="0" borderId="16" xfId="0" applyFont="1" applyBorder="1" applyAlignment="1">
      <alignment horizontal="center" vertical="center"/>
    </xf>
    <xf numFmtId="0" fontId="12" fillId="12" borderId="33" xfId="0" applyFont="1" applyFill="1" applyBorder="1" applyAlignment="1">
      <alignment horizontal="left" vertical="top" wrapText="1"/>
    </xf>
    <xf numFmtId="0" fontId="12" fillId="12" borderId="24" xfId="0" applyFont="1" applyFill="1" applyBorder="1" applyAlignment="1">
      <alignment horizontal="left" vertical="top" wrapText="1"/>
    </xf>
    <xf numFmtId="0" fontId="12" fillId="12" borderId="25" xfId="0" applyFont="1" applyFill="1" applyBorder="1" applyAlignment="1">
      <alignment horizontal="left" vertical="top" wrapText="1"/>
    </xf>
    <xf numFmtId="0" fontId="12" fillId="12" borderId="14" xfId="0" applyFont="1" applyFill="1" applyBorder="1" applyAlignment="1">
      <alignment horizontal="left" vertical="top" wrapText="1"/>
    </xf>
    <xf numFmtId="0" fontId="12" fillId="12" borderId="15" xfId="0" applyFont="1" applyFill="1" applyBorder="1" applyAlignment="1">
      <alignment horizontal="left" vertical="top" wrapText="1"/>
    </xf>
    <xf numFmtId="0" fontId="12" fillId="12" borderId="16" xfId="0" applyFont="1" applyFill="1" applyBorder="1" applyAlignment="1">
      <alignment horizontal="left" vertical="top" wrapText="1"/>
    </xf>
    <xf numFmtId="0" fontId="12" fillId="12" borderId="111" xfId="0" applyFont="1" applyFill="1" applyBorder="1" applyAlignment="1">
      <alignment horizontal="left" vertical="top" wrapText="1"/>
    </xf>
    <xf numFmtId="0" fontId="12" fillId="12" borderId="142" xfId="0" applyFont="1" applyFill="1" applyBorder="1" applyAlignment="1">
      <alignment horizontal="left" vertical="top" wrapText="1"/>
    </xf>
    <xf numFmtId="0" fontId="12" fillId="12" borderId="32" xfId="0" applyFont="1" applyFill="1" applyBorder="1" applyAlignment="1">
      <alignment horizontal="left" vertical="top" wrapText="1"/>
    </xf>
    <xf numFmtId="0" fontId="10" fillId="12" borderId="32" xfId="0" applyFont="1" applyFill="1" applyBorder="1"/>
    <xf numFmtId="0" fontId="10" fillId="12" borderId="147" xfId="0" applyFont="1" applyFill="1" applyBorder="1"/>
    <xf numFmtId="0" fontId="10" fillId="12" borderId="13" xfId="0" applyFont="1" applyFill="1" applyBorder="1"/>
    <xf numFmtId="0" fontId="10" fillId="12" borderId="148" xfId="0" applyFont="1" applyFill="1" applyBorder="1"/>
    <xf numFmtId="0" fontId="12" fillId="12" borderId="24" xfId="0" applyFont="1" applyFill="1" applyBorder="1" applyAlignment="1">
      <alignment horizontal="left" vertical="center" wrapText="1"/>
    </xf>
    <xf numFmtId="0" fontId="12" fillId="12" borderId="25" xfId="0" applyFont="1" applyFill="1" applyBorder="1" applyAlignment="1">
      <alignment horizontal="left" vertical="center" wrapText="1"/>
    </xf>
    <xf numFmtId="0" fontId="12" fillId="12" borderId="15" xfId="0" applyFont="1" applyFill="1" applyBorder="1" applyAlignment="1">
      <alignment horizontal="left" vertical="center" wrapText="1"/>
    </xf>
    <xf numFmtId="0" fontId="12" fillId="12" borderId="16" xfId="0" applyFont="1" applyFill="1" applyBorder="1" applyAlignment="1">
      <alignment horizontal="left" vertical="center" wrapText="1"/>
    </xf>
    <xf numFmtId="0" fontId="159" fillId="0" borderId="6" xfId="0" applyFont="1" applyBorder="1" applyAlignment="1" applyProtection="1">
      <alignment horizontal="center" vertical="center"/>
      <protection locked="0"/>
    </xf>
    <xf numFmtId="0" fontId="12" fillId="12" borderId="4" xfId="0" applyFont="1" applyFill="1" applyBorder="1" applyAlignment="1">
      <alignment horizontal="left" vertical="top" wrapText="1"/>
    </xf>
    <xf numFmtId="0" fontId="12" fillId="12" borderId="5" xfId="0" applyFont="1" applyFill="1" applyBorder="1" applyAlignment="1">
      <alignment horizontal="left" vertical="top" wrapText="1"/>
    </xf>
    <xf numFmtId="0" fontId="12" fillId="12" borderId="6" xfId="0" applyFont="1" applyFill="1" applyBorder="1" applyAlignment="1">
      <alignment horizontal="left" vertical="top" wrapText="1"/>
    </xf>
    <xf numFmtId="0" fontId="12" fillId="12" borderId="44" xfId="0" applyFont="1" applyFill="1" applyBorder="1" applyAlignment="1">
      <alignment horizontal="left" vertical="top" wrapText="1"/>
    </xf>
    <xf numFmtId="0" fontId="12" fillId="12" borderId="45" xfId="0" applyFont="1" applyFill="1" applyBorder="1" applyAlignment="1">
      <alignment horizontal="left" vertical="top" wrapText="1"/>
    </xf>
    <xf numFmtId="0" fontId="23" fillId="12" borderId="158" xfId="0" applyFont="1" applyFill="1" applyBorder="1" applyAlignment="1">
      <alignment horizontal="center" vertical="top"/>
    </xf>
    <xf numFmtId="0" fontId="23" fillId="12" borderId="195" xfId="0" applyFont="1" applyFill="1" applyBorder="1" applyAlignment="1">
      <alignment horizontal="center" vertical="top"/>
    </xf>
    <xf numFmtId="0" fontId="13" fillId="12" borderId="206" xfId="0" applyFont="1" applyFill="1" applyBorder="1" applyAlignment="1">
      <alignment horizontal="center" vertical="center"/>
    </xf>
    <xf numFmtId="0" fontId="13" fillId="12" borderId="202" xfId="0" applyFont="1" applyFill="1" applyBorder="1" applyAlignment="1">
      <alignment horizontal="center" vertical="center"/>
    </xf>
    <xf numFmtId="0" fontId="13" fillId="12" borderId="207" xfId="0" applyFont="1" applyFill="1" applyBorder="1" applyAlignment="1">
      <alignment horizontal="center" vertical="center"/>
    </xf>
    <xf numFmtId="0" fontId="13" fillId="12" borderId="201" xfId="0" applyFont="1" applyFill="1" applyBorder="1" applyAlignment="1">
      <alignment horizontal="center" vertical="center"/>
    </xf>
    <xf numFmtId="0" fontId="13" fillId="12" borderId="205" xfId="0" applyFont="1" applyFill="1" applyBorder="1" applyAlignment="1">
      <alignment horizontal="center" vertical="center"/>
    </xf>
    <xf numFmtId="0" fontId="79" fillId="12" borderId="192" xfId="0" applyFont="1" applyFill="1" applyBorder="1" applyAlignment="1">
      <alignment horizontal="center" vertical="center"/>
    </xf>
    <xf numFmtId="0" fontId="0" fillId="12" borderId="92" xfId="0" applyFill="1" applyBorder="1" applyAlignment="1">
      <alignment horizontal="left" vertical="center"/>
    </xf>
    <xf numFmtId="0" fontId="0" fillId="12" borderId="67" xfId="0" applyFill="1" applyBorder="1" applyAlignment="1">
      <alignment horizontal="left" vertical="center"/>
    </xf>
    <xf numFmtId="0" fontId="0" fillId="12" borderId="94" xfId="0" applyFill="1" applyBorder="1" applyAlignment="1">
      <alignment horizontal="left" vertical="center"/>
    </xf>
    <xf numFmtId="0" fontId="0" fillId="12" borderId="47" xfId="0" applyFill="1" applyBorder="1" applyAlignment="1">
      <alignment horizontal="left" vertical="center"/>
    </xf>
    <xf numFmtId="0" fontId="176" fillId="0" borderId="4" xfId="0" applyFont="1" applyBorder="1" applyAlignment="1" applyProtection="1">
      <alignment horizontal="center" vertical="center"/>
      <protection locked="0"/>
    </xf>
    <xf numFmtId="0" fontId="176" fillId="0" borderId="5" xfId="0" applyFont="1" applyBorder="1" applyAlignment="1" applyProtection="1">
      <alignment horizontal="center" vertical="center"/>
      <protection locked="0"/>
    </xf>
    <xf numFmtId="0" fontId="176" fillId="0" borderId="67" xfId="0" applyFont="1" applyBorder="1" applyAlignment="1" applyProtection="1">
      <alignment horizontal="center" vertical="center"/>
      <protection locked="0"/>
    </xf>
    <xf numFmtId="0" fontId="176" fillId="0" borderId="44" xfId="0" applyFont="1" applyBorder="1" applyAlignment="1" applyProtection="1">
      <alignment horizontal="center" vertical="center"/>
      <protection locked="0"/>
    </xf>
    <xf numFmtId="0" fontId="176" fillId="0" borderId="1" xfId="0" applyFont="1" applyBorder="1" applyAlignment="1" applyProtection="1">
      <alignment horizontal="center" vertical="center"/>
      <protection locked="0"/>
    </xf>
    <xf numFmtId="0" fontId="176" fillId="0" borderId="47" xfId="0" applyFont="1" applyBorder="1" applyAlignment="1" applyProtection="1">
      <alignment horizontal="center" vertical="center"/>
      <protection locked="0"/>
    </xf>
    <xf numFmtId="0" fontId="174" fillId="0" borderId="55" xfId="0" applyFont="1" applyBorder="1" applyAlignment="1" applyProtection="1">
      <alignment horizontal="center" vertical="center"/>
      <protection locked="0"/>
    </xf>
    <xf numFmtId="0" fontId="174" fillId="0" borderId="56" xfId="0" applyFont="1" applyBorder="1" applyAlignment="1" applyProtection="1">
      <alignment horizontal="center" vertical="center"/>
      <protection locked="0"/>
    </xf>
    <xf numFmtId="0" fontId="174" fillId="0" borderId="64" xfId="0" applyFont="1" applyBorder="1" applyAlignment="1" applyProtection="1">
      <alignment horizontal="center" vertical="center"/>
      <protection locked="0"/>
    </xf>
    <xf numFmtId="0" fontId="175" fillId="0" borderId="140" xfId="0" applyFont="1" applyBorder="1" applyAlignment="1" applyProtection="1">
      <alignment horizontal="center" vertical="center"/>
      <protection locked="0"/>
    </xf>
    <xf numFmtId="0" fontId="175" fillId="0" borderId="193" xfId="0" applyFont="1" applyBorder="1" applyAlignment="1" applyProtection="1">
      <alignment horizontal="center" vertical="center"/>
      <protection locked="0"/>
    </xf>
    <xf numFmtId="0" fontId="0" fillId="12" borderId="92" xfId="0" applyFill="1" applyBorder="1" applyAlignment="1">
      <alignment horizontal="left" vertical="center" wrapText="1"/>
    </xf>
    <xf numFmtId="0" fontId="0" fillId="12" borderId="67" xfId="0" applyFill="1" applyBorder="1" applyAlignment="1">
      <alignment horizontal="left" vertical="center" wrapText="1"/>
    </xf>
    <xf numFmtId="0" fontId="0" fillId="12" borderId="94" xfId="0" applyFill="1" applyBorder="1" applyAlignment="1">
      <alignment horizontal="left" vertical="center" wrapText="1"/>
    </xf>
    <xf numFmtId="0" fontId="0" fillId="12" borderId="47" xfId="0" applyFill="1" applyBorder="1" applyAlignment="1">
      <alignment horizontal="left" vertical="center" wrapText="1"/>
    </xf>
    <xf numFmtId="0" fontId="101" fillId="12" borderId="86" xfId="10" applyFont="1" applyFill="1" applyBorder="1" applyAlignment="1">
      <alignment horizontal="left" vertical="top" wrapText="1"/>
    </xf>
    <xf numFmtId="0" fontId="101" fillId="12" borderId="87" xfId="10" applyFont="1" applyFill="1" applyBorder="1" applyAlignment="1">
      <alignment horizontal="left" vertical="top" wrapText="1"/>
    </xf>
    <xf numFmtId="0" fontId="12" fillId="12" borderId="71" xfId="0" applyFont="1" applyFill="1" applyBorder="1" applyAlignment="1">
      <alignment horizontal="center" vertical="center" wrapText="1"/>
    </xf>
    <xf numFmtId="0" fontId="12" fillId="12" borderId="112" xfId="0" applyFont="1" applyFill="1" applyBorder="1" applyAlignment="1">
      <alignment horizontal="center" vertical="center" wrapText="1"/>
    </xf>
    <xf numFmtId="0" fontId="12" fillId="12" borderId="111" xfId="0" applyFont="1" applyFill="1" applyBorder="1" applyAlignment="1">
      <alignment horizontal="left" vertical="center" wrapText="1"/>
    </xf>
    <xf numFmtId="0" fontId="12" fillId="12" borderId="138" xfId="0" applyFont="1" applyFill="1" applyBorder="1" applyAlignment="1">
      <alignment horizontal="left" vertical="center" wrapText="1"/>
    </xf>
    <xf numFmtId="0" fontId="42" fillId="0" borderId="58" xfId="0" applyFont="1" applyBorder="1" applyAlignment="1">
      <alignment horizontal="center" vertical="center"/>
    </xf>
    <xf numFmtId="0" fontId="92" fillId="12" borderId="72" xfId="10" applyFont="1" applyFill="1" applyBorder="1" applyAlignment="1">
      <alignment horizontal="center" vertical="center" wrapText="1"/>
    </xf>
    <xf numFmtId="0" fontId="92" fillId="12" borderId="112" xfId="10" applyFont="1" applyFill="1" applyBorder="1" applyAlignment="1">
      <alignment horizontal="center" vertical="center" wrapText="1"/>
    </xf>
    <xf numFmtId="0" fontId="92" fillId="12" borderId="71" xfId="10" applyFont="1" applyFill="1" applyBorder="1" applyAlignment="1">
      <alignment horizontal="center" vertical="center" wrapText="1"/>
    </xf>
    <xf numFmtId="0" fontId="92" fillId="12" borderId="75" xfId="10" applyFont="1" applyFill="1" applyBorder="1" applyAlignment="1">
      <alignment horizontal="center" vertical="center" wrapText="1"/>
    </xf>
    <xf numFmtId="0" fontId="12" fillId="12" borderId="71" xfId="0" applyFont="1" applyFill="1" applyBorder="1" applyAlignment="1">
      <alignment horizontal="left" vertical="center" wrapText="1"/>
    </xf>
    <xf numFmtId="0" fontId="12" fillId="12" borderId="72" xfId="0" applyFont="1" applyFill="1" applyBorder="1" applyAlignment="1">
      <alignment horizontal="left" vertical="center" wrapText="1"/>
    </xf>
    <xf numFmtId="0" fontId="12" fillId="12" borderId="112" xfId="0" applyFont="1" applyFill="1" applyBorder="1" applyAlignment="1">
      <alignment horizontal="left" vertical="center" wrapText="1"/>
    </xf>
    <xf numFmtId="2" fontId="11" fillId="12" borderId="0" xfId="0" applyNumberFormat="1" applyFont="1" applyFill="1" applyAlignment="1">
      <alignment horizontal="left" vertical="center"/>
    </xf>
    <xf numFmtId="2" fontId="11" fillId="12" borderId="77" xfId="0" applyNumberFormat="1" applyFont="1" applyFill="1" applyBorder="1" applyAlignment="1">
      <alignment horizontal="left" vertical="center"/>
    </xf>
    <xf numFmtId="0" fontId="11" fillId="12" borderId="90" xfId="0" applyFont="1" applyFill="1" applyBorder="1" applyAlignment="1">
      <alignment horizontal="left" vertical="top" wrapText="1"/>
    </xf>
    <xf numFmtId="0" fontId="11" fillId="12" borderId="0" xfId="0" applyFont="1" applyFill="1" applyAlignment="1">
      <alignment horizontal="left" vertical="top" wrapText="1"/>
    </xf>
    <xf numFmtId="0" fontId="11" fillId="12" borderId="97" xfId="0" applyFont="1" applyFill="1" applyBorder="1" applyAlignment="1">
      <alignment horizontal="left" vertical="top" wrapText="1"/>
    </xf>
    <xf numFmtId="0" fontId="11" fillId="12" borderId="44" xfId="0" applyFont="1" applyFill="1" applyBorder="1" applyAlignment="1">
      <alignment horizontal="left" vertical="top" wrapText="1"/>
    </xf>
    <xf numFmtId="0" fontId="11" fillId="12" borderId="1" xfId="0" applyFont="1" applyFill="1" applyBorder="1" applyAlignment="1">
      <alignment horizontal="left" vertical="top" wrapText="1"/>
    </xf>
    <xf numFmtId="0" fontId="11" fillId="12" borderId="45" xfId="0" applyFont="1" applyFill="1" applyBorder="1" applyAlignment="1">
      <alignment horizontal="left" vertical="top" wrapText="1"/>
    </xf>
    <xf numFmtId="2" fontId="11" fillId="12" borderId="44" xfId="0" applyNumberFormat="1" applyFont="1" applyFill="1" applyBorder="1" applyAlignment="1">
      <alignment horizontal="left" vertical="center"/>
    </xf>
    <xf numFmtId="2" fontId="11" fillId="12" borderId="1" xfId="0" applyNumberFormat="1" applyFont="1" applyFill="1" applyBorder="1" applyAlignment="1">
      <alignment horizontal="left" vertical="center"/>
    </xf>
    <xf numFmtId="1" fontId="19" fillId="12" borderId="140" xfId="0" applyNumberFormat="1" applyFont="1" applyFill="1" applyBorder="1" applyAlignment="1">
      <alignment horizontal="center" vertical="center" textRotation="90"/>
    </xf>
    <xf numFmtId="1" fontId="19" fillId="12" borderId="111" xfId="0" applyNumberFormat="1" applyFont="1" applyFill="1" applyBorder="1" applyAlignment="1">
      <alignment horizontal="center" vertical="center" textRotation="90"/>
    </xf>
    <xf numFmtId="0" fontId="12" fillId="12" borderId="140" xfId="0" applyFont="1" applyFill="1" applyBorder="1" applyAlignment="1">
      <alignment horizontal="left" vertical="top" wrapText="1"/>
    </xf>
    <xf numFmtId="0" fontId="12" fillId="12" borderId="141" xfId="0" applyFont="1" applyFill="1" applyBorder="1" applyAlignment="1">
      <alignment horizontal="left" vertical="top" wrapText="1"/>
    </xf>
    <xf numFmtId="1" fontId="19" fillId="12" borderId="113" xfId="0" applyNumberFormat="1" applyFont="1" applyFill="1" applyBorder="1" applyAlignment="1">
      <alignment horizontal="center" vertical="center" textRotation="90"/>
    </xf>
    <xf numFmtId="0" fontId="12" fillId="12" borderId="113" xfId="0" applyFont="1" applyFill="1" applyBorder="1" applyAlignment="1">
      <alignment horizontal="left" vertical="top" wrapText="1"/>
    </xf>
    <xf numFmtId="0" fontId="12" fillId="12" borderId="143" xfId="0" applyFont="1" applyFill="1" applyBorder="1" applyAlignment="1">
      <alignment horizontal="left" vertical="top" wrapText="1"/>
    </xf>
    <xf numFmtId="0" fontId="12" fillId="12" borderId="90" xfId="0" applyFont="1" applyFill="1" applyBorder="1" applyAlignment="1">
      <alignment horizontal="left" vertical="top" wrapText="1"/>
    </xf>
    <xf numFmtId="0" fontId="12" fillId="12" borderId="0" xfId="0" applyFont="1" applyFill="1" applyAlignment="1">
      <alignment horizontal="left" vertical="top" wrapText="1"/>
    </xf>
    <xf numFmtId="0" fontId="12" fillId="12" borderId="97" xfId="0" applyFont="1" applyFill="1" applyBorder="1" applyAlignment="1">
      <alignment horizontal="left" vertical="top" wrapText="1"/>
    </xf>
    <xf numFmtId="0" fontId="63" fillId="0" borderId="26" xfId="0" applyFont="1" applyBorder="1" applyAlignment="1">
      <alignment horizontal="center" vertical="center" wrapText="1"/>
    </xf>
    <xf numFmtId="0" fontId="63" fillId="0" borderId="24"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15" xfId="0" applyFont="1" applyBorder="1" applyAlignment="1">
      <alignment horizontal="center" vertical="center" wrapText="1"/>
    </xf>
    <xf numFmtId="0" fontId="13" fillId="0" borderId="2" xfId="0" applyFont="1" applyBorder="1" applyAlignment="1">
      <alignment vertical="center" textRotation="90"/>
    </xf>
    <xf numFmtId="0" fontId="13" fillId="0" borderId="12" xfId="0" applyFont="1" applyBorder="1" applyAlignment="1">
      <alignment vertical="center" textRotation="90"/>
    </xf>
    <xf numFmtId="0" fontId="13" fillId="0" borderId="42" xfId="0" applyFont="1" applyBorder="1" applyAlignment="1">
      <alignment vertical="center" textRotation="90"/>
    </xf>
    <xf numFmtId="2" fontId="34" fillId="12" borderId="4" xfId="0" applyNumberFormat="1" applyFont="1" applyFill="1" applyBorder="1" applyAlignment="1">
      <alignment horizontal="left" vertical="top" wrapText="1"/>
    </xf>
    <xf numFmtId="2" fontId="34" fillId="12" borderId="5" xfId="0" applyNumberFormat="1" applyFont="1" applyFill="1" applyBorder="1" applyAlignment="1">
      <alignment horizontal="left" vertical="top" wrapText="1"/>
    </xf>
    <xf numFmtId="2" fontId="34" fillId="12" borderId="68" xfId="0" applyNumberFormat="1" applyFont="1" applyFill="1" applyBorder="1" applyAlignment="1">
      <alignment horizontal="left" vertical="top" wrapText="1"/>
    </xf>
    <xf numFmtId="2" fontId="34" fillId="12" borderId="90" xfId="0" applyNumberFormat="1" applyFont="1" applyFill="1" applyBorder="1" applyAlignment="1">
      <alignment horizontal="left" vertical="top" wrapText="1"/>
    </xf>
    <xf numFmtId="2" fontId="34" fillId="12" borderId="0" xfId="0" applyNumberFormat="1" applyFont="1" applyFill="1" applyAlignment="1">
      <alignment horizontal="left" vertical="top" wrapText="1"/>
    </xf>
    <xf numFmtId="2" fontId="34" fillId="12" borderId="78" xfId="0" applyNumberFormat="1" applyFont="1" applyFill="1" applyBorder="1" applyAlignment="1">
      <alignment horizontal="left" vertical="top" wrapText="1"/>
    </xf>
    <xf numFmtId="0" fontId="19" fillId="12" borderId="32" xfId="0" applyFont="1" applyFill="1" applyBorder="1" applyAlignment="1">
      <alignment horizontal="center" vertical="center" textRotation="90"/>
    </xf>
    <xf numFmtId="0" fontId="19" fillId="12" borderId="13" xfId="0" applyFont="1" applyFill="1" applyBorder="1" applyAlignment="1">
      <alignment horizontal="center" vertical="center" textRotation="90"/>
    </xf>
    <xf numFmtId="0" fontId="12" fillId="12" borderId="75" xfId="0" applyFont="1" applyFill="1" applyBorder="1" applyAlignment="1">
      <alignment horizontal="left" vertical="center" wrapText="1"/>
    </xf>
    <xf numFmtId="2" fontId="11" fillId="12" borderId="90" xfId="0" applyNumberFormat="1" applyFont="1" applyFill="1" applyBorder="1" applyAlignment="1">
      <alignment horizontal="left" vertical="center"/>
    </xf>
    <xf numFmtId="0" fontId="12" fillId="12" borderId="33" xfId="0" applyFont="1" applyFill="1" applyBorder="1" applyAlignment="1">
      <alignment horizontal="left" vertical="top"/>
    </xf>
    <xf numFmtId="0" fontId="12" fillId="12" borderId="24" xfId="0" applyFont="1" applyFill="1" applyBorder="1" applyAlignment="1">
      <alignment horizontal="left" vertical="top"/>
    </xf>
    <xf numFmtId="0" fontId="12" fillId="12" borderId="25" xfId="0" applyFont="1" applyFill="1" applyBorder="1" applyAlignment="1">
      <alignment horizontal="left" vertical="top"/>
    </xf>
    <xf numFmtId="0" fontId="12" fillId="12" borderId="14" xfId="0" applyFont="1" applyFill="1" applyBorder="1" applyAlignment="1">
      <alignment horizontal="left" vertical="top"/>
    </xf>
    <xf numFmtId="0" fontId="12" fillId="12" borderId="15" xfId="0" applyFont="1" applyFill="1" applyBorder="1" applyAlignment="1">
      <alignment horizontal="left" vertical="top"/>
    </xf>
    <xf numFmtId="0" fontId="12" fillId="12" borderId="16" xfId="0" applyFont="1" applyFill="1" applyBorder="1" applyAlignment="1">
      <alignment horizontal="left" vertical="top"/>
    </xf>
    <xf numFmtId="0" fontId="19" fillId="12" borderId="70" xfId="0" applyFont="1" applyFill="1" applyBorder="1" applyAlignment="1">
      <alignment horizontal="center" vertical="center" textRotation="90"/>
    </xf>
    <xf numFmtId="0" fontId="19" fillId="12" borderId="43" xfId="0" applyFont="1" applyFill="1" applyBorder="1" applyAlignment="1">
      <alignment horizontal="center" vertical="center" textRotation="90"/>
    </xf>
    <xf numFmtId="0" fontId="12" fillId="12" borderId="72" xfId="0" applyFont="1" applyFill="1" applyBorder="1" applyAlignment="1">
      <alignment horizontal="center" vertical="center" wrapText="1"/>
    </xf>
    <xf numFmtId="0" fontId="12" fillId="12" borderId="55" xfId="0" applyFont="1" applyFill="1" applyBorder="1" applyAlignment="1">
      <alignment horizontal="center" vertical="center" wrapText="1"/>
    </xf>
    <xf numFmtId="0" fontId="12" fillId="12" borderId="76" xfId="0" applyFont="1" applyFill="1" applyBorder="1" applyAlignment="1">
      <alignment horizontal="center" vertical="center" wrapText="1"/>
    </xf>
    <xf numFmtId="0" fontId="12" fillId="12" borderId="55" xfId="0" applyFont="1" applyFill="1" applyBorder="1" applyAlignment="1">
      <alignment horizontal="left" vertical="center" wrapText="1"/>
    </xf>
    <xf numFmtId="0" fontId="12" fillId="12" borderId="56" xfId="0" applyFont="1" applyFill="1" applyBorder="1" applyAlignment="1">
      <alignment horizontal="left" vertical="center" wrapText="1"/>
    </xf>
    <xf numFmtId="0" fontId="12" fillId="12" borderId="76" xfId="0" applyFont="1" applyFill="1" applyBorder="1" applyAlignment="1">
      <alignment horizontal="left" vertical="center" wrapText="1"/>
    </xf>
    <xf numFmtId="0" fontId="12" fillId="12" borderId="113" xfId="0" applyFont="1" applyFill="1" applyBorder="1" applyAlignment="1">
      <alignment horizontal="left" vertical="center" wrapText="1"/>
    </xf>
    <xf numFmtId="0" fontId="12" fillId="12" borderId="139" xfId="0" applyFont="1" applyFill="1" applyBorder="1" applyAlignment="1">
      <alignment horizontal="left" vertical="center" wrapText="1"/>
    </xf>
    <xf numFmtId="2" fontId="34" fillId="12" borderId="44" xfId="0" applyNumberFormat="1" applyFont="1" applyFill="1" applyBorder="1" applyAlignment="1">
      <alignment horizontal="left" vertical="top" wrapText="1"/>
    </xf>
    <xf numFmtId="2" fontId="34" fillId="12" borderId="1" xfId="0" applyNumberFormat="1" applyFont="1" applyFill="1" applyBorder="1" applyAlignment="1">
      <alignment horizontal="left" vertical="top" wrapText="1"/>
    </xf>
    <xf numFmtId="2" fontId="34" fillId="12" borderId="48" xfId="0" applyNumberFormat="1" applyFont="1" applyFill="1" applyBorder="1" applyAlignment="1">
      <alignment horizontal="left" vertical="top" wrapText="1"/>
    </xf>
    <xf numFmtId="0" fontId="12" fillId="0" borderId="15" xfId="0" applyFont="1" applyBorder="1" applyAlignment="1">
      <alignment horizontal="left" vertical="center" wrapText="1"/>
    </xf>
    <xf numFmtId="0" fontId="12" fillId="12" borderId="71" xfId="0" applyFont="1" applyFill="1" applyBorder="1" applyAlignment="1">
      <alignment vertical="center" wrapText="1"/>
    </xf>
    <xf numFmtId="0" fontId="12" fillId="12" borderId="72" xfId="0" applyFont="1" applyFill="1" applyBorder="1" applyAlignment="1">
      <alignment vertical="center" wrapText="1"/>
    </xf>
    <xf numFmtId="0" fontId="12" fillId="12" borderId="75" xfId="0" applyFont="1" applyFill="1" applyBorder="1" applyAlignment="1">
      <alignment vertical="center" wrapText="1"/>
    </xf>
    <xf numFmtId="2" fontId="18" fillId="12" borderId="0" xfId="0" applyNumberFormat="1" applyFont="1" applyFill="1" applyAlignment="1">
      <alignment horizontal="left" vertical="center"/>
    </xf>
    <xf numFmtId="2" fontId="18" fillId="12" borderId="77" xfId="0" applyNumberFormat="1" applyFont="1" applyFill="1" applyBorder="1" applyAlignment="1">
      <alignment horizontal="left" vertical="center"/>
    </xf>
    <xf numFmtId="0" fontId="11" fillId="12" borderId="13" xfId="0" applyFont="1" applyFill="1" applyBorder="1" applyAlignment="1">
      <alignment horizontal="left" vertical="top" wrapText="1"/>
    </xf>
    <xf numFmtId="0" fontId="11" fillId="12" borderId="113" xfId="0" applyFont="1" applyFill="1" applyBorder="1" applyAlignment="1">
      <alignment horizontal="left" vertical="top" wrapText="1"/>
    </xf>
    <xf numFmtId="2" fontId="11" fillId="12" borderId="47" xfId="0" applyNumberFormat="1" applyFont="1" applyFill="1" applyBorder="1" applyAlignment="1">
      <alignment horizontal="left" vertical="center"/>
    </xf>
    <xf numFmtId="0" fontId="12" fillId="12" borderId="13" xfId="0" applyFont="1" applyFill="1" applyBorder="1" applyAlignment="1">
      <alignment horizontal="left" vertical="top" wrapText="1"/>
    </xf>
    <xf numFmtId="0" fontId="12" fillId="12" borderId="148" xfId="0" applyFont="1" applyFill="1" applyBorder="1" applyAlignment="1">
      <alignment horizontal="left" vertical="top" wrapText="1"/>
    </xf>
    <xf numFmtId="0" fontId="12" fillId="12" borderId="147" xfId="0" applyFont="1" applyFill="1" applyBorder="1" applyAlignment="1">
      <alignment horizontal="left" vertical="top" wrapText="1"/>
    </xf>
    <xf numFmtId="0" fontId="12" fillId="12" borderId="24" xfId="0" applyFont="1" applyFill="1" applyBorder="1" applyAlignment="1">
      <alignment horizontal="right" vertical="top" wrapText="1"/>
    </xf>
    <xf numFmtId="0" fontId="12" fillId="12" borderId="25" xfId="0" applyFont="1" applyFill="1" applyBorder="1" applyAlignment="1">
      <alignment horizontal="right" vertical="top" wrapText="1"/>
    </xf>
    <xf numFmtId="1" fontId="19" fillId="6" borderId="32" xfId="0" applyNumberFormat="1" applyFont="1" applyFill="1" applyBorder="1" applyAlignment="1">
      <alignment horizontal="center" vertical="center" textRotation="90"/>
    </xf>
    <xf numFmtId="1" fontId="19" fillId="6" borderId="43" xfId="0" applyNumberFormat="1" applyFont="1" applyFill="1" applyBorder="1" applyAlignment="1">
      <alignment horizontal="center" vertical="center" textRotation="90"/>
    </xf>
    <xf numFmtId="0" fontId="12" fillId="12" borderId="238" xfId="0" applyFont="1" applyFill="1" applyBorder="1" applyAlignment="1">
      <alignment horizontal="left" vertical="top" wrapText="1"/>
    </xf>
    <xf numFmtId="0" fontId="12" fillId="12" borderId="235" xfId="0" applyFont="1" applyFill="1" applyBorder="1" applyAlignment="1">
      <alignment horizontal="left" vertical="top" wrapText="1"/>
    </xf>
    <xf numFmtId="1" fontId="19" fillId="12" borderId="67" xfId="0" applyNumberFormat="1" applyFont="1" applyFill="1" applyBorder="1" applyAlignment="1">
      <alignment horizontal="center" vertical="center" textRotation="90"/>
    </xf>
    <xf numFmtId="1" fontId="19" fillId="12" borderId="47" xfId="0" applyNumberFormat="1" applyFont="1" applyFill="1" applyBorder="1" applyAlignment="1">
      <alignment horizontal="center" vertical="center" textRotation="90"/>
    </xf>
    <xf numFmtId="0" fontId="12" fillId="12" borderId="5" xfId="0" applyFont="1" applyFill="1" applyBorder="1" applyAlignment="1">
      <alignment horizontal="right" vertical="top" wrapText="1"/>
    </xf>
    <xf numFmtId="0" fontId="12" fillId="12" borderId="6" xfId="0" applyFont="1" applyFill="1" applyBorder="1" applyAlignment="1">
      <alignment horizontal="right" vertical="top" wrapText="1"/>
    </xf>
    <xf numFmtId="0" fontId="12" fillId="12" borderId="1" xfId="0" applyFont="1" applyFill="1" applyBorder="1" applyAlignment="1">
      <alignment horizontal="right" vertical="top" wrapText="1"/>
    </xf>
    <xf numFmtId="0" fontId="12" fillId="12" borderId="45" xfId="0" applyFont="1" applyFill="1" applyBorder="1" applyAlignment="1">
      <alignment horizontal="right" vertical="top" wrapText="1"/>
    </xf>
    <xf numFmtId="0" fontId="12" fillId="12" borderId="234" xfId="0" applyFont="1" applyFill="1" applyBorder="1" applyAlignment="1">
      <alignment horizontal="left" vertical="top" wrapText="1"/>
    </xf>
    <xf numFmtId="0" fontId="12" fillId="12" borderId="38" xfId="0" applyFont="1" applyFill="1" applyBorder="1" applyAlignment="1">
      <alignment horizontal="left" vertical="top" wrapText="1"/>
    </xf>
    <xf numFmtId="0" fontId="19" fillId="0" borderId="55" xfId="0" applyFont="1" applyBorder="1" applyAlignment="1" applyProtection="1">
      <alignment horizontal="center" vertical="center"/>
      <protection locked="0"/>
    </xf>
    <xf numFmtId="0" fontId="19" fillId="0" borderId="56" xfId="0" applyFont="1" applyBorder="1" applyAlignment="1" applyProtection="1">
      <alignment horizontal="center" vertical="center"/>
      <protection locked="0"/>
    </xf>
    <xf numFmtId="0" fontId="19" fillId="0" borderId="64" xfId="0" applyFont="1" applyBorder="1" applyAlignment="1" applyProtection="1">
      <alignment horizontal="center" vertical="center"/>
      <protection locked="0"/>
    </xf>
    <xf numFmtId="0" fontId="12" fillId="12" borderId="4" xfId="0" applyFont="1" applyFill="1" applyBorder="1" applyAlignment="1">
      <alignment horizontal="left" vertical="top"/>
    </xf>
    <xf numFmtId="0" fontId="12" fillId="12" borderId="5" xfId="0" applyFont="1" applyFill="1" applyBorder="1" applyAlignment="1">
      <alignment horizontal="left" vertical="top"/>
    </xf>
    <xf numFmtId="0" fontId="12" fillId="12" borderId="6" xfId="0" applyFont="1" applyFill="1" applyBorder="1" applyAlignment="1">
      <alignment horizontal="left" vertical="top"/>
    </xf>
    <xf numFmtId="0" fontId="12" fillId="12" borderId="44" xfId="0" applyFont="1" applyFill="1" applyBorder="1" applyAlignment="1">
      <alignment horizontal="left" vertical="top"/>
    </xf>
    <xf numFmtId="0" fontId="12" fillId="12" borderId="1" xfId="0" applyFont="1" applyFill="1" applyBorder="1" applyAlignment="1">
      <alignment horizontal="left" vertical="top"/>
    </xf>
    <xf numFmtId="0" fontId="12" fillId="12" borderId="45" xfId="0" applyFont="1" applyFill="1" applyBorder="1" applyAlignment="1">
      <alignment horizontal="left" vertical="top"/>
    </xf>
    <xf numFmtId="1" fontId="19" fillId="12" borderId="2" xfId="0" applyNumberFormat="1" applyFont="1" applyFill="1" applyBorder="1" applyAlignment="1">
      <alignment horizontal="center" vertical="center" textRotation="90"/>
    </xf>
    <xf numFmtId="1" fontId="19" fillId="12" borderId="42" xfId="0" applyNumberFormat="1" applyFont="1" applyFill="1" applyBorder="1" applyAlignment="1">
      <alignment horizontal="center" vertical="center" textRotation="90"/>
    </xf>
    <xf numFmtId="0" fontId="23" fillId="0" borderId="6" xfId="0" applyFont="1" applyBorder="1" applyAlignment="1">
      <alignment horizontal="center" vertical="center"/>
    </xf>
    <xf numFmtId="0" fontId="23" fillId="0" borderId="45" xfId="0" applyFont="1" applyBorder="1" applyAlignment="1">
      <alignment horizontal="center" vertical="center"/>
    </xf>
    <xf numFmtId="0" fontId="13" fillId="12" borderId="217" xfId="0" applyFont="1" applyFill="1" applyBorder="1" applyAlignment="1">
      <alignment horizontal="center" vertical="center"/>
    </xf>
    <xf numFmtId="0" fontId="13" fillId="12" borderId="219" xfId="0" applyFont="1" applyFill="1" applyBorder="1" applyAlignment="1">
      <alignment horizontal="center" vertical="center"/>
    </xf>
    <xf numFmtId="0" fontId="13" fillId="12" borderId="223" xfId="0" applyFont="1" applyFill="1" applyBorder="1" applyAlignment="1">
      <alignment horizontal="center" vertical="center"/>
    </xf>
    <xf numFmtId="0" fontId="12" fillId="12" borderId="85" xfId="0" applyFont="1" applyFill="1" applyBorder="1" applyAlignment="1">
      <alignment horizontal="left" vertical="top" wrapText="1"/>
    </xf>
    <xf numFmtId="0" fontId="12" fillId="12" borderId="71" xfId="0" applyFont="1" applyFill="1" applyBorder="1" applyAlignment="1">
      <alignment horizontal="left" vertical="top" wrapText="1"/>
    </xf>
    <xf numFmtId="0" fontId="12" fillId="12" borderId="55" xfId="0" applyFont="1" applyFill="1" applyBorder="1" applyAlignment="1">
      <alignment horizontal="left" vertical="top" wrapText="1"/>
    </xf>
    <xf numFmtId="0" fontId="34" fillId="12" borderId="5" xfId="0" applyFont="1" applyFill="1" applyBorder="1" applyAlignment="1">
      <alignment horizontal="center" vertical="top" wrapText="1"/>
    </xf>
    <xf numFmtId="0" fontId="34" fillId="12" borderId="0" xfId="0" applyFont="1" applyFill="1" applyAlignment="1">
      <alignment horizontal="center" vertical="top" wrapText="1"/>
    </xf>
    <xf numFmtId="0" fontId="34" fillId="12" borderId="1" xfId="0" applyFont="1" applyFill="1" applyBorder="1" applyAlignment="1">
      <alignment horizontal="center" vertical="top" wrapText="1"/>
    </xf>
    <xf numFmtId="0" fontId="174" fillId="12" borderId="14" xfId="0" applyFont="1" applyFill="1" applyBorder="1" applyAlignment="1">
      <alignment horizontal="right" vertical="center" wrapText="1"/>
    </xf>
    <xf numFmtId="0" fontId="174" fillId="12" borderId="15" xfId="0" applyFont="1" applyFill="1" applyBorder="1" applyAlignment="1">
      <alignment horizontal="right" vertical="center" wrapText="1"/>
    </xf>
    <xf numFmtId="0" fontId="174" fillId="12" borderId="16" xfId="0" applyFont="1" applyFill="1" applyBorder="1" applyAlignment="1">
      <alignment horizontal="right" vertical="center" wrapText="1"/>
    </xf>
    <xf numFmtId="0" fontId="12" fillId="12" borderId="79" xfId="0" applyFont="1" applyFill="1" applyBorder="1" applyAlignment="1">
      <alignment horizontal="center" vertical="top"/>
    </xf>
    <xf numFmtId="0" fontId="12" fillId="12" borderId="65" xfId="0" applyFont="1" applyFill="1" applyBorder="1" applyAlignment="1">
      <alignment horizontal="center" vertical="top"/>
    </xf>
    <xf numFmtId="0" fontId="150" fillId="2" borderId="81" xfId="0" applyFont="1" applyFill="1" applyBorder="1" applyAlignment="1">
      <alignment horizontal="center" vertical="center" wrapText="1"/>
    </xf>
    <xf numFmtId="0" fontId="204" fillId="2" borderId="65" xfId="0" applyFont="1" applyFill="1" applyBorder="1"/>
    <xf numFmtId="0" fontId="204" fillId="2" borderId="82" xfId="0" applyFont="1" applyFill="1" applyBorder="1"/>
    <xf numFmtId="0" fontId="12" fillId="12" borderId="83" xfId="0" applyFont="1" applyFill="1" applyBorder="1" applyAlignment="1">
      <alignment horizontal="left" vertical="top"/>
    </xf>
    <xf numFmtId="0" fontId="10" fillId="12" borderId="80" xfId="0" applyFont="1" applyFill="1" applyBorder="1"/>
    <xf numFmtId="14" fontId="150" fillId="0" borderId="81" xfId="0" applyNumberFormat="1" applyFont="1" applyBorder="1" applyAlignment="1" applyProtection="1">
      <alignment horizontal="center" vertical="top"/>
      <protection locked="0"/>
    </xf>
    <xf numFmtId="0" fontId="204" fillId="0" borderId="65" xfId="0" applyFont="1" applyBorder="1" applyProtection="1">
      <protection locked="0"/>
    </xf>
    <xf numFmtId="0" fontId="204" fillId="0" borderId="82" xfId="0" applyFont="1" applyBorder="1" applyProtection="1">
      <protection locked="0"/>
    </xf>
    <xf numFmtId="0" fontId="204" fillId="0" borderId="84" xfId="0" applyFont="1" applyBorder="1" applyProtection="1">
      <protection locked="0"/>
    </xf>
    <xf numFmtId="0" fontId="100" fillId="0" borderId="254" xfId="10" applyFont="1" applyBorder="1" applyAlignment="1">
      <alignment horizontal="center" vertical="center" textRotation="90"/>
    </xf>
    <xf numFmtId="0" fontId="63" fillId="2" borderId="74" xfId="0" applyFont="1" applyFill="1" applyBorder="1" applyAlignment="1">
      <alignment horizontal="center" vertical="center" wrapText="1"/>
    </xf>
    <xf numFmtId="0" fontId="63" fillId="2" borderId="72" xfId="0" applyFont="1" applyFill="1" applyBorder="1" applyAlignment="1">
      <alignment horizontal="center" vertical="center" wrapText="1"/>
    </xf>
    <xf numFmtId="0" fontId="63" fillId="2" borderId="112" xfId="0" applyFont="1" applyFill="1" applyBorder="1" applyAlignment="1">
      <alignment horizontal="center" vertical="center" wrapText="1"/>
    </xf>
    <xf numFmtId="0" fontId="63" fillId="2" borderId="186" xfId="0" applyFont="1" applyFill="1" applyBorder="1" applyAlignment="1">
      <alignment horizontal="center" vertical="center" wrapText="1"/>
    </xf>
    <xf numFmtId="0" fontId="63" fillId="2" borderId="56" xfId="0" applyFont="1" applyFill="1" applyBorder="1" applyAlignment="1">
      <alignment horizontal="center" vertical="center" wrapText="1"/>
    </xf>
    <xf numFmtId="0" fontId="63" fillId="2" borderId="76" xfId="0" applyFont="1" applyFill="1" applyBorder="1" applyAlignment="1">
      <alignment horizontal="center" vertical="center" wrapText="1"/>
    </xf>
    <xf numFmtId="0" fontId="92" fillId="12" borderId="24" xfId="10" applyFont="1" applyFill="1" applyBorder="1" applyAlignment="1">
      <alignment horizontal="center" vertical="center" wrapText="1"/>
    </xf>
    <xf numFmtId="0" fontId="92" fillId="12" borderId="0" xfId="10" applyFont="1" applyFill="1" applyAlignment="1">
      <alignment horizontal="center" vertical="center" wrapText="1"/>
    </xf>
    <xf numFmtId="0" fontId="92" fillId="12" borderId="1" xfId="10" applyFont="1" applyFill="1" applyBorder="1" applyAlignment="1">
      <alignment horizontal="center" vertical="center" wrapText="1"/>
    </xf>
    <xf numFmtId="0" fontId="105" fillId="0" borderId="33" xfId="0" applyFont="1" applyBorder="1" applyAlignment="1" applyProtection="1">
      <alignment horizontal="center" vertical="center" wrapText="1"/>
      <protection locked="0"/>
    </xf>
    <xf numFmtId="0" fontId="105" fillId="0" borderId="24" xfId="0" applyFont="1" applyBorder="1" applyAlignment="1" applyProtection="1">
      <alignment horizontal="center" vertical="center" wrapText="1"/>
      <protection locked="0"/>
    </xf>
    <xf numFmtId="0" fontId="105" fillId="0" borderId="27" xfId="0" applyFont="1" applyBorder="1" applyAlignment="1" applyProtection="1">
      <alignment horizontal="center" vertical="center" wrapText="1"/>
      <protection locked="0"/>
    </xf>
    <xf numFmtId="0" fontId="105" fillId="0" borderId="90" xfId="0" applyFont="1" applyBorder="1" applyAlignment="1" applyProtection="1">
      <alignment horizontal="center" vertical="center" wrapText="1"/>
      <protection locked="0"/>
    </xf>
    <xf numFmtId="0" fontId="105" fillId="0" borderId="0" xfId="0" applyFont="1" applyAlignment="1" applyProtection="1">
      <alignment horizontal="center" vertical="center" wrapText="1"/>
      <protection locked="0"/>
    </xf>
    <xf numFmtId="0" fontId="105" fillId="0" borderId="78" xfId="0" applyFont="1" applyBorder="1" applyAlignment="1" applyProtection="1">
      <alignment horizontal="center" vertical="center" wrapText="1"/>
      <protection locked="0"/>
    </xf>
    <xf numFmtId="0" fontId="105" fillId="0" borderId="44" xfId="0" applyFont="1" applyBorder="1" applyAlignment="1" applyProtection="1">
      <alignment horizontal="center" vertical="center" wrapText="1"/>
      <protection locked="0"/>
    </xf>
    <xf numFmtId="0" fontId="105" fillId="0" borderId="1" xfId="0" applyFont="1" applyBorder="1" applyAlignment="1" applyProtection="1">
      <alignment horizontal="center" vertical="center" wrapText="1"/>
      <protection locked="0"/>
    </xf>
    <xf numFmtId="0" fontId="105" fillId="0" borderId="48" xfId="0" applyFont="1" applyBorder="1" applyAlignment="1" applyProtection="1">
      <alignment horizontal="center" vertical="center" wrapText="1"/>
      <protection locked="0"/>
    </xf>
    <xf numFmtId="0" fontId="12" fillId="12" borderId="34" xfId="0" applyFont="1" applyFill="1" applyBorder="1" applyAlignment="1">
      <alignment horizontal="left" vertical="top" wrapText="1"/>
    </xf>
    <xf numFmtId="0" fontId="10" fillId="12" borderId="38" xfId="0" applyFont="1" applyFill="1" applyBorder="1"/>
    <xf numFmtId="0" fontId="63" fillId="2" borderId="105" xfId="0" applyFont="1" applyFill="1" applyBorder="1" applyAlignment="1">
      <alignment horizontal="center" vertical="center"/>
    </xf>
    <xf numFmtId="0" fontId="63" fillId="2" borderId="110" xfId="0" applyFont="1" applyFill="1" applyBorder="1" applyAlignment="1">
      <alignment horizontal="center" vertical="center"/>
    </xf>
    <xf numFmtId="0" fontId="63" fillId="2" borderId="106" xfId="0" applyFont="1" applyFill="1" applyBorder="1" applyAlignment="1">
      <alignment horizontal="center" vertical="center"/>
    </xf>
    <xf numFmtId="2" fontId="161" fillId="0" borderId="26" xfId="0" applyNumberFormat="1" applyFont="1" applyBorder="1" applyAlignment="1" applyProtection="1">
      <alignment horizontal="center" vertical="center" wrapText="1"/>
      <protection locked="0"/>
    </xf>
    <xf numFmtId="2" fontId="161" fillId="0" borderId="24" xfId="0" applyNumberFormat="1" applyFont="1" applyBorder="1" applyAlignment="1" applyProtection="1">
      <alignment horizontal="center" vertical="center" wrapText="1"/>
      <protection locked="0"/>
    </xf>
    <xf numFmtId="2" fontId="161" fillId="0" borderId="30" xfId="0" applyNumberFormat="1" applyFont="1" applyBorder="1" applyAlignment="1" applyProtection="1">
      <alignment horizontal="center" vertical="center" wrapText="1"/>
      <protection locked="0"/>
    </xf>
    <xf numFmtId="2" fontId="161" fillId="0" borderId="15" xfId="0" applyNumberFormat="1" applyFont="1" applyBorder="1" applyAlignment="1" applyProtection="1">
      <alignment horizontal="center" vertical="center" wrapText="1"/>
      <protection locked="0"/>
    </xf>
    <xf numFmtId="0" fontId="11" fillId="8" borderId="14" xfId="0" applyFont="1" applyFill="1" applyBorder="1" applyAlignment="1">
      <alignment horizontal="left" vertical="top" wrapText="1"/>
    </xf>
    <xf numFmtId="0" fontId="11" fillId="8" borderId="15" xfId="0" applyFont="1" applyFill="1" applyBorder="1" applyAlignment="1">
      <alignment horizontal="left" vertical="top" wrapText="1"/>
    </xf>
    <xf numFmtId="0" fontId="11" fillId="8" borderId="38" xfId="0" applyFont="1" applyFill="1" applyBorder="1" applyAlignment="1">
      <alignment horizontal="left" vertical="top" wrapText="1"/>
    </xf>
    <xf numFmtId="2" fontId="12" fillId="8" borderId="27" xfId="0" applyNumberFormat="1" applyFont="1" applyFill="1" applyBorder="1" applyAlignment="1">
      <alignment horizontal="left" vertical="center" wrapText="1"/>
    </xf>
    <xf numFmtId="0" fontId="63" fillId="0" borderId="24" xfId="0" applyFont="1" applyBorder="1" applyAlignment="1" applyProtection="1">
      <alignment horizontal="left" vertical="top"/>
      <protection locked="0"/>
    </xf>
    <xf numFmtId="0" fontId="63" fillId="0" borderId="27" xfId="0" applyFont="1" applyBorder="1" applyAlignment="1" applyProtection="1">
      <alignment horizontal="left" vertical="top"/>
      <protection locked="0"/>
    </xf>
    <xf numFmtId="0" fontId="63" fillId="0" borderId="0" xfId="0" applyFont="1" applyAlignment="1" applyProtection="1">
      <alignment horizontal="left" vertical="top"/>
      <protection locked="0"/>
    </xf>
    <xf numFmtId="0" fontId="63" fillId="0" borderId="78" xfId="0" applyFont="1" applyBorder="1" applyAlignment="1" applyProtection="1">
      <alignment horizontal="left" vertical="top"/>
      <protection locked="0"/>
    </xf>
    <xf numFmtId="0" fontId="63" fillId="0" borderId="15" xfId="0" applyFont="1" applyBorder="1" applyAlignment="1" applyProtection="1">
      <alignment horizontal="left" vertical="top"/>
      <protection locked="0"/>
    </xf>
    <xf numFmtId="0" fontId="63" fillId="0" borderId="31" xfId="0" applyFont="1" applyBorder="1" applyAlignment="1" applyProtection="1">
      <alignment horizontal="left" vertical="top"/>
      <protection locked="0"/>
    </xf>
    <xf numFmtId="0" fontId="63" fillId="2" borderId="81" xfId="0" applyFont="1" applyFill="1" applyBorder="1" applyAlignment="1">
      <alignment horizontal="center" wrapText="1"/>
    </xf>
    <xf numFmtId="0" fontId="63" fillId="2" borderId="65" xfId="0" applyFont="1" applyFill="1" applyBorder="1" applyAlignment="1">
      <alignment horizontal="center" wrapText="1"/>
    </xf>
    <xf numFmtId="0" fontId="63" fillId="2" borderId="82" xfId="0" applyFont="1" applyFill="1" applyBorder="1" applyAlignment="1">
      <alignment horizontal="center" wrapText="1"/>
    </xf>
    <xf numFmtId="0" fontId="65" fillId="0" borderId="17" xfId="0" applyFont="1" applyBorder="1" applyAlignment="1">
      <alignment horizontal="center" vertical="center"/>
    </xf>
    <xf numFmtId="0" fontId="65" fillId="0" borderId="18" xfId="0" applyFont="1" applyBorder="1" applyAlignment="1">
      <alignment horizontal="center" vertical="center"/>
    </xf>
    <xf numFmtId="0" fontId="65" fillId="0" borderId="21" xfId="0" applyFont="1" applyBorder="1" applyAlignment="1">
      <alignment horizontal="center" vertical="center"/>
    </xf>
    <xf numFmtId="0" fontId="128" fillId="0" borderId="169" xfId="0" applyFont="1" applyBorder="1" applyAlignment="1">
      <alignment horizontal="left" vertical="top" wrapText="1"/>
    </xf>
    <xf numFmtId="0" fontId="128" fillId="0" borderId="24" xfId="0" applyFont="1" applyBorder="1" applyAlignment="1">
      <alignment horizontal="left" vertical="top" wrapText="1"/>
    </xf>
    <xf numFmtId="0" fontId="128" fillId="0" borderId="27" xfId="0" applyFont="1" applyBorder="1" applyAlignment="1">
      <alignment horizontal="left" vertical="top" wrapText="1"/>
    </xf>
    <xf numFmtId="0" fontId="128" fillId="0" borderId="91" xfId="0" applyFont="1" applyBorder="1" applyAlignment="1">
      <alignment horizontal="left" vertical="top" wrapText="1"/>
    </xf>
    <xf numFmtId="0" fontId="128" fillId="0" borderId="0" xfId="0" applyFont="1" applyAlignment="1">
      <alignment horizontal="left" vertical="top" wrapText="1"/>
    </xf>
    <xf numFmtId="0" fontId="128" fillId="0" borderId="78" xfId="0" applyFont="1" applyBorder="1" applyAlignment="1">
      <alignment horizontal="left" vertical="top" wrapText="1"/>
    </xf>
    <xf numFmtId="0" fontId="128" fillId="0" borderId="94" xfId="0" applyFont="1" applyBorder="1" applyAlignment="1">
      <alignment horizontal="left" vertical="top" wrapText="1"/>
    </xf>
    <xf numFmtId="0" fontId="128" fillId="0" borderId="1" xfId="0" applyFont="1" applyBorder="1" applyAlignment="1">
      <alignment horizontal="left" vertical="top" wrapText="1"/>
    </xf>
    <xf numFmtId="0" fontId="128" fillId="0" borderId="48" xfId="0" applyFont="1" applyBorder="1" applyAlignment="1">
      <alignment horizontal="left" vertical="top" wrapText="1"/>
    </xf>
    <xf numFmtId="2" fontId="12" fillId="8" borderId="235" xfId="0" applyNumberFormat="1" applyFont="1" applyFill="1" applyBorder="1" applyAlignment="1">
      <alignment horizontal="left" vertical="top" wrapText="1"/>
    </xf>
    <xf numFmtId="2" fontId="12" fillId="8" borderId="232" xfId="0" applyNumberFormat="1" applyFont="1" applyFill="1" applyBorder="1" applyAlignment="1">
      <alignment horizontal="left" vertical="top" wrapText="1"/>
    </xf>
    <xf numFmtId="2" fontId="12" fillId="8" borderId="237" xfId="0" applyNumberFormat="1" applyFont="1" applyFill="1" applyBorder="1" applyAlignment="1">
      <alignment horizontal="left" vertical="top" wrapText="1"/>
    </xf>
    <xf numFmtId="2" fontId="12" fillId="8" borderId="90" xfId="0" applyNumberFormat="1" applyFont="1" applyFill="1" applyBorder="1" applyAlignment="1">
      <alignment horizontal="left" vertical="top" wrapText="1"/>
    </xf>
    <xf numFmtId="2" fontId="12" fillId="8" borderId="0" xfId="0" applyNumberFormat="1" applyFont="1" applyFill="1" applyAlignment="1">
      <alignment horizontal="left" vertical="top" wrapText="1"/>
    </xf>
    <xf numFmtId="2" fontId="12" fillId="8" borderId="78" xfId="0" applyNumberFormat="1" applyFont="1" applyFill="1" applyBorder="1" applyAlignment="1">
      <alignment horizontal="left" vertical="top" wrapText="1"/>
    </xf>
    <xf numFmtId="1" fontId="141" fillId="30" borderId="254" xfId="0" applyNumberFormat="1" applyFont="1" applyFill="1" applyBorder="1" applyAlignment="1">
      <alignment horizontal="center" vertical="center" textRotation="90"/>
    </xf>
    <xf numFmtId="1" fontId="141" fillId="30" borderId="12" xfId="0" applyNumberFormat="1" applyFont="1" applyFill="1" applyBorder="1" applyAlignment="1">
      <alignment horizontal="center" vertical="center" textRotation="90"/>
    </xf>
    <xf numFmtId="1" fontId="141" fillId="30" borderId="42" xfId="0" applyNumberFormat="1" applyFont="1" applyFill="1" applyBorder="1" applyAlignment="1">
      <alignment horizontal="center" vertical="center" textRotation="90"/>
    </xf>
    <xf numFmtId="0" fontId="63" fillId="0" borderId="266" xfId="0" applyFont="1" applyBorder="1" applyAlignment="1" applyProtection="1">
      <alignment horizontal="center" vertical="top"/>
      <protection locked="0"/>
    </xf>
    <xf numFmtId="0" fontId="63" fillId="0" borderId="232" xfId="0" applyFont="1" applyBorder="1" applyAlignment="1" applyProtection="1">
      <alignment horizontal="center" vertical="top"/>
      <protection locked="0"/>
    </xf>
    <xf numFmtId="0" fontId="63" fillId="0" borderId="237" xfId="0" applyFont="1" applyBorder="1" applyAlignment="1" applyProtection="1">
      <alignment horizontal="center" vertical="top"/>
      <protection locked="0"/>
    </xf>
    <xf numFmtId="0" fontId="140" fillId="30" borderId="235" xfId="0" applyFont="1" applyFill="1" applyBorder="1" applyAlignment="1">
      <alignment horizontal="left" vertical="top" wrapText="1"/>
    </xf>
    <xf numFmtId="0" fontId="140" fillId="30" borderId="232" xfId="0" applyFont="1" applyFill="1" applyBorder="1" applyAlignment="1">
      <alignment horizontal="left" vertical="top" wrapText="1"/>
    </xf>
    <xf numFmtId="0" fontId="140" fillId="30" borderId="44" xfId="0" applyFont="1" applyFill="1" applyBorder="1" applyAlignment="1">
      <alignment horizontal="left" vertical="top" wrapText="1"/>
    </xf>
    <xf numFmtId="0" fontId="140" fillId="30" borderId="1" xfId="0" applyFont="1" applyFill="1" applyBorder="1" applyAlignment="1">
      <alignment horizontal="left" vertical="top" wrapText="1"/>
    </xf>
    <xf numFmtId="0" fontId="63" fillId="2" borderId="231" xfId="0" applyFont="1" applyFill="1" applyBorder="1" applyAlignment="1">
      <alignment horizontal="center" vertical="center" wrapText="1"/>
    </xf>
    <xf numFmtId="0" fontId="63" fillId="2" borderId="94" xfId="0" applyFont="1" applyFill="1" applyBorder="1" applyAlignment="1">
      <alignment horizontal="center" vertical="center" wrapText="1"/>
    </xf>
    <xf numFmtId="0" fontId="63" fillId="2" borderId="1" xfId="0" applyFont="1" applyFill="1" applyBorder="1" applyAlignment="1">
      <alignment horizontal="center" vertical="center" wrapText="1"/>
    </xf>
    <xf numFmtId="0" fontId="165" fillId="2" borderId="1" xfId="0" applyFont="1" applyFill="1" applyBorder="1" applyAlignment="1">
      <alignment horizontal="center" vertical="center" wrapText="1"/>
    </xf>
    <xf numFmtId="0" fontId="139" fillId="0" borderId="0" xfId="0" applyFont="1" applyAlignment="1">
      <alignment horizontal="right" vertical="top" wrapText="1"/>
    </xf>
    <xf numFmtId="0" fontId="140" fillId="30" borderId="231" xfId="0" applyFont="1" applyFill="1" applyBorder="1" applyAlignment="1">
      <alignment horizontal="center" vertical="top"/>
    </xf>
    <xf numFmtId="0" fontId="140" fillId="30" borderId="264" xfId="0" applyFont="1" applyFill="1" applyBorder="1" applyAlignment="1">
      <alignment horizontal="center" vertical="top"/>
    </xf>
    <xf numFmtId="0" fontId="73" fillId="0" borderId="231" xfId="0" applyFont="1" applyBorder="1" applyAlignment="1">
      <alignment horizontal="center" vertical="top" wrapText="1"/>
    </xf>
    <xf numFmtId="0" fontId="73" fillId="0" borderId="232" xfId="0" applyFont="1" applyBorder="1" applyAlignment="1">
      <alignment horizontal="center" vertical="top" wrapText="1"/>
    </xf>
    <xf numFmtId="0" fontId="73" fillId="0" borderId="237" xfId="0" applyFont="1" applyBorder="1" applyAlignment="1">
      <alignment horizontal="center" vertical="top" wrapText="1"/>
    </xf>
    <xf numFmtId="0" fontId="73" fillId="0" borderId="91" xfId="0" applyFont="1" applyBorder="1" applyAlignment="1">
      <alignment horizontal="center" vertical="top" wrapText="1"/>
    </xf>
    <xf numFmtId="0" fontId="73" fillId="0" borderId="0" xfId="0" applyFont="1" applyAlignment="1">
      <alignment horizontal="center" vertical="top" wrapText="1"/>
    </xf>
    <xf numFmtId="0" fontId="73" fillId="0" borderId="78" xfId="0" applyFont="1" applyBorder="1" applyAlignment="1">
      <alignment horizontal="center" vertical="top" wrapText="1"/>
    </xf>
    <xf numFmtId="0" fontId="127" fillId="18" borderId="94" xfId="8" applyFill="1" applyBorder="1" applyAlignment="1" applyProtection="1">
      <alignment horizontal="center" vertical="center"/>
      <protection locked="0"/>
    </xf>
    <xf numFmtId="0" fontId="127" fillId="18" borderId="1" xfId="8" applyFill="1" applyBorder="1" applyAlignment="1" applyProtection="1">
      <alignment horizontal="center" vertical="center"/>
      <protection locked="0"/>
    </xf>
    <xf numFmtId="0" fontId="127" fillId="18" borderId="48" xfId="8" applyFill="1" applyBorder="1" applyAlignment="1" applyProtection="1">
      <alignment horizontal="center" vertical="center"/>
      <protection locked="0"/>
    </xf>
    <xf numFmtId="0" fontId="174" fillId="0" borderId="235" xfId="0" applyFont="1" applyBorder="1" applyAlignment="1" applyProtection="1">
      <alignment horizontal="left" vertical="top"/>
      <protection locked="0"/>
    </xf>
    <xf numFmtId="0" fontId="174" fillId="0" borderId="232" xfId="0" applyFont="1" applyBorder="1" applyAlignment="1" applyProtection="1">
      <alignment horizontal="left" vertical="top"/>
      <protection locked="0"/>
    </xf>
    <xf numFmtId="0" fontId="174" fillId="0" borderId="237" xfId="0" applyFont="1" applyBorder="1" applyAlignment="1" applyProtection="1">
      <alignment horizontal="left" vertical="top"/>
      <protection locked="0"/>
    </xf>
    <xf numFmtId="0" fontId="174" fillId="0" borderId="90" xfId="0" applyFont="1" applyBorder="1" applyAlignment="1" applyProtection="1">
      <alignment horizontal="left" vertical="top"/>
      <protection locked="0"/>
    </xf>
    <xf numFmtId="0" fontId="174" fillId="0" borderId="0" xfId="0" applyFont="1" applyAlignment="1" applyProtection="1">
      <alignment horizontal="left" vertical="top"/>
      <protection locked="0"/>
    </xf>
    <xf numFmtId="0" fontId="174" fillId="0" borderId="78" xfId="0" applyFont="1" applyBorder="1" applyAlignment="1" applyProtection="1">
      <alignment horizontal="left" vertical="top"/>
      <protection locked="0"/>
    </xf>
    <xf numFmtId="0" fontId="174" fillId="0" borderId="44" xfId="0" applyFont="1" applyBorder="1" applyAlignment="1" applyProtection="1">
      <alignment horizontal="left" vertical="top"/>
      <protection locked="0"/>
    </xf>
    <xf numFmtId="0" fontId="174" fillId="0" borderId="1" xfId="0" applyFont="1" applyBorder="1" applyAlignment="1" applyProtection="1">
      <alignment horizontal="left" vertical="top"/>
      <protection locked="0"/>
    </xf>
    <xf numFmtId="0" fontId="174" fillId="0" borderId="48" xfId="0" applyFont="1" applyBorder="1" applyAlignment="1" applyProtection="1">
      <alignment horizontal="left" vertical="top"/>
      <protection locked="0"/>
    </xf>
    <xf numFmtId="1" fontId="197" fillId="0" borderId="235" xfId="0" applyNumberFormat="1" applyFont="1" applyBorder="1" applyAlignment="1" applyProtection="1">
      <alignment horizontal="left" vertical="top" wrapText="1"/>
      <protection locked="0"/>
    </xf>
    <xf numFmtId="1" fontId="197" fillId="0" borderId="232" xfId="0" applyNumberFormat="1" applyFont="1" applyBorder="1" applyAlignment="1" applyProtection="1">
      <alignment horizontal="left" vertical="top" wrapText="1"/>
      <protection locked="0"/>
    </xf>
    <xf numFmtId="1" fontId="197" fillId="0" borderId="237" xfId="0" applyNumberFormat="1" applyFont="1" applyBorder="1" applyAlignment="1" applyProtection="1">
      <alignment horizontal="left" vertical="top" wrapText="1"/>
      <protection locked="0"/>
    </xf>
    <xf numFmtId="1" fontId="197" fillId="0" borderId="90" xfId="0" applyNumberFormat="1" applyFont="1" applyBorder="1" applyAlignment="1" applyProtection="1">
      <alignment horizontal="left" vertical="top" wrapText="1"/>
      <protection locked="0"/>
    </xf>
    <xf numFmtId="1" fontId="197" fillId="0" borderId="0" xfId="0" applyNumberFormat="1" applyFont="1" applyAlignment="1" applyProtection="1">
      <alignment horizontal="left" vertical="top" wrapText="1"/>
      <protection locked="0"/>
    </xf>
    <xf numFmtId="1" fontId="197" fillId="0" borderId="78" xfId="0" applyNumberFormat="1" applyFont="1" applyBorder="1" applyAlignment="1" applyProtection="1">
      <alignment horizontal="left" vertical="top" wrapText="1"/>
      <protection locked="0"/>
    </xf>
    <xf numFmtId="1" fontId="197" fillId="0" borderId="14" xfId="0" applyNumberFormat="1" applyFont="1" applyBorder="1" applyAlignment="1" applyProtection="1">
      <alignment horizontal="left" vertical="top" wrapText="1"/>
      <protection locked="0"/>
    </xf>
    <xf numFmtId="1" fontId="197" fillId="0" borderId="15" xfId="0" applyNumberFormat="1" applyFont="1" applyBorder="1" applyAlignment="1" applyProtection="1">
      <alignment horizontal="left" vertical="top" wrapText="1"/>
      <protection locked="0"/>
    </xf>
    <xf numFmtId="1" fontId="197" fillId="0" borderId="31" xfId="0" applyNumberFormat="1" applyFont="1" applyBorder="1" applyAlignment="1" applyProtection="1">
      <alignment horizontal="left" vertical="top" wrapText="1"/>
      <protection locked="0"/>
    </xf>
    <xf numFmtId="0" fontId="140" fillId="30" borderId="235" xfId="0" applyFont="1" applyFill="1" applyBorder="1" applyAlignment="1">
      <alignment horizontal="left" vertical="top"/>
    </xf>
    <xf numFmtId="0" fontId="140" fillId="30" borderId="264" xfId="0" applyFont="1" applyFill="1" applyBorder="1" applyAlignment="1">
      <alignment horizontal="left" vertical="top"/>
    </xf>
    <xf numFmtId="0" fontId="63" fillId="2" borderId="266" xfId="0" applyFont="1" applyFill="1" applyBorder="1" applyAlignment="1">
      <alignment horizontal="left" vertical="center" wrapText="1"/>
    </xf>
    <xf numFmtId="0" fontId="63" fillId="2" borderId="232" xfId="0" applyFont="1" applyFill="1" applyBorder="1" applyAlignment="1">
      <alignment horizontal="left" vertical="center" wrapText="1"/>
    </xf>
    <xf numFmtId="0" fontId="63" fillId="2" borderId="234" xfId="0" applyFont="1" applyFill="1" applyBorder="1" applyAlignment="1">
      <alignment horizontal="left" vertical="center" wrapText="1"/>
    </xf>
    <xf numFmtId="166" fontId="63" fillId="0" borderId="266" xfId="0" applyNumberFormat="1" applyFont="1" applyBorder="1" applyAlignment="1" applyProtection="1">
      <alignment horizontal="center" vertical="top"/>
      <protection locked="0"/>
    </xf>
    <xf numFmtId="166" fontId="63" fillId="0" borderId="232" xfId="0" applyNumberFormat="1" applyFont="1" applyBorder="1" applyAlignment="1" applyProtection="1">
      <alignment horizontal="center" vertical="top"/>
      <protection locked="0"/>
    </xf>
    <xf numFmtId="166" fontId="63" fillId="0" borderId="234" xfId="0" applyNumberFormat="1" applyFont="1" applyBorder="1" applyAlignment="1" applyProtection="1">
      <alignment horizontal="center" vertical="top"/>
      <protection locked="0"/>
    </xf>
    <xf numFmtId="0" fontId="140" fillId="30" borderId="201" xfId="0" applyFont="1" applyFill="1" applyBorder="1" applyAlignment="1">
      <alignment horizontal="left" vertical="top" wrapText="1"/>
    </xf>
    <xf numFmtId="0" fontId="140" fillId="30" borderId="202" xfId="0" applyFont="1" applyFill="1" applyBorder="1" applyAlignment="1">
      <alignment horizontal="left" vertical="top" wrapText="1"/>
    </xf>
    <xf numFmtId="0" fontId="140" fillId="30" borderId="207" xfId="0" applyFont="1" applyFill="1" applyBorder="1" applyAlignment="1">
      <alignment horizontal="left" vertical="top" wrapText="1"/>
    </xf>
    <xf numFmtId="0" fontId="11" fillId="6" borderId="0" xfId="0" applyFont="1" applyFill="1" applyAlignment="1">
      <alignment horizontal="center" vertical="center" wrapText="1"/>
    </xf>
    <xf numFmtId="0" fontId="11" fillId="0" borderId="154" xfId="0" applyFont="1" applyBorder="1" applyAlignment="1">
      <alignment horizontal="center" vertical="center" textRotation="90"/>
    </xf>
    <xf numFmtId="1" fontId="12" fillId="0" borderId="0" xfId="0" applyNumberFormat="1" applyFont="1" applyAlignment="1">
      <alignment horizontal="left" vertical="top"/>
    </xf>
    <xf numFmtId="0" fontId="24" fillId="0" borderId="35" xfId="0" applyFont="1" applyBorder="1" applyAlignment="1">
      <alignment horizontal="center"/>
    </xf>
    <xf numFmtId="0" fontId="24" fillId="0" borderId="36" xfId="0" applyFont="1" applyBorder="1" applyAlignment="1">
      <alignment horizontal="center"/>
    </xf>
    <xf numFmtId="2" fontId="18" fillId="4" borderId="32" xfId="0" applyNumberFormat="1" applyFont="1" applyFill="1" applyBorder="1" applyAlignment="1">
      <alignment horizontal="center" vertical="center" textRotation="90"/>
    </xf>
    <xf numFmtId="2" fontId="18" fillId="4" borderId="13" xfId="0" applyNumberFormat="1" applyFont="1" applyFill="1" applyBorder="1" applyAlignment="1">
      <alignment horizontal="center" vertical="center" textRotation="90"/>
    </xf>
    <xf numFmtId="0" fontId="11" fillId="4" borderId="33" xfId="0" applyFont="1" applyFill="1" applyBorder="1" applyAlignment="1">
      <alignment horizontal="left" vertical="top" wrapText="1"/>
    </xf>
    <xf numFmtId="0" fontId="11" fillId="4" borderId="24" xfId="0" applyFont="1" applyFill="1" applyBorder="1" applyAlignment="1">
      <alignment horizontal="left" vertical="top" wrapText="1"/>
    </xf>
    <xf numFmtId="0" fontId="11" fillId="4" borderId="25" xfId="0" applyFont="1" applyFill="1" applyBorder="1" applyAlignment="1">
      <alignment horizontal="left" vertical="top" wrapText="1"/>
    </xf>
    <xf numFmtId="0" fontId="11" fillId="4" borderId="14" xfId="0" applyFont="1" applyFill="1" applyBorder="1" applyAlignment="1">
      <alignment horizontal="left" vertical="top" wrapText="1"/>
    </xf>
    <xf numFmtId="0" fontId="11" fillId="4" borderId="15" xfId="0" applyFont="1" applyFill="1" applyBorder="1" applyAlignment="1">
      <alignment horizontal="left" vertical="top" wrapText="1"/>
    </xf>
    <xf numFmtId="0" fontId="11" fillId="4" borderId="16" xfId="0" applyFont="1" applyFill="1" applyBorder="1" applyAlignment="1">
      <alignment horizontal="left" vertical="top" wrapText="1"/>
    </xf>
    <xf numFmtId="0" fontId="24" fillId="0" borderId="26" xfId="0" applyFont="1" applyBorder="1" applyAlignment="1">
      <alignment vertical="center"/>
    </xf>
    <xf numFmtId="0" fontId="24" fillId="0" borderId="24" xfId="0" applyFont="1" applyBorder="1" applyAlignment="1">
      <alignment vertical="center"/>
    </xf>
    <xf numFmtId="0" fontId="24" fillId="0" borderId="30" xfId="0" applyFont="1" applyBorder="1" applyAlignment="1">
      <alignment vertical="center"/>
    </xf>
    <xf numFmtId="0" fontId="24" fillId="0" borderId="15" xfId="0" applyFont="1" applyBorder="1" applyAlignment="1">
      <alignment vertical="center"/>
    </xf>
    <xf numFmtId="0" fontId="11" fillId="4" borderId="33" xfId="0" applyFont="1" applyFill="1" applyBorder="1" applyAlignment="1">
      <alignment horizontal="left" vertical="top"/>
    </xf>
    <xf numFmtId="0" fontId="11" fillId="4" borderId="24" xfId="0" applyFont="1" applyFill="1" applyBorder="1" applyAlignment="1">
      <alignment horizontal="left" vertical="top"/>
    </xf>
    <xf numFmtId="0" fontId="11" fillId="4" borderId="25" xfId="0" applyFont="1" applyFill="1" applyBorder="1" applyAlignment="1">
      <alignment horizontal="left" vertical="top"/>
    </xf>
    <xf numFmtId="0" fontId="11" fillId="4" borderId="14" xfId="0" applyFont="1" applyFill="1" applyBorder="1" applyAlignment="1">
      <alignment horizontal="left" vertical="top"/>
    </xf>
    <xf numFmtId="0" fontId="11" fillId="4" borderId="15" xfId="0" applyFont="1" applyFill="1" applyBorder="1" applyAlignment="1">
      <alignment horizontal="left" vertical="top"/>
    </xf>
    <xf numFmtId="0" fontId="11" fillId="4" borderId="16" xfId="0" applyFont="1" applyFill="1" applyBorder="1" applyAlignment="1">
      <alignment horizontal="left" vertical="top"/>
    </xf>
    <xf numFmtId="0" fontId="24" fillId="0" borderId="26" xfId="0" applyFont="1" applyBorder="1" applyAlignment="1">
      <alignment horizontal="center" vertical="top"/>
    </xf>
    <xf numFmtId="0" fontId="24" fillId="0" borderId="24" xfId="0" applyFont="1" applyBorder="1" applyAlignment="1">
      <alignment horizontal="center" vertical="top"/>
    </xf>
    <xf numFmtId="0" fontId="24" fillId="0" borderId="30" xfId="0" applyFont="1" applyBorder="1" applyAlignment="1">
      <alignment horizontal="center" vertical="top"/>
    </xf>
    <xf numFmtId="0" fontId="24" fillId="0" borderId="15" xfId="0" applyFont="1" applyBorder="1" applyAlignment="1">
      <alignment horizontal="center" vertical="top"/>
    </xf>
    <xf numFmtId="0" fontId="42" fillId="0" borderId="17" xfId="0" applyFont="1" applyBorder="1" applyAlignment="1">
      <alignment horizontal="center" vertical="center"/>
    </xf>
    <xf numFmtId="0" fontId="24" fillId="0" borderId="17" xfId="0" applyFont="1" applyBorder="1" applyAlignment="1">
      <alignment horizontal="center"/>
    </xf>
    <xf numFmtId="0" fontId="24" fillId="0" borderId="18" xfId="0" applyFont="1" applyBorder="1" applyAlignment="1">
      <alignment horizontal="center"/>
    </xf>
    <xf numFmtId="0" fontId="24" fillId="0" borderId="35" xfId="0" applyFont="1" applyBorder="1" applyAlignment="1">
      <alignment vertical="top"/>
    </xf>
    <xf numFmtId="0" fontId="24" fillId="0" borderId="36" xfId="0" applyFont="1" applyBorder="1" applyAlignment="1">
      <alignment vertical="top"/>
    </xf>
    <xf numFmtId="0" fontId="24" fillId="0" borderId="17" xfId="0" applyFont="1" applyBorder="1" applyAlignment="1">
      <alignment vertical="top"/>
    </xf>
    <xf numFmtId="0" fontId="24" fillId="0" borderId="18" xfId="0" applyFont="1" applyBorder="1" applyAlignment="1">
      <alignment vertical="top"/>
    </xf>
    <xf numFmtId="0" fontId="213" fillId="36" borderId="22" xfId="10" applyNumberFormat="1" applyFont="1" applyFill="1" applyBorder="1" applyAlignment="1">
      <alignment horizontal="center" vertical="center" textRotation="90"/>
    </xf>
    <xf numFmtId="0" fontId="213" fillId="36" borderId="28" xfId="10" applyNumberFormat="1" applyFont="1" applyFill="1" applyBorder="1" applyAlignment="1">
      <alignment horizontal="center" vertical="center" textRotation="90"/>
    </xf>
  </cellXfs>
  <cellStyles count="16">
    <cellStyle name="Accent1" xfId="13" builtinId="29"/>
    <cellStyle name="Accent5" xfId="4" builtinId="45"/>
    <cellStyle name="Accent6" xfId="5" builtinId="49"/>
    <cellStyle name="Good" xfId="9" builtinId="26"/>
    <cellStyle name="Hyperlink" xfId="8" builtinId="8"/>
    <cellStyle name="Normal" xfId="0" builtinId="0"/>
    <cellStyle name="Normal 2" xfId="6" xr:uid="{7102E0AA-8EC7-4710-80C9-CF29141466BF}"/>
    <cellStyle name="Normal 2 2" xfId="10" xr:uid="{BD77911D-4E61-445C-835C-CBE04EAB82A6}"/>
    <cellStyle name="Normal 2 3" xfId="15" xr:uid="{FCB935E6-3264-48EA-98A7-54CA6A57B1DD}"/>
    <cellStyle name="Normal 3" xfId="7" xr:uid="{9048059C-E322-49C4-9610-2D8B80DE4EB7}"/>
    <cellStyle name="Normal 4" xfId="11" xr:uid="{B23CA535-5AE6-4A72-BE51-2DEC1028F679}"/>
    <cellStyle name="Normal 5" xfId="12" xr:uid="{D8514E6C-F014-4BF4-A4E5-A2A08A99540A}"/>
    <cellStyle name="Normal 6" xfId="14" xr:uid="{08DA310F-BBB1-4B2E-93F6-1EF3F601EF73}"/>
    <cellStyle name="Normal_Application-ED All-ED 09331-Feb07-02" xfId="2" xr:uid="{41A88F83-A556-4F2F-9911-2DE249CFA0A2}"/>
    <cellStyle name="Normal_Master (2)" xfId="3" xr:uid="{B7835D0D-E1B8-4BD5-A964-766AD258C247}"/>
    <cellStyle name="Percent" xfId="1" builtinId="5"/>
  </cellStyles>
  <dxfs count="5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ndense val="0"/>
        <extend val="0"/>
        <color indexed="36"/>
      </font>
      <fill>
        <patternFill>
          <bgColor indexed="17"/>
        </patternFill>
      </fill>
    </dxf>
    <dxf>
      <font>
        <condense val="0"/>
        <extend val="0"/>
        <color indexed="36"/>
      </font>
      <fill>
        <patternFill>
          <bgColor indexed="17"/>
        </patternFill>
      </fill>
    </dxf>
    <dxf>
      <font>
        <condense val="0"/>
        <extend val="0"/>
        <color rgb="FF9C0006"/>
      </font>
      <fill>
        <patternFill>
          <bgColor rgb="FFFFC7CE"/>
        </patternFill>
      </fill>
    </dxf>
    <dxf>
      <font>
        <strike val="0"/>
        <color theme="0" tint="-4.9989318521683403E-2"/>
      </font>
      <fill>
        <patternFill>
          <bgColor theme="0" tint="-4.9989318521683403E-2"/>
        </patternFill>
      </fill>
    </dxf>
    <dxf>
      <font>
        <condense val="0"/>
        <extend val="0"/>
        <color rgb="FF9C0006"/>
      </font>
      <fill>
        <patternFill>
          <bgColor rgb="FFFFC7CE"/>
        </patternFill>
      </fill>
    </dxf>
    <dxf>
      <font>
        <strike val="0"/>
        <color theme="0" tint="-4.9989318521683403E-2"/>
      </font>
      <fill>
        <patternFill>
          <bgColor theme="0" tint="-4.9989318521683403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FF99"/>
      <color rgb="FF000080"/>
      <color rgb="FF548235"/>
      <color rgb="FF305496"/>
      <color rgb="FF0000FF"/>
      <color rgb="FFF8CBAD"/>
      <color rgb="FFFCE4D6"/>
      <color rgb="FFCCFFCC"/>
      <color rgb="FF2F75B5"/>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checked="Checked" lockText="1" noThreeD="1"/>
</file>

<file path=xl/ctrlProps/ctrlProp102.xml><?xml version="1.0" encoding="utf-8"?>
<formControlPr xmlns="http://schemas.microsoft.com/office/spreadsheetml/2009/9/main" objectType="CheckBox" checked="Checked" lockText="1" noThreeD="1"/>
</file>

<file path=xl/ctrlProps/ctrlProp103.xml><?xml version="1.0" encoding="utf-8"?>
<formControlPr xmlns="http://schemas.microsoft.com/office/spreadsheetml/2009/9/main" objectType="CheckBox" checked="Checked"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checked="Checked" lockText="1" noThreeD="1"/>
</file>

<file path=xl/ctrlProps/ctrlProp108.xml><?xml version="1.0" encoding="utf-8"?>
<formControlPr xmlns="http://schemas.microsoft.com/office/spreadsheetml/2009/9/main" objectType="CheckBox" checked="Checked" lockText="1" noThreeD="1"/>
</file>

<file path=xl/ctrlProps/ctrlProp109.xml><?xml version="1.0" encoding="utf-8"?>
<formControlPr xmlns="http://schemas.microsoft.com/office/spreadsheetml/2009/9/main" objectType="CheckBox" checked="Checked"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checked="Checked" lockText="1" noThreeD="1"/>
</file>

<file path=xl/ctrlProps/ctrlProp114.xml><?xml version="1.0" encoding="utf-8"?>
<formControlPr xmlns="http://schemas.microsoft.com/office/spreadsheetml/2009/9/main" objectType="CheckBox" checked="Checked" lockText="1" noThreeD="1"/>
</file>

<file path=xl/ctrlProps/ctrlProp115.xml><?xml version="1.0" encoding="utf-8"?>
<formControlPr xmlns="http://schemas.microsoft.com/office/spreadsheetml/2009/9/main" objectType="CheckBox" checked="Checked"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checked="Checked" lockText="1" noThreeD="1"/>
</file>

<file path=xl/ctrlProps/ctrlProp126.xml><?xml version="1.0" encoding="utf-8"?>
<formControlPr xmlns="http://schemas.microsoft.com/office/spreadsheetml/2009/9/main" objectType="CheckBox" checked="Checked" lockText="1" noThreeD="1"/>
</file>

<file path=xl/ctrlProps/ctrlProp127.xml><?xml version="1.0" encoding="utf-8"?>
<formControlPr xmlns="http://schemas.microsoft.com/office/spreadsheetml/2009/9/main" objectType="CheckBox" checked="Checked"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checked="Checked" lockText="1" noThreeD="1"/>
</file>

<file path=xl/ctrlProps/ctrlProp131.xml><?xml version="1.0" encoding="utf-8"?>
<formControlPr xmlns="http://schemas.microsoft.com/office/spreadsheetml/2009/9/main" objectType="CheckBox" checked="Checked"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checked="Checked"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checked="Checked" lockText="1" noThreeD="1"/>
</file>

<file path=xl/ctrlProps/ctrlProp151.xml><?xml version="1.0" encoding="utf-8"?>
<formControlPr xmlns="http://schemas.microsoft.com/office/spreadsheetml/2009/9/main" objectType="CheckBox" checked="Checked"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checked="Checked" lockText="1" noThreeD="1"/>
</file>

<file path=xl/ctrlProps/ctrlProp162.xml><?xml version="1.0" encoding="utf-8"?>
<formControlPr xmlns="http://schemas.microsoft.com/office/spreadsheetml/2009/9/main" objectType="CheckBox" checked="Checked" lockText="1" noThreeD="1"/>
</file>

<file path=xl/ctrlProps/ctrlProp163.xml><?xml version="1.0" encoding="utf-8"?>
<formControlPr xmlns="http://schemas.microsoft.com/office/spreadsheetml/2009/9/main" objectType="CheckBox" checked="Checked"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checked="Checked" lockText="1" noThreeD="1"/>
</file>

<file path=xl/ctrlProps/ctrlProp181.xml><?xml version="1.0" encoding="utf-8"?>
<formControlPr xmlns="http://schemas.microsoft.com/office/spreadsheetml/2009/9/main" objectType="CheckBox" checked="Checked"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checked="Checked" lockText="1" noThreeD="1"/>
</file>

<file path=xl/ctrlProps/ctrlProp186.xml><?xml version="1.0" encoding="utf-8"?>
<formControlPr xmlns="http://schemas.microsoft.com/office/spreadsheetml/2009/9/main" objectType="CheckBox" checked="Checked" lockText="1" noThreeD="1"/>
</file>

<file path=xl/ctrlProps/ctrlProp187.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Radio" firstButton="1"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Radio" firstButton="1"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firstButton="1"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checked="Checked"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GBox"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Radio" lockText="1" noThreeD="1"/>
</file>

<file path=xl/ctrlProps/ctrlProp76.xml><?xml version="1.0" encoding="utf-8"?>
<formControlPr xmlns="http://schemas.microsoft.com/office/spreadsheetml/2009/9/main" objectType="Radio" checked="Checked"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Radio" firstButton="1"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Radio" checked="Checked" lockText="1" noThreeD="1"/>
</file>

<file path=xl/ctrlProps/ctrlProp93.xml><?xml version="1.0" encoding="utf-8"?>
<formControlPr xmlns="http://schemas.microsoft.com/office/spreadsheetml/2009/9/main" objectType="GBox" noThreeD="1"/>
</file>

<file path=xl/ctrlProps/ctrlProp94.xml><?xml version="1.0" encoding="utf-8"?>
<formControlPr xmlns="http://schemas.microsoft.com/office/spreadsheetml/2009/9/main" objectType="Radio" firstButton="1" lockText="1" noThreeD="1"/>
</file>

<file path=xl/ctrlProps/ctrlProp95.xml><?xml version="1.0" encoding="utf-8"?>
<formControlPr xmlns="http://schemas.microsoft.com/office/spreadsheetml/2009/9/main" objectType="Radio" lockText="1" noThreeD="1"/>
</file>

<file path=xl/ctrlProps/ctrlProp96.xml><?xml version="1.0" encoding="utf-8"?>
<formControlPr xmlns="http://schemas.microsoft.com/office/spreadsheetml/2009/9/main" objectType="Radio" checked="Checked" lockText="1" noThreeD="1"/>
</file>

<file path=xl/ctrlProps/ctrlProp97.xml><?xml version="1.0" encoding="utf-8"?>
<formControlPr xmlns="http://schemas.microsoft.com/office/spreadsheetml/2009/9/main" objectType="GBox"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38101</xdr:colOff>
      <xdr:row>0</xdr:row>
      <xdr:rowOff>57151</xdr:rowOff>
    </xdr:from>
    <xdr:to>
      <xdr:col>3</xdr:col>
      <xdr:colOff>485776</xdr:colOff>
      <xdr:row>2</xdr:row>
      <xdr:rowOff>209551</xdr:rowOff>
    </xdr:to>
    <xdr:pic>
      <xdr:nvPicPr>
        <xdr:cNvPr id="3" name="Picture 62" descr="TSSA Red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9551" y="57151"/>
          <a:ext cx="64770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208</xdr:row>
          <xdr:rowOff>0</xdr:rowOff>
        </xdr:from>
        <xdr:to>
          <xdr:col>3</xdr:col>
          <xdr:colOff>304800</xdr:colOff>
          <xdr:row>209</xdr:row>
          <xdr:rowOff>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A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209</xdr:row>
          <xdr:rowOff>0</xdr:rowOff>
        </xdr:from>
        <xdr:to>
          <xdr:col>3</xdr:col>
          <xdr:colOff>304800</xdr:colOff>
          <xdr:row>210</xdr:row>
          <xdr:rowOff>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A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208</xdr:row>
          <xdr:rowOff>0</xdr:rowOff>
        </xdr:from>
        <xdr:to>
          <xdr:col>8</xdr:col>
          <xdr:colOff>97971</xdr:colOff>
          <xdr:row>209</xdr:row>
          <xdr:rowOff>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A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208</xdr:row>
          <xdr:rowOff>0</xdr:rowOff>
        </xdr:from>
        <xdr:to>
          <xdr:col>3</xdr:col>
          <xdr:colOff>304800</xdr:colOff>
          <xdr:row>209</xdr:row>
          <xdr:rowOff>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A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209</xdr:row>
          <xdr:rowOff>0</xdr:rowOff>
        </xdr:from>
        <xdr:to>
          <xdr:col>3</xdr:col>
          <xdr:colOff>304800</xdr:colOff>
          <xdr:row>210</xdr:row>
          <xdr:rowOff>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A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208</xdr:row>
          <xdr:rowOff>0</xdr:rowOff>
        </xdr:from>
        <xdr:to>
          <xdr:col>8</xdr:col>
          <xdr:colOff>97971</xdr:colOff>
          <xdr:row>209</xdr:row>
          <xdr:rowOff>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A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176</xdr:row>
          <xdr:rowOff>0</xdr:rowOff>
        </xdr:from>
        <xdr:to>
          <xdr:col>3</xdr:col>
          <xdr:colOff>304800</xdr:colOff>
          <xdr:row>177</xdr:row>
          <xdr:rowOff>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A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177</xdr:row>
          <xdr:rowOff>0</xdr:rowOff>
        </xdr:from>
        <xdr:to>
          <xdr:col>3</xdr:col>
          <xdr:colOff>304800</xdr:colOff>
          <xdr:row>178</xdr:row>
          <xdr:rowOff>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A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176</xdr:row>
          <xdr:rowOff>0</xdr:rowOff>
        </xdr:from>
        <xdr:to>
          <xdr:col>8</xdr:col>
          <xdr:colOff>97971</xdr:colOff>
          <xdr:row>177</xdr:row>
          <xdr:rowOff>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A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176</xdr:row>
          <xdr:rowOff>0</xdr:rowOff>
        </xdr:from>
        <xdr:to>
          <xdr:col>3</xdr:col>
          <xdr:colOff>304800</xdr:colOff>
          <xdr:row>177</xdr:row>
          <xdr:rowOff>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A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177</xdr:row>
          <xdr:rowOff>0</xdr:rowOff>
        </xdr:from>
        <xdr:to>
          <xdr:col>3</xdr:col>
          <xdr:colOff>304800</xdr:colOff>
          <xdr:row>178</xdr:row>
          <xdr:rowOff>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A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176</xdr:row>
          <xdr:rowOff>0</xdr:rowOff>
        </xdr:from>
        <xdr:to>
          <xdr:col>8</xdr:col>
          <xdr:colOff>97971</xdr:colOff>
          <xdr:row>177</xdr:row>
          <xdr:rowOff>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A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123825</xdr:colOff>
      <xdr:row>0</xdr:row>
      <xdr:rowOff>47625</xdr:rowOff>
    </xdr:from>
    <xdr:to>
      <xdr:col>3</xdr:col>
      <xdr:colOff>752475</xdr:colOff>
      <xdr:row>2</xdr:row>
      <xdr:rowOff>180975</xdr:rowOff>
    </xdr:to>
    <xdr:pic>
      <xdr:nvPicPr>
        <xdr:cNvPr id="21" name="Picture 280" descr="TSSA Red Logo">
          <a:extLst>
            <a:ext uri="{FF2B5EF4-FFF2-40B4-BE49-F238E27FC236}">
              <a16:creationId xmlns:a16="http://schemas.microsoft.com/office/drawing/2014/main" id="{00000000-0008-0000-0A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190</xdr:row>
          <xdr:rowOff>0</xdr:rowOff>
        </xdr:from>
        <xdr:to>
          <xdr:col>3</xdr:col>
          <xdr:colOff>304800</xdr:colOff>
          <xdr:row>191</xdr:row>
          <xdr:rowOff>0</xdr:rowOff>
        </xdr:to>
        <xdr:sp macro="" textlink="">
          <xdr:nvSpPr>
            <xdr:cNvPr id="12289" name="Check Box 1" hidden="1">
              <a:extLst>
                <a:ext uri="{63B3BB69-23CF-44E3-9099-C40C66FF867C}">
                  <a14:compatExt spid="_x0000_s12289"/>
                </a:ext>
                <a:ext uri="{FF2B5EF4-FFF2-40B4-BE49-F238E27FC236}">
                  <a16:creationId xmlns:a16="http://schemas.microsoft.com/office/drawing/2014/main" id="{00000000-0008-0000-0B00-00000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191</xdr:row>
          <xdr:rowOff>0</xdr:rowOff>
        </xdr:from>
        <xdr:to>
          <xdr:col>3</xdr:col>
          <xdr:colOff>304800</xdr:colOff>
          <xdr:row>192</xdr:row>
          <xdr:rowOff>0</xdr:rowOff>
        </xdr:to>
        <xdr:sp macro="" textlink="">
          <xdr:nvSpPr>
            <xdr:cNvPr id="12290" name="Check Box 2" hidden="1">
              <a:extLst>
                <a:ext uri="{63B3BB69-23CF-44E3-9099-C40C66FF867C}">
                  <a14:compatExt spid="_x0000_s12290"/>
                </a:ext>
                <a:ext uri="{FF2B5EF4-FFF2-40B4-BE49-F238E27FC236}">
                  <a16:creationId xmlns:a16="http://schemas.microsoft.com/office/drawing/2014/main" id="{00000000-0008-0000-0B00-00000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190</xdr:row>
          <xdr:rowOff>0</xdr:rowOff>
        </xdr:from>
        <xdr:to>
          <xdr:col>8</xdr:col>
          <xdr:colOff>97971</xdr:colOff>
          <xdr:row>191</xdr:row>
          <xdr:rowOff>0</xdr:rowOff>
        </xdr:to>
        <xdr:sp macro="" textlink="">
          <xdr:nvSpPr>
            <xdr:cNvPr id="12291" name="Check Box 3" hidden="1">
              <a:extLst>
                <a:ext uri="{63B3BB69-23CF-44E3-9099-C40C66FF867C}">
                  <a14:compatExt spid="_x0000_s12291"/>
                </a:ext>
                <a:ext uri="{FF2B5EF4-FFF2-40B4-BE49-F238E27FC236}">
                  <a16:creationId xmlns:a16="http://schemas.microsoft.com/office/drawing/2014/main" id="{00000000-0008-0000-0B00-00000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190</xdr:row>
          <xdr:rowOff>0</xdr:rowOff>
        </xdr:from>
        <xdr:to>
          <xdr:col>3</xdr:col>
          <xdr:colOff>304800</xdr:colOff>
          <xdr:row>191</xdr:row>
          <xdr:rowOff>0</xdr:rowOff>
        </xdr:to>
        <xdr:sp macro="" textlink="">
          <xdr:nvSpPr>
            <xdr:cNvPr id="12292" name="Check Box 4" hidden="1">
              <a:extLst>
                <a:ext uri="{63B3BB69-23CF-44E3-9099-C40C66FF867C}">
                  <a14:compatExt spid="_x0000_s12292"/>
                </a:ext>
                <a:ext uri="{FF2B5EF4-FFF2-40B4-BE49-F238E27FC236}">
                  <a16:creationId xmlns:a16="http://schemas.microsoft.com/office/drawing/2014/main" id="{00000000-0008-0000-0B00-00000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191</xdr:row>
          <xdr:rowOff>0</xdr:rowOff>
        </xdr:from>
        <xdr:to>
          <xdr:col>3</xdr:col>
          <xdr:colOff>304800</xdr:colOff>
          <xdr:row>192</xdr:row>
          <xdr:rowOff>0</xdr:rowOff>
        </xdr:to>
        <xdr:sp macro="" textlink="">
          <xdr:nvSpPr>
            <xdr:cNvPr id="12293" name="Check Box 5" hidden="1">
              <a:extLst>
                <a:ext uri="{63B3BB69-23CF-44E3-9099-C40C66FF867C}">
                  <a14:compatExt spid="_x0000_s12293"/>
                </a:ext>
                <a:ext uri="{FF2B5EF4-FFF2-40B4-BE49-F238E27FC236}">
                  <a16:creationId xmlns:a16="http://schemas.microsoft.com/office/drawing/2014/main" id="{00000000-0008-0000-0B00-00000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190</xdr:row>
          <xdr:rowOff>0</xdr:rowOff>
        </xdr:from>
        <xdr:to>
          <xdr:col>8</xdr:col>
          <xdr:colOff>97971</xdr:colOff>
          <xdr:row>191</xdr:row>
          <xdr:rowOff>0</xdr:rowOff>
        </xdr:to>
        <xdr:sp macro="" textlink="">
          <xdr:nvSpPr>
            <xdr:cNvPr id="12294" name="Check Box 6" hidden="1">
              <a:extLst>
                <a:ext uri="{63B3BB69-23CF-44E3-9099-C40C66FF867C}">
                  <a14:compatExt spid="_x0000_s12294"/>
                </a:ext>
                <a:ext uri="{FF2B5EF4-FFF2-40B4-BE49-F238E27FC236}">
                  <a16:creationId xmlns:a16="http://schemas.microsoft.com/office/drawing/2014/main" id="{00000000-0008-0000-0B00-00000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158</xdr:row>
          <xdr:rowOff>0</xdr:rowOff>
        </xdr:from>
        <xdr:to>
          <xdr:col>3</xdr:col>
          <xdr:colOff>304800</xdr:colOff>
          <xdr:row>159</xdr:row>
          <xdr:rowOff>0</xdr:rowOff>
        </xdr:to>
        <xdr:sp macro="" textlink="">
          <xdr:nvSpPr>
            <xdr:cNvPr id="12295" name="Check Box 7" hidden="1">
              <a:extLst>
                <a:ext uri="{63B3BB69-23CF-44E3-9099-C40C66FF867C}">
                  <a14:compatExt spid="_x0000_s12295"/>
                </a:ext>
                <a:ext uri="{FF2B5EF4-FFF2-40B4-BE49-F238E27FC236}">
                  <a16:creationId xmlns:a16="http://schemas.microsoft.com/office/drawing/2014/main" id="{00000000-0008-0000-0B00-000007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159</xdr:row>
          <xdr:rowOff>0</xdr:rowOff>
        </xdr:from>
        <xdr:to>
          <xdr:col>3</xdr:col>
          <xdr:colOff>304800</xdr:colOff>
          <xdr:row>160</xdr:row>
          <xdr:rowOff>0</xdr:rowOff>
        </xdr:to>
        <xdr:sp macro="" textlink="">
          <xdr:nvSpPr>
            <xdr:cNvPr id="12296" name="Check Box 8" hidden="1">
              <a:extLst>
                <a:ext uri="{63B3BB69-23CF-44E3-9099-C40C66FF867C}">
                  <a14:compatExt spid="_x0000_s12296"/>
                </a:ext>
                <a:ext uri="{FF2B5EF4-FFF2-40B4-BE49-F238E27FC236}">
                  <a16:creationId xmlns:a16="http://schemas.microsoft.com/office/drawing/2014/main" id="{00000000-0008-0000-0B00-000008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158</xdr:row>
          <xdr:rowOff>0</xdr:rowOff>
        </xdr:from>
        <xdr:to>
          <xdr:col>8</xdr:col>
          <xdr:colOff>97971</xdr:colOff>
          <xdr:row>159</xdr:row>
          <xdr:rowOff>0</xdr:rowOff>
        </xdr:to>
        <xdr:sp macro="" textlink="">
          <xdr:nvSpPr>
            <xdr:cNvPr id="12297" name="Check Box 9" hidden="1">
              <a:extLst>
                <a:ext uri="{63B3BB69-23CF-44E3-9099-C40C66FF867C}">
                  <a14:compatExt spid="_x0000_s12297"/>
                </a:ext>
                <a:ext uri="{FF2B5EF4-FFF2-40B4-BE49-F238E27FC236}">
                  <a16:creationId xmlns:a16="http://schemas.microsoft.com/office/drawing/2014/main" id="{00000000-0008-0000-0B00-000009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158</xdr:row>
          <xdr:rowOff>0</xdr:rowOff>
        </xdr:from>
        <xdr:to>
          <xdr:col>3</xdr:col>
          <xdr:colOff>304800</xdr:colOff>
          <xdr:row>159</xdr:row>
          <xdr:rowOff>0</xdr:rowOff>
        </xdr:to>
        <xdr:sp macro="" textlink="">
          <xdr:nvSpPr>
            <xdr:cNvPr id="12298" name="Check Box 10" hidden="1">
              <a:extLst>
                <a:ext uri="{63B3BB69-23CF-44E3-9099-C40C66FF867C}">
                  <a14:compatExt spid="_x0000_s12298"/>
                </a:ext>
                <a:ext uri="{FF2B5EF4-FFF2-40B4-BE49-F238E27FC236}">
                  <a16:creationId xmlns:a16="http://schemas.microsoft.com/office/drawing/2014/main" id="{00000000-0008-0000-0B00-00000A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159</xdr:row>
          <xdr:rowOff>0</xdr:rowOff>
        </xdr:from>
        <xdr:to>
          <xdr:col>3</xdr:col>
          <xdr:colOff>304800</xdr:colOff>
          <xdr:row>160</xdr:row>
          <xdr:rowOff>0</xdr:rowOff>
        </xdr:to>
        <xdr:sp macro="" textlink="">
          <xdr:nvSpPr>
            <xdr:cNvPr id="12299" name="Check Box 11" hidden="1">
              <a:extLst>
                <a:ext uri="{63B3BB69-23CF-44E3-9099-C40C66FF867C}">
                  <a14:compatExt spid="_x0000_s12299"/>
                </a:ext>
                <a:ext uri="{FF2B5EF4-FFF2-40B4-BE49-F238E27FC236}">
                  <a16:creationId xmlns:a16="http://schemas.microsoft.com/office/drawing/2014/main" id="{00000000-0008-0000-0B00-00000B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158</xdr:row>
          <xdr:rowOff>0</xdr:rowOff>
        </xdr:from>
        <xdr:to>
          <xdr:col>8</xdr:col>
          <xdr:colOff>97971</xdr:colOff>
          <xdr:row>159</xdr:row>
          <xdr:rowOff>0</xdr:rowOff>
        </xdr:to>
        <xdr:sp macro="" textlink="">
          <xdr:nvSpPr>
            <xdr:cNvPr id="12300" name="Check Box 12" hidden="1">
              <a:extLst>
                <a:ext uri="{63B3BB69-23CF-44E3-9099-C40C66FF867C}">
                  <a14:compatExt spid="_x0000_s12300"/>
                </a:ext>
                <a:ext uri="{FF2B5EF4-FFF2-40B4-BE49-F238E27FC236}">
                  <a16:creationId xmlns:a16="http://schemas.microsoft.com/office/drawing/2014/main" id="{00000000-0008-0000-0B00-00000C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123825</xdr:colOff>
      <xdr:row>0</xdr:row>
      <xdr:rowOff>47625</xdr:rowOff>
    </xdr:from>
    <xdr:to>
      <xdr:col>3</xdr:col>
      <xdr:colOff>752475</xdr:colOff>
      <xdr:row>2</xdr:row>
      <xdr:rowOff>180975</xdr:rowOff>
    </xdr:to>
    <xdr:pic>
      <xdr:nvPicPr>
        <xdr:cNvPr id="46" name="Picture 280" descr="TSSA Red Logo">
          <a:extLst>
            <a:ext uri="{FF2B5EF4-FFF2-40B4-BE49-F238E27FC236}">
              <a16:creationId xmlns:a16="http://schemas.microsoft.com/office/drawing/2014/main" id="{00000000-0008-0000-0B00-00002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121224</xdr:colOff>
      <xdr:row>82</xdr:row>
      <xdr:rowOff>8659</xdr:rowOff>
    </xdr:from>
    <xdr:to>
      <xdr:col>7</xdr:col>
      <xdr:colOff>15818</xdr:colOff>
      <xdr:row>84</xdr:row>
      <xdr:rowOff>0</xdr:rowOff>
    </xdr:to>
    <xdr:pic>
      <xdr:nvPicPr>
        <xdr:cNvPr id="8" name="Picture 7">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2"/>
        <a:stretch>
          <a:fillRect/>
        </a:stretch>
      </xdr:blipFill>
      <xdr:spPr>
        <a:xfrm>
          <a:off x="658088" y="20599977"/>
          <a:ext cx="1808253" cy="493568"/>
        </a:xfrm>
        <a:prstGeom prst="rect">
          <a:avLst/>
        </a:prstGeom>
      </xdr:spPr>
    </xdr:pic>
    <xdr:clientData/>
  </xdr:twoCellAnchor>
  <xdr:twoCellAnchor editAs="oneCell">
    <xdr:from>
      <xdr:col>3</xdr:col>
      <xdr:colOff>103907</xdr:colOff>
      <xdr:row>84</xdr:row>
      <xdr:rowOff>17319</xdr:rowOff>
    </xdr:from>
    <xdr:to>
      <xdr:col>7</xdr:col>
      <xdr:colOff>0</xdr:colOff>
      <xdr:row>85</xdr:row>
      <xdr:rowOff>216393</xdr:rowOff>
    </xdr:to>
    <xdr:pic>
      <xdr:nvPicPr>
        <xdr:cNvPr id="28" name="Picture 27">
          <a:extLst>
            <a:ext uri="{FF2B5EF4-FFF2-40B4-BE49-F238E27FC236}">
              <a16:creationId xmlns:a16="http://schemas.microsoft.com/office/drawing/2014/main" id="{00000000-0008-0000-0B00-00001C000000}"/>
            </a:ext>
          </a:extLst>
        </xdr:cNvPr>
        <xdr:cNvPicPr>
          <a:picLocks noChangeAspect="1"/>
        </xdr:cNvPicPr>
      </xdr:nvPicPr>
      <xdr:blipFill>
        <a:blip xmlns:r="http://schemas.openxmlformats.org/officeDocument/2006/relationships" r:embed="rId3"/>
        <a:stretch>
          <a:fillRect/>
        </a:stretch>
      </xdr:blipFill>
      <xdr:spPr>
        <a:xfrm>
          <a:off x="640771" y="21110864"/>
          <a:ext cx="1809752" cy="45018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38100</xdr:colOff>
      <xdr:row>0</xdr:row>
      <xdr:rowOff>38100</xdr:rowOff>
    </xdr:from>
    <xdr:to>
      <xdr:col>2</xdr:col>
      <xdr:colOff>171450</xdr:colOff>
      <xdr:row>1</xdr:row>
      <xdr:rowOff>311150</xdr:rowOff>
    </xdr:to>
    <xdr:pic>
      <xdr:nvPicPr>
        <xdr:cNvPr id="3" name="Picture 280" descr="TSSA Red Logo">
          <a:extLst>
            <a:ext uri="{FF2B5EF4-FFF2-40B4-BE49-F238E27FC236}">
              <a16:creationId xmlns:a16="http://schemas.microsoft.com/office/drawing/2014/main" id="{00000000-0008-0000-0C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38100"/>
          <a:ext cx="628650" cy="62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2</xdr:col>
      <xdr:colOff>98199</xdr:colOff>
      <xdr:row>1</xdr:row>
      <xdr:rowOff>295275</xdr:rowOff>
    </xdr:to>
    <xdr:pic>
      <xdr:nvPicPr>
        <xdr:cNvPr id="3" name="Picture 280" descr="TSSA Red Logo">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28575"/>
          <a:ext cx="583974"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38100</xdr:colOff>
      <xdr:row>0</xdr:row>
      <xdr:rowOff>38100</xdr:rowOff>
    </xdr:from>
    <xdr:to>
      <xdr:col>2</xdr:col>
      <xdr:colOff>171450</xdr:colOff>
      <xdr:row>1</xdr:row>
      <xdr:rowOff>311150</xdr:rowOff>
    </xdr:to>
    <xdr:pic>
      <xdr:nvPicPr>
        <xdr:cNvPr id="3" name="Picture 280" descr="TSSA Red Logo">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400" y="38100"/>
          <a:ext cx="628650" cy="625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xdr:col>
      <xdr:colOff>123825</xdr:colOff>
      <xdr:row>0</xdr:row>
      <xdr:rowOff>47625</xdr:rowOff>
    </xdr:from>
    <xdr:to>
      <xdr:col>3</xdr:col>
      <xdr:colOff>752475</xdr:colOff>
      <xdr:row>2</xdr:row>
      <xdr:rowOff>180975</xdr:rowOff>
    </xdr:to>
    <xdr:pic>
      <xdr:nvPicPr>
        <xdr:cNvPr id="9" name="Picture 280" descr="TSSA Red Logo">
          <a:extLst>
            <a:ext uri="{FF2B5EF4-FFF2-40B4-BE49-F238E27FC236}">
              <a16:creationId xmlns:a16="http://schemas.microsoft.com/office/drawing/2014/main" id="{00000000-0008-0000-0F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xdr:col>
      <xdr:colOff>123825</xdr:colOff>
      <xdr:row>0</xdr:row>
      <xdr:rowOff>47625</xdr:rowOff>
    </xdr:from>
    <xdr:to>
      <xdr:col>3</xdr:col>
      <xdr:colOff>752475</xdr:colOff>
      <xdr:row>2</xdr:row>
      <xdr:rowOff>180975</xdr:rowOff>
    </xdr:to>
    <xdr:pic>
      <xdr:nvPicPr>
        <xdr:cNvPr id="9" name="Picture 280" descr="TSSA Red Logo">
          <a:extLst>
            <a:ext uri="{FF2B5EF4-FFF2-40B4-BE49-F238E27FC236}">
              <a16:creationId xmlns:a16="http://schemas.microsoft.com/office/drawing/2014/main" id="{00000000-0008-0000-1000-00000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oneCellAnchor>
    <xdr:from>
      <xdr:col>2</xdr:col>
      <xdr:colOff>22958</xdr:colOff>
      <xdr:row>0</xdr:row>
      <xdr:rowOff>93468</xdr:rowOff>
    </xdr:from>
    <xdr:ext cx="577850" cy="595441"/>
    <xdr:pic>
      <xdr:nvPicPr>
        <xdr:cNvPr id="2" name="Picture 1" descr="TSSA Red Logo">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2573" y="93468"/>
          <a:ext cx="577850" cy="595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3</xdr:col>
          <xdr:colOff>0</xdr:colOff>
          <xdr:row>150</xdr:row>
          <xdr:rowOff>0</xdr:rowOff>
        </xdr:from>
        <xdr:to>
          <xdr:col>4</xdr:col>
          <xdr:colOff>87086</xdr:colOff>
          <xdr:row>151</xdr:row>
          <xdr:rowOff>48986</xdr:rowOff>
        </xdr:to>
        <xdr:sp macro="" textlink="">
          <xdr:nvSpPr>
            <xdr:cNvPr id="25601" name="Check Box 1" hidden="1">
              <a:extLst>
                <a:ext uri="{63B3BB69-23CF-44E3-9099-C40C66FF867C}">
                  <a14:compatExt spid="_x0000_s25601"/>
                </a:ext>
                <a:ext uri="{FF2B5EF4-FFF2-40B4-BE49-F238E27FC236}">
                  <a16:creationId xmlns:a16="http://schemas.microsoft.com/office/drawing/2014/main" id="{00000000-0008-0000-1100-000001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151</xdr:row>
          <xdr:rowOff>0</xdr:rowOff>
        </xdr:from>
        <xdr:to>
          <xdr:col>4</xdr:col>
          <xdr:colOff>87086</xdr:colOff>
          <xdr:row>152</xdr:row>
          <xdr:rowOff>48986</xdr:rowOff>
        </xdr:to>
        <xdr:sp macro="" textlink="">
          <xdr:nvSpPr>
            <xdr:cNvPr id="25602" name="Check Box 2" hidden="1">
              <a:extLst>
                <a:ext uri="{63B3BB69-23CF-44E3-9099-C40C66FF867C}">
                  <a14:compatExt spid="_x0000_s25602"/>
                </a:ext>
                <a:ext uri="{FF2B5EF4-FFF2-40B4-BE49-F238E27FC236}">
                  <a16:creationId xmlns:a16="http://schemas.microsoft.com/office/drawing/2014/main" id="{00000000-0008-0000-1100-000002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150</xdr:row>
          <xdr:rowOff>0</xdr:rowOff>
        </xdr:from>
        <xdr:to>
          <xdr:col>14</xdr:col>
          <xdr:colOff>87086</xdr:colOff>
          <xdr:row>151</xdr:row>
          <xdr:rowOff>48986</xdr:rowOff>
        </xdr:to>
        <xdr:sp macro="" textlink="">
          <xdr:nvSpPr>
            <xdr:cNvPr id="25603" name="Check Box 3" hidden="1">
              <a:extLst>
                <a:ext uri="{63B3BB69-23CF-44E3-9099-C40C66FF867C}">
                  <a14:compatExt spid="_x0000_s25603"/>
                </a:ext>
                <a:ext uri="{FF2B5EF4-FFF2-40B4-BE49-F238E27FC236}">
                  <a16:creationId xmlns:a16="http://schemas.microsoft.com/office/drawing/2014/main" id="{00000000-0008-0000-1100-000003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150</xdr:row>
          <xdr:rowOff>0</xdr:rowOff>
        </xdr:from>
        <xdr:to>
          <xdr:col>4</xdr:col>
          <xdr:colOff>87086</xdr:colOff>
          <xdr:row>151</xdr:row>
          <xdr:rowOff>48986</xdr:rowOff>
        </xdr:to>
        <xdr:sp macro="" textlink="">
          <xdr:nvSpPr>
            <xdr:cNvPr id="25604" name="Check Box 4" hidden="1">
              <a:extLst>
                <a:ext uri="{63B3BB69-23CF-44E3-9099-C40C66FF867C}">
                  <a14:compatExt spid="_x0000_s25604"/>
                </a:ext>
                <a:ext uri="{FF2B5EF4-FFF2-40B4-BE49-F238E27FC236}">
                  <a16:creationId xmlns:a16="http://schemas.microsoft.com/office/drawing/2014/main" id="{00000000-0008-0000-1100-000004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151</xdr:row>
          <xdr:rowOff>0</xdr:rowOff>
        </xdr:from>
        <xdr:to>
          <xdr:col>4</xdr:col>
          <xdr:colOff>87086</xdr:colOff>
          <xdr:row>152</xdr:row>
          <xdr:rowOff>48986</xdr:rowOff>
        </xdr:to>
        <xdr:sp macro="" textlink="">
          <xdr:nvSpPr>
            <xdr:cNvPr id="25605" name="Check Box 5" hidden="1">
              <a:extLst>
                <a:ext uri="{63B3BB69-23CF-44E3-9099-C40C66FF867C}">
                  <a14:compatExt spid="_x0000_s25605"/>
                </a:ext>
                <a:ext uri="{FF2B5EF4-FFF2-40B4-BE49-F238E27FC236}">
                  <a16:creationId xmlns:a16="http://schemas.microsoft.com/office/drawing/2014/main" id="{00000000-0008-0000-1100-000005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150</xdr:row>
          <xdr:rowOff>0</xdr:rowOff>
        </xdr:from>
        <xdr:to>
          <xdr:col>14</xdr:col>
          <xdr:colOff>87086</xdr:colOff>
          <xdr:row>151</xdr:row>
          <xdr:rowOff>48986</xdr:rowOff>
        </xdr:to>
        <xdr:sp macro="" textlink="">
          <xdr:nvSpPr>
            <xdr:cNvPr id="25606" name="Check Box 6" hidden="1">
              <a:extLst>
                <a:ext uri="{63B3BB69-23CF-44E3-9099-C40C66FF867C}">
                  <a14:compatExt spid="_x0000_s25606"/>
                </a:ext>
                <a:ext uri="{FF2B5EF4-FFF2-40B4-BE49-F238E27FC236}">
                  <a16:creationId xmlns:a16="http://schemas.microsoft.com/office/drawing/2014/main" id="{00000000-0008-0000-1100-000006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181</xdr:row>
          <xdr:rowOff>0</xdr:rowOff>
        </xdr:from>
        <xdr:to>
          <xdr:col>4</xdr:col>
          <xdr:colOff>87086</xdr:colOff>
          <xdr:row>182</xdr:row>
          <xdr:rowOff>48986</xdr:rowOff>
        </xdr:to>
        <xdr:sp macro="" textlink="">
          <xdr:nvSpPr>
            <xdr:cNvPr id="25607" name="Check Box 7" hidden="1">
              <a:extLst>
                <a:ext uri="{63B3BB69-23CF-44E3-9099-C40C66FF867C}">
                  <a14:compatExt spid="_x0000_s25607"/>
                </a:ext>
                <a:ext uri="{FF2B5EF4-FFF2-40B4-BE49-F238E27FC236}">
                  <a16:creationId xmlns:a16="http://schemas.microsoft.com/office/drawing/2014/main" id="{00000000-0008-0000-1100-000007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182</xdr:row>
          <xdr:rowOff>0</xdr:rowOff>
        </xdr:from>
        <xdr:to>
          <xdr:col>4</xdr:col>
          <xdr:colOff>87086</xdr:colOff>
          <xdr:row>183</xdr:row>
          <xdr:rowOff>48986</xdr:rowOff>
        </xdr:to>
        <xdr:sp macro="" textlink="">
          <xdr:nvSpPr>
            <xdr:cNvPr id="25608" name="Check Box 8" hidden="1">
              <a:extLst>
                <a:ext uri="{63B3BB69-23CF-44E3-9099-C40C66FF867C}">
                  <a14:compatExt spid="_x0000_s25608"/>
                </a:ext>
                <a:ext uri="{FF2B5EF4-FFF2-40B4-BE49-F238E27FC236}">
                  <a16:creationId xmlns:a16="http://schemas.microsoft.com/office/drawing/2014/main" id="{00000000-0008-0000-1100-000008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181</xdr:row>
          <xdr:rowOff>0</xdr:rowOff>
        </xdr:from>
        <xdr:to>
          <xdr:col>14</xdr:col>
          <xdr:colOff>87086</xdr:colOff>
          <xdr:row>182</xdr:row>
          <xdr:rowOff>48986</xdr:rowOff>
        </xdr:to>
        <xdr:sp macro="" textlink="">
          <xdr:nvSpPr>
            <xdr:cNvPr id="25609" name="Check Box 9" hidden="1">
              <a:extLst>
                <a:ext uri="{63B3BB69-23CF-44E3-9099-C40C66FF867C}">
                  <a14:compatExt spid="_x0000_s25609"/>
                </a:ext>
                <a:ext uri="{FF2B5EF4-FFF2-40B4-BE49-F238E27FC236}">
                  <a16:creationId xmlns:a16="http://schemas.microsoft.com/office/drawing/2014/main" id="{00000000-0008-0000-1100-000009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181</xdr:row>
          <xdr:rowOff>0</xdr:rowOff>
        </xdr:from>
        <xdr:to>
          <xdr:col>4</xdr:col>
          <xdr:colOff>87086</xdr:colOff>
          <xdr:row>182</xdr:row>
          <xdr:rowOff>48986</xdr:rowOff>
        </xdr:to>
        <xdr:sp macro="" textlink="">
          <xdr:nvSpPr>
            <xdr:cNvPr id="25610" name="Check Box 10" hidden="1">
              <a:extLst>
                <a:ext uri="{63B3BB69-23CF-44E3-9099-C40C66FF867C}">
                  <a14:compatExt spid="_x0000_s25610"/>
                </a:ext>
                <a:ext uri="{FF2B5EF4-FFF2-40B4-BE49-F238E27FC236}">
                  <a16:creationId xmlns:a16="http://schemas.microsoft.com/office/drawing/2014/main" id="{00000000-0008-0000-1100-00000A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182</xdr:row>
          <xdr:rowOff>0</xdr:rowOff>
        </xdr:from>
        <xdr:to>
          <xdr:col>4</xdr:col>
          <xdr:colOff>87086</xdr:colOff>
          <xdr:row>183</xdr:row>
          <xdr:rowOff>48986</xdr:rowOff>
        </xdr:to>
        <xdr:sp macro="" textlink="">
          <xdr:nvSpPr>
            <xdr:cNvPr id="25611" name="Check Box 11" hidden="1">
              <a:extLst>
                <a:ext uri="{63B3BB69-23CF-44E3-9099-C40C66FF867C}">
                  <a14:compatExt spid="_x0000_s25611"/>
                </a:ext>
                <a:ext uri="{FF2B5EF4-FFF2-40B4-BE49-F238E27FC236}">
                  <a16:creationId xmlns:a16="http://schemas.microsoft.com/office/drawing/2014/main" id="{00000000-0008-0000-1100-00000B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181</xdr:row>
          <xdr:rowOff>0</xdr:rowOff>
        </xdr:from>
        <xdr:to>
          <xdr:col>14</xdr:col>
          <xdr:colOff>87086</xdr:colOff>
          <xdr:row>182</xdr:row>
          <xdr:rowOff>48986</xdr:rowOff>
        </xdr:to>
        <xdr:sp macro="" textlink="">
          <xdr:nvSpPr>
            <xdr:cNvPr id="25612" name="Check Box 12" hidden="1">
              <a:extLst>
                <a:ext uri="{63B3BB69-23CF-44E3-9099-C40C66FF867C}">
                  <a14:compatExt spid="_x0000_s25612"/>
                </a:ext>
                <a:ext uri="{FF2B5EF4-FFF2-40B4-BE49-F238E27FC236}">
                  <a16:creationId xmlns:a16="http://schemas.microsoft.com/office/drawing/2014/main" id="{00000000-0008-0000-1100-00000C6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8.xml><?xml version="1.0" encoding="utf-8"?>
<xdr:wsDr xmlns:xdr="http://schemas.openxmlformats.org/drawingml/2006/spreadsheetDrawing" xmlns:a="http://schemas.openxmlformats.org/drawingml/2006/main">
  <xdr:oneCellAnchor>
    <xdr:from>
      <xdr:col>1</xdr:col>
      <xdr:colOff>118207</xdr:colOff>
      <xdr:row>0</xdr:row>
      <xdr:rowOff>122776</xdr:rowOff>
    </xdr:from>
    <xdr:ext cx="691297" cy="712342"/>
    <xdr:pic>
      <xdr:nvPicPr>
        <xdr:cNvPr id="2" name="Picture 1" descr="TSSA Red Logo">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7282" y="122776"/>
          <a:ext cx="691297" cy="712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3</xdr:col>
          <xdr:colOff>0</xdr:colOff>
          <xdr:row>109</xdr:row>
          <xdr:rowOff>0</xdr:rowOff>
        </xdr:from>
        <xdr:to>
          <xdr:col>4</xdr:col>
          <xdr:colOff>87086</xdr:colOff>
          <xdr:row>110</xdr:row>
          <xdr:rowOff>59871</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12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110</xdr:row>
          <xdr:rowOff>0</xdr:rowOff>
        </xdr:from>
        <xdr:to>
          <xdr:col>4</xdr:col>
          <xdr:colOff>87086</xdr:colOff>
          <xdr:row>111</xdr:row>
          <xdr:rowOff>59871</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12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109</xdr:row>
          <xdr:rowOff>0</xdr:rowOff>
        </xdr:from>
        <xdr:to>
          <xdr:col>14</xdr:col>
          <xdr:colOff>87086</xdr:colOff>
          <xdr:row>110</xdr:row>
          <xdr:rowOff>59871</xdr:rowOff>
        </xdr:to>
        <xdr:sp macro="" textlink="">
          <xdr:nvSpPr>
            <xdr:cNvPr id="70659" name="Check Box 3" hidden="1">
              <a:extLst>
                <a:ext uri="{63B3BB69-23CF-44E3-9099-C40C66FF867C}">
                  <a14:compatExt spid="_x0000_s70659"/>
                </a:ext>
                <a:ext uri="{FF2B5EF4-FFF2-40B4-BE49-F238E27FC236}">
                  <a16:creationId xmlns:a16="http://schemas.microsoft.com/office/drawing/2014/main" id="{00000000-0008-0000-1200-00000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109</xdr:row>
          <xdr:rowOff>0</xdr:rowOff>
        </xdr:from>
        <xdr:to>
          <xdr:col>4</xdr:col>
          <xdr:colOff>87086</xdr:colOff>
          <xdr:row>110</xdr:row>
          <xdr:rowOff>59871</xdr:rowOff>
        </xdr:to>
        <xdr:sp macro="" textlink="">
          <xdr:nvSpPr>
            <xdr:cNvPr id="70660" name="Check Box 4" hidden="1">
              <a:extLst>
                <a:ext uri="{63B3BB69-23CF-44E3-9099-C40C66FF867C}">
                  <a14:compatExt spid="_x0000_s70660"/>
                </a:ext>
                <a:ext uri="{FF2B5EF4-FFF2-40B4-BE49-F238E27FC236}">
                  <a16:creationId xmlns:a16="http://schemas.microsoft.com/office/drawing/2014/main" id="{00000000-0008-0000-1200-00000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110</xdr:row>
          <xdr:rowOff>0</xdr:rowOff>
        </xdr:from>
        <xdr:to>
          <xdr:col>4</xdr:col>
          <xdr:colOff>87086</xdr:colOff>
          <xdr:row>111</xdr:row>
          <xdr:rowOff>59871</xdr:rowOff>
        </xdr:to>
        <xdr:sp macro="" textlink="">
          <xdr:nvSpPr>
            <xdr:cNvPr id="70661" name="Check Box 5" hidden="1">
              <a:extLst>
                <a:ext uri="{63B3BB69-23CF-44E3-9099-C40C66FF867C}">
                  <a14:compatExt spid="_x0000_s70661"/>
                </a:ext>
                <a:ext uri="{FF2B5EF4-FFF2-40B4-BE49-F238E27FC236}">
                  <a16:creationId xmlns:a16="http://schemas.microsoft.com/office/drawing/2014/main" id="{00000000-0008-0000-1200-00000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109</xdr:row>
          <xdr:rowOff>0</xdr:rowOff>
        </xdr:from>
        <xdr:to>
          <xdr:col>14</xdr:col>
          <xdr:colOff>87086</xdr:colOff>
          <xdr:row>110</xdr:row>
          <xdr:rowOff>59871</xdr:rowOff>
        </xdr:to>
        <xdr:sp macro="" textlink="">
          <xdr:nvSpPr>
            <xdr:cNvPr id="70662" name="Check Box 6" hidden="1">
              <a:extLst>
                <a:ext uri="{63B3BB69-23CF-44E3-9099-C40C66FF867C}">
                  <a14:compatExt spid="_x0000_s70662"/>
                </a:ext>
                <a:ext uri="{FF2B5EF4-FFF2-40B4-BE49-F238E27FC236}">
                  <a16:creationId xmlns:a16="http://schemas.microsoft.com/office/drawing/2014/main" id="{00000000-0008-0000-1200-00000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141</xdr:row>
          <xdr:rowOff>0</xdr:rowOff>
        </xdr:from>
        <xdr:to>
          <xdr:col>4</xdr:col>
          <xdr:colOff>87086</xdr:colOff>
          <xdr:row>142</xdr:row>
          <xdr:rowOff>38100</xdr:rowOff>
        </xdr:to>
        <xdr:sp macro="" textlink="">
          <xdr:nvSpPr>
            <xdr:cNvPr id="70663" name="Check Box 7" hidden="1">
              <a:extLst>
                <a:ext uri="{63B3BB69-23CF-44E3-9099-C40C66FF867C}">
                  <a14:compatExt spid="_x0000_s70663"/>
                </a:ext>
                <a:ext uri="{FF2B5EF4-FFF2-40B4-BE49-F238E27FC236}">
                  <a16:creationId xmlns:a16="http://schemas.microsoft.com/office/drawing/2014/main" id="{00000000-0008-0000-1200-00000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142</xdr:row>
          <xdr:rowOff>0</xdr:rowOff>
        </xdr:from>
        <xdr:to>
          <xdr:col>4</xdr:col>
          <xdr:colOff>87086</xdr:colOff>
          <xdr:row>143</xdr:row>
          <xdr:rowOff>38100</xdr:rowOff>
        </xdr:to>
        <xdr:sp macro="" textlink="">
          <xdr:nvSpPr>
            <xdr:cNvPr id="70664" name="Check Box 8" hidden="1">
              <a:extLst>
                <a:ext uri="{63B3BB69-23CF-44E3-9099-C40C66FF867C}">
                  <a14:compatExt spid="_x0000_s70664"/>
                </a:ext>
                <a:ext uri="{FF2B5EF4-FFF2-40B4-BE49-F238E27FC236}">
                  <a16:creationId xmlns:a16="http://schemas.microsoft.com/office/drawing/2014/main" id="{00000000-0008-0000-1200-00000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14</xdr:col>
          <xdr:colOff>87086</xdr:colOff>
          <xdr:row>142</xdr:row>
          <xdr:rowOff>38100</xdr:rowOff>
        </xdr:to>
        <xdr:sp macro="" textlink="">
          <xdr:nvSpPr>
            <xdr:cNvPr id="70665" name="Check Box 9" hidden="1">
              <a:extLst>
                <a:ext uri="{63B3BB69-23CF-44E3-9099-C40C66FF867C}">
                  <a14:compatExt spid="_x0000_s70665"/>
                </a:ext>
                <a:ext uri="{FF2B5EF4-FFF2-40B4-BE49-F238E27FC236}">
                  <a16:creationId xmlns:a16="http://schemas.microsoft.com/office/drawing/2014/main" id="{00000000-0008-0000-1200-000009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141</xdr:row>
          <xdr:rowOff>0</xdr:rowOff>
        </xdr:from>
        <xdr:to>
          <xdr:col>4</xdr:col>
          <xdr:colOff>87086</xdr:colOff>
          <xdr:row>142</xdr:row>
          <xdr:rowOff>38100</xdr:rowOff>
        </xdr:to>
        <xdr:sp macro="" textlink="">
          <xdr:nvSpPr>
            <xdr:cNvPr id="70666" name="Check Box 10" hidden="1">
              <a:extLst>
                <a:ext uri="{63B3BB69-23CF-44E3-9099-C40C66FF867C}">
                  <a14:compatExt spid="_x0000_s70666"/>
                </a:ext>
                <a:ext uri="{FF2B5EF4-FFF2-40B4-BE49-F238E27FC236}">
                  <a16:creationId xmlns:a16="http://schemas.microsoft.com/office/drawing/2014/main" id="{00000000-0008-0000-1200-00000A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142</xdr:row>
          <xdr:rowOff>0</xdr:rowOff>
        </xdr:from>
        <xdr:to>
          <xdr:col>4</xdr:col>
          <xdr:colOff>87086</xdr:colOff>
          <xdr:row>143</xdr:row>
          <xdr:rowOff>38100</xdr:rowOff>
        </xdr:to>
        <xdr:sp macro="" textlink="">
          <xdr:nvSpPr>
            <xdr:cNvPr id="70667" name="Check Box 11" hidden="1">
              <a:extLst>
                <a:ext uri="{63B3BB69-23CF-44E3-9099-C40C66FF867C}">
                  <a14:compatExt spid="_x0000_s70667"/>
                </a:ext>
                <a:ext uri="{FF2B5EF4-FFF2-40B4-BE49-F238E27FC236}">
                  <a16:creationId xmlns:a16="http://schemas.microsoft.com/office/drawing/2014/main" id="{00000000-0008-0000-1200-00000B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14</xdr:col>
          <xdr:colOff>87086</xdr:colOff>
          <xdr:row>142</xdr:row>
          <xdr:rowOff>38100</xdr:rowOff>
        </xdr:to>
        <xdr:sp macro="" textlink="">
          <xdr:nvSpPr>
            <xdr:cNvPr id="70668" name="Check Box 12" hidden="1">
              <a:extLst>
                <a:ext uri="{63B3BB69-23CF-44E3-9099-C40C66FF867C}">
                  <a14:compatExt spid="_x0000_s70668"/>
                </a:ext>
                <a:ext uri="{FF2B5EF4-FFF2-40B4-BE49-F238E27FC236}">
                  <a16:creationId xmlns:a16="http://schemas.microsoft.com/office/drawing/2014/main" id="{00000000-0008-0000-1200-00000C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118207</xdr:colOff>
      <xdr:row>0</xdr:row>
      <xdr:rowOff>122776</xdr:rowOff>
    </xdr:from>
    <xdr:ext cx="691297" cy="712342"/>
    <xdr:pic>
      <xdr:nvPicPr>
        <xdr:cNvPr id="15" name="Picture 14" descr="TSSA Red Logo">
          <a:extLst>
            <a:ext uri="{FF2B5EF4-FFF2-40B4-BE49-F238E27FC236}">
              <a16:creationId xmlns:a16="http://schemas.microsoft.com/office/drawing/2014/main" id="{00000000-0008-0000-12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7282" y="122776"/>
          <a:ext cx="691297" cy="712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3</xdr:col>
          <xdr:colOff>0</xdr:colOff>
          <xdr:row>109</xdr:row>
          <xdr:rowOff>0</xdr:rowOff>
        </xdr:from>
        <xdr:to>
          <xdr:col>4</xdr:col>
          <xdr:colOff>87086</xdr:colOff>
          <xdr:row>110</xdr:row>
          <xdr:rowOff>59871</xdr:rowOff>
        </xdr:to>
        <xdr:sp macro="" textlink="">
          <xdr:nvSpPr>
            <xdr:cNvPr id="70669" name="Check Box 13" hidden="1">
              <a:extLst>
                <a:ext uri="{63B3BB69-23CF-44E3-9099-C40C66FF867C}">
                  <a14:compatExt spid="_x0000_s70669"/>
                </a:ext>
                <a:ext uri="{FF2B5EF4-FFF2-40B4-BE49-F238E27FC236}">
                  <a16:creationId xmlns:a16="http://schemas.microsoft.com/office/drawing/2014/main" id="{00000000-0008-0000-1200-00000D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110</xdr:row>
          <xdr:rowOff>0</xdr:rowOff>
        </xdr:from>
        <xdr:to>
          <xdr:col>4</xdr:col>
          <xdr:colOff>87086</xdr:colOff>
          <xdr:row>111</xdr:row>
          <xdr:rowOff>59871</xdr:rowOff>
        </xdr:to>
        <xdr:sp macro="" textlink="">
          <xdr:nvSpPr>
            <xdr:cNvPr id="70670" name="Check Box 14" hidden="1">
              <a:extLst>
                <a:ext uri="{63B3BB69-23CF-44E3-9099-C40C66FF867C}">
                  <a14:compatExt spid="_x0000_s70670"/>
                </a:ext>
                <a:ext uri="{FF2B5EF4-FFF2-40B4-BE49-F238E27FC236}">
                  <a16:creationId xmlns:a16="http://schemas.microsoft.com/office/drawing/2014/main" id="{00000000-0008-0000-1200-00000E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109</xdr:row>
          <xdr:rowOff>0</xdr:rowOff>
        </xdr:from>
        <xdr:to>
          <xdr:col>14</xdr:col>
          <xdr:colOff>87086</xdr:colOff>
          <xdr:row>110</xdr:row>
          <xdr:rowOff>59871</xdr:rowOff>
        </xdr:to>
        <xdr:sp macro="" textlink="">
          <xdr:nvSpPr>
            <xdr:cNvPr id="70671" name="Check Box 15" hidden="1">
              <a:extLst>
                <a:ext uri="{63B3BB69-23CF-44E3-9099-C40C66FF867C}">
                  <a14:compatExt spid="_x0000_s70671"/>
                </a:ext>
                <a:ext uri="{FF2B5EF4-FFF2-40B4-BE49-F238E27FC236}">
                  <a16:creationId xmlns:a16="http://schemas.microsoft.com/office/drawing/2014/main" id="{00000000-0008-0000-1200-00000F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109</xdr:row>
          <xdr:rowOff>0</xdr:rowOff>
        </xdr:from>
        <xdr:to>
          <xdr:col>4</xdr:col>
          <xdr:colOff>87086</xdr:colOff>
          <xdr:row>110</xdr:row>
          <xdr:rowOff>59871</xdr:rowOff>
        </xdr:to>
        <xdr:sp macro="" textlink="">
          <xdr:nvSpPr>
            <xdr:cNvPr id="70672" name="Check Box 16" hidden="1">
              <a:extLst>
                <a:ext uri="{63B3BB69-23CF-44E3-9099-C40C66FF867C}">
                  <a14:compatExt spid="_x0000_s70672"/>
                </a:ext>
                <a:ext uri="{FF2B5EF4-FFF2-40B4-BE49-F238E27FC236}">
                  <a16:creationId xmlns:a16="http://schemas.microsoft.com/office/drawing/2014/main" id="{00000000-0008-0000-1200-000010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110</xdr:row>
          <xdr:rowOff>0</xdr:rowOff>
        </xdr:from>
        <xdr:to>
          <xdr:col>4</xdr:col>
          <xdr:colOff>87086</xdr:colOff>
          <xdr:row>111</xdr:row>
          <xdr:rowOff>59871</xdr:rowOff>
        </xdr:to>
        <xdr:sp macro="" textlink="">
          <xdr:nvSpPr>
            <xdr:cNvPr id="70673" name="Check Box 17" hidden="1">
              <a:extLst>
                <a:ext uri="{63B3BB69-23CF-44E3-9099-C40C66FF867C}">
                  <a14:compatExt spid="_x0000_s70673"/>
                </a:ext>
                <a:ext uri="{FF2B5EF4-FFF2-40B4-BE49-F238E27FC236}">
                  <a16:creationId xmlns:a16="http://schemas.microsoft.com/office/drawing/2014/main" id="{00000000-0008-0000-1200-00001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109</xdr:row>
          <xdr:rowOff>0</xdr:rowOff>
        </xdr:from>
        <xdr:to>
          <xdr:col>14</xdr:col>
          <xdr:colOff>87086</xdr:colOff>
          <xdr:row>110</xdr:row>
          <xdr:rowOff>59871</xdr:rowOff>
        </xdr:to>
        <xdr:sp macro="" textlink="">
          <xdr:nvSpPr>
            <xdr:cNvPr id="70674" name="Check Box 18" hidden="1">
              <a:extLst>
                <a:ext uri="{63B3BB69-23CF-44E3-9099-C40C66FF867C}">
                  <a14:compatExt spid="_x0000_s70674"/>
                </a:ext>
                <a:ext uri="{FF2B5EF4-FFF2-40B4-BE49-F238E27FC236}">
                  <a16:creationId xmlns:a16="http://schemas.microsoft.com/office/drawing/2014/main" id="{00000000-0008-0000-1200-00001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141</xdr:row>
          <xdr:rowOff>0</xdr:rowOff>
        </xdr:from>
        <xdr:to>
          <xdr:col>4</xdr:col>
          <xdr:colOff>87086</xdr:colOff>
          <xdr:row>142</xdr:row>
          <xdr:rowOff>38100</xdr:rowOff>
        </xdr:to>
        <xdr:sp macro="" textlink="">
          <xdr:nvSpPr>
            <xdr:cNvPr id="70675" name="Check Box 19" hidden="1">
              <a:extLst>
                <a:ext uri="{63B3BB69-23CF-44E3-9099-C40C66FF867C}">
                  <a14:compatExt spid="_x0000_s70675"/>
                </a:ext>
                <a:ext uri="{FF2B5EF4-FFF2-40B4-BE49-F238E27FC236}">
                  <a16:creationId xmlns:a16="http://schemas.microsoft.com/office/drawing/2014/main" id="{00000000-0008-0000-1200-000013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142</xdr:row>
          <xdr:rowOff>0</xdr:rowOff>
        </xdr:from>
        <xdr:to>
          <xdr:col>4</xdr:col>
          <xdr:colOff>87086</xdr:colOff>
          <xdr:row>143</xdr:row>
          <xdr:rowOff>38100</xdr:rowOff>
        </xdr:to>
        <xdr:sp macro="" textlink="">
          <xdr:nvSpPr>
            <xdr:cNvPr id="70676" name="Check Box 20" hidden="1">
              <a:extLst>
                <a:ext uri="{63B3BB69-23CF-44E3-9099-C40C66FF867C}">
                  <a14:compatExt spid="_x0000_s70676"/>
                </a:ext>
                <a:ext uri="{FF2B5EF4-FFF2-40B4-BE49-F238E27FC236}">
                  <a16:creationId xmlns:a16="http://schemas.microsoft.com/office/drawing/2014/main" id="{00000000-0008-0000-1200-000014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14</xdr:col>
          <xdr:colOff>87086</xdr:colOff>
          <xdr:row>142</xdr:row>
          <xdr:rowOff>38100</xdr:rowOff>
        </xdr:to>
        <xdr:sp macro="" textlink="">
          <xdr:nvSpPr>
            <xdr:cNvPr id="70677" name="Check Box 21" hidden="1">
              <a:extLst>
                <a:ext uri="{63B3BB69-23CF-44E3-9099-C40C66FF867C}">
                  <a14:compatExt spid="_x0000_s70677"/>
                </a:ext>
                <a:ext uri="{FF2B5EF4-FFF2-40B4-BE49-F238E27FC236}">
                  <a16:creationId xmlns:a16="http://schemas.microsoft.com/office/drawing/2014/main" id="{00000000-0008-0000-1200-000015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141</xdr:row>
          <xdr:rowOff>0</xdr:rowOff>
        </xdr:from>
        <xdr:to>
          <xdr:col>4</xdr:col>
          <xdr:colOff>87086</xdr:colOff>
          <xdr:row>142</xdr:row>
          <xdr:rowOff>38100</xdr:rowOff>
        </xdr:to>
        <xdr:sp macro="" textlink="">
          <xdr:nvSpPr>
            <xdr:cNvPr id="70678" name="Check Box 22" hidden="1">
              <a:extLst>
                <a:ext uri="{63B3BB69-23CF-44E3-9099-C40C66FF867C}">
                  <a14:compatExt spid="_x0000_s70678"/>
                </a:ext>
                <a:ext uri="{FF2B5EF4-FFF2-40B4-BE49-F238E27FC236}">
                  <a16:creationId xmlns:a16="http://schemas.microsoft.com/office/drawing/2014/main" id="{00000000-0008-0000-1200-000016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142</xdr:row>
          <xdr:rowOff>0</xdr:rowOff>
        </xdr:from>
        <xdr:to>
          <xdr:col>4</xdr:col>
          <xdr:colOff>87086</xdr:colOff>
          <xdr:row>143</xdr:row>
          <xdr:rowOff>38100</xdr:rowOff>
        </xdr:to>
        <xdr:sp macro="" textlink="">
          <xdr:nvSpPr>
            <xdr:cNvPr id="70679" name="Check Box 23" hidden="1">
              <a:extLst>
                <a:ext uri="{63B3BB69-23CF-44E3-9099-C40C66FF867C}">
                  <a14:compatExt spid="_x0000_s70679"/>
                </a:ext>
                <a:ext uri="{FF2B5EF4-FFF2-40B4-BE49-F238E27FC236}">
                  <a16:creationId xmlns:a16="http://schemas.microsoft.com/office/drawing/2014/main" id="{00000000-0008-0000-1200-000017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141</xdr:row>
          <xdr:rowOff>0</xdr:rowOff>
        </xdr:from>
        <xdr:to>
          <xdr:col>14</xdr:col>
          <xdr:colOff>87086</xdr:colOff>
          <xdr:row>142</xdr:row>
          <xdr:rowOff>38100</xdr:rowOff>
        </xdr:to>
        <xdr:sp macro="" textlink="">
          <xdr:nvSpPr>
            <xdr:cNvPr id="70680" name="Check Box 24" hidden="1">
              <a:extLst>
                <a:ext uri="{63B3BB69-23CF-44E3-9099-C40C66FF867C}">
                  <a14:compatExt spid="_x0000_s70680"/>
                </a:ext>
                <a:ext uri="{FF2B5EF4-FFF2-40B4-BE49-F238E27FC236}">
                  <a16:creationId xmlns:a16="http://schemas.microsoft.com/office/drawing/2014/main" id="{00000000-0008-0000-1200-000018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9.xml><?xml version="1.0" encoding="utf-8"?>
<xdr:wsDr xmlns:xdr="http://schemas.openxmlformats.org/drawingml/2006/spreadsheetDrawing" xmlns:a="http://schemas.openxmlformats.org/drawingml/2006/main">
  <xdr:oneCellAnchor>
    <xdr:from>
      <xdr:col>2</xdr:col>
      <xdr:colOff>22958</xdr:colOff>
      <xdr:row>0</xdr:row>
      <xdr:rowOff>93468</xdr:rowOff>
    </xdr:from>
    <xdr:ext cx="577850" cy="595441"/>
    <xdr:pic>
      <xdr:nvPicPr>
        <xdr:cNvPr id="148" name="Picture 147" descr="TSSA Red Logo">
          <a:extLst>
            <a:ext uri="{FF2B5EF4-FFF2-40B4-BE49-F238E27FC236}">
              <a16:creationId xmlns:a16="http://schemas.microsoft.com/office/drawing/2014/main" id="{00000000-0008-0000-1300-00009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1108" y="93468"/>
          <a:ext cx="577850" cy="595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2</xdr:col>
      <xdr:colOff>28576</xdr:colOff>
      <xdr:row>0</xdr:row>
      <xdr:rowOff>57151</xdr:rowOff>
    </xdr:from>
    <xdr:to>
      <xdr:col>3</xdr:col>
      <xdr:colOff>438151</xdr:colOff>
      <xdr:row>2</xdr:row>
      <xdr:rowOff>180976</xdr:rowOff>
    </xdr:to>
    <xdr:pic>
      <xdr:nvPicPr>
        <xdr:cNvPr id="2" name="Picture 35" descr="TSSA Red Logo">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6" y="57151"/>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13</xdr:col>
          <xdr:colOff>0</xdr:colOff>
          <xdr:row>8</xdr:row>
          <xdr:rowOff>0</xdr:rowOff>
        </xdr:from>
        <xdr:to>
          <xdr:col>14</xdr:col>
          <xdr:colOff>97971</xdr:colOff>
          <xdr:row>10</xdr:row>
          <xdr:rowOff>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10</xdr:row>
          <xdr:rowOff>0</xdr:rowOff>
        </xdr:from>
        <xdr:to>
          <xdr:col>14</xdr:col>
          <xdr:colOff>97971</xdr:colOff>
          <xdr:row>12</xdr:row>
          <xdr:rowOff>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12</xdr:row>
          <xdr:rowOff>0</xdr:rowOff>
        </xdr:from>
        <xdr:to>
          <xdr:col>14</xdr:col>
          <xdr:colOff>97971</xdr:colOff>
          <xdr:row>14</xdr:row>
          <xdr:rowOff>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14</xdr:row>
          <xdr:rowOff>0</xdr:rowOff>
        </xdr:from>
        <xdr:to>
          <xdr:col>14</xdr:col>
          <xdr:colOff>97971</xdr:colOff>
          <xdr:row>16</xdr:row>
          <xdr:rowOff>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16</xdr:row>
          <xdr:rowOff>0</xdr:rowOff>
        </xdr:from>
        <xdr:to>
          <xdr:col>14</xdr:col>
          <xdr:colOff>97971</xdr:colOff>
          <xdr:row>18</xdr:row>
          <xdr:rowOff>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18</xdr:row>
          <xdr:rowOff>0</xdr:rowOff>
        </xdr:from>
        <xdr:to>
          <xdr:col>14</xdr:col>
          <xdr:colOff>97971</xdr:colOff>
          <xdr:row>20</xdr:row>
          <xdr:rowOff>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xdr:row>
          <xdr:rowOff>0</xdr:rowOff>
        </xdr:from>
        <xdr:to>
          <xdr:col>14</xdr:col>
          <xdr:colOff>97971</xdr:colOff>
          <xdr:row>22</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22</xdr:row>
          <xdr:rowOff>0</xdr:rowOff>
        </xdr:from>
        <xdr:to>
          <xdr:col>14</xdr:col>
          <xdr:colOff>97971</xdr:colOff>
          <xdr:row>24</xdr:row>
          <xdr:rowOff>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24</xdr:row>
          <xdr:rowOff>0</xdr:rowOff>
        </xdr:from>
        <xdr:to>
          <xdr:col>14</xdr:col>
          <xdr:colOff>97971</xdr:colOff>
          <xdr:row>26</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24</xdr:row>
          <xdr:rowOff>0</xdr:rowOff>
        </xdr:from>
        <xdr:to>
          <xdr:col>14</xdr:col>
          <xdr:colOff>97971</xdr:colOff>
          <xdr:row>26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26</xdr:row>
          <xdr:rowOff>0</xdr:rowOff>
        </xdr:from>
        <xdr:to>
          <xdr:col>14</xdr:col>
          <xdr:colOff>97971</xdr:colOff>
          <xdr:row>28</xdr:row>
          <xdr:rowOff>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28</xdr:row>
          <xdr:rowOff>0</xdr:rowOff>
        </xdr:from>
        <xdr:to>
          <xdr:col>14</xdr:col>
          <xdr:colOff>97971</xdr:colOff>
          <xdr:row>30</xdr:row>
          <xdr:rowOff>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xdr:col>
      <xdr:colOff>28576</xdr:colOff>
      <xdr:row>46</xdr:row>
      <xdr:rowOff>57151</xdr:rowOff>
    </xdr:from>
    <xdr:ext cx="609600" cy="609600"/>
    <xdr:pic>
      <xdr:nvPicPr>
        <xdr:cNvPr id="15" name="Picture 35" descr="TSSA Red Logo">
          <a:extLst>
            <a:ext uri="{FF2B5EF4-FFF2-40B4-BE49-F238E27FC236}">
              <a16:creationId xmlns:a16="http://schemas.microsoft.com/office/drawing/2014/main" id="{00000000-0008-0000-0200-00000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6" y="57151"/>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13</xdr:col>
          <xdr:colOff>0</xdr:colOff>
          <xdr:row>54</xdr:row>
          <xdr:rowOff>0</xdr:rowOff>
        </xdr:from>
        <xdr:to>
          <xdr:col>14</xdr:col>
          <xdr:colOff>97971</xdr:colOff>
          <xdr:row>56</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56</xdr:row>
          <xdr:rowOff>0</xdr:rowOff>
        </xdr:from>
        <xdr:to>
          <xdr:col>14</xdr:col>
          <xdr:colOff>97971</xdr:colOff>
          <xdr:row>58</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58</xdr:row>
          <xdr:rowOff>0</xdr:rowOff>
        </xdr:from>
        <xdr:to>
          <xdr:col>14</xdr:col>
          <xdr:colOff>97971</xdr:colOff>
          <xdr:row>60</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60</xdr:row>
          <xdr:rowOff>0</xdr:rowOff>
        </xdr:from>
        <xdr:to>
          <xdr:col>14</xdr:col>
          <xdr:colOff>97971</xdr:colOff>
          <xdr:row>62</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62</xdr:row>
          <xdr:rowOff>0</xdr:rowOff>
        </xdr:from>
        <xdr:to>
          <xdr:col>14</xdr:col>
          <xdr:colOff>97971</xdr:colOff>
          <xdr:row>64</xdr:row>
          <xdr:rowOff>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64</xdr:row>
          <xdr:rowOff>0</xdr:rowOff>
        </xdr:from>
        <xdr:to>
          <xdr:col>14</xdr:col>
          <xdr:colOff>97971</xdr:colOff>
          <xdr:row>66</xdr:row>
          <xdr:rowOff>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66</xdr:row>
          <xdr:rowOff>0</xdr:rowOff>
        </xdr:from>
        <xdr:to>
          <xdr:col>14</xdr:col>
          <xdr:colOff>97971</xdr:colOff>
          <xdr:row>68</xdr:row>
          <xdr:rowOff>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68</xdr:row>
          <xdr:rowOff>0</xdr:rowOff>
        </xdr:from>
        <xdr:to>
          <xdr:col>14</xdr:col>
          <xdr:colOff>97971</xdr:colOff>
          <xdr:row>70</xdr:row>
          <xdr:rowOff>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0</xdr:rowOff>
        </xdr:from>
        <xdr:to>
          <xdr:col>14</xdr:col>
          <xdr:colOff>97971</xdr:colOff>
          <xdr:row>72</xdr:row>
          <xdr:rowOff>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70</xdr:row>
          <xdr:rowOff>0</xdr:rowOff>
        </xdr:from>
        <xdr:to>
          <xdr:col>14</xdr:col>
          <xdr:colOff>97971</xdr:colOff>
          <xdr:row>72</xdr:row>
          <xdr:rowOff>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72</xdr:row>
          <xdr:rowOff>0</xdr:rowOff>
        </xdr:from>
        <xdr:to>
          <xdr:col>14</xdr:col>
          <xdr:colOff>97971</xdr:colOff>
          <xdr:row>74</xdr:row>
          <xdr:rowOff>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74</xdr:row>
          <xdr:rowOff>0</xdr:rowOff>
        </xdr:from>
        <xdr:to>
          <xdr:col>14</xdr:col>
          <xdr:colOff>97971</xdr:colOff>
          <xdr:row>76</xdr:row>
          <xdr:rowOff>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121</xdr:row>
          <xdr:rowOff>0</xdr:rowOff>
        </xdr:from>
        <xdr:to>
          <xdr:col>3</xdr:col>
          <xdr:colOff>304800</xdr:colOff>
          <xdr:row>122</xdr:row>
          <xdr:rowOff>10886</xdr:rowOff>
        </xdr:to>
        <xdr:sp macro="" textlink="">
          <xdr:nvSpPr>
            <xdr:cNvPr id="19457" name="Check Box 1" hidden="1">
              <a:extLst>
                <a:ext uri="{63B3BB69-23CF-44E3-9099-C40C66FF867C}">
                  <a14:compatExt spid="_x0000_s19457"/>
                </a:ext>
                <a:ext uri="{FF2B5EF4-FFF2-40B4-BE49-F238E27FC236}">
                  <a16:creationId xmlns:a16="http://schemas.microsoft.com/office/drawing/2014/main" id="{00000000-0008-0000-1400-000001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122</xdr:row>
          <xdr:rowOff>0</xdr:rowOff>
        </xdr:from>
        <xdr:to>
          <xdr:col>3</xdr:col>
          <xdr:colOff>304800</xdr:colOff>
          <xdr:row>123</xdr:row>
          <xdr:rowOff>0</xdr:rowOff>
        </xdr:to>
        <xdr:sp macro="" textlink="">
          <xdr:nvSpPr>
            <xdr:cNvPr id="19458" name="Check Box 2" hidden="1">
              <a:extLst>
                <a:ext uri="{63B3BB69-23CF-44E3-9099-C40C66FF867C}">
                  <a14:compatExt spid="_x0000_s19458"/>
                </a:ext>
                <a:ext uri="{FF2B5EF4-FFF2-40B4-BE49-F238E27FC236}">
                  <a16:creationId xmlns:a16="http://schemas.microsoft.com/office/drawing/2014/main" id="{00000000-0008-0000-1400-000002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121</xdr:row>
          <xdr:rowOff>0</xdr:rowOff>
        </xdr:from>
        <xdr:to>
          <xdr:col>8</xdr:col>
          <xdr:colOff>97971</xdr:colOff>
          <xdr:row>122</xdr:row>
          <xdr:rowOff>10886</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14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121</xdr:row>
          <xdr:rowOff>0</xdr:rowOff>
        </xdr:from>
        <xdr:to>
          <xdr:col>3</xdr:col>
          <xdr:colOff>304800</xdr:colOff>
          <xdr:row>122</xdr:row>
          <xdr:rowOff>10886</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14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122</xdr:row>
          <xdr:rowOff>0</xdr:rowOff>
        </xdr:from>
        <xdr:to>
          <xdr:col>3</xdr:col>
          <xdr:colOff>304800</xdr:colOff>
          <xdr:row>123</xdr:row>
          <xdr:rowOff>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14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121</xdr:row>
          <xdr:rowOff>0</xdr:rowOff>
        </xdr:from>
        <xdr:to>
          <xdr:col>8</xdr:col>
          <xdr:colOff>97971</xdr:colOff>
          <xdr:row>122</xdr:row>
          <xdr:rowOff>10886</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14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123825</xdr:colOff>
      <xdr:row>0</xdr:row>
      <xdr:rowOff>47625</xdr:rowOff>
    </xdr:from>
    <xdr:to>
      <xdr:col>3</xdr:col>
      <xdr:colOff>752475</xdr:colOff>
      <xdr:row>2</xdr:row>
      <xdr:rowOff>180975</xdr:rowOff>
    </xdr:to>
    <xdr:pic>
      <xdr:nvPicPr>
        <xdr:cNvPr id="11" name="Picture 280" descr="TSSA Red Logo">
          <a:extLst>
            <a:ext uri="{FF2B5EF4-FFF2-40B4-BE49-F238E27FC236}">
              <a16:creationId xmlns:a16="http://schemas.microsoft.com/office/drawing/2014/main" id="{00000000-0008-0000-1400-00000B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125</xdr:row>
          <xdr:rowOff>0</xdr:rowOff>
        </xdr:from>
        <xdr:to>
          <xdr:col>3</xdr:col>
          <xdr:colOff>293914</xdr:colOff>
          <xdr:row>126</xdr:row>
          <xdr:rowOff>0</xdr:rowOff>
        </xdr:to>
        <xdr:sp macro="" textlink="">
          <xdr:nvSpPr>
            <xdr:cNvPr id="11265" name="Check Box 1" hidden="1">
              <a:extLst>
                <a:ext uri="{63B3BB69-23CF-44E3-9099-C40C66FF867C}">
                  <a14:compatExt spid="_x0000_s11265"/>
                </a:ext>
                <a:ext uri="{FF2B5EF4-FFF2-40B4-BE49-F238E27FC236}">
                  <a16:creationId xmlns:a16="http://schemas.microsoft.com/office/drawing/2014/main" id="{00000000-0008-0000-15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0</xdr:rowOff>
        </xdr:from>
        <xdr:to>
          <xdr:col>3</xdr:col>
          <xdr:colOff>293914</xdr:colOff>
          <xdr:row>127</xdr:row>
          <xdr:rowOff>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15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125</xdr:row>
          <xdr:rowOff>0</xdr:rowOff>
        </xdr:from>
        <xdr:to>
          <xdr:col>8</xdr:col>
          <xdr:colOff>65314</xdr:colOff>
          <xdr:row>126</xdr:row>
          <xdr:rowOff>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15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125</xdr:row>
          <xdr:rowOff>0</xdr:rowOff>
        </xdr:from>
        <xdr:to>
          <xdr:col>3</xdr:col>
          <xdr:colOff>293914</xdr:colOff>
          <xdr:row>126</xdr:row>
          <xdr:rowOff>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15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0</xdr:rowOff>
        </xdr:from>
        <xdr:to>
          <xdr:col>3</xdr:col>
          <xdr:colOff>293914</xdr:colOff>
          <xdr:row>127</xdr:row>
          <xdr:rowOff>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15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125</xdr:row>
          <xdr:rowOff>0</xdr:rowOff>
        </xdr:from>
        <xdr:to>
          <xdr:col>8</xdr:col>
          <xdr:colOff>65314</xdr:colOff>
          <xdr:row>126</xdr:row>
          <xdr:rowOff>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15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105</xdr:row>
          <xdr:rowOff>0</xdr:rowOff>
        </xdr:from>
        <xdr:to>
          <xdr:col>3</xdr:col>
          <xdr:colOff>293914</xdr:colOff>
          <xdr:row>106</xdr:row>
          <xdr:rowOff>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15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0</xdr:rowOff>
        </xdr:from>
        <xdr:to>
          <xdr:col>3</xdr:col>
          <xdr:colOff>293914</xdr:colOff>
          <xdr:row>107</xdr:row>
          <xdr:rowOff>0</xdr:rowOff>
        </xdr:to>
        <xdr:sp macro="" textlink="">
          <xdr:nvSpPr>
            <xdr:cNvPr id="11272" name="Check Box 8" hidden="1">
              <a:extLst>
                <a:ext uri="{63B3BB69-23CF-44E3-9099-C40C66FF867C}">
                  <a14:compatExt spid="_x0000_s11272"/>
                </a:ext>
                <a:ext uri="{FF2B5EF4-FFF2-40B4-BE49-F238E27FC236}">
                  <a16:creationId xmlns:a16="http://schemas.microsoft.com/office/drawing/2014/main" id="{00000000-0008-0000-15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105</xdr:row>
          <xdr:rowOff>0</xdr:rowOff>
        </xdr:from>
        <xdr:to>
          <xdr:col>8</xdr:col>
          <xdr:colOff>65314</xdr:colOff>
          <xdr:row>106</xdr:row>
          <xdr:rowOff>0</xdr:rowOff>
        </xdr:to>
        <xdr:sp macro="" textlink="">
          <xdr:nvSpPr>
            <xdr:cNvPr id="11273" name="Check Box 9" hidden="1">
              <a:extLst>
                <a:ext uri="{63B3BB69-23CF-44E3-9099-C40C66FF867C}">
                  <a14:compatExt spid="_x0000_s11273"/>
                </a:ext>
                <a:ext uri="{FF2B5EF4-FFF2-40B4-BE49-F238E27FC236}">
                  <a16:creationId xmlns:a16="http://schemas.microsoft.com/office/drawing/2014/main" id="{00000000-0008-0000-15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105</xdr:row>
          <xdr:rowOff>0</xdr:rowOff>
        </xdr:from>
        <xdr:to>
          <xdr:col>3</xdr:col>
          <xdr:colOff>293914</xdr:colOff>
          <xdr:row>106</xdr:row>
          <xdr:rowOff>0</xdr:rowOff>
        </xdr:to>
        <xdr:sp macro="" textlink="">
          <xdr:nvSpPr>
            <xdr:cNvPr id="11274" name="Check Box 10" hidden="1">
              <a:extLst>
                <a:ext uri="{63B3BB69-23CF-44E3-9099-C40C66FF867C}">
                  <a14:compatExt spid="_x0000_s11274"/>
                </a:ext>
                <a:ext uri="{FF2B5EF4-FFF2-40B4-BE49-F238E27FC236}">
                  <a16:creationId xmlns:a16="http://schemas.microsoft.com/office/drawing/2014/main" id="{00000000-0008-0000-15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0</xdr:rowOff>
        </xdr:from>
        <xdr:to>
          <xdr:col>3</xdr:col>
          <xdr:colOff>293914</xdr:colOff>
          <xdr:row>107</xdr:row>
          <xdr:rowOff>0</xdr:rowOff>
        </xdr:to>
        <xdr:sp macro="" textlink="">
          <xdr:nvSpPr>
            <xdr:cNvPr id="11275" name="Check Box 11" hidden="1">
              <a:extLst>
                <a:ext uri="{63B3BB69-23CF-44E3-9099-C40C66FF867C}">
                  <a14:compatExt spid="_x0000_s11275"/>
                </a:ext>
                <a:ext uri="{FF2B5EF4-FFF2-40B4-BE49-F238E27FC236}">
                  <a16:creationId xmlns:a16="http://schemas.microsoft.com/office/drawing/2014/main" id="{00000000-0008-0000-15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105</xdr:row>
          <xdr:rowOff>0</xdr:rowOff>
        </xdr:from>
        <xdr:to>
          <xdr:col>8</xdr:col>
          <xdr:colOff>65314</xdr:colOff>
          <xdr:row>106</xdr:row>
          <xdr:rowOff>0</xdr:rowOff>
        </xdr:to>
        <xdr:sp macro="" textlink="">
          <xdr:nvSpPr>
            <xdr:cNvPr id="11276" name="Check Box 12" hidden="1">
              <a:extLst>
                <a:ext uri="{63B3BB69-23CF-44E3-9099-C40C66FF867C}">
                  <a14:compatExt spid="_x0000_s11276"/>
                </a:ext>
                <a:ext uri="{FF2B5EF4-FFF2-40B4-BE49-F238E27FC236}">
                  <a16:creationId xmlns:a16="http://schemas.microsoft.com/office/drawing/2014/main" id="{00000000-0008-0000-15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125</xdr:row>
          <xdr:rowOff>0</xdr:rowOff>
        </xdr:from>
        <xdr:to>
          <xdr:col>3</xdr:col>
          <xdr:colOff>293914</xdr:colOff>
          <xdr:row>126</xdr:row>
          <xdr:rowOff>0</xdr:rowOff>
        </xdr:to>
        <xdr:sp macro="" textlink="">
          <xdr:nvSpPr>
            <xdr:cNvPr id="11277" name="Check Box 13" hidden="1">
              <a:extLst>
                <a:ext uri="{63B3BB69-23CF-44E3-9099-C40C66FF867C}">
                  <a14:compatExt spid="_x0000_s11277"/>
                </a:ext>
                <a:ext uri="{FF2B5EF4-FFF2-40B4-BE49-F238E27FC236}">
                  <a16:creationId xmlns:a16="http://schemas.microsoft.com/office/drawing/2014/main" id="{00000000-0008-0000-15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0</xdr:rowOff>
        </xdr:from>
        <xdr:to>
          <xdr:col>3</xdr:col>
          <xdr:colOff>293914</xdr:colOff>
          <xdr:row>127</xdr:row>
          <xdr:rowOff>0</xdr:rowOff>
        </xdr:to>
        <xdr:sp macro="" textlink="">
          <xdr:nvSpPr>
            <xdr:cNvPr id="11278" name="Check Box 14" hidden="1">
              <a:extLst>
                <a:ext uri="{63B3BB69-23CF-44E3-9099-C40C66FF867C}">
                  <a14:compatExt spid="_x0000_s11278"/>
                </a:ext>
                <a:ext uri="{FF2B5EF4-FFF2-40B4-BE49-F238E27FC236}">
                  <a16:creationId xmlns:a16="http://schemas.microsoft.com/office/drawing/2014/main" id="{00000000-0008-0000-15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125</xdr:row>
          <xdr:rowOff>0</xdr:rowOff>
        </xdr:from>
        <xdr:to>
          <xdr:col>8</xdr:col>
          <xdr:colOff>65314</xdr:colOff>
          <xdr:row>126</xdr:row>
          <xdr:rowOff>0</xdr:rowOff>
        </xdr:to>
        <xdr:sp macro="" textlink="">
          <xdr:nvSpPr>
            <xdr:cNvPr id="11279" name="Check Box 15" hidden="1">
              <a:extLst>
                <a:ext uri="{63B3BB69-23CF-44E3-9099-C40C66FF867C}">
                  <a14:compatExt spid="_x0000_s11279"/>
                </a:ext>
                <a:ext uri="{FF2B5EF4-FFF2-40B4-BE49-F238E27FC236}">
                  <a16:creationId xmlns:a16="http://schemas.microsoft.com/office/drawing/2014/main" id="{00000000-0008-0000-15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125</xdr:row>
          <xdr:rowOff>0</xdr:rowOff>
        </xdr:from>
        <xdr:to>
          <xdr:col>3</xdr:col>
          <xdr:colOff>293914</xdr:colOff>
          <xdr:row>126</xdr:row>
          <xdr:rowOff>0</xdr:rowOff>
        </xdr:to>
        <xdr:sp macro="" textlink="">
          <xdr:nvSpPr>
            <xdr:cNvPr id="11280" name="Check Box 16" hidden="1">
              <a:extLst>
                <a:ext uri="{63B3BB69-23CF-44E3-9099-C40C66FF867C}">
                  <a14:compatExt spid="_x0000_s11280"/>
                </a:ext>
                <a:ext uri="{FF2B5EF4-FFF2-40B4-BE49-F238E27FC236}">
                  <a16:creationId xmlns:a16="http://schemas.microsoft.com/office/drawing/2014/main" id="{00000000-0008-0000-15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0</xdr:rowOff>
        </xdr:from>
        <xdr:to>
          <xdr:col>3</xdr:col>
          <xdr:colOff>293914</xdr:colOff>
          <xdr:row>127</xdr:row>
          <xdr:rowOff>0</xdr:rowOff>
        </xdr:to>
        <xdr:sp macro="" textlink="">
          <xdr:nvSpPr>
            <xdr:cNvPr id="11281" name="Check Box 17" hidden="1">
              <a:extLst>
                <a:ext uri="{63B3BB69-23CF-44E3-9099-C40C66FF867C}">
                  <a14:compatExt spid="_x0000_s11281"/>
                </a:ext>
                <a:ext uri="{FF2B5EF4-FFF2-40B4-BE49-F238E27FC236}">
                  <a16:creationId xmlns:a16="http://schemas.microsoft.com/office/drawing/2014/main" id="{00000000-0008-0000-15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125</xdr:row>
          <xdr:rowOff>0</xdr:rowOff>
        </xdr:from>
        <xdr:to>
          <xdr:col>8</xdr:col>
          <xdr:colOff>65314</xdr:colOff>
          <xdr:row>126</xdr:row>
          <xdr:rowOff>0</xdr:rowOff>
        </xdr:to>
        <xdr:sp macro="" textlink="">
          <xdr:nvSpPr>
            <xdr:cNvPr id="11282" name="Check Box 18" hidden="1">
              <a:extLst>
                <a:ext uri="{63B3BB69-23CF-44E3-9099-C40C66FF867C}">
                  <a14:compatExt spid="_x0000_s11282"/>
                </a:ext>
                <a:ext uri="{FF2B5EF4-FFF2-40B4-BE49-F238E27FC236}">
                  <a16:creationId xmlns:a16="http://schemas.microsoft.com/office/drawing/2014/main" id="{00000000-0008-0000-15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105</xdr:row>
          <xdr:rowOff>0</xdr:rowOff>
        </xdr:from>
        <xdr:to>
          <xdr:col>3</xdr:col>
          <xdr:colOff>293914</xdr:colOff>
          <xdr:row>106</xdr:row>
          <xdr:rowOff>0</xdr:rowOff>
        </xdr:to>
        <xdr:sp macro="" textlink="">
          <xdr:nvSpPr>
            <xdr:cNvPr id="11283" name="Check Box 19" hidden="1">
              <a:extLst>
                <a:ext uri="{63B3BB69-23CF-44E3-9099-C40C66FF867C}">
                  <a14:compatExt spid="_x0000_s11283"/>
                </a:ext>
                <a:ext uri="{FF2B5EF4-FFF2-40B4-BE49-F238E27FC236}">
                  <a16:creationId xmlns:a16="http://schemas.microsoft.com/office/drawing/2014/main" id="{00000000-0008-0000-15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0</xdr:rowOff>
        </xdr:from>
        <xdr:to>
          <xdr:col>3</xdr:col>
          <xdr:colOff>293914</xdr:colOff>
          <xdr:row>107</xdr:row>
          <xdr:rowOff>0</xdr:rowOff>
        </xdr:to>
        <xdr:sp macro="" textlink="">
          <xdr:nvSpPr>
            <xdr:cNvPr id="11284" name="Check Box 20" hidden="1">
              <a:extLst>
                <a:ext uri="{63B3BB69-23CF-44E3-9099-C40C66FF867C}">
                  <a14:compatExt spid="_x0000_s11284"/>
                </a:ext>
                <a:ext uri="{FF2B5EF4-FFF2-40B4-BE49-F238E27FC236}">
                  <a16:creationId xmlns:a16="http://schemas.microsoft.com/office/drawing/2014/main" id="{00000000-0008-0000-15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105</xdr:row>
          <xdr:rowOff>0</xdr:rowOff>
        </xdr:from>
        <xdr:to>
          <xdr:col>8</xdr:col>
          <xdr:colOff>65314</xdr:colOff>
          <xdr:row>106</xdr:row>
          <xdr:rowOff>0</xdr:rowOff>
        </xdr:to>
        <xdr:sp macro="" textlink="">
          <xdr:nvSpPr>
            <xdr:cNvPr id="11285" name="Check Box 21" hidden="1">
              <a:extLst>
                <a:ext uri="{63B3BB69-23CF-44E3-9099-C40C66FF867C}">
                  <a14:compatExt spid="_x0000_s11285"/>
                </a:ext>
                <a:ext uri="{FF2B5EF4-FFF2-40B4-BE49-F238E27FC236}">
                  <a16:creationId xmlns:a16="http://schemas.microsoft.com/office/drawing/2014/main" id="{00000000-0008-0000-15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105</xdr:row>
          <xdr:rowOff>0</xdr:rowOff>
        </xdr:from>
        <xdr:to>
          <xdr:col>3</xdr:col>
          <xdr:colOff>293914</xdr:colOff>
          <xdr:row>106</xdr:row>
          <xdr:rowOff>0</xdr:rowOff>
        </xdr:to>
        <xdr:sp macro="" textlink="">
          <xdr:nvSpPr>
            <xdr:cNvPr id="11286" name="Check Box 22" hidden="1">
              <a:extLst>
                <a:ext uri="{63B3BB69-23CF-44E3-9099-C40C66FF867C}">
                  <a14:compatExt spid="_x0000_s11286"/>
                </a:ext>
                <a:ext uri="{FF2B5EF4-FFF2-40B4-BE49-F238E27FC236}">
                  <a16:creationId xmlns:a16="http://schemas.microsoft.com/office/drawing/2014/main" id="{00000000-0008-0000-15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106</xdr:row>
          <xdr:rowOff>0</xdr:rowOff>
        </xdr:from>
        <xdr:to>
          <xdr:col>3</xdr:col>
          <xdr:colOff>293914</xdr:colOff>
          <xdr:row>107</xdr:row>
          <xdr:rowOff>0</xdr:rowOff>
        </xdr:to>
        <xdr:sp macro="" textlink="">
          <xdr:nvSpPr>
            <xdr:cNvPr id="11287" name="Check Box 23" hidden="1">
              <a:extLst>
                <a:ext uri="{63B3BB69-23CF-44E3-9099-C40C66FF867C}">
                  <a14:compatExt spid="_x0000_s11287"/>
                </a:ext>
                <a:ext uri="{FF2B5EF4-FFF2-40B4-BE49-F238E27FC236}">
                  <a16:creationId xmlns:a16="http://schemas.microsoft.com/office/drawing/2014/main" id="{00000000-0008-0000-15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105</xdr:row>
          <xdr:rowOff>0</xdr:rowOff>
        </xdr:from>
        <xdr:to>
          <xdr:col>8</xdr:col>
          <xdr:colOff>65314</xdr:colOff>
          <xdr:row>106</xdr:row>
          <xdr:rowOff>0</xdr:rowOff>
        </xdr:to>
        <xdr:sp macro="" textlink="">
          <xdr:nvSpPr>
            <xdr:cNvPr id="11288" name="Check Box 24" hidden="1">
              <a:extLst>
                <a:ext uri="{63B3BB69-23CF-44E3-9099-C40C66FF867C}">
                  <a14:compatExt spid="_x0000_s11288"/>
                </a:ext>
                <a:ext uri="{FF2B5EF4-FFF2-40B4-BE49-F238E27FC236}">
                  <a16:creationId xmlns:a16="http://schemas.microsoft.com/office/drawing/2014/main" id="{00000000-0008-0000-15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123825</xdr:colOff>
      <xdr:row>0</xdr:row>
      <xdr:rowOff>47625</xdr:rowOff>
    </xdr:from>
    <xdr:to>
      <xdr:col>3</xdr:col>
      <xdr:colOff>752475</xdr:colOff>
      <xdr:row>2</xdr:row>
      <xdr:rowOff>180975</xdr:rowOff>
    </xdr:to>
    <xdr:pic>
      <xdr:nvPicPr>
        <xdr:cNvPr id="30" name="Picture 280" descr="TSSA Red Logo">
          <a:extLst>
            <a:ext uri="{FF2B5EF4-FFF2-40B4-BE49-F238E27FC236}">
              <a16:creationId xmlns:a16="http://schemas.microsoft.com/office/drawing/2014/main" id="{00000000-0008-0000-1500-00001E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xdr:from>
      <xdr:col>3</xdr:col>
      <xdr:colOff>0</xdr:colOff>
      <xdr:row>53</xdr:row>
      <xdr:rowOff>0</xdr:rowOff>
    </xdr:from>
    <xdr:to>
      <xdr:col>25</xdr:col>
      <xdr:colOff>0</xdr:colOff>
      <xdr:row>53</xdr:row>
      <xdr:rowOff>0</xdr:rowOff>
    </xdr:to>
    <xdr:sp macro="" textlink="">
      <xdr:nvSpPr>
        <xdr:cNvPr id="2" name="Text Box 1">
          <a:extLst>
            <a:ext uri="{FF2B5EF4-FFF2-40B4-BE49-F238E27FC236}">
              <a16:creationId xmlns:a16="http://schemas.microsoft.com/office/drawing/2014/main" id="{00000000-0008-0000-1600-000002000000}"/>
            </a:ext>
          </a:extLst>
        </xdr:cNvPr>
        <xdr:cNvSpPr txBox="1">
          <a:spLocks noChangeArrowheads="1"/>
        </xdr:cNvSpPr>
      </xdr:nvSpPr>
      <xdr:spPr bwMode="auto">
        <a:xfrm>
          <a:off x="419100" y="11487150"/>
          <a:ext cx="47053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1" u="none" strike="noStrike" baseline="0">
              <a:solidFill>
                <a:srgbClr val="CCC0DA"/>
              </a:solidFill>
              <a:latin typeface="Arial"/>
              <a:cs typeface="Arial"/>
            </a:rPr>
            <a:t>Additional Remarks:</a:t>
          </a:r>
        </a:p>
      </xdr:txBody>
    </xdr:sp>
    <xdr:clientData/>
  </xdr:twoCellAnchor>
  <xdr:twoCellAnchor>
    <xdr:from>
      <xdr:col>20</xdr:col>
      <xdr:colOff>0</xdr:colOff>
      <xdr:row>53</xdr:row>
      <xdr:rowOff>0</xdr:rowOff>
    </xdr:from>
    <xdr:to>
      <xdr:col>35</xdr:col>
      <xdr:colOff>180975</xdr:colOff>
      <xdr:row>53</xdr:row>
      <xdr:rowOff>0</xdr:rowOff>
    </xdr:to>
    <xdr:sp macro="" textlink="">
      <xdr:nvSpPr>
        <xdr:cNvPr id="3" name="Text Box 2">
          <a:extLst>
            <a:ext uri="{FF2B5EF4-FFF2-40B4-BE49-F238E27FC236}">
              <a16:creationId xmlns:a16="http://schemas.microsoft.com/office/drawing/2014/main" id="{00000000-0008-0000-1600-000003000000}"/>
            </a:ext>
          </a:extLst>
        </xdr:cNvPr>
        <xdr:cNvSpPr txBox="1">
          <a:spLocks noChangeArrowheads="1"/>
        </xdr:cNvSpPr>
      </xdr:nvSpPr>
      <xdr:spPr bwMode="auto">
        <a:xfrm>
          <a:off x="4076700" y="11487150"/>
          <a:ext cx="3409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0</xdr:colOff>
      <xdr:row>53</xdr:row>
      <xdr:rowOff>0</xdr:rowOff>
    </xdr:from>
    <xdr:to>
      <xdr:col>36</xdr:col>
      <xdr:colOff>0</xdr:colOff>
      <xdr:row>53</xdr:row>
      <xdr:rowOff>0</xdr:rowOff>
    </xdr:to>
    <xdr:sp macro="" textlink="">
      <xdr:nvSpPr>
        <xdr:cNvPr id="4" name="Text Box 3">
          <a:extLst>
            <a:ext uri="{FF2B5EF4-FFF2-40B4-BE49-F238E27FC236}">
              <a16:creationId xmlns:a16="http://schemas.microsoft.com/office/drawing/2014/main" id="{00000000-0008-0000-1600-000004000000}"/>
            </a:ext>
          </a:extLst>
        </xdr:cNvPr>
        <xdr:cNvSpPr txBox="1">
          <a:spLocks noChangeArrowheads="1"/>
        </xdr:cNvSpPr>
      </xdr:nvSpPr>
      <xdr:spPr bwMode="auto">
        <a:xfrm>
          <a:off x="419100" y="11487150"/>
          <a:ext cx="71056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Narrow"/>
            </a:rPr>
            <a:t>Layout Drawings must include the following items where applicable.</a:t>
          </a: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Narrow"/>
            </a:rPr>
            <a:t>- required clearances and basic dimensions</a:t>
          </a:r>
        </a:p>
        <a:p>
          <a:pPr algn="l" rtl="0">
            <a:defRPr sz="1000"/>
          </a:pPr>
          <a:r>
            <a:rPr lang="en-US" sz="1000" b="0" i="0" u="none" strike="noStrike" baseline="0">
              <a:solidFill>
                <a:srgbClr val="000000"/>
              </a:solidFill>
              <a:latin typeface="Arial Narrow"/>
            </a:rPr>
            <a:t>- maximum rail bracket spacing</a:t>
          </a:r>
        </a:p>
        <a:p>
          <a:pPr algn="l" rtl="0">
            <a:defRPr sz="1000"/>
          </a:pPr>
          <a:r>
            <a:rPr lang="en-US" sz="1000" b="0" i="0" u="none" strike="noStrike" baseline="0">
              <a:solidFill>
                <a:srgbClr val="000000"/>
              </a:solidFill>
              <a:latin typeface="Arial Narrow"/>
            </a:rPr>
            <a:t>- estimated vertical forces on the guide rails on application of safety</a:t>
          </a:r>
        </a:p>
        <a:p>
          <a:pPr algn="l" rtl="0">
            <a:defRPr sz="1000"/>
          </a:pPr>
          <a:r>
            <a:rPr lang="en-US" sz="1000" b="0" i="0" u="none" strike="noStrike" baseline="0">
              <a:solidFill>
                <a:srgbClr val="000000"/>
              </a:solidFill>
              <a:latin typeface="Arial Narrow"/>
            </a:rPr>
            <a:t>- total static and impact loads imposed on machinery and sheave beams, supports and floors or foundations</a:t>
          </a:r>
        </a:p>
        <a:p>
          <a:pPr algn="l" rtl="0">
            <a:defRPr sz="1000"/>
          </a:pPr>
          <a:r>
            <a:rPr lang="en-US" sz="1000" b="0" i="0" u="none" strike="noStrike" baseline="0">
              <a:solidFill>
                <a:srgbClr val="000000"/>
              </a:solidFill>
              <a:latin typeface="Arial Narrow"/>
            </a:rPr>
            <a:t>- impact load on buffer supports due to buffer engagement at the maximum permissible speed and load</a:t>
          </a:r>
        </a:p>
        <a:p>
          <a:pPr algn="l" rtl="0">
            <a:defRPr sz="1000"/>
          </a:pPr>
          <a:r>
            <a:rPr lang="en-US" sz="1000" b="0" i="0" u="none" strike="noStrike" baseline="0">
              <a:solidFill>
                <a:srgbClr val="000000"/>
              </a:solidFill>
              <a:latin typeface="Arial Narrow"/>
            </a:rPr>
            <a:t>- total static and dynamic loads from the governor, ropes and tension system</a:t>
          </a:r>
        </a:p>
        <a:p>
          <a:pPr algn="l" rtl="0">
            <a:defRPr sz="1000"/>
          </a:pPr>
          <a:r>
            <a:rPr lang="en-US" sz="1000" b="0" i="0" u="none" strike="noStrike" baseline="0">
              <a:solidFill>
                <a:srgbClr val="000000"/>
              </a:solidFill>
              <a:latin typeface="Arial Narrow"/>
            </a:rPr>
            <a:t>- horizontal forces on the building structure</a:t>
          </a:r>
        </a:p>
        <a:p>
          <a:pPr algn="l" rtl="0">
            <a:defRPr sz="1000"/>
          </a:pPr>
          <a:r>
            <a:rPr lang="en-US" sz="1000" b="0" i="0" u="none" strike="noStrike" baseline="0">
              <a:solidFill>
                <a:srgbClr val="000000"/>
              </a:solidFill>
              <a:latin typeface="Arial Narrow"/>
            </a:rPr>
            <a:t>- net vertical load from the elevator system</a:t>
          </a:r>
        </a:p>
        <a:p>
          <a:pPr algn="l" rtl="0">
            <a:defRPr sz="1000"/>
          </a:pPr>
          <a:r>
            <a:rPr lang="en-US" sz="1000" b="0" i="0" u="none" strike="noStrike" baseline="0">
              <a:solidFill>
                <a:srgbClr val="000000"/>
              </a:solidFill>
              <a:latin typeface="Arial Narrow"/>
            </a:rPr>
            <a:t>- outside diameter and wall thickness of the cylinder, plunger and piping, and the working pressure</a:t>
          </a:r>
        </a:p>
        <a:p>
          <a:pPr algn="l" rtl="0">
            <a:defRPr sz="1000"/>
          </a:pPr>
          <a:r>
            <a:rPr lang="en-US" sz="1000" b="0" i="0" u="none" strike="noStrike" baseline="0">
              <a:solidFill>
                <a:srgbClr val="000000"/>
              </a:solidFill>
              <a:latin typeface="Arial Narrow"/>
            </a:rPr>
            <a:t>- rated speed and operating speed in the down direction</a:t>
          </a:r>
        </a:p>
        <a:p>
          <a:pPr algn="l" rtl="0">
            <a:defRPr sz="1000"/>
          </a:pPr>
          <a:r>
            <a:rPr lang="en-US" sz="1000" b="0" i="0" u="none" strike="noStrike" baseline="0">
              <a:solidFill>
                <a:srgbClr val="000000"/>
              </a:solidFill>
              <a:latin typeface="Arial Narrow"/>
            </a:rPr>
            <a:t>- minimum "grade" of pipe (ASTM or recognized standard) </a:t>
          </a:r>
        </a:p>
        <a:p>
          <a:pPr algn="l" rtl="0">
            <a:defRPr sz="1000"/>
          </a:pPr>
          <a:r>
            <a:rPr lang="en-US" sz="1000" b="0" i="0" u="none" strike="noStrike" baseline="0">
              <a:solidFill>
                <a:srgbClr val="000000"/>
              </a:solidFill>
              <a:latin typeface="Arial Narrow"/>
            </a:rPr>
            <a:t>- length of the plunger and cylinder</a:t>
          </a:r>
        </a:p>
        <a:p>
          <a:pPr algn="l" rtl="0">
            <a:defRPr sz="1000"/>
          </a:pPr>
          <a:r>
            <a:rPr lang="en-US" sz="1000" b="0" i="0" u="none" strike="noStrike" baseline="0">
              <a:solidFill>
                <a:srgbClr val="000000"/>
              </a:solidFill>
              <a:latin typeface="Arial Narrow"/>
            </a:rPr>
            <a:t>- clearance between the plunger and the bottom head of the cylinder</a:t>
          </a:r>
        </a:p>
      </xdr:txBody>
    </xdr:sp>
    <xdr:clientData/>
  </xdr:twoCellAnchor>
  <xdr:twoCellAnchor>
    <xdr:from>
      <xdr:col>3</xdr:col>
      <xdr:colOff>0</xdr:colOff>
      <xdr:row>53</xdr:row>
      <xdr:rowOff>0</xdr:rowOff>
    </xdr:from>
    <xdr:to>
      <xdr:col>25</xdr:col>
      <xdr:colOff>0</xdr:colOff>
      <xdr:row>53</xdr:row>
      <xdr:rowOff>0</xdr:rowOff>
    </xdr:to>
    <xdr:sp macro="" textlink="">
      <xdr:nvSpPr>
        <xdr:cNvPr id="5" name="Text Box 4">
          <a:extLst>
            <a:ext uri="{FF2B5EF4-FFF2-40B4-BE49-F238E27FC236}">
              <a16:creationId xmlns:a16="http://schemas.microsoft.com/office/drawing/2014/main" id="{00000000-0008-0000-1600-000005000000}"/>
            </a:ext>
          </a:extLst>
        </xdr:cNvPr>
        <xdr:cNvSpPr txBox="1">
          <a:spLocks noChangeArrowheads="1"/>
        </xdr:cNvSpPr>
      </xdr:nvSpPr>
      <xdr:spPr bwMode="auto">
        <a:xfrm>
          <a:off x="419100" y="11487150"/>
          <a:ext cx="47053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1" u="none" strike="noStrike" baseline="0">
              <a:solidFill>
                <a:srgbClr val="CCC0DA"/>
              </a:solidFill>
              <a:latin typeface="Arial"/>
              <a:cs typeface="Arial"/>
            </a:rPr>
            <a:t>Additional Remarks:</a:t>
          </a:r>
        </a:p>
      </xdr:txBody>
    </xdr:sp>
    <xdr:clientData/>
  </xdr:twoCellAnchor>
  <xdr:twoCellAnchor>
    <xdr:from>
      <xdr:col>20</xdr:col>
      <xdr:colOff>0</xdr:colOff>
      <xdr:row>53</xdr:row>
      <xdr:rowOff>0</xdr:rowOff>
    </xdr:from>
    <xdr:to>
      <xdr:col>35</xdr:col>
      <xdr:colOff>180975</xdr:colOff>
      <xdr:row>53</xdr:row>
      <xdr:rowOff>0</xdr:rowOff>
    </xdr:to>
    <xdr:sp macro="" textlink="">
      <xdr:nvSpPr>
        <xdr:cNvPr id="6" name="Text Box 5">
          <a:extLst>
            <a:ext uri="{FF2B5EF4-FFF2-40B4-BE49-F238E27FC236}">
              <a16:creationId xmlns:a16="http://schemas.microsoft.com/office/drawing/2014/main" id="{00000000-0008-0000-1600-000006000000}"/>
            </a:ext>
          </a:extLst>
        </xdr:cNvPr>
        <xdr:cNvSpPr txBox="1">
          <a:spLocks noChangeArrowheads="1"/>
        </xdr:cNvSpPr>
      </xdr:nvSpPr>
      <xdr:spPr bwMode="auto">
        <a:xfrm>
          <a:off x="4076700" y="11487150"/>
          <a:ext cx="3409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0</xdr:colOff>
      <xdr:row>53</xdr:row>
      <xdr:rowOff>0</xdr:rowOff>
    </xdr:from>
    <xdr:to>
      <xdr:col>36</xdr:col>
      <xdr:colOff>0</xdr:colOff>
      <xdr:row>53</xdr:row>
      <xdr:rowOff>0</xdr:rowOff>
    </xdr:to>
    <xdr:sp macro="" textlink="">
      <xdr:nvSpPr>
        <xdr:cNvPr id="7" name="Text Box 6">
          <a:extLst>
            <a:ext uri="{FF2B5EF4-FFF2-40B4-BE49-F238E27FC236}">
              <a16:creationId xmlns:a16="http://schemas.microsoft.com/office/drawing/2014/main" id="{00000000-0008-0000-1600-000007000000}"/>
            </a:ext>
          </a:extLst>
        </xdr:cNvPr>
        <xdr:cNvSpPr txBox="1">
          <a:spLocks noChangeArrowheads="1"/>
        </xdr:cNvSpPr>
      </xdr:nvSpPr>
      <xdr:spPr bwMode="auto">
        <a:xfrm>
          <a:off x="419100" y="11487150"/>
          <a:ext cx="71056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Narrow"/>
            </a:rPr>
            <a:t>Layout Drawings must include the following items where applicable.</a:t>
          </a: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Narrow"/>
            </a:rPr>
            <a:t>- required clearances and basic dimensions</a:t>
          </a:r>
        </a:p>
        <a:p>
          <a:pPr algn="l" rtl="0">
            <a:defRPr sz="1000"/>
          </a:pPr>
          <a:r>
            <a:rPr lang="en-US" sz="1000" b="0" i="0" u="none" strike="noStrike" baseline="0">
              <a:solidFill>
                <a:srgbClr val="000000"/>
              </a:solidFill>
              <a:latin typeface="Arial Narrow"/>
            </a:rPr>
            <a:t>- maximum rail bracket spacing</a:t>
          </a:r>
        </a:p>
        <a:p>
          <a:pPr algn="l" rtl="0">
            <a:defRPr sz="1000"/>
          </a:pPr>
          <a:r>
            <a:rPr lang="en-US" sz="1000" b="0" i="0" u="none" strike="noStrike" baseline="0">
              <a:solidFill>
                <a:srgbClr val="000000"/>
              </a:solidFill>
              <a:latin typeface="Arial Narrow"/>
            </a:rPr>
            <a:t>- estimated vertical forces on the guide rails on application of safety</a:t>
          </a:r>
        </a:p>
        <a:p>
          <a:pPr algn="l" rtl="0">
            <a:defRPr sz="1000"/>
          </a:pPr>
          <a:r>
            <a:rPr lang="en-US" sz="1000" b="0" i="0" u="none" strike="noStrike" baseline="0">
              <a:solidFill>
                <a:srgbClr val="000000"/>
              </a:solidFill>
              <a:latin typeface="Arial Narrow"/>
            </a:rPr>
            <a:t>- total static and impact loads imposed on machinery and sheave beams, supports and floors or foundations</a:t>
          </a:r>
        </a:p>
        <a:p>
          <a:pPr algn="l" rtl="0">
            <a:defRPr sz="1000"/>
          </a:pPr>
          <a:r>
            <a:rPr lang="en-US" sz="1000" b="0" i="0" u="none" strike="noStrike" baseline="0">
              <a:solidFill>
                <a:srgbClr val="000000"/>
              </a:solidFill>
              <a:latin typeface="Arial Narrow"/>
            </a:rPr>
            <a:t>- impact load on buffer supports due to buffer engagement at the maximum permissible speed and load</a:t>
          </a:r>
        </a:p>
        <a:p>
          <a:pPr algn="l" rtl="0">
            <a:defRPr sz="1000"/>
          </a:pPr>
          <a:r>
            <a:rPr lang="en-US" sz="1000" b="0" i="0" u="none" strike="noStrike" baseline="0">
              <a:solidFill>
                <a:srgbClr val="000000"/>
              </a:solidFill>
              <a:latin typeface="Arial Narrow"/>
            </a:rPr>
            <a:t>- total static and dynamic loads from the governor, ropes and tension system</a:t>
          </a:r>
        </a:p>
        <a:p>
          <a:pPr algn="l" rtl="0">
            <a:defRPr sz="1000"/>
          </a:pPr>
          <a:r>
            <a:rPr lang="en-US" sz="1000" b="0" i="0" u="none" strike="noStrike" baseline="0">
              <a:solidFill>
                <a:srgbClr val="000000"/>
              </a:solidFill>
              <a:latin typeface="Arial Narrow"/>
            </a:rPr>
            <a:t>- horizontal forces on the building structure</a:t>
          </a:r>
        </a:p>
        <a:p>
          <a:pPr algn="l" rtl="0">
            <a:defRPr sz="1000"/>
          </a:pPr>
          <a:r>
            <a:rPr lang="en-US" sz="1000" b="0" i="0" u="none" strike="noStrike" baseline="0">
              <a:solidFill>
                <a:srgbClr val="000000"/>
              </a:solidFill>
              <a:latin typeface="Arial Narrow"/>
            </a:rPr>
            <a:t>- net vertical load from the elevator system</a:t>
          </a:r>
        </a:p>
        <a:p>
          <a:pPr algn="l" rtl="0">
            <a:defRPr sz="1000"/>
          </a:pPr>
          <a:r>
            <a:rPr lang="en-US" sz="1000" b="0" i="0" u="none" strike="noStrike" baseline="0">
              <a:solidFill>
                <a:srgbClr val="000000"/>
              </a:solidFill>
              <a:latin typeface="Arial Narrow"/>
            </a:rPr>
            <a:t>- outside diameter and wall thickness of the cylinder, plunger and piping, and the working pressure</a:t>
          </a:r>
        </a:p>
        <a:p>
          <a:pPr algn="l" rtl="0">
            <a:defRPr sz="1000"/>
          </a:pPr>
          <a:r>
            <a:rPr lang="en-US" sz="1000" b="0" i="0" u="none" strike="noStrike" baseline="0">
              <a:solidFill>
                <a:srgbClr val="000000"/>
              </a:solidFill>
              <a:latin typeface="Arial Narrow"/>
            </a:rPr>
            <a:t>- rated speed and operating speed in the down direction</a:t>
          </a:r>
        </a:p>
        <a:p>
          <a:pPr algn="l" rtl="0">
            <a:defRPr sz="1000"/>
          </a:pPr>
          <a:r>
            <a:rPr lang="en-US" sz="1000" b="0" i="0" u="none" strike="noStrike" baseline="0">
              <a:solidFill>
                <a:srgbClr val="000000"/>
              </a:solidFill>
              <a:latin typeface="Arial Narrow"/>
            </a:rPr>
            <a:t>- minimum "grade" of pipe (ASTM or recognized standard) </a:t>
          </a:r>
        </a:p>
        <a:p>
          <a:pPr algn="l" rtl="0">
            <a:defRPr sz="1000"/>
          </a:pPr>
          <a:r>
            <a:rPr lang="en-US" sz="1000" b="0" i="0" u="none" strike="noStrike" baseline="0">
              <a:solidFill>
                <a:srgbClr val="000000"/>
              </a:solidFill>
              <a:latin typeface="Arial Narrow"/>
            </a:rPr>
            <a:t>- length of the plunger and cylinder</a:t>
          </a:r>
        </a:p>
        <a:p>
          <a:pPr algn="l" rtl="0">
            <a:defRPr sz="1000"/>
          </a:pPr>
          <a:r>
            <a:rPr lang="en-US" sz="1000" b="0" i="0" u="none" strike="noStrike" baseline="0">
              <a:solidFill>
                <a:srgbClr val="000000"/>
              </a:solidFill>
              <a:latin typeface="Arial Narrow"/>
            </a:rPr>
            <a:t>- clearance between the plunger and the bottom head of the cylinder</a:t>
          </a:r>
        </a:p>
      </xdr:txBody>
    </xdr:sp>
    <xdr:clientData/>
  </xdr:twoCellAnchor>
  <xdr:twoCellAnchor editAs="oneCell">
    <xdr:from>
      <xdr:col>2</xdr:col>
      <xdr:colOff>57150</xdr:colOff>
      <xdr:row>0</xdr:row>
      <xdr:rowOff>57150</xdr:rowOff>
    </xdr:from>
    <xdr:to>
      <xdr:col>5</xdr:col>
      <xdr:colOff>104775</xdr:colOff>
      <xdr:row>3</xdr:row>
      <xdr:rowOff>238125</xdr:rowOff>
    </xdr:to>
    <xdr:pic>
      <xdr:nvPicPr>
        <xdr:cNvPr id="8" name="Picture 17" descr="TSSA Red Logo">
          <a:extLst>
            <a:ext uri="{FF2B5EF4-FFF2-40B4-BE49-F238E27FC236}">
              <a16:creationId xmlns:a16="http://schemas.microsoft.com/office/drawing/2014/main" id="{00000000-0008-0000-16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57150"/>
          <a:ext cx="676275"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xdr:from>
      <xdr:col>3</xdr:col>
      <xdr:colOff>0</xdr:colOff>
      <xdr:row>47</xdr:row>
      <xdr:rowOff>0</xdr:rowOff>
    </xdr:from>
    <xdr:to>
      <xdr:col>25</xdr:col>
      <xdr:colOff>0</xdr:colOff>
      <xdr:row>47</xdr:row>
      <xdr:rowOff>0</xdr:rowOff>
    </xdr:to>
    <xdr:sp macro="" textlink="">
      <xdr:nvSpPr>
        <xdr:cNvPr id="2" name="Text Box 1">
          <a:extLst>
            <a:ext uri="{FF2B5EF4-FFF2-40B4-BE49-F238E27FC236}">
              <a16:creationId xmlns:a16="http://schemas.microsoft.com/office/drawing/2014/main" id="{00000000-0008-0000-1700-000002000000}"/>
            </a:ext>
          </a:extLst>
        </xdr:cNvPr>
        <xdr:cNvSpPr txBox="1">
          <a:spLocks noChangeArrowheads="1"/>
        </xdr:cNvSpPr>
      </xdr:nvSpPr>
      <xdr:spPr bwMode="auto">
        <a:xfrm>
          <a:off x="419100" y="11487150"/>
          <a:ext cx="47053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1" u="none" strike="noStrike" baseline="0">
              <a:solidFill>
                <a:srgbClr val="CCC0DA"/>
              </a:solidFill>
              <a:latin typeface="Arial"/>
              <a:cs typeface="Arial"/>
            </a:rPr>
            <a:t>Additional Remarks:</a:t>
          </a:r>
        </a:p>
      </xdr:txBody>
    </xdr:sp>
    <xdr:clientData/>
  </xdr:twoCellAnchor>
  <xdr:twoCellAnchor>
    <xdr:from>
      <xdr:col>20</xdr:col>
      <xdr:colOff>0</xdr:colOff>
      <xdr:row>47</xdr:row>
      <xdr:rowOff>0</xdr:rowOff>
    </xdr:from>
    <xdr:to>
      <xdr:col>35</xdr:col>
      <xdr:colOff>180975</xdr:colOff>
      <xdr:row>47</xdr:row>
      <xdr:rowOff>0</xdr:rowOff>
    </xdr:to>
    <xdr:sp macro="" textlink="">
      <xdr:nvSpPr>
        <xdr:cNvPr id="3" name="Text Box 2">
          <a:extLst>
            <a:ext uri="{FF2B5EF4-FFF2-40B4-BE49-F238E27FC236}">
              <a16:creationId xmlns:a16="http://schemas.microsoft.com/office/drawing/2014/main" id="{00000000-0008-0000-1700-000003000000}"/>
            </a:ext>
          </a:extLst>
        </xdr:cNvPr>
        <xdr:cNvSpPr txBox="1">
          <a:spLocks noChangeArrowheads="1"/>
        </xdr:cNvSpPr>
      </xdr:nvSpPr>
      <xdr:spPr bwMode="auto">
        <a:xfrm>
          <a:off x="4076700" y="11487150"/>
          <a:ext cx="3409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0</xdr:colOff>
      <xdr:row>47</xdr:row>
      <xdr:rowOff>0</xdr:rowOff>
    </xdr:from>
    <xdr:to>
      <xdr:col>36</xdr:col>
      <xdr:colOff>0</xdr:colOff>
      <xdr:row>47</xdr:row>
      <xdr:rowOff>0</xdr:rowOff>
    </xdr:to>
    <xdr:sp macro="" textlink="">
      <xdr:nvSpPr>
        <xdr:cNvPr id="4" name="Text Box 3">
          <a:extLst>
            <a:ext uri="{FF2B5EF4-FFF2-40B4-BE49-F238E27FC236}">
              <a16:creationId xmlns:a16="http://schemas.microsoft.com/office/drawing/2014/main" id="{00000000-0008-0000-1700-000004000000}"/>
            </a:ext>
          </a:extLst>
        </xdr:cNvPr>
        <xdr:cNvSpPr txBox="1">
          <a:spLocks noChangeArrowheads="1"/>
        </xdr:cNvSpPr>
      </xdr:nvSpPr>
      <xdr:spPr bwMode="auto">
        <a:xfrm>
          <a:off x="419100" y="11487150"/>
          <a:ext cx="71056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Narrow"/>
            </a:rPr>
            <a:t>Layout Drawings must include the following items where applicable.</a:t>
          </a: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Narrow"/>
            </a:rPr>
            <a:t>- required clearances and basic dimensions</a:t>
          </a:r>
        </a:p>
        <a:p>
          <a:pPr algn="l" rtl="0">
            <a:defRPr sz="1000"/>
          </a:pPr>
          <a:r>
            <a:rPr lang="en-US" sz="1000" b="0" i="0" u="none" strike="noStrike" baseline="0">
              <a:solidFill>
                <a:srgbClr val="000000"/>
              </a:solidFill>
              <a:latin typeface="Arial Narrow"/>
            </a:rPr>
            <a:t>- maximum rail bracket spacing</a:t>
          </a:r>
        </a:p>
        <a:p>
          <a:pPr algn="l" rtl="0">
            <a:defRPr sz="1000"/>
          </a:pPr>
          <a:r>
            <a:rPr lang="en-US" sz="1000" b="0" i="0" u="none" strike="noStrike" baseline="0">
              <a:solidFill>
                <a:srgbClr val="000000"/>
              </a:solidFill>
              <a:latin typeface="Arial Narrow"/>
            </a:rPr>
            <a:t>- estimated vertical forces on the guide rails on application of safety</a:t>
          </a:r>
        </a:p>
        <a:p>
          <a:pPr algn="l" rtl="0">
            <a:defRPr sz="1000"/>
          </a:pPr>
          <a:r>
            <a:rPr lang="en-US" sz="1000" b="0" i="0" u="none" strike="noStrike" baseline="0">
              <a:solidFill>
                <a:srgbClr val="000000"/>
              </a:solidFill>
              <a:latin typeface="Arial Narrow"/>
            </a:rPr>
            <a:t>- total static and impact loads imposed on machinery and sheave beams, supports and floors or foundations</a:t>
          </a:r>
        </a:p>
        <a:p>
          <a:pPr algn="l" rtl="0">
            <a:defRPr sz="1000"/>
          </a:pPr>
          <a:r>
            <a:rPr lang="en-US" sz="1000" b="0" i="0" u="none" strike="noStrike" baseline="0">
              <a:solidFill>
                <a:srgbClr val="000000"/>
              </a:solidFill>
              <a:latin typeface="Arial Narrow"/>
            </a:rPr>
            <a:t>- impact load on buffer supports due to buffer engagement at the maximum permissible speed and load</a:t>
          </a:r>
        </a:p>
        <a:p>
          <a:pPr algn="l" rtl="0">
            <a:defRPr sz="1000"/>
          </a:pPr>
          <a:r>
            <a:rPr lang="en-US" sz="1000" b="0" i="0" u="none" strike="noStrike" baseline="0">
              <a:solidFill>
                <a:srgbClr val="000000"/>
              </a:solidFill>
              <a:latin typeface="Arial Narrow"/>
            </a:rPr>
            <a:t>- total static and dynamic loads from the governor, ropes and tension system</a:t>
          </a:r>
        </a:p>
        <a:p>
          <a:pPr algn="l" rtl="0">
            <a:defRPr sz="1000"/>
          </a:pPr>
          <a:r>
            <a:rPr lang="en-US" sz="1000" b="0" i="0" u="none" strike="noStrike" baseline="0">
              <a:solidFill>
                <a:srgbClr val="000000"/>
              </a:solidFill>
              <a:latin typeface="Arial Narrow"/>
            </a:rPr>
            <a:t>- horizontal forces on the building structure</a:t>
          </a:r>
        </a:p>
        <a:p>
          <a:pPr algn="l" rtl="0">
            <a:defRPr sz="1000"/>
          </a:pPr>
          <a:r>
            <a:rPr lang="en-US" sz="1000" b="0" i="0" u="none" strike="noStrike" baseline="0">
              <a:solidFill>
                <a:srgbClr val="000000"/>
              </a:solidFill>
              <a:latin typeface="Arial Narrow"/>
            </a:rPr>
            <a:t>- net vertical load from the elevator system</a:t>
          </a:r>
        </a:p>
        <a:p>
          <a:pPr algn="l" rtl="0">
            <a:defRPr sz="1000"/>
          </a:pPr>
          <a:r>
            <a:rPr lang="en-US" sz="1000" b="0" i="0" u="none" strike="noStrike" baseline="0">
              <a:solidFill>
                <a:srgbClr val="000000"/>
              </a:solidFill>
              <a:latin typeface="Arial Narrow"/>
            </a:rPr>
            <a:t>- outside diameter and wall thickness of the cylinder, plunger and piping, and the working pressure</a:t>
          </a:r>
        </a:p>
        <a:p>
          <a:pPr algn="l" rtl="0">
            <a:defRPr sz="1000"/>
          </a:pPr>
          <a:r>
            <a:rPr lang="en-US" sz="1000" b="0" i="0" u="none" strike="noStrike" baseline="0">
              <a:solidFill>
                <a:srgbClr val="000000"/>
              </a:solidFill>
              <a:latin typeface="Arial Narrow"/>
            </a:rPr>
            <a:t>- rated speed and operating speed in the down direction</a:t>
          </a:r>
        </a:p>
        <a:p>
          <a:pPr algn="l" rtl="0">
            <a:defRPr sz="1000"/>
          </a:pPr>
          <a:r>
            <a:rPr lang="en-US" sz="1000" b="0" i="0" u="none" strike="noStrike" baseline="0">
              <a:solidFill>
                <a:srgbClr val="000000"/>
              </a:solidFill>
              <a:latin typeface="Arial Narrow"/>
            </a:rPr>
            <a:t>- minimum "grade" of pipe (ASTM or recognized standard) </a:t>
          </a:r>
        </a:p>
        <a:p>
          <a:pPr algn="l" rtl="0">
            <a:defRPr sz="1000"/>
          </a:pPr>
          <a:r>
            <a:rPr lang="en-US" sz="1000" b="0" i="0" u="none" strike="noStrike" baseline="0">
              <a:solidFill>
                <a:srgbClr val="000000"/>
              </a:solidFill>
              <a:latin typeface="Arial Narrow"/>
            </a:rPr>
            <a:t>- length of the plunger and cylinder</a:t>
          </a:r>
        </a:p>
        <a:p>
          <a:pPr algn="l" rtl="0">
            <a:defRPr sz="1000"/>
          </a:pPr>
          <a:r>
            <a:rPr lang="en-US" sz="1000" b="0" i="0" u="none" strike="noStrike" baseline="0">
              <a:solidFill>
                <a:srgbClr val="000000"/>
              </a:solidFill>
              <a:latin typeface="Arial Narrow"/>
            </a:rPr>
            <a:t>- clearance between the plunger and the bottom head of the cylinder</a:t>
          </a:r>
        </a:p>
      </xdr:txBody>
    </xdr:sp>
    <xdr:clientData/>
  </xdr:twoCellAnchor>
  <xdr:twoCellAnchor>
    <xdr:from>
      <xdr:col>3</xdr:col>
      <xdr:colOff>0</xdr:colOff>
      <xdr:row>47</xdr:row>
      <xdr:rowOff>0</xdr:rowOff>
    </xdr:from>
    <xdr:to>
      <xdr:col>25</xdr:col>
      <xdr:colOff>0</xdr:colOff>
      <xdr:row>47</xdr:row>
      <xdr:rowOff>0</xdr:rowOff>
    </xdr:to>
    <xdr:sp macro="" textlink="">
      <xdr:nvSpPr>
        <xdr:cNvPr id="5" name="Text Box 4">
          <a:extLst>
            <a:ext uri="{FF2B5EF4-FFF2-40B4-BE49-F238E27FC236}">
              <a16:creationId xmlns:a16="http://schemas.microsoft.com/office/drawing/2014/main" id="{00000000-0008-0000-1700-000005000000}"/>
            </a:ext>
          </a:extLst>
        </xdr:cNvPr>
        <xdr:cNvSpPr txBox="1">
          <a:spLocks noChangeArrowheads="1"/>
        </xdr:cNvSpPr>
      </xdr:nvSpPr>
      <xdr:spPr bwMode="auto">
        <a:xfrm>
          <a:off x="419100" y="11487150"/>
          <a:ext cx="47053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800" b="0" i="1" u="none" strike="noStrike" baseline="0">
              <a:solidFill>
                <a:srgbClr val="CCC0DA"/>
              </a:solidFill>
              <a:latin typeface="Arial"/>
              <a:cs typeface="Arial"/>
            </a:rPr>
            <a:t>Additional Remarks:</a:t>
          </a:r>
        </a:p>
      </xdr:txBody>
    </xdr:sp>
    <xdr:clientData/>
  </xdr:twoCellAnchor>
  <xdr:twoCellAnchor>
    <xdr:from>
      <xdr:col>20</xdr:col>
      <xdr:colOff>0</xdr:colOff>
      <xdr:row>47</xdr:row>
      <xdr:rowOff>0</xdr:rowOff>
    </xdr:from>
    <xdr:to>
      <xdr:col>35</xdr:col>
      <xdr:colOff>180975</xdr:colOff>
      <xdr:row>47</xdr:row>
      <xdr:rowOff>0</xdr:rowOff>
    </xdr:to>
    <xdr:sp macro="" textlink="">
      <xdr:nvSpPr>
        <xdr:cNvPr id="6" name="Text Box 5">
          <a:extLst>
            <a:ext uri="{FF2B5EF4-FFF2-40B4-BE49-F238E27FC236}">
              <a16:creationId xmlns:a16="http://schemas.microsoft.com/office/drawing/2014/main" id="{00000000-0008-0000-1700-000006000000}"/>
            </a:ext>
          </a:extLst>
        </xdr:cNvPr>
        <xdr:cNvSpPr txBox="1">
          <a:spLocks noChangeArrowheads="1"/>
        </xdr:cNvSpPr>
      </xdr:nvSpPr>
      <xdr:spPr bwMode="auto">
        <a:xfrm>
          <a:off x="4076700" y="11487150"/>
          <a:ext cx="34099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3</xdr:col>
      <xdr:colOff>0</xdr:colOff>
      <xdr:row>47</xdr:row>
      <xdr:rowOff>0</xdr:rowOff>
    </xdr:from>
    <xdr:to>
      <xdr:col>36</xdr:col>
      <xdr:colOff>0</xdr:colOff>
      <xdr:row>47</xdr:row>
      <xdr:rowOff>0</xdr:rowOff>
    </xdr:to>
    <xdr:sp macro="" textlink="">
      <xdr:nvSpPr>
        <xdr:cNvPr id="7" name="Text Box 6">
          <a:extLst>
            <a:ext uri="{FF2B5EF4-FFF2-40B4-BE49-F238E27FC236}">
              <a16:creationId xmlns:a16="http://schemas.microsoft.com/office/drawing/2014/main" id="{00000000-0008-0000-1700-000007000000}"/>
            </a:ext>
          </a:extLst>
        </xdr:cNvPr>
        <xdr:cNvSpPr txBox="1">
          <a:spLocks noChangeArrowheads="1"/>
        </xdr:cNvSpPr>
      </xdr:nvSpPr>
      <xdr:spPr bwMode="auto">
        <a:xfrm>
          <a:off x="419100" y="11487150"/>
          <a:ext cx="7105650" cy="0"/>
        </a:xfrm>
        <a:prstGeom prst="rect">
          <a:avLst/>
        </a:prstGeom>
        <a:noFill/>
        <a:ln w="9525">
          <a:noFill/>
          <a:miter lim="800000"/>
          <a:headEnd/>
          <a:tailEnd/>
        </a:ln>
      </xdr:spPr>
      <xdr:txBody>
        <a:bodyPr vertOverflow="clip" wrap="square" lIns="27432" tIns="22860" rIns="0" bIns="0" anchor="t" upright="1"/>
        <a:lstStyle/>
        <a:p>
          <a:pPr algn="l" rtl="0">
            <a:defRPr sz="1000"/>
          </a:pPr>
          <a:r>
            <a:rPr lang="en-US" sz="1000" b="0" i="0" u="none" strike="noStrike" baseline="0">
              <a:solidFill>
                <a:srgbClr val="000000"/>
              </a:solidFill>
              <a:latin typeface="Arial Narrow"/>
            </a:rPr>
            <a:t>Layout Drawings must include the following items where applicable.</a:t>
          </a: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Narrow"/>
            </a:rPr>
            <a:t>- required clearances and basic dimensions</a:t>
          </a:r>
        </a:p>
        <a:p>
          <a:pPr algn="l" rtl="0">
            <a:defRPr sz="1000"/>
          </a:pPr>
          <a:r>
            <a:rPr lang="en-US" sz="1000" b="0" i="0" u="none" strike="noStrike" baseline="0">
              <a:solidFill>
                <a:srgbClr val="000000"/>
              </a:solidFill>
              <a:latin typeface="Arial Narrow"/>
            </a:rPr>
            <a:t>- maximum rail bracket spacing</a:t>
          </a:r>
        </a:p>
        <a:p>
          <a:pPr algn="l" rtl="0">
            <a:defRPr sz="1000"/>
          </a:pPr>
          <a:r>
            <a:rPr lang="en-US" sz="1000" b="0" i="0" u="none" strike="noStrike" baseline="0">
              <a:solidFill>
                <a:srgbClr val="000000"/>
              </a:solidFill>
              <a:latin typeface="Arial Narrow"/>
            </a:rPr>
            <a:t>- estimated vertical forces on the guide rails on application of safety</a:t>
          </a:r>
        </a:p>
        <a:p>
          <a:pPr algn="l" rtl="0">
            <a:defRPr sz="1000"/>
          </a:pPr>
          <a:r>
            <a:rPr lang="en-US" sz="1000" b="0" i="0" u="none" strike="noStrike" baseline="0">
              <a:solidFill>
                <a:srgbClr val="000000"/>
              </a:solidFill>
              <a:latin typeface="Arial Narrow"/>
            </a:rPr>
            <a:t>- total static and impact loads imposed on machinery and sheave beams, supports and floors or foundations</a:t>
          </a:r>
        </a:p>
        <a:p>
          <a:pPr algn="l" rtl="0">
            <a:defRPr sz="1000"/>
          </a:pPr>
          <a:r>
            <a:rPr lang="en-US" sz="1000" b="0" i="0" u="none" strike="noStrike" baseline="0">
              <a:solidFill>
                <a:srgbClr val="000000"/>
              </a:solidFill>
              <a:latin typeface="Arial Narrow"/>
            </a:rPr>
            <a:t>- impact load on buffer supports due to buffer engagement at the maximum permissible speed and load</a:t>
          </a:r>
        </a:p>
        <a:p>
          <a:pPr algn="l" rtl="0">
            <a:defRPr sz="1000"/>
          </a:pPr>
          <a:r>
            <a:rPr lang="en-US" sz="1000" b="0" i="0" u="none" strike="noStrike" baseline="0">
              <a:solidFill>
                <a:srgbClr val="000000"/>
              </a:solidFill>
              <a:latin typeface="Arial Narrow"/>
            </a:rPr>
            <a:t>- total static and dynamic loads from the governor, ropes and tension system</a:t>
          </a:r>
        </a:p>
        <a:p>
          <a:pPr algn="l" rtl="0">
            <a:defRPr sz="1000"/>
          </a:pPr>
          <a:r>
            <a:rPr lang="en-US" sz="1000" b="0" i="0" u="none" strike="noStrike" baseline="0">
              <a:solidFill>
                <a:srgbClr val="000000"/>
              </a:solidFill>
              <a:latin typeface="Arial Narrow"/>
            </a:rPr>
            <a:t>- horizontal forces on the building structure</a:t>
          </a:r>
        </a:p>
        <a:p>
          <a:pPr algn="l" rtl="0">
            <a:defRPr sz="1000"/>
          </a:pPr>
          <a:r>
            <a:rPr lang="en-US" sz="1000" b="0" i="0" u="none" strike="noStrike" baseline="0">
              <a:solidFill>
                <a:srgbClr val="000000"/>
              </a:solidFill>
              <a:latin typeface="Arial Narrow"/>
            </a:rPr>
            <a:t>- net vertical load from the elevator system</a:t>
          </a:r>
        </a:p>
        <a:p>
          <a:pPr algn="l" rtl="0">
            <a:defRPr sz="1000"/>
          </a:pPr>
          <a:r>
            <a:rPr lang="en-US" sz="1000" b="0" i="0" u="none" strike="noStrike" baseline="0">
              <a:solidFill>
                <a:srgbClr val="000000"/>
              </a:solidFill>
              <a:latin typeface="Arial Narrow"/>
            </a:rPr>
            <a:t>- outside diameter and wall thickness of the cylinder, plunger and piping, and the working pressure</a:t>
          </a:r>
        </a:p>
        <a:p>
          <a:pPr algn="l" rtl="0">
            <a:defRPr sz="1000"/>
          </a:pPr>
          <a:r>
            <a:rPr lang="en-US" sz="1000" b="0" i="0" u="none" strike="noStrike" baseline="0">
              <a:solidFill>
                <a:srgbClr val="000000"/>
              </a:solidFill>
              <a:latin typeface="Arial Narrow"/>
            </a:rPr>
            <a:t>- rated speed and operating speed in the down direction</a:t>
          </a:r>
        </a:p>
        <a:p>
          <a:pPr algn="l" rtl="0">
            <a:defRPr sz="1000"/>
          </a:pPr>
          <a:r>
            <a:rPr lang="en-US" sz="1000" b="0" i="0" u="none" strike="noStrike" baseline="0">
              <a:solidFill>
                <a:srgbClr val="000000"/>
              </a:solidFill>
              <a:latin typeface="Arial Narrow"/>
            </a:rPr>
            <a:t>- minimum "grade" of pipe (ASTM or recognized standard) </a:t>
          </a:r>
        </a:p>
        <a:p>
          <a:pPr algn="l" rtl="0">
            <a:defRPr sz="1000"/>
          </a:pPr>
          <a:r>
            <a:rPr lang="en-US" sz="1000" b="0" i="0" u="none" strike="noStrike" baseline="0">
              <a:solidFill>
                <a:srgbClr val="000000"/>
              </a:solidFill>
              <a:latin typeface="Arial Narrow"/>
            </a:rPr>
            <a:t>- length of the plunger and cylinder</a:t>
          </a:r>
        </a:p>
        <a:p>
          <a:pPr algn="l" rtl="0">
            <a:defRPr sz="1000"/>
          </a:pPr>
          <a:r>
            <a:rPr lang="en-US" sz="1000" b="0" i="0" u="none" strike="noStrike" baseline="0">
              <a:solidFill>
                <a:srgbClr val="000000"/>
              </a:solidFill>
              <a:latin typeface="Arial Narrow"/>
            </a:rPr>
            <a:t>- clearance between the plunger and the bottom head of the cylinder</a:t>
          </a:r>
        </a:p>
      </xdr:txBody>
    </xdr:sp>
    <xdr:clientData/>
  </xdr:twoCellAnchor>
  <xdr:twoCellAnchor editAs="oneCell">
    <xdr:from>
      <xdr:col>2</xdr:col>
      <xdr:colOff>47625</xdr:colOff>
      <xdr:row>0</xdr:row>
      <xdr:rowOff>47625</xdr:rowOff>
    </xdr:from>
    <xdr:to>
      <xdr:col>5</xdr:col>
      <xdr:colOff>0</xdr:colOff>
      <xdr:row>3</xdr:row>
      <xdr:rowOff>133350</xdr:rowOff>
    </xdr:to>
    <xdr:pic>
      <xdr:nvPicPr>
        <xdr:cNvPr id="8" name="Picture 17" descr="TSSA Red Logo">
          <a:extLst>
            <a:ext uri="{FF2B5EF4-FFF2-40B4-BE49-F238E27FC236}">
              <a16:creationId xmlns:a16="http://schemas.microsoft.com/office/drawing/2014/main" id="{00000000-0008-0000-17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47625"/>
          <a:ext cx="581025" cy="581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123825</xdr:colOff>
      <xdr:row>0</xdr:row>
      <xdr:rowOff>47625</xdr:rowOff>
    </xdr:from>
    <xdr:to>
      <xdr:col>3</xdr:col>
      <xdr:colOff>753836</xdr:colOff>
      <xdr:row>2</xdr:row>
      <xdr:rowOff>182336</xdr:rowOff>
    </xdr:to>
    <xdr:pic>
      <xdr:nvPicPr>
        <xdr:cNvPr id="8" name="Picture 280" descr="TSSA Red Logo">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0</xdr:colOff>
          <xdr:row>253</xdr:row>
          <xdr:rowOff>0</xdr:rowOff>
        </xdr:from>
        <xdr:to>
          <xdr:col>3</xdr:col>
          <xdr:colOff>304800</xdr:colOff>
          <xdr:row>254</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254</xdr:row>
          <xdr:rowOff>0</xdr:rowOff>
        </xdr:from>
        <xdr:to>
          <xdr:col>3</xdr:col>
          <xdr:colOff>304800</xdr:colOff>
          <xdr:row>254</xdr:row>
          <xdr:rowOff>255395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253</xdr:row>
          <xdr:rowOff>0</xdr:rowOff>
        </xdr:from>
        <xdr:to>
          <xdr:col>8</xdr:col>
          <xdr:colOff>114300</xdr:colOff>
          <xdr:row>254</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3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253</xdr:row>
          <xdr:rowOff>0</xdr:rowOff>
        </xdr:from>
        <xdr:to>
          <xdr:col>3</xdr:col>
          <xdr:colOff>304800</xdr:colOff>
          <xdr:row>254</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3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254</xdr:row>
          <xdr:rowOff>0</xdr:rowOff>
        </xdr:from>
        <xdr:to>
          <xdr:col>3</xdr:col>
          <xdr:colOff>304800</xdr:colOff>
          <xdr:row>254</xdr:row>
          <xdr:rowOff>255395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253</xdr:row>
          <xdr:rowOff>0</xdr:rowOff>
        </xdr:from>
        <xdr:to>
          <xdr:col>8</xdr:col>
          <xdr:colOff>114300</xdr:colOff>
          <xdr:row>254</xdr:row>
          <xdr:rowOff>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3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214</xdr:row>
          <xdr:rowOff>0</xdr:rowOff>
        </xdr:from>
        <xdr:to>
          <xdr:col>3</xdr:col>
          <xdr:colOff>304800</xdr:colOff>
          <xdr:row>215</xdr:row>
          <xdr:rowOff>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3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215</xdr:row>
          <xdr:rowOff>0</xdr:rowOff>
        </xdr:from>
        <xdr:to>
          <xdr:col>3</xdr:col>
          <xdr:colOff>304800</xdr:colOff>
          <xdr:row>216</xdr:row>
          <xdr:rowOff>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3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214</xdr:row>
          <xdr:rowOff>0</xdr:rowOff>
        </xdr:from>
        <xdr:to>
          <xdr:col>8</xdr:col>
          <xdr:colOff>114300</xdr:colOff>
          <xdr:row>215</xdr:row>
          <xdr:rowOff>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3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214</xdr:row>
          <xdr:rowOff>0</xdr:rowOff>
        </xdr:from>
        <xdr:to>
          <xdr:col>3</xdr:col>
          <xdr:colOff>304800</xdr:colOff>
          <xdr:row>215</xdr:row>
          <xdr:rowOff>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3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215</xdr:row>
          <xdr:rowOff>0</xdr:rowOff>
        </xdr:from>
        <xdr:to>
          <xdr:col>3</xdr:col>
          <xdr:colOff>304800</xdr:colOff>
          <xdr:row>216</xdr:row>
          <xdr:rowOff>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3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214</xdr:row>
          <xdr:rowOff>0</xdr:rowOff>
        </xdr:from>
        <xdr:to>
          <xdr:col>8</xdr:col>
          <xdr:colOff>114300</xdr:colOff>
          <xdr:row>215</xdr:row>
          <xdr:rowOff>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3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2</xdr:col>
      <xdr:colOff>28575</xdr:colOff>
      <xdr:row>0</xdr:row>
      <xdr:rowOff>47625</xdr:rowOff>
    </xdr:from>
    <xdr:to>
      <xdr:col>5</xdr:col>
      <xdr:colOff>9525</xdr:colOff>
      <xdr:row>3</xdr:row>
      <xdr:rowOff>66675</xdr:rowOff>
    </xdr:to>
    <xdr:pic>
      <xdr:nvPicPr>
        <xdr:cNvPr id="8" name="Picture 17" descr="TSSA Red Logo">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5" y="47625"/>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27</xdr:col>
      <xdr:colOff>95250</xdr:colOff>
      <xdr:row>87</xdr:row>
      <xdr:rowOff>0</xdr:rowOff>
    </xdr:from>
    <xdr:to>
      <xdr:col>27</xdr:col>
      <xdr:colOff>104775</xdr:colOff>
      <xdr:row>88</xdr:row>
      <xdr:rowOff>180975</xdr:rowOff>
    </xdr:to>
    <xdr:sp macro="" textlink="">
      <xdr:nvSpPr>
        <xdr:cNvPr id="47" name="Line 60">
          <a:extLst>
            <a:ext uri="{FF2B5EF4-FFF2-40B4-BE49-F238E27FC236}">
              <a16:creationId xmlns:a16="http://schemas.microsoft.com/office/drawing/2014/main" id="{00000000-0008-0000-0500-00002F000000}"/>
            </a:ext>
          </a:extLst>
        </xdr:cNvPr>
        <xdr:cNvSpPr>
          <a:spLocks noChangeShapeType="1"/>
        </xdr:cNvSpPr>
      </xdr:nvSpPr>
      <xdr:spPr bwMode="auto">
        <a:xfrm flipH="1">
          <a:off x="5838825" y="18392775"/>
          <a:ext cx="9525" cy="371475"/>
        </a:xfrm>
        <a:prstGeom prst="line">
          <a:avLst/>
        </a:prstGeom>
        <a:noFill/>
        <a:ln w="9525">
          <a:solidFill>
            <a:srgbClr val="000000"/>
          </a:solidFill>
          <a:prstDash val="sysDot"/>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32</xdr:col>
      <xdr:colOff>47625</xdr:colOff>
      <xdr:row>83</xdr:row>
      <xdr:rowOff>0</xdr:rowOff>
    </xdr:from>
    <xdr:to>
      <xdr:col>33</xdr:col>
      <xdr:colOff>180975</xdr:colOff>
      <xdr:row>83</xdr:row>
      <xdr:rowOff>0</xdr:rowOff>
    </xdr:to>
    <xdr:sp macro="" textlink="">
      <xdr:nvSpPr>
        <xdr:cNvPr id="48" name="Line 36">
          <a:extLst>
            <a:ext uri="{FF2B5EF4-FFF2-40B4-BE49-F238E27FC236}">
              <a16:creationId xmlns:a16="http://schemas.microsoft.com/office/drawing/2014/main" id="{00000000-0008-0000-0500-000030000000}"/>
            </a:ext>
          </a:extLst>
        </xdr:cNvPr>
        <xdr:cNvSpPr>
          <a:spLocks noChangeShapeType="1"/>
        </xdr:cNvSpPr>
      </xdr:nvSpPr>
      <xdr:spPr bwMode="auto">
        <a:xfrm flipH="1">
          <a:off x="6696075" y="17240250"/>
          <a:ext cx="352425"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171450</xdr:colOff>
      <xdr:row>77</xdr:row>
      <xdr:rowOff>114300</xdr:rowOff>
    </xdr:from>
    <xdr:to>
      <xdr:col>34</xdr:col>
      <xdr:colOff>180975</xdr:colOff>
      <xdr:row>77</xdr:row>
      <xdr:rowOff>114300</xdr:rowOff>
    </xdr:to>
    <xdr:sp macro="" textlink="">
      <xdr:nvSpPr>
        <xdr:cNvPr id="54" name="Line 26">
          <a:extLst>
            <a:ext uri="{FF2B5EF4-FFF2-40B4-BE49-F238E27FC236}">
              <a16:creationId xmlns:a16="http://schemas.microsoft.com/office/drawing/2014/main" id="{00000000-0008-0000-0500-000036000000}"/>
            </a:ext>
          </a:extLst>
        </xdr:cNvPr>
        <xdr:cNvSpPr>
          <a:spLocks noChangeShapeType="1"/>
        </xdr:cNvSpPr>
      </xdr:nvSpPr>
      <xdr:spPr bwMode="auto">
        <a:xfrm>
          <a:off x="5295900" y="16211550"/>
          <a:ext cx="19716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180975</xdr:colOff>
      <xdr:row>77</xdr:row>
      <xdr:rowOff>114300</xdr:rowOff>
    </xdr:from>
    <xdr:to>
      <xdr:col>35</xdr:col>
      <xdr:colOff>180975</xdr:colOff>
      <xdr:row>77</xdr:row>
      <xdr:rowOff>114300</xdr:rowOff>
    </xdr:to>
    <xdr:sp macro="" textlink="">
      <xdr:nvSpPr>
        <xdr:cNvPr id="55" name="Line 27">
          <a:extLst>
            <a:ext uri="{FF2B5EF4-FFF2-40B4-BE49-F238E27FC236}">
              <a16:creationId xmlns:a16="http://schemas.microsoft.com/office/drawing/2014/main" id="{00000000-0008-0000-0500-000037000000}"/>
            </a:ext>
          </a:extLst>
        </xdr:cNvPr>
        <xdr:cNvSpPr>
          <a:spLocks noChangeShapeType="1"/>
        </xdr:cNvSpPr>
      </xdr:nvSpPr>
      <xdr:spPr bwMode="auto">
        <a:xfrm>
          <a:off x="7048500" y="16211550"/>
          <a:ext cx="438150"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180975</xdr:colOff>
      <xdr:row>77</xdr:row>
      <xdr:rowOff>114300</xdr:rowOff>
    </xdr:from>
    <xdr:to>
      <xdr:col>34</xdr:col>
      <xdr:colOff>180975</xdr:colOff>
      <xdr:row>81</xdr:row>
      <xdr:rowOff>28575</xdr:rowOff>
    </xdr:to>
    <xdr:sp macro="" textlink="">
      <xdr:nvSpPr>
        <xdr:cNvPr id="56" name="Line 28">
          <a:extLst>
            <a:ext uri="{FF2B5EF4-FFF2-40B4-BE49-F238E27FC236}">
              <a16:creationId xmlns:a16="http://schemas.microsoft.com/office/drawing/2014/main" id="{00000000-0008-0000-0500-000038000000}"/>
            </a:ext>
          </a:extLst>
        </xdr:cNvPr>
        <xdr:cNvSpPr>
          <a:spLocks noChangeShapeType="1"/>
        </xdr:cNvSpPr>
      </xdr:nvSpPr>
      <xdr:spPr bwMode="auto">
        <a:xfrm>
          <a:off x="7267575" y="16211550"/>
          <a:ext cx="0" cy="676275"/>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180975</xdr:colOff>
      <xdr:row>81</xdr:row>
      <xdr:rowOff>19050</xdr:rowOff>
    </xdr:from>
    <xdr:to>
      <xdr:col>35</xdr:col>
      <xdr:colOff>180975</xdr:colOff>
      <xdr:row>81</xdr:row>
      <xdr:rowOff>19050</xdr:rowOff>
    </xdr:to>
    <xdr:sp macro="" textlink="">
      <xdr:nvSpPr>
        <xdr:cNvPr id="57" name="Line 29">
          <a:extLst>
            <a:ext uri="{FF2B5EF4-FFF2-40B4-BE49-F238E27FC236}">
              <a16:creationId xmlns:a16="http://schemas.microsoft.com/office/drawing/2014/main" id="{00000000-0008-0000-0500-000039000000}"/>
            </a:ext>
          </a:extLst>
        </xdr:cNvPr>
        <xdr:cNvSpPr>
          <a:spLocks noChangeShapeType="1"/>
        </xdr:cNvSpPr>
      </xdr:nvSpPr>
      <xdr:spPr bwMode="auto">
        <a:xfrm>
          <a:off x="7048500" y="16878300"/>
          <a:ext cx="438150"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77</xdr:row>
      <xdr:rowOff>114300</xdr:rowOff>
    </xdr:from>
    <xdr:to>
      <xdr:col>27</xdr:col>
      <xdr:colOff>180975</xdr:colOff>
      <xdr:row>77</xdr:row>
      <xdr:rowOff>114300</xdr:rowOff>
    </xdr:to>
    <xdr:sp macro="" textlink="">
      <xdr:nvSpPr>
        <xdr:cNvPr id="58" name="Line 30">
          <a:extLst>
            <a:ext uri="{FF2B5EF4-FFF2-40B4-BE49-F238E27FC236}">
              <a16:creationId xmlns:a16="http://schemas.microsoft.com/office/drawing/2014/main" id="{00000000-0008-0000-0500-00003A000000}"/>
            </a:ext>
          </a:extLst>
        </xdr:cNvPr>
        <xdr:cNvSpPr>
          <a:spLocks noChangeShapeType="1"/>
        </xdr:cNvSpPr>
      </xdr:nvSpPr>
      <xdr:spPr bwMode="auto">
        <a:xfrm>
          <a:off x="5514975" y="16211550"/>
          <a:ext cx="219075"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66675</xdr:colOff>
      <xdr:row>77</xdr:row>
      <xdr:rowOff>133350</xdr:rowOff>
    </xdr:from>
    <xdr:to>
      <xdr:col>27</xdr:col>
      <xdr:colOff>66675</xdr:colOff>
      <xdr:row>79</xdr:row>
      <xdr:rowOff>133350</xdr:rowOff>
    </xdr:to>
    <xdr:sp macro="" textlink="">
      <xdr:nvSpPr>
        <xdr:cNvPr id="59" name="Line 31">
          <a:extLst>
            <a:ext uri="{FF2B5EF4-FFF2-40B4-BE49-F238E27FC236}">
              <a16:creationId xmlns:a16="http://schemas.microsoft.com/office/drawing/2014/main" id="{00000000-0008-0000-0500-00003B000000}"/>
            </a:ext>
          </a:extLst>
        </xdr:cNvPr>
        <xdr:cNvSpPr>
          <a:spLocks noChangeShapeType="1"/>
        </xdr:cNvSpPr>
      </xdr:nvSpPr>
      <xdr:spPr bwMode="auto">
        <a:xfrm>
          <a:off x="5619750" y="16230600"/>
          <a:ext cx="0" cy="38100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79</xdr:row>
      <xdr:rowOff>114300</xdr:rowOff>
    </xdr:from>
    <xdr:to>
      <xdr:col>27</xdr:col>
      <xdr:colOff>180975</xdr:colOff>
      <xdr:row>79</xdr:row>
      <xdr:rowOff>114300</xdr:rowOff>
    </xdr:to>
    <xdr:sp macro="" textlink="">
      <xdr:nvSpPr>
        <xdr:cNvPr id="60" name="Line 32">
          <a:extLst>
            <a:ext uri="{FF2B5EF4-FFF2-40B4-BE49-F238E27FC236}">
              <a16:creationId xmlns:a16="http://schemas.microsoft.com/office/drawing/2014/main" id="{00000000-0008-0000-0500-00003C000000}"/>
            </a:ext>
          </a:extLst>
        </xdr:cNvPr>
        <xdr:cNvSpPr>
          <a:spLocks noChangeShapeType="1"/>
        </xdr:cNvSpPr>
      </xdr:nvSpPr>
      <xdr:spPr bwMode="auto">
        <a:xfrm>
          <a:off x="5514975" y="16592550"/>
          <a:ext cx="219075"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180975</xdr:colOff>
      <xdr:row>79</xdr:row>
      <xdr:rowOff>114300</xdr:rowOff>
    </xdr:from>
    <xdr:to>
      <xdr:col>27</xdr:col>
      <xdr:colOff>180975</xdr:colOff>
      <xdr:row>83</xdr:row>
      <xdr:rowOff>123825</xdr:rowOff>
    </xdr:to>
    <xdr:sp macro="" textlink="">
      <xdr:nvSpPr>
        <xdr:cNvPr id="61" name="Line 33">
          <a:extLst>
            <a:ext uri="{FF2B5EF4-FFF2-40B4-BE49-F238E27FC236}">
              <a16:creationId xmlns:a16="http://schemas.microsoft.com/office/drawing/2014/main" id="{00000000-0008-0000-0500-00003D000000}"/>
            </a:ext>
          </a:extLst>
        </xdr:cNvPr>
        <xdr:cNvSpPr>
          <a:spLocks noChangeShapeType="1"/>
        </xdr:cNvSpPr>
      </xdr:nvSpPr>
      <xdr:spPr bwMode="auto">
        <a:xfrm>
          <a:off x="5734050" y="16592550"/>
          <a:ext cx="0" cy="7715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33</xdr:col>
      <xdr:colOff>180975</xdr:colOff>
      <xdr:row>81</xdr:row>
      <xdr:rowOff>28575</xdr:rowOff>
    </xdr:from>
    <xdr:to>
      <xdr:col>33</xdr:col>
      <xdr:colOff>180975</xdr:colOff>
      <xdr:row>83</xdr:row>
      <xdr:rowOff>114300</xdr:rowOff>
    </xdr:to>
    <xdr:sp macro="" textlink="">
      <xdr:nvSpPr>
        <xdr:cNvPr id="62" name="Line 34">
          <a:extLst>
            <a:ext uri="{FF2B5EF4-FFF2-40B4-BE49-F238E27FC236}">
              <a16:creationId xmlns:a16="http://schemas.microsoft.com/office/drawing/2014/main" id="{00000000-0008-0000-0500-00003E000000}"/>
            </a:ext>
          </a:extLst>
        </xdr:cNvPr>
        <xdr:cNvSpPr>
          <a:spLocks noChangeShapeType="1"/>
        </xdr:cNvSpPr>
      </xdr:nvSpPr>
      <xdr:spPr bwMode="auto">
        <a:xfrm>
          <a:off x="7048500" y="16887825"/>
          <a:ext cx="0" cy="4667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27</xdr:col>
      <xdr:colOff>171450</xdr:colOff>
      <xdr:row>83</xdr:row>
      <xdr:rowOff>0</xdr:rowOff>
    </xdr:from>
    <xdr:to>
      <xdr:col>31</xdr:col>
      <xdr:colOff>171450</xdr:colOff>
      <xdr:row>83</xdr:row>
      <xdr:rowOff>0</xdr:rowOff>
    </xdr:to>
    <xdr:sp macro="" textlink="">
      <xdr:nvSpPr>
        <xdr:cNvPr id="63" name="Line 35">
          <a:extLst>
            <a:ext uri="{FF2B5EF4-FFF2-40B4-BE49-F238E27FC236}">
              <a16:creationId xmlns:a16="http://schemas.microsoft.com/office/drawing/2014/main" id="{00000000-0008-0000-0500-00003F000000}"/>
            </a:ext>
          </a:extLst>
        </xdr:cNvPr>
        <xdr:cNvSpPr>
          <a:spLocks noChangeShapeType="1"/>
        </xdr:cNvSpPr>
      </xdr:nvSpPr>
      <xdr:spPr bwMode="auto">
        <a:xfrm>
          <a:off x="5724525" y="17240250"/>
          <a:ext cx="876300"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30</xdr:col>
      <xdr:colOff>76200</xdr:colOff>
      <xdr:row>80</xdr:row>
      <xdr:rowOff>114300</xdr:rowOff>
    </xdr:from>
    <xdr:to>
      <xdr:col>31</xdr:col>
      <xdr:colOff>180975</xdr:colOff>
      <xdr:row>80</xdr:row>
      <xdr:rowOff>114300</xdr:rowOff>
    </xdr:to>
    <xdr:sp macro="" textlink="">
      <xdr:nvSpPr>
        <xdr:cNvPr id="64" name="Line 37">
          <a:extLst>
            <a:ext uri="{FF2B5EF4-FFF2-40B4-BE49-F238E27FC236}">
              <a16:creationId xmlns:a16="http://schemas.microsoft.com/office/drawing/2014/main" id="{00000000-0008-0000-0500-000040000000}"/>
            </a:ext>
          </a:extLst>
        </xdr:cNvPr>
        <xdr:cNvSpPr>
          <a:spLocks noChangeShapeType="1"/>
        </xdr:cNvSpPr>
      </xdr:nvSpPr>
      <xdr:spPr bwMode="auto">
        <a:xfrm flipH="1">
          <a:off x="6286500" y="16783050"/>
          <a:ext cx="3238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30</xdr:col>
      <xdr:colOff>180975</xdr:colOff>
      <xdr:row>80</xdr:row>
      <xdr:rowOff>114300</xdr:rowOff>
    </xdr:from>
    <xdr:to>
      <xdr:col>30</xdr:col>
      <xdr:colOff>180975</xdr:colOff>
      <xdr:row>89</xdr:row>
      <xdr:rowOff>9525</xdr:rowOff>
    </xdr:to>
    <xdr:sp macro="" textlink="">
      <xdr:nvSpPr>
        <xdr:cNvPr id="65" name="Line 38">
          <a:extLst>
            <a:ext uri="{FF2B5EF4-FFF2-40B4-BE49-F238E27FC236}">
              <a16:creationId xmlns:a16="http://schemas.microsoft.com/office/drawing/2014/main" id="{00000000-0008-0000-0500-000041000000}"/>
            </a:ext>
          </a:extLst>
        </xdr:cNvPr>
        <xdr:cNvSpPr>
          <a:spLocks noChangeShapeType="1"/>
        </xdr:cNvSpPr>
      </xdr:nvSpPr>
      <xdr:spPr bwMode="auto">
        <a:xfrm>
          <a:off x="6581775" y="17173575"/>
          <a:ext cx="0" cy="1609725"/>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32</xdr:col>
      <xdr:colOff>209550</xdr:colOff>
      <xdr:row>86</xdr:row>
      <xdr:rowOff>19050</xdr:rowOff>
    </xdr:from>
    <xdr:to>
      <xdr:col>34</xdr:col>
      <xdr:colOff>19050</xdr:colOff>
      <xdr:row>88</xdr:row>
      <xdr:rowOff>180975</xdr:rowOff>
    </xdr:to>
    <xdr:sp macro="" textlink="">
      <xdr:nvSpPr>
        <xdr:cNvPr id="68" name="Line 44">
          <a:extLst>
            <a:ext uri="{FF2B5EF4-FFF2-40B4-BE49-F238E27FC236}">
              <a16:creationId xmlns:a16="http://schemas.microsoft.com/office/drawing/2014/main" id="{00000000-0008-0000-0500-000044000000}"/>
            </a:ext>
          </a:extLst>
        </xdr:cNvPr>
        <xdr:cNvSpPr>
          <a:spLocks noChangeShapeType="1"/>
        </xdr:cNvSpPr>
      </xdr:nvSpPr>
      <xdr:spPr bwMode="auto">
        <a:xfrm flipH="1">
          <a:off x="7048500" y="18221325"/>
          <a:ext cx="247650" cy="542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30</xdr:col>
      <xdr:colOff>180975</xdr:colOff>
      <xdr:row>77</xdr:row>
      <xdr:rowOff>114300</xdr:rowOff>
    </xdr:from>
    <xdr:to>
      <xdr:col>30</xdr:col>
      <xdr:colOff>180975</xdr:colOff>
      <xdr:row>80</xdr:row>
      <xdr:rowOff>104775</xdr:rowOff>
    </xdr:to>
    <xdr:sp macro="" textlink="">
      <xdr:nvSpPr>
        <xdr:cNvPr id="75" name="Line 61">
          <a:extLst>
            <a:ext uri="{FF2B5EF4-FFF2-40B4-BE49-F238E27FC236}">
              <a16:creationId xmlns:a16="http://schemas.microsoft.com/office/drawing/2014/main" id="{00000000-0008-0000-0500-00004B000000}"/>
            </a:ext>
          </a:extLst>
        </xdr:cNvPr>
        <xdr:cNvSpPr>
          <a:spLocks noChangeShapeType="1"/>
        </xdr:cNvSpPr>
      </xdr:nvSpPr>
      <xdr:spPr bwMode="auto">
        <a:xfrm>
          <a:off x="6391275" y="16211550"/>
          <a:ext cx="0" cy="561975"/>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31</xdr:col>
      <xdr:colOff>180975</xdr:colOff>
      <xdr:row>79</xdr:row>
      <xdr:rowOff>38100</xdr:rowOff>
    </xdr:from>
    <xdr:to>
      <xdr:col>31</xdr:col>
      <xdr:colOff>180975</xdr:colOff>
      <xdr:row>79</xdr:row>
      <xdr:rowOff>171450</xdr:rowOff>
    </xdr:to>
    <xdr:sp macro="" textlink="">
      <xdr:nvSpPr>
        <xdr:cNvPr id="77" name="Line 64">
          <a:extLst>
            <a:ext uri="{FF2B5EF4-FFF2-40B4-BE49-F238E27FC236}">
              <a16:creationId xmlns:a16="http://schemas.microsoft.com/office/drawing/2014/main" id="{00000000-0008-0000-0500-00004D000000}"/>
            </a:ext>
          </a:extLst>
        </xdr:cNvPr>
        <xdr:cNvSpPr>
          <a:spLocks noChangeShapeType="1"/>
        </xdr:cNvSpPr>
      </xdr:nvSpPr>
      <xdr:spPr bwMode="auto">
        <a:xfrm flipV="1">
          <a:off x="6610350" y="16516350"/>
          <a:ext cx="0" cy="13335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47625</xdr:colOff>
      <xdr:row>79</xdr:row>
      <xdr:rowOff>38100</xdr:rowOff>
    </xdr:from>
    <xdr:to>
      <xdr:col>32</xdr:col>
      <xdr:colOff>47625</xdr:colOff>
      <xdr:row>79</xdr:row>
      <xdr:rowOff>171450</xdr:rowOff>
    </xdr:to>
    <xdr:sp macro="" textlink="">
      <xdr:nvSpPr>
        <xdr:cNvPr id="78" name="Line 66">
          <a:extLst>
            <a:ext uri="{FF2B5EF4-FFF2-40B4-BE49-F238E27FC236}">
              <a16:creationId xmlns:a16="http://schemas.microsoft.com/office/drawing/2014/main" id="{00000000-0008-0000-0500-00004E000000}"/>
            </a:ext>
          </a:extLst>
        </xdr:cNvPr>
        <xdr:cNvSpPr>
          <a:spLocks noChangeShapeType="1"/>
        </xdr:cNvSpPr>
      </xdr:nvSpPr>
      <xdr:spPr bwMode="auto">
        <a:xfrm flipV="1">
          <a:off x="6696075" y="16516350"/>
          <a:ext cx="0" cy="13335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190500</xdr:colOff>
      <xdr:row>79</xdr:row>
      <xdr:rowOff>38100</xdr:rowOff>
    </xdr:from>
    <xdr:to>
      <xdr:col>32</xdr:col>
      <xdr:colOff>57150</xdr:colOff>
      <xdr:row>79</xdr:row>
      <xdr:rowOff>38100</xdr:rowOff>
    </xdr:to>
    <xdr:sp macro="" textlink="">
      <xdr:nvSpPr>
        <xdr:cNvPr id="79" name="Line 67">
          <a:extLst>
            <a:ext uri="{FF2B5EF4-FFF2-40B4-BE49-F238E27FC236}">
              <a16:creationId xmlns:a16="http://schemas.microsoft.com/office/drawing/2014/main" id="{00000000-0008-0000-0500-00004F000000}"/>
            </a:ext>
          </a:extLst>
        </xdr:cNvPr>
        <xdr:cNvSpPr>
          <a:spLocks noChangeShapeType="1"/>
        </xdr:cNvSpPr>
      </xdr:nvSpPr>
      <xdr:spPr bwMode="auto">
        <a:xfrm>
          <a:off x="6619875" y="16516350"/>
          <a:ext cx="857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66675</xdr:colOff>
      <xdr:row>77</xdr:row>
      <xdr:rowOff>123825</xdr:rowOff>
    </xdr:from>
    <xdr:to>
      <xdr:col>32</xdr:col>
      <xdr:colOff>66675</xdr:colOff>
      <xdr:row>79</xdr:row>
      <xdr:rowOff>28575</xdr:rowOff>
    </xdr:to>
    <xdr:sp macro="" textlink="">
      <xdr:nvSpPr>
        <xdr:cNvPr id="80" name="Line 68">
          <a:extLst>
            <a:ext uri="{FF2B5EF4-FFF2-40B4-BE49-F238E27FC236}">
              <a16:creationId xmlns:a16="http://schemas.microsoft.com/office/drawing/2014/main" id="{00000000-0008-0000-0500-000050000000}"/>
            </a:ext>
          </a:extLst>
        </xdr:cNvPr>
        <xdr:cNvSpPr>
          <a:spLocks noChangeShapeType="1"/>
        </xdr:cNvSpPr>
      </xdr:nvSpPr>
      <xdr:spPr bwMode="auto">
        <a:xfrm>
          <a:off x="6715125" y="16221075"/>
          <a:ext cx="0" cy="285750"/>
        </a:xfrm>
        <a:prstGeom prst="line">
          <a:avLst/>
        </a:prstGeom>
        <a:noFill/>
        <a:ln w="9525">
          <a:solidFill>
            <a:srgbClr val="000000"/>
          </a:solidFill>
          <a:prstDash val="sysDot"/>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31</xdr:col>
      <xdr:colOff>180976</xdr:colOff>
      <xdr:row>80</xdr:row>
      <xdr:rowOff>114300</xdr:rowOff>
    </xdr:from>
    <xdr:to>
      <xdr:col>32</xdr:col>
      <xdr:colOff>38101</xdr:colOff>
      <xdr:row>89</xdr:row>
      <xdr:rowOff>0</xdr:rowOff>
    </xdr:to>
    <xdr:sp macro="" textlink="">
      <xdr:nvSpPr>
        <xdr:cNvPr id="86" name="Rectangle 22">
          <a:extLst>
            <a:ext uri="{FF2B5EF4-FFF2-40B4-BE49-F238E27FC236}">
              <a16:creationId xmlns:a16="http://schemas.microsoft.com/office/drawing/2014/main" id="{00000000-0008-0000-0500-000056000000}"/>
            </a:ext>
          </a:extLst>
        </xdr:cNvPr>
        <xdr:cNvSpPr>
          <a:spLocks noChangeArrowheads="1"/>
        </xdr:cNvSpPr>
      </xdr:nvSpPr>
      <xdr:spPr bwMode="auto">
        <a:xfrm>
          <a:off x="6800851" y="17173575"/>
          <a:ext cx="76200" cy="1600200"/>
        </a:xfrm>
        <a:prstGeom prst="rect">
          <a:avLst/>
        </a:prstGeom>
        <a:solidFill>
          <a:srgbClr val="FFFFFF"/>
        </a:solidFill>
        <a:ln w="9525">
          <a:solidFill>
            <a:srgbClr val="000000"/>
          </a:solidFill>
          <a:miter lim="800000"/>
          <a:headEnd/>
          <a:tailEnd/>
        </a:ln>
      </xdr:spPr>
    </xdr:sp>
    <xdr:clientData/>
  </xdr:twoCellAnchor>
  <xdr:twoCellAnchor>
    <xdr:from>
      <xdr:col>27</xdr:col>
      <xdr:colOff>180975</xdr:colOff>
      <xdr:row>79</xdr:row>
      <xdr:rowOff>114300</xdr:rowOff>
    </xdr:from>
    <xdr:to>
      <xdr:col>27</xdr:col>
      <xdr:colOff>180975</xdr:colOff>
      <xdr:row>83</xdr:row>
      <xdr:rowOff>123825</xdr:rowOff>
    </xdr:to>
    <xdr:sp macro="" textlink="">
      <xdr:nvSpPr>
        <xdr:cNvPr id="97" name="Line 33">
          <a:extLst>
            <a:ext uri="{FF2B5EF4-FFF2-40B4-BE49-F238E27FC236}">
              <a16:creationId xmlns:a16="http://schemas.microsoft.com/office/drawing/2014/main" id="{00000000-0008-0000-0500-000061000000}"/>
            </a:ext>
          </a:extLst>
        </xdr:cNvPr>
        <xdr:cNvSpPr>
          <a:spLocks noChangeShapeType="1"/>
        </xdr:cNvSpPr>
      </xdr:nvSpPr>
      <xdr:spPr bwMode="auto">
        <a:xfrm>
          <a:off x="5734050" y="16592550"/>
          <a:ext cx="0" cy="7715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27</xdr:col>
      <xdr:colOff>171450</xdr:colOff>
      <xdr:row>83</xdr:row>
      <xdr:rowOff>0</xdr:rowOff>
    </xdr:from>
    <xdr:to>
      <xdr:col>31</xdr:col>
      <xdr:colOff>171450</xdr:colOff>
      <xdr:row>83</xdr:row>
      <xdr:rowOff>0</xdr:rowOff>
    </xdr:to>
    <xdr:sp macro="" textlink="">
      <xdr:nvSpPr>
        <xdr:cNvPr id="99" name="Line 35">
          <a:extLst>
            <a:ext uri="{FF2B5EF4-FFF2-40B4-BE49-F238E27FC236}">
              <a16:creationId xmlns:a16="http://schemas.microsoft.com/office/drawing/2014/main" id="{00000000-0008-0000-0500-000063000000}"/>
            </a:ext>
          </a:extLst>
        </xdr:cNvPr>
        <xdr:cNvSpPr>
          <a:spLocks noChangeShapeType="1"/>
        </xdr:cNvSpPr>
      </xdr:nvSpPr>
      <xdr:spPr bwMode="auto">
        <a:xfrm>
          <a:off x="5724525" y="17240250"/>
          <a:ext cx="876300"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30</xdr:col>
      <xdr:colOff>76200</xdr:colOff>
      <xdr:row>80</xdr:row>
      <xdr:rowOff>114300</xdr:rowOff>
    </xdr:from>
    <xdr:to>
      <xdr:col>31</xdr:col>
      <xdr:colOff>180975</xdr:colOff>
      <xdr:row>80</xdr:row>
      <xdr:rowOff>114300</xdr:rowOff>
    </xdr:to>
    <xdr:sp macro="" textlink="">
      <xdr:nvSpPr>
        <xdr:cNvPr id="100" name="Line 37">
          <a:extLst>
            <a:ext uri="{FF2B5EF4-FFF2-40B4-BE49-F238E27FC236}">
              <a16:creationId xmlns:a16="http://schemas.microsoft.com/office/drawing/2014/main" id="{00000000-0008-0000-0500-000064000000}"/>
            </a:ext>
          </a:extLst>
        </xdr:cNvPr>
        <xdr:cNvSpPr>
          <a:spLocks noChangeShapeType="1"/>
        </xdr:cNvSpPr>
      </xdr:nvSpPr>
      <xdr:spPr bwMode="auto">
        <a:xfrm flipH="1">
          <a:off x="6286500" y="16783050"/>
          <a:ext cx="3238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editAs="oneCell">
    <xdr:from>
      <xdr:col>2</xdr:col>
      <xdr:colOff>19050</xdr:colOff>
      <xdr:row>0</xdr:row>
      <xdr:rowOff>38100</xdr:rowOff>
    </xdr:from>
    <xdr:to>
      <xdr:col>5</xdr:col>
      <xdr:colOff>0</xdr:colOff>
      <xdr:row>3</xdr:row>
      <xdr:rowOff>104775</xdr:rowOff>
    </xdr:to>
    <xdr:pic>
      <xdr:nvPicPr>
        <xdr:cNvPr id="121" name="Picture 17" descr="TSSA Red Logo">
          <a:extLst>
            <a:ext uri="{FF2B5EF4-FFF2-40B4-BE49-F238E27FC236}">
              <a16:creationId xmlns:a16="http://schemas.microsoft.com/office/drawing/2014/main" id="{00000000-0008-0000-0500-00007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38100"/>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76200</xdr:colOff>
      <xdr:row>54</xdr:row>
      <xdr:rowOff>47625</xdr:rowOff>
    </xdr:from>
    <xdr:to>
      <xdr:col>5</xdr:col>
      <xdr:colOff>57150</xdr:colOff>
      <xdr:row>57</xdr:row>
      <xdr:rowOff>66675</xdr:rowOff>
    </xdr:to>
    <xdr:pic>
      <xdr:nvPicPr>
        <xdr:cNvPr id="122" name="Picture 17" descr="TSSA Red Logo">
          <a:extLst>
            <a:ext uri="{FF2B5EF4-FFF2-40B4-BE49-F238E27FC236}">
              <a16:creationId xmlns:a16="http://schemas.microsoft.com/office/drawing/2014/main" id="{00000000-0008-0000-0500-00007A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11563350"/>
          <a:ext cx="60960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95250</xdr:colOff>
      <xdr:row>33</xdr:row>
      <xdr:rowOff>0</xdr:rowOff>
    </xdr:from>
    <xdr:to>
      <xdr:col>27</xdr:col>
      <xdr:colOff>104775</xdr:colOff>
      <xdr:row>34</xdr:row>
      <xdr:rowOff>180975</xdr:rowOff>
    </xdr:to>
    <xdr:sp macro="" textlink="">
      <xdr:nvSpPr>
        <xdr:cNvPr id="127" name="Line 60">
          <a:extLst>
            <a:ext uri="{FF2B5EF4-FFF2-40B4-BE49-F238E27FC236}">
              <a16:creationId xmlns:a16="http://schemas.microsoft.com/office/drawing/2014/main" id="{00000000-0008-0000-0500-00007F000000}"/>
            </a:ext>
          </a:extLst>
        </xdr:cNvPr>
        <xdr:cNvSpPr>
          <a:spLocks noChangeShapeType="1"/>
        </xdr:cNvSpPr>
      </xdr:nvSpPr>
      <xdr:spPr bwMode="auto">
        <a:xfrm flipH="1">
          <a:off x="5838825" y="18392775"/>
          <a:ext cx="9525" cy="371475"/>
        </a:xfrm>
        <a:prstGeom prst="line">
          <a:avLst/>
        </a:prstGeom>
        <a:noFill/>
        <a:ln w="9525">
          <a:solidFill>
            <a:srgbClr val="000000"/>
          </a:solidFill>
          <a:prstDash val="sysDot"/>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32</xdr:col>
      <xdr:colOff>47625</xdr:colOff>
      <xdr:row>29</xdr:row>
      <xdr:rowOff>0</xdr:rowOff>
    </xdr:from>
    <xdr:to>
      <xdr:col>33</xdr:col>
      <xdr:colOff>180975</xdr:colOff>
      <xdr:row>29</xdr:row>
      <xdr:rowOff>0</xdr:rowOff>
    </xdr:to>
    <xdr:sp macro="" textlink="">
      <xdr:nvSpPr>
        <xdr:cNvPr id="128" name="Line 36">
          <a:extLst>
            <a:ext uri="{FF2B5EF4-FFF2-40B4-BE49-F238E27FC236}">
              <a16:creationId xmlns:a16="http://schemas.microsoft.com/office/drawing/2014/main" id="{00000000-0008-0000-0500-000080000000}"/>
            </a:ext>
          </a:extLst>
        </xdr:cNvPr>
        <xdr:cNvSpPr>
          <a:spLocks noChangeShapeType="1"/>
        </xdr:cNvSpPr>
      </xdr:nvSpPr>
      <xdr:spPr bwMode="auto">
        <a:xfrm flipH="1">
          <a:off x="6886575" y="17630775"/>
          <a:ext cx="352425"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25</xdr:col>
      <xdr:colOff>171450</xdr:colOff>
      <xdr:row>23</xdr:row>
      <xdr:rowOff>114300</xdr:rowOff>
    </xdr:from>
    <xdr:to>
      <xdr:col>34</xdr:col>
      <xdr:colOff>180975</xdr:colOff>
      <xdr:row>23</xdr:row>
      <xdr:rowOff>114300</xdr:rowOff>
    </xdr:to>
    <xdr:sp macro="" textlink="">
      <xdr:nvSpPr>
        <xdr:cNvPr id="129" name="Line 26">
          <a:extLst>
            <a:ext uri="{FF2B5EF4-FFF2-40B4-BE49-F238E27FC236}">
              <a16:creationId xmlns:a16="http://schemas.microsoft.com/office/drawing/2014/main" id="{00000000-0008-0000-0500-000081000000}"/>
            </a:ext>
          </a:extLst>
        </xdr:cNvPr>
        <xdr:cNvSpPr>
          <a:spLocks noChangeShapeType="1"/>
        </xdr:cNvSpPr>
      </xdr:nvSpPr>
      <xdr:spPr bwMode="auto">
        <a:xfrm>
          <a:off x="5486400" y="16602075"/>
          <a:ext cx="1971675"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180975</xdr:colOff>
      <xdr:row>23</xdr:row>
      <xdr:rowOff>114300</xdr:rowOff>
    </xdr:from>
    <xdr:to>
      <xdr:col>35</xdr:col>
      <xdr:colOff>180975</xdr:colOff>
      <xdr:row>23</xdr:row>
      <xdr:rowOff>114300</xdr:rowOff>
    </xdr:to>
    <xdr:sp macro="" textlink="">
      <xdr:nvSpPr>
        <xdr:cNvPr id="130" name="Line 27">
          <a:extLst>
            <a:ext uri="{FF2B5EF4-FFF2-40B4-BE49-F238E27FC236}">
              <a16:creationId xmlns:a16="http://schemas.microsoft.com/office/drawing/2014/main" id="{00000000-0008-0000-0500-000082000000}"/>
            </a:ext>
          </a:extLst>
        </xdr:cNvPr>
        <xdr:cNvSpPr>
          <a:spLocks noChangeShapeType="1"/>
        </xdr:cNvSpPr>
      </xdr:nvSpPr>
      <xdr:spPr bwMode="auto">
        <a:xfrm>
          <a:off x="7239000" y="16602075"/>
          <a:ext cx="438150"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34</xdr:col>
      <xdr:colOff>180975</xdr:colOff>
      <xdr:row>23</xdr:row>
      <xdr:rowOff>114300</xdr:rowOff>
    </xdr:from>
    <xdr:to>
      <xdr:col>34</xdr:col>
      <xdr:colOff>180975</xdr:colOff>
      <xdr:row>27</xdr:row>
      <xdr:rowOff>28575</xdr:rowOff>
    </xdr:to>
    <xdr:sp macro="" textlink="">
      <xdr:nvSpPr>
        <xdr:cNvPr id="131" name="Line 28">
          <a:extLst>
            <a:ext uri="{FF2B5EF4-FFF2-40B4-BE49-F238E27FC236}">
              <a16:creationId xmlns:a16="http://schemas.microsoft.com/office/drawing/2014/main" id="{00000000-0008-0000-0500-000083000000}"/>
            </a:ext>
          </a:extLst>
        </xdr:cNvPr>
        <xdr:cNvSpPr>
          <a:spLocks noChangeShapeType="1"/>
        </xdr:cNvSpPr>
      </xdr:nvSpPr>
      <xdr:spPr bwMode="auto">
        <a:xfrm>
          <a:off x="7458075" y="16602075"/>
          <a:ext cx="0" cy="676275"/>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33</xdr:col>
      <xdr:colOff>180975</xdr:colOff>
      <xdr:row>27</xdr:row>
      <xdr:rowOff>19050</xdr:rowOff>
    </xdr:from>
    <xdr:to>
      <xdr:col>35</xdr:col>
      <xdr:colOff>180975</xdr:colOff>
      <xdr:row>27</xdr:row>
      <xdr:rowOff>19050</xdr:rowOff>
    </xdr:to>
    <xdr:sp macro="" textlink="">
      <xdr:nvSpPr>
        <xdr:cNvPr id="132" name="Line 29">
          <a:extLst>
            <a:ext uri="{FF2B5EF4-FFF2-40B4-BE49-F238E27FC236}">
              <a16:creationId xmlns:a16="http://schemas.microsoft.com/office/drawing/2014/main" id="{00000000-0008-0000-0500-000084000000}"/>
            </a:ext>
          </a:extLst>
        </xdr:cNvPr>
        <xdr:cNvSpPr>
          <a:spLocks noChangeShapeType="1"/>
        </xdr:cNvSpPr>
      </xdr:nvSpPr>
      <xdr:spPr bwMode="auto">
        <a:xfrm>
          <a:off x="7239000" y="17268825"/>
          <a:ext cx="438150"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23</xdr:row>
      <xdr:rowOff>114300</xdr:rowOff>
    </xdr:from>
    <xdr:to>
      <xdr:col>27</xdr:col>
      <xdr:colOff>180975</xdr:colOff>
      <xdr:row>23</xdr:row>
      <xdr:rowOff>114300</xdr:rowOff>
    </xdr:to>
    <xdr:sp macro="" textlink="">
      <xdr:nvSpPr>
        <xdr:cNvPr id="133" name="Line 30">
          <a:extLst>
            <a:ext uri="{FF2B5EF4-FFF2-40B4-BE49-F238E27FC236}">
              <a16:creationId xmlns:a16="http://schemas.microsoft.com/office/drawing/2014/main" id="{00000000-0008-0000-0500-000085000000}"/>
            </a:ext>
          </a:extLst>
        </xdr:cNvPr>
        <xdr:cNvSpPr>
          <a:spLocks noChangeShapeType="1"/>
        </xdr:cNvSpPr>
      </xdr:nvSpPr>
      <xdr:spPr bwMode="auto">
        <a:xfrm>
          <a:off x="5705475" y="16602075"/>
          <a:ext cx="219075"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66675</xdr:colOff>
      <xdr:row>23</xdr:row>
      <xdr:rowOff>133350</xdr:rowOff>
    </xdr:from>
    <xdr:to>
      <xdr:col>27</xdr:col>
      <xdr:colOff>66675</xdr:colOff>
      <xdr:row>25</xdr:row>
      <xdr:rowOff>133350</xdr:rowOff>
    </xdr:to>
    <xdr:sp macro="" textlink="">
      <xdr:nvSpPr>
        <xdr:cNvPr id="134" name="Line 31">
          <a:extLst>
            <a:ext uri="{FF2B5EF4-FFF2-40B4-BE49-F238E27FC236}">
              <a16:creationId xmlns:a16="http://schemas.microsoft.com/office/drawing/2014/main" id="{00000000-0008-0000-0500-000086000000}"/>
            </a:ext>
          </a:extLst>
        </xdr:cNvPr>
        <xdr:cNvSpPr>
          <a:spLocks noChangeShapeType="1"/>
        </xdr:cNvSpPr>
      </xdr:nvSpPr>
      <xdr:spPr bwMode="auto">
        <a:xfrm>
          <a:off x="5810250" y="16621125"/>
          <a:ext cx="0" cy="38100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26</xdr:col>
      <xdr:colOff>180975</xdr:colOff>
      <xdr:row>25</xdr:row>
      <xdr:rowOff>114300</xdr:rowOff>
    </xdr:from>
    <xdr:to>
      <xdr:col>27</xdr:col>
      <xdr:colOff>180975</xdr:colOff>
      <xdr:row>25</xdr:row>
      <xdr:rowOff>114300</xdr:rowOff>
    </xdr:to>
    <xdr:sp macro="" textlink="">
      <xdr:nvSpPr>
        <xdr:cNvPr id="135" name="Line 32">
          <a:extLst>
            <a:ext uri="{FF2B5EF4-FFF2-40B4-BE49-F238E27FC236}">
              <a16:creationId xmlns:a16="http://schemas.microsoft.com/office/drawing/2014/main" id="{00000000-0008-0000-0500-000087000000}"/>
            </a:ext>
          </a:extLst>
        </xdr:cNvPr>
        <xdr:cNvSpPr>
          <a:spLocks noChangeShapeType="1"/>
        </xdr:cNvSpPr>
      </xdr:nvSpPr>
      <xdr:spPr bwMode="auto">
        <a:xfrm>
          <a:off x="5705475" y="16983075"/>
          <a:ext cx="219075" cy="0"/>
        </a:xfrm>
        <a:prstGeom prst="line">
          <a:avLst/>
        </a:prstGeom>
        <a:noFill/>
        <a:ln w="3810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27</xdr:col>
      <xdr:colOff>180975</xdr:colOff>
      <xdr:row>25</xdr:row>
      <xdr:rowOff>114300</xdr:rowOff>
    </xdr:from>
    <xdr:to>
      <xdr:col>27</xdr:col>
      <xdr:colOff>180975</xdr:colOff>
      <xdr:row>29</xdr:row>
      <xdr:rowOff>123825</xdr:rowOff>
    </xdr:to>
    <xdr:sp macro="" textlink="">
      <xdr:nvSpPr>
        <xdr:cNvPr id="136" name="Line 33">
          <a:extLst>
            <a:ext uri="{FF2B5EF4-FFF2-40B4-BE49-F238E27FC236}">
              <a16:creationId xmlns:a16="http://schemas.microsoft.com/office/drawing/2014/main" id="{00000000-0008-0000-0500-000088000000}"/>
            </a:ext>
          </a:extLst>
        </xdr:cNvPr>
        <xdr:cNvSpPr>
          <a:spLocks noChangeShapeType="1"/>
        </xdr:cNvSpPr>
      </xdr:nvSpPr>
      <xdr:spPr bwMode="auto">
        <a:xfrm>
          <a:off x="5924550" y="16983075"/>
          <a:ext cx="0" cy="7715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33</xdr:col>
      <xdr:colOff>180975</xdr:colOff>
      <xdr:row>27</xdr:row>
      <xdr:rowOff>28575</xdr:rowOff>
    </xdr:from>
    <xdr:to>
      <xdr:col>33</xdr:col>
      <xdr:colOff>180975</xdr:colOff>
      <xdr:row>29</xdr:row>
      <xdr:rowOff>114300</xdr:rowOff>
    </xdr:to>
    <xdr:sp macro="" textlink="">
      <xdr:nvSpPr>
        <xdr:cNvPr id="137" name="Line 34">
          <a:extLst>
            <a:ext uri="{FF2B5EF4-FFF2-40B4-BE49-F238E27FC236}">
              <a16:creationId xmlns:a16="http://schemas.microsoft.com/office/drawing/2014/main" id="{00000000-0008-0000-0500-000089000000}"/>
            </a:ext>
          </a:extLst>
        </xdr:cNvPr>
        <xdr:cNvSpPr>
          <a:spLocks noChangeShapeType="1"/>
        </xdr:cNvSpPr>
      </xdr:nvSpPr>
      <xdr:spPr bwMode="auto">
        <a:xfrm>
          <a:off x="7239000" y="17278350"/>
          <a:ext cx="0" cy="4667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27</xdr:col>
      <xdr:colOff>171450</xdr:colOff>
      <xdr:row>29</xdr:row>
      <xdr:rowOff>0</xdr:rowOff>
    </xdr:from>
    <xdr:to>
      <xdr:col>31</xdr:col>
      <xdr:colOff>171450</xdr:colOff>
      <xdr:row>29</xdr:row>
      <xdr:rowOff>0</xdr:rowOff>
    </xdr:to>
    <xdr:sp macro="" textlink="">
      <xdr:nvSpPr>
        <xdr:cNvPr id="138" name="Line 35">
          <a:extLst>
            <a:ext uri="{FF2B5EF4-FFF2-40B4-BE49-F238E27FC236}">
              <a16:creationId xmlns:a16="http://schemas.microsoft.com/office/drawing/2014/main" id="{00000000-0008-0000-0500-00008A000000}"/>
            </a:ext>
          </a:extLst>
        </xdr:cNvPr>
        <xdr:cNvSpPr>
          <a:spLocks noChangeShapeType="1"/>
        </xdr:cNvSpPr>
      </xdr:nvSpPr>
      <xdr:spPr bwMode="auto">
        <a:xfrm>
          <a:off x="5915025" y="17630775"/>
          <a:ext cx="876300"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30</xdr:col>
      <xdr:colOff>76200</xdr:colOff>
      <xdr:row>26</xdr:row>
      <xdr:rowOff>114300</xdr:rowOff>
    </xdr:from>
    <xdr:to>
      <xdr:col>31</xdr:col>
      <xdr:colOff>180975</xdr:colOff>
      <xdr:row>26</xdr:row>
      <xdr:rowOff>114300</xdr:rowOff>
    </xdr:to>
    <xdr:sp macro="" textlink="">
      <xdr:nvSpPr>
        <xdr:cNvPr id="139" name="Line 37">
          <a:extLst>
            <a:ext uri="{FF2B5EF4-FFF2-40B4-BE49-F238E27FC236}">
              <a16:creationId xmlns:a16="http://schemas.microsoft.com/office/drawing/2014/main" id="{00000000-0008-0000-0500-00008B000000}"/>
            </a:ext>
          </a:extLst>
        </xdr:cNvPr>
        <xdr:cNvSpPr>
          <a:spLocks noChangeShapeType="1"/>
        </xdr:cNvSpPr>
      </xdr:nvSpPr>
      <xdr:spPr bwMode="auto">
        <a:xfrm flipH="1">
          <a:off x="6477000" y="17173575"/>
          <a:ext cx="3238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30</xdr:col>
      <xdr:colOff>180975</xdr:colOff>
      <xdr:row>26</xdr:row>
      <xdr:rowOff>114300</xdr:rowOff>
    </xdr:from>
    <xdr:to>
      <xdr:col>30</xdr:col>
      <xdr:colOff>180975</xdr:colOff>
      <xdr:row>35</xdr:row>
      <xdr:rowOff>9525</xdr:rowOff>
    </xdr:to>
    <xdr:sp macro="" textlink="">
      <xdr:nvSpPr>
        <xdr:cNvPr id="140" name="Line 38">
          <a:extLst>
            <a:ext uri="{FF2B5EF4-FFF2-40B4-BE49-F238E27FC236}">
              <a16:creationId xmlns:a16="http://schemas.microsoft.com/office/drawing/2014/main" id="{00000000-0008-0000-0500-00008C000000}"/>
            </a:ext>
          </a:extLst>
        </xdr:cNvPr>
        <xdr:cNvSpPr>
          <a:spLocks noChangeShapeType="1"/>
        </xdr:cNvSpPr>
      </xdr:nvSpPr>
      <xdr:spPr bwMode="auto">
        <a:xfrm>
          <a:off x="6581775" y="17173575"/>
          <a:ext cx="0" cy="1609725"/>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32</xdr:col>
      <xdr:colOff>209550</xdr:colOff>
      <xdr:row>32</xdr:row>
      <xdr:rowOff>19050</xdr:rowOff>
    </xdr:from>
    <xdr:to>
      <xdr:col>34</xdr:col>
      <xdr:colOff>19050</xdr:colOff>
      <xdr:row>34</xdr:row>
      <xdr:rowOff>180975</xdr:rowOff>
    </xdr:to>
    <xdr:sp macro="" textlink="">
      <xdr:nvSpPr>
        <xdr:cNvPr id="141" name="Line 44">
          <a:extLst>
            <a:ext uri="{FF2B5EF4-FFF2-40B4-BE49-F238E27FC236}">
              <a16:creationId xmlns:a16="http://schemas.microsoft.com/office/drawing/2014/main" id="{00000000-0008-0000-0500-00008D000000}"/>
            </a:ext>
          </a:extLst>
        </xdr:cNvPr>
        <xdr:cNvSpPr>
          <a:spLocks noChangeShapeType="1"/>
        </xdr:cNvSpPr>
      </xdr:nvSpPr>
      <xdr:spPr bwMode="auto">
        <a:xfrm flipH="1">
          <a:off x="7048500" y="18221325"/>
          <a:ext cx="247650" cy="54292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30</xdr:col>
      <xdr:colOff>180975</xdr:colOff>
      <xdr:row>23</xdr:row>
      <xdr:rowOff>114300</xdr:rowOff>
    </xdr:from>
    <xdr:to>
      <xdr:col>30</xdr:col>
      <xdr:colOff>180975</xdr:colOff>
      <xdr:row>26</xdr:row>
      <xdr:rowOff>104775</xdr:rowOff>
    </xdr:to>
    <xdr:sp macro="" textlink="">
      <xdr:nvSpPr>
        <xdr:cNvPr id="142" name="Line 61">
          <a:extLst>
            <a:ext uri="{FF2B5EF4-FFF2-40B4-BE49-F238E27FC236}">
              <a16:creationId xmlns:a16="http://schemas.microsoft.com/office/drawing/2014/main" id="{00000000-0008-0000-0500-00008E000000}"/>
            </a:ext>
          </a:extLst>
        </xdr:cNvPr>
        <xdr:cNvSpPr>
          <a:spLocks noChangeShapeType="1"/>
        </xdr:cNvSpPr>
      </xdr:nvSpPr>
      <xdr:spPr bwMode="auto">
        <a:xfrm>
          <a:off x="6581775" y="16602075"/>
          <a:ext cx="0" cy="561975"/>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31</xdr:col>
      <xdr:colOff>180975</xdr:colOff>
      <xdr:row>25</xdr:row>
      <xdr:rowOff>38100</xdr:rowOff>
    </xdr:from>
    <xdr:to>
      <xdr:col>31</xdr:col>
      <xdr:colOff>180975</xdr:colOff>
      <xdr:row>25</xdr:row>
      <xdr:rowOff>171450</xdr:rowOff>
    </xdr:to>
    <xdr:sp macro="" textlink="">
      <xdr:nvSpPr>
        <xdr:cNvPr id="143" name="Line 64">
          <a:extLst>
            <a:ext uri="{FF2B5EF4-FFF2-40B4-BE49-F238E27FC236}">
              <a16:creationId xmlns:a16="http://schemas.microsoft.com/office/drawing/2014/main" id="{00000000-0008-0000-0500-00008F000000}"/>
            </a:ext>
          </a:extLst>
        </xdr:cNvPr>
        <xdr:cNvSpPr>
          <a:spLocks noChangeShapeType="1"/>
        </xdr:cNvSpPr>
      </xdr:nvSpPr>
      <xdr:spPr bwMode="auto">
        <a:xfrm flipV="1">
          <a:off x="6800850" y="16906875"/>
          <a:ext cx="0" cy="13335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47625</xdr:colOff>
      <xdr:row>25</xdr:row>
      <xdr:rowOff>38100</xdr:rowOff>
    </xdr:from>
    <xdr:to>
      <xdr:col>32</xdr:col>
      <xdr:colOff>47625</xdr:colOff>
      <xdr:row>25</xdr:row>
      <xdr:rowOff>171450</xdr:rowOff>
    </xdr:to>
    <xdr:sp macro="" textlink="">
      <xdr:nvSpPr>
        <xdr:cNvPr id="144" name="Line 66">
          <a:extLst>
            <a:ext uri="{FF2B5EF4-FFF2-40B4-BE49-F238E27FC236}">
              <a16:creationId xmlns:a16="http://schemas.microsoft.com/office/drawing/2014/main" id="{00000000-0008-0000-0500-000090000000}"/>
            </a:ext>
          </a:extLst>
        </xdr:cNvPr>
        <xdr:cNvSpPr>
          <a:spLocks noChangeShapeType="1"/>
        </xdr:cNvSpPr>
      </xdr:nvSpPr>
      <xdr:spPr bwMode="auto">
        <a:xfrm flipV="1">
          <a:off x="6886575" y="16906875"/>
          <a:ext cx="0" cy="13335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31</xdr:col>
      <xdr:colOff>190500</xdr:colOff>
      <xdr:row>25</xdr:row>
      <xdr:rowOff>38100</xdr:rowOff>
    </xdr:from>
    <xdr:to>
      <xdr:col>32</xdr:col>
      <xdr:colOff>57150</xdr:colOff>
      <xdr:row>25</xdr:row>
      <xdr:rowOff>38100</xdr:rowOff>
    </xdr:to>
    <xdr:sp macro="" textlink="">
      <xdr:nvSpPr>
        <xdr:cNvPr id="145" name="Line 67">
          <a:extLst>
            <a:ext uri="{FF2B5EF4-FFF2-40B4-BE49-F238E27FC236}">
              <a16:creationId xmlns:a16="http://schemas.microsoft.com/office/drawing/2014/main" id="{00000000-0008-0000-0500-000091000000}"/>
            </a:ext>
          </a:extLst>
        </xdr:cNvPr>
        <xdr:cNvSpPr>
          <a:spLocks noChangeShapeType="1"/>
        </xdr:cNvSpPr>
      </xdr:nvSpPr>
      <xdr:spPr bwMode="auto">
        <a:xfrm>
          <a:off x="6810375" y="16906875"/>
          <a:ext cx="85725" cy="0"/>
        </a:xfrm>
        <a:prstGeom prst="line">
          <a:avLst/>
        </a:prstGeom>
        <a:noFill/>
        <a:ln w="9525">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32</xdr:col>
      <xdr:colOff>66675</xdr:colOff>
      <xdr:row>23</xdr:row>
      <xdr:rowOff>123825</xdr:rowOff>
    </xdr:from>
    <xdr:to>
      <xdr:col>32</xdr:col>
      <xdr:colOff>66675</xdr:colOff>
      <xdr:row>25</xdr:row>
      <xdr:rowOff>28575</xdr:rowOff>
    </xdr:to>
    <xdr:sp macro="" textlink="">
      <xdr:nvSpPr>
        <xdr:cNvPr id="146" name="Line 68">
          <a:extLst>
            <a:ext uri="{FF2B5EF4-FFF2-40B4-BE49-F238E27FC236}">
              <a16:creationId xmlns:a16="http://schemas.microsoft.com/office/drawing/2014/main" id="{00000000-0008-0000-0500-000092000000}"/>
            </a:ext>
          </a:extLst>
        </xdr:cNvPr>
        <xdr:cNvSpPr>
          <a:spLocks noChangeShapeType="1"/>
        </xdr:cNvSpPr>
      </xdr:nvSpPr>
      <xdr:spPr bwMode="auto">
        <a:xfrm>
          <a:off x="6905625" y="16611600"/>
          <a:ext cx="0" cy="285750"/>
        </a:xfrm>
        <a:prstGeom prst="line">
          <a:avLst/>
        </a:prstGeom>
        <a:noFill/>
        <a:ln w="9525">
          <a:solidFill>
            <a:srgbClr val="000000"/>
          </a:solidFill>
          <a:prstDash val="sysDot"/>
          <a:round/>
          <a:headEnd type="triangle" w="sm" len="sm"/>
          <a:tailEnd type="triangle" w="sm" len="sm"/>
        </a:ln>
        <a:extLst>
          <a:ext uri="{909E8E84-426E-40DD-AFC4-6F175D3DCCD1}">
            <a14:hiddenFill xmlns:a14="http://schemas.microsoft.com/office/drawing/2010/main">
              <a:noFill/>
            </a14:hiddenFill>
          </a:ext>
        </a:extLst>
      </xdr:spPr>
    </xdr:sp>
    <xdr:clientData/>
  </xdr:twoCellAnchor>
  <xdr:twoCellAnchor>
    <xdr:from>
      <xdr:col>31</xdr:col>
      <xdr:colOff>180976</xdr:colOff>
      <xdr:row>26</xdr:row>
      <xdr:rowOff>114300</xdr:rowOff>
    </xdr:from>
    <xdr:to>
      <xdr:col>32</xdr:col>
      <xdr:colOff>38101</xdr:colOff>
      <xdr:row>35</xdr:row>
      <xdr:rowOff>0</xdr:rowOff>
    </xdr:to>
    <xdr:sp macro="" textlink="">
      <xdr:nvSpPr>
        <xdr:cNvPr id="147" name="Rectangle 22">
          <a:extLst>
            <a:ext uri="{FF2B5EF4-FFF2-40B4-BE49-F238E27FC236}">
              <a16:creationId xmlns:a16="http://schemas.microsoft.com/office/drawing/2014/main" id="{00000000-0008-0000-0500-000093000000}"/>
            </a:ext>
          </a:extLst>
        </xdr:cNvPr>
        <xdr:cNvSpPr>
          <a:spLocks noChangeArrowheads="1"/>
        </xdr:cNvSpPr>
      </xdr:nvSpPr>
      <xdr:spPr bwMode="auto">
        <a:xfrm>
          <a:off x="6800851" y="17173575"/>
          <a:ext cx="76200" cy="1600200"/>
        </a:xfrm>
        <a:prstGeom prst="rect">
          <a:avLst/>
        </a:prstGeom>
        <a:solidFill>
          <a:srgbClr val="FFFFFF"/>
        </a:solidFill>
        <a:ln w="9525">
          <a:solidFill>
            <a:srgbClr val="000000"/>
          </a:solidFill>
          <a:miter lim="800000"/>
          <a:headEnd/>
          <a:tailEnd/>
        </a:ln>
      </xdr:spPr>
    </xdr:sp>
    <xdr:clientData/>
  </xdr:twoCellAnchor>
  <xdr:twoCellAnchor>
    <xdr:from>
      <xdr:col>27</xdr:col>
      <xdr:colOff>180975</xdr:colOff>
      <xdr:row>25</xdr:row>
      <xdr:rowOff>114300</xdr:rowOff>
    </xdr:from>
    <xdr:to>
      <xdr:col>27</xdr:col>
      <xdr:colOff>180975</xdr:colOff>
      <xdr:row>29</xdr:row>
      <xdr:rowOff>123825</xdr:rowOff>
    </xdr:to>
    <xdr:sp macro="" textlink="">
      <xdr:nvSpPr>
        <xdr:cNvPr id="148" name="Line 33">
          <a:extLst>
            <a:ext uri="{FF2B5EF4-FFF2-40B4-BE49-F238E27FC236}">
              <a16:creationId xmlns:a16="http://schemas.microsoft.com/office/drawing/2014/main" id="{00000000-0008-0000-0500-000094000000}"/>
            </a:ext>
          </a:extLst>
        </xdr:cNvPr>
        <xdr:cNvSpPr>
          <a:spLocks noChangeShapeType="1"/>
        </xdr:cNvSpPr>
      </xdr:nvSpPr>
      <xdr:spPr bwMode="auto">
        <a:xfrm>
          <a:off x="5924550" y="16983075"/>
          <a:ext cx="0" cy="771525"/>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27</xdr:col>
      <xdr:colOff>171450</xdr:colOff>
      <xdr:row>29</xdr:row>
      <xdr:rowOff>0</xdr:rowOff>
    </xdr:from>
    <xdr:to>
      <xdr:col>31</xdr:col>
      <xdr:colOff>171450</xdr:colOff>
      <xdr:row>29</xdr:row>
      <xdr:rowOff>0</xdr:rowOff>
    </xdr:to>
    <xdr:sp macro="" textlink="">
      <xdr:nvSpPr>
        <xdr:cNvPr id="149" name="Line 35">
          <a:extLst>
            <a:ext uri="{FF2B5EF4-FFF2-40B4-BE49-F238E27FC236}">
              <a16:creationId xmlns:a16="http://schemas.microsoft.com/office/drawing/2014/main" id="{00000000-0008-0000-0500-000095000000}"/>
            </a:ext>
          </a:extLst>
        </xdr:cNvPr>
        <xdr:cNvSpPr>
          <a:spLocks noChangeShapeType="1"/>
        </xdr:cNvSpPr>
      </xdr:nvSpPr>
      <xdr:spPr bwMode="auto">
        <a:xfrm>
          <a:off x="5915025" y="17630775"/>
          <a:ext cx="876300" cy="0"/>
        </a:xfrm>
        <a:prstGeom prst="line">
          <a:avLst/>
        </a:prstGeom>
        <a:noFill/>
        <a:ln w="9525">
          <a:solidFill>
            <a:srgbClr val="000000"/>
          </a:solidFill>
          <a:round/>
          <a:headEnd type="triangle" w="med" len="med"/>
          <a:tailEnd type="triangle" w="med" len="med"/>
        </a:ln>
        <a:extLst>
          <a:ext uri="{909E8E84-426E-40DD-AFC4-6F175D3DCCD1}">
            <a14:hiddenFill xmlns:a14="http://schemas.microsoft.com/office/drawing/2010/main">
              <a:noFill/>
            </a14:hiddenFill>
          </a:ext>
        </a:extLst>
      </xdr:spPr>
    </xdr:sp>
    <xdr:clientData/>
  </xdr:twoCellAnchor>
  <xdr:twoCellAnchor>
    <xdr:from>
      <xdr:col>30</xdr:col>
      <xdr:colOff>76200</xdr:colOff>
      <xdr:row>26</xdr:row>
      <xdr:rowOff>114300</xdr:rowOff>
    </xdr:from>
    <xdr:to>
      <xdr:col>31</xdr:col>
      <xdr:colOff>180975</xdr:colOff>
      <xdr:row>26</xdr:row>
      <xdr:rowOff>114300</xdr:rowOff>
    </xdr:to>
    <xdr:sp macro="" textlink="">
      <xdr:nvSpPr>
        <xdr:cNvPr id="150" name="Line 37">
          <a:extLst>
            <a:ext uri="{FF2B5EF4-FFF2-40B4-BE49-F238E27FC236}">
              <a16:creationId xmlns:a16="http://schemas.microsoft.com/office/drawing/2014/main" id="{00000000-0008-0000-0500-000096000000}"/>
            </a:ext>
          </a:extLst>
        </xdr:cNvPr>
        <xdr:cNvSpPr>
          <a:spLocks noChangeShapeType="1"/>
        </xdr:cNvSpPr>
      </xdr:nvSpPr>
      <xdr:spPr bwMode="auto">
        <a:xfrm flipH="1">
          <a:off x="6477000" y="17173575"/>
          <a:ext cx="323850" cy="0"/>
        </a:xfrm>
        <a:prstGeom prst="line">
          <a:avLst/>
        </a:prstGeom>
        <a:noFill/>
        <a:ln w="9525">
          <a:solidFill>
            <a:srgbClr val="000000"/>
          </a:solidFill>
          <a:prstDash val="dash"/>
          <a:round/>
          <a:headEnd/>
          <a:tailEnd/>
        </a:ln>
        <a:extLst>
          <a:ext uri="{909E8E84-426E-40DD-AFC4-6F175D3DCCD1}">
            <a14:hiddenFill xmlns:a14="http://schemas.microsoft.com/office/drawing/2010/main">
              <a:no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202156</xdr:colOff>
      <xdr:row>65</xdr:row>
      <xdr:rowOff>38100</xdr:rowOff>
    </xdr:from>
    <xdr:to>
      <xdr:col>32</xdr:col>
      <xdr:colOff>133350</xdr:colOff>
      <xdr:row>94</xdr:row>
      <xdr:rowOff>200024</xdr:rowOff>
    </xdr:to>
    <xdr:pic>
      <xdr:nvPicPr>
        <xdr:cNvPr id="2" name="Picture 12">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8091"/>
        <a:stretch/>
      </xdr:blipFill>
      <xdr:spPr bwMode="auto">
        <a:xfrm>
          <a:off x="830806" y="14439900"/>
          <a:ext cx="6170069" cy="73437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76200</xdr:colOff>
      <xdr:row>0</xdr:row>
      <xdr:rowOff>47625</xdr:rowOff>
    </xdr:from>
    <xdr:to>
      <xdr:col>4</xdr:col>
      <xdr:colOff>47625</xdr:colOff>
      <xdr:row>3</xdr:row>
      <xdr:rowOff>152400</xdr:rowOff>
    </xdr:to>
    <xdr:pic>
      <xdr:nvPicPr>
        <xdr:cNvPr id="9" name="Picture 17" descr="TSSA Red Logo">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85750" y="47625"/>
          <a:ext cx="600075"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90488</xdr:colOff>
      <xdr:row>17</xdr:row>
      <xdr:rowOff>123824</xdr:rowOff>
    </xdr:from>
    <xdr:to>
      <xdr:col>34</xdr:col>
      <xdr:colOff>133351</xdr:colOff>
      <xdr:row>20</xdr:row>
      <xdr:rowOff>57149</xdr:rowOff>
    </xdr:to>
    <xdr:sp macro="" textlink="">
      <xdr:nvSpPr>
        <xdr:cNvPr id="10" name="Rectangle 9">
          <a:extLst>
            <a:ext uri="{FF2B5EF4-FFF2-40B4-BE49-F238E27FC236}">
              <a16:creationId xmlns:a16="http://schemas.microsoft.com/office/drawing/2014/main" id="{00000000-0008-0000-0600-00000A000000}"/>
            </a:ext>
          </a:extLst>
        </xdr:cNvPr>
        <xdr:cNvSpPr/>
      </xdr:nvSpPr>
      <xdr:spPr>
        <a:xfrm>
          <a:off x="928688" y="4086224"/>
          <a:ext cx="6510338" cy="504825"/>
        </a:xfrm>
        <a:prstGeom prst="rect">
          <a:avLst/>
        </a:prstGeom>
        <a:noFill/>
        <a:ln w="22225">
          <a:solidFill>
            <a:sysClr val="windowText" lastClr="000000"/>
          </a:solidFill>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CA"/>
        </a:p>
      </xdr:txBody>
    </xdr:sp>
    <xdr:clientData/>
  </xdr:twoCellAnchor>
  <mc:AlternateContent xmlns:mc="http://schemas.openxmlformats.org/markup-compatibility/2006">
    <mc:Choice xmlns:a14="http://schemas.microsoft.com/office/drawing/2010/main" Requires="a14">
      <xdr:twoCellAnchor editAs="oneCell">
        <xdr:from>
          <xdr:col>3</xdr:col>
          <xdr:colOff>190500</xdr:colOff>
          <xdr:row>30</xdr:row>
          <xdr:rowOff>179614</xdr:rowOff>
        </xdr:from>
        <xdr:to>
          <xdr:col>5</xdr:col>
          <xdr:colOff>76200</xdr:colOff>
          <xdr:row>32</xdr:row>
          <xdr:rowOff>21771</xdr:rowOff>
        </xdr:to>
        <xdr:sp macro="" textlink="">
          <xdr:nvSpPr>
            <xdr:cNvPr id="8193" name="Option Button 1" hidden="1">
              <a:extLst>
                <a:ext uri="{63B3BB69-23CF-44E3-9099-C40C66FF867C}">
                  <a14:compatExt spid="_x0000_s8193"/>
                </a:ext>
                <a:ext uri="{FF2B5EF4-FFF2-40B4-BE49-F238E27FC236}">
                  <a16:creationId xmlns:a16="http://schemas.microsoft.com/office/drawing/2014/main" id="{00000000-0008-0000-06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31</xdr:row>
          <xdr:rowOff>174171</xdr:rowOff>
        </xdr:from>
        <xdr:to>
          <xdr:col>5</xdr:col>
          <xdr:colOff>76200</xdr:colOff>
          <xdr:row>33</xdr:row>
          <xdr:rowOff>10886</xdr:rowOff>
        </xdr:to>
        <xdr:sp macro="" textlink="">
          <xdr:nvSpPr>
            <xdr:cNvPr id="8194" name="Option Button 2" hidden="1">
              <a:extLst>
                <a:ext uri="{63B3BB69-23CF-44E3-9099-C40C66FF867C}">
                  <a14:compatExt spid="_x0000_s8194"/>
                </a:ext>
                <a:ext uri="{FF2B5EF4-FFF2-40B4-BE49-F238E27FC236}">
                  <a16:creationId xmlns:a16="http://schemas.microsoft.com/office/drawing/2014/main" id="{00000000-0008-0000-06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190500</xdr:colOff>
          <xdr:row>32</xdr:row>
          <xdr:rowOff>174171</xdr:rowOff>
        </xdr:from>
        <xdr:to>
          <xdr:col>5</xdr:col>
          <xdr:colOff>76200</xdr:colOff>
          <xdr:row>34</xdr:row>
          <xdr:rowOff>10886</xdr:rowOff>
        </xdr:to>
        <xdr:sp macro="" textlink="">
          <xdr:nvSpPr>
            <xdr:cNvPr id="8195" name="Option Button 3" hidden="1">
              <a:extLst>
                <a:ext uri="{63B3BB69-23CF-44E3-9099-C40C66FF867C}">
                  <a14:compatExt spid="_x0000_s8195"/>
                </a:ext>
                <a:ext uri="{FF2B5EF4-FFF2-40B4-BE49-F238E27FC236}">
                  <a16:creationId xmlns:a16="http://schemas.microsoft.com/office/drawing/2014/main" id="{00000000-0008-0000-06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10886</xdr:colOff>
          <xdr:row>20</xdr:row>
          <xdr:rowOff>163286</xdr:rowOff>
        </xdr:from>
        <xdr:to>
          <xdr:col>4</xdr:col>
          <xdr:colOff>103414</xdr:colOff>
          <xdr:row>22</xdr:row>
          <xdr:rowOff>38100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6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10886</xdr:colOff>
          <xdr:row>25</xdr:row>
          <xdr:rowOff>163286</xdr:rowOff>
        </xdr:from>
        <xdr:to>
          <xdr:col>4</xdr:col>
          <xdr:colOff>103414</xdr:colOff>
          <xdr:row>27</xdr:row>
          <xdr:rowOff>38100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6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10886</xdr:colOff>
          <xdr:row>24</xdr:row>
          <xdr:rowOff>152400</xdr:rowOff>
        </xdr:from>
        <xdr:to>
          <xdr:col>4</xdr:col>
          <xdr:colOff>103414</xdr:colOff>
          <xdr:row>26</xdr:row>
          <xdr:rowOff>27214</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6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10886</xdr:colOff>
          <xdr:row>26</xdr:row>
          <xdr:rowOff>163286</xdr:rowOff>
        </xdr:from>
        <xdr:to>
          <xdr:col>4</xdr:col>
          <xdr:colOff>103414</xdr:colOff>
          <xdr:row>28</xdr:row>
          <xdr:rowOff>38100</xdr:rowOff>
        </xdr:to>
        <xdr:sp macro="" textlink="">
          <xdr:nvSpPr>
            <xdr:cNvPr id="8199" name="Check Box 7" hidden="1">
              <a:extLst>
                <a:ext uri="{63B3BB69-23CF-44E3-9099-C40C66FF867C}">
                  <a14:compatExt spid="_x0000_s8199"/>
                </a:ext>
                <a:ext uri="{FF2B5EF4-FFF2-40B4-BE49-F238E27FC236}">
                  <a16:creationId xmlns:a16="http://schemas.microsoft.com/office/drawing/2014/main" id="{00000000-0008-0000-0600-00000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10886</xdr:colOff>
          <xdr:row>35</xdr:row>
          <xdr:rowOff>174171</xdr:rowOff>
        </xdr:from>
        <xdr:to>
          <xdr:col>4</xdr:col>
          <xdr:colOff>103414</xdr:colOff>
          <xdr:row>37</xdr:row>
          <xdr:rowOff>48986</xdr:rowOff>
        </xdr:to>
        <xdr:sp macro="" textlink="">
          <xdr:nvSpPr>
            <xdr:cNvPr id="8200" name="Check Box 8" hidden="1">
              <a:extLst>
                <a:ext uri="{63B3BB69-23CF-44E3-9099-C40C66FF867C}">
                  <a14:compatExt spid="_x0000_s8200"/>
                </a:ext>
                <a:ext uri="{FF2B5EF4-FFF2-40B4-BE49-F238E27FC236}">
                  <a16:creationId xmlns:a16="http://schemas.microsoft.com/office/drawing/2014/main" id="{00000000-0008-0000-0600-00000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10886</xdr:colOff>
          <xdr:row>34</xdr:row>
          <xdr:rowOff>152400</xdr:rowOff>
        </xdr:from>
        <xdr:to>
          <xdr:col>4</xdr:col>
          <xdr:colOff>103414</xdr:colOff>
          <xdr:row>36</xdr:row>
          <xdr:rowOff>27214</xdr:rowOff>
        </xdr:to>
        <xdr:sp macro="" textlink="">
          <xdr:nvSpPr>
            <xdr:cNvPr id="8201" name="Check Box 9" hidden="1">
              <a:extLst>
                <a:ext uri="{63B3BB69-23CF-44E3-9099-C40C66FF867C}">
                  <a14:compatExt spid="_x0000_s8201"/>
                </a:ext>
                <a:ext uri="{FF2B5EF4-FFF2-40B4-BE49-F238E27FC236}">
                  <a16:creationId xmlns:a16="http://schemas.microsoft.com/office/drawing/2014/main" id="{00000000-0008-0000-0600-00000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10886</xdr:colOff>
          <xdr:row>22</xdr:row>
          <xdr:rowOff>152400</xdr:rowOff>
        </xdr:from>
        <xdr:to>
          <xdr:col>4</xdr:col>
          <xdr:colOff>103414</xdr:colOff>
          <xdr:row>24</xdr:row>
          <xdr:rowOff>27214</xdr:rowOff>
        </xdr:to>
        <xdr:sp macro="" textlink="">
          <xdr:nvSpPr>
            <xdr:cNvPr id="8202" name="Check Box 10" hidden="1">
              <a:extLst>
                <a:ext uri="{63B3BB69-23CF-44E3-9099-C40C66FF867C}">
                  <a14:compatExt spid="_x0000_s8202"/>
                </a:ext>
                <a:ext uri="{FF2B5EF4-FFF2-40B4-BE49-F238E27FC236}">
                  <a16:creationId xmlns:a16="http://schemas.microsoft.com/office/drawing/2014/main" id="{00000000-0008-0000-0600-00000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10886</xdr:colOff>
          <xdr:row>21</xdr:row>
          <xdr:rowOff>163286</xdr:rowOff>
        </xdr:from>
        <xdr:to>
          <xdr:col>4</xdr:col>
          <xdr:colOff>103414</xdr:colOff>
          <xdr:row>23</xdr:row>
          <xdr:rowOff>38100</xdr:rowOff>
        </xdr:to>
        <xdr:sp macro="" textlink="">
          <xdr:nvSpPr>
            <xdr:cNvPr id="8203" name="Check Box 11" hidden="1">
              <a:extLst>
                <a:ext uri="{63B3BB69-23CF-44E3-9099-C40C66FF867C}">
                  <a14:compatExt spid="_x0000_s8203"/>
                </a:ext>
                <a:ext uri="{FF2B5EF4-FFF2-40B4-BE49-F238E27FC236}">
                  <a16:creationId xmlns:a16="http://schemas.microsoft.com/office/drawing/2014/main" id="{00000000-0008-0000-0600-00000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10886</xdr:colOff>
          <xdr:row>39</xdr:row>
          <xdr:rowOff>152400</xdr:rowOff>
        </xdr:from>
        <xdr:to>
          <xdr:col>4</xdr:col>
          <xdr:colOff>103414</xdr:colOff>
          <xdr:row>41</xdr:row>
          <xdr:rowOff>27214</xdr:rowOff>
        </xdr:to>
        <xdr:sp macro="" textlink="">
          <xdr:nvSpPr>
            <xdr:cNvPr id="8204" name="Check Box 12" hidden="1">
              <a:extLst>
                <a:ext uri="{63B3BB69-23CF-44E3-9099-C40C66FF867C}">
                  <a14:compatExt spid="_x0000_s8204"/>
                </a:ext>
                <a:ext uri="{FF2B5EF4-FFF2-40B4-BE49-F238E27FC236}">
                  <a16:creationId xmlns:a16="http://schemas.microsoft.com/office/drawing/2014/main" id="{00000000-0008-0000-0600-00000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10886</xdr:colOff>
          <xdr:row>37</xdr:row>
          <xdr:rowOff>163286</xdr:rowOff>
        </xdr:from>
        <xdr:to>
          <xdr:col>4</xdr:col>
          <xdr:colOff>103414</xdr:colOff>
          <xdr:row>39</xdr:row>
          <xdr:rowOff>38100</xdr:rowOff>
        </xdr:to>
        <xdr:sp macro="" textlink="">
          <xdr:nvSpPr>
            <xdr:cNvPr id="8205" name="Check Box 13" hidden="1">
              <a:extLst>
                <a:ext uri="{63B3BB69-23CF-44E3-9099-C40C66FF867C}">
                  <a14:compatExt spid="_x0000_s8205"/>
                </a:ext>
                <a:ext uri="{FF2B5EF4-FFF2-40B4-BE49-F238E27FC236}">
                  <a16:creationId xmlns:a16="http://schemas.microsoft.com/office/drawing/2014/main" id="{00000000-0008-0000-0600-00000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201386</xdr:colOff>
          <xdr:row>21</xdr:row>
          <xdr:rowOff>179614</xdr:rowOff>
        </xdr:from>
        <xdr:to>
          <xdr:col>3</xdr:col>
          <xdr:colOff>87086</xdr:colOff>
          <xdr:row>23</xdr:row>
          <xdr:rowOff>21771</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6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201386</xdr:colOff>
          <xdr:row>22</xdr:row>
          <xdr:rowOff>174171</xdr:rowOff>
        </xdr:from>
        <xdr:to>
          <xdr:col>3</xdr:col>
          <xdr:colOff>87086</xdr:colOff>
          <xdr:row>24</xdr:row>
          <xdr:rowOff>10886</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6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201386</xdr:colOff>
          <xdr:row>37</xdr:row>
          <xdr:rowOff>179614</xdr:rowOff>
        </xdr:from>
        <xdr:to>
          <xdr:col>3</xdr:col>
          <xdr:colOff>87086</xdr:colOff>
          <xdr:row>39</xdr:row>
          <xdr:rowOff>21771</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6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156</xdr:row>
          <xdr:rowOff>0</xdr:rowOff>
        </xdr:from>
        <xdr:to>
          <xdr:col>3</xdr:col>
          <xdr:colOff>304800</xdr:colOff>
          <xdr:row>157</xdr:row>
          <xdr:rowOff>0</xdr:rowOff>
        </xdr:to>
        <xdr:sp macro="" textlink="">
          <xdr:nvSpPr>
            <xdr:cNvPr id="9217" name="Check Box 1" hidden="1">
              <a:extLst>
                <a:ext uri="{63B3BB69-23CF-44E3-9099-C40C66FF867C}">
                  <a14:compatExt spid="_x0000_s9217"/>
                </a:ext>
                <a:ext uri="{FF2B5EF4-FFF2-40B4-BE49-F238E27FC236}">
                  <a16:creationId xmlns:a16="http://schemas.microsoft.com/office/drawing/2014/main" id="{00000000-0008-0000-0700-000001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157</xdr:row>
          <xdr:rowOff>0</xdr:rowOff>
        </xdr:from>
        <xdr:to>
          <xdr:col>3</xdr:col>
          <xdr:colOff>304800</xdr:colOff>
          <xdr:row>158</xdr:row>
          <xdr:rowOff>0</xdr:rowOff>
        </xdr:to>
        <xdr:sp macro="" textlink="">
          <xdr:nvSpPr>
            <xdr:cNvPr id="9218" name="Check Box 2" hidden="1">
              <a:extLst>
                <a:ext uri="{63B3BB69-23CF-44E3-9099-C40C66FF867C}">
                  <a14:compatExt spid="_x0000_s9218"/>
                </a:ext>
                <a:ext uri="{FF2B5EF4-FFF2-40B4-BE49-F238E27FC236}">
                  <a16:creationId xmlns:a16="http://schemas.microsoft.com/office/drawing/2014/main" id="{00000000-0008-0000-0700-000002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156</xdr:row>
          <xdr:rowOff>0</xdr:rowOff>
        </xdr:from>
        <xdr:to>
          <xdr:col>8</xdr:col>
          <xdr:colOff>97971</xdr:colOff>
          <xdr:row>157</xdr:row>
          <xdr:rowOff>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00000000-0008-0000-0700-000003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156</xdr:row>
          <xdr:rowOff>0</xdr:rowOff>
        </xdr:from>
        <xdr:to>
          <xdr:col>3</xdr:col>
          <xdr:colOff>304800</xdr:colOff>
          <xdr:row>157</xdr:row>
          <xdr:rowOff>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7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157</xdr:row>
          <xdr:rowOff>0</xdr:rowOff>
        </xdr:from>
        <xdr:to>
          <xdr:col>3</xdr:col>
          <xdr:colOff>304800</xdr:colOff>
          <xdr:row>158</xdr:row>
          <xdr:rowOff>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00000000-0008-0000-0700-000005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156</xdr:row>
          <xdr:rowOff>0</xdr:rowOff>
        </xdr:from>
        <xdr:to>
          <xdr:col>8</xdr:col>
          <xdr:colOff>97971</xdr:colOff>
          <xdr:row>157</xdr:row>
          <xdr:rowOff>0</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00000000-0008-0000-0700-000006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135</xdr:row>
          <xdr:rowOff>0</xdr:rowOff>
        </xdr:from>
        <xdr:to>
          <xdr:col>3</xdr:col>
          <xdr:colOff>304800</xdr:colOff>
          <xdr:row>136</xdr:row>
          <xdr:rowOff>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00000000-0008-0000-0700-000007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136</xdr:row>
          <xdr:rowOff>0</xdr:rowOff>
        </xdr:from>
        <xdr:to>
          <xdr:col>3</xdr:col>
          <xdr:colOff>304800</xdr:colOff>
          <xdr:row>137</xdr:row>
          <xdr:rowOff>0</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0000000-0008-0000-0700-000008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135</xdr:row>
          <xdr:rowOff>0</xdr:rowOff>
        </xdr:from>
        <xdr:to>
          <xdr:col>8</xdr:col>
          <xdr:colOff>97971</xdr:colOff>
          <xdr:row>136</xdr:row>
          <xdr:rowOff>0</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00000000-0008-0000-0700-000009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135</xdr:row>
          <xdr:rowOff>0</xdr:rowOff>
        </xdr:from>
        <xdr:to>
          <xdr:col>3</xdr:col>
          <xdr:colOff>304800</xdr:colOff>
          <xdr:row>136</xdr:row>
          <xdr:rowOff>0</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00000000-0008-0000-0700-00000A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136</xdr:row>
          <xdr:rowOff>0</xdr:rowOff>
        </xdr:from>
        <xdr:to>
          <xdr:col>3</xdr:col>
          <xdr:colOff>304800</xdr:colOff>
          <xdr:row>137</xdr:row>
          <xdr:rowOff>0</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00000000-0008-0000-0700-00000B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135</xdr:row>
          <xdr:rowOff>0</xdr:rowOff>
        </xdr:from>
        <xdr:to>
          <xdr:col>8</xdr:col>
          <xdr:colOff>97971</xdr:colOff>
          <xdr:row>136</xdr:row>
          <xdr:rowOff>0</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00000000-0008-0000-0700-00000C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3</xdr:col>
      <xdr:colOff>123825</xdr:colOff>
      <xdr:row>0</xdr:row>
      <xdr:rowOff>47625</xdr:rowOff>
    </xdr:from>
    <xdr:to>
      <xdr:col>3</xdr:col>
      <xdr:colOff>752475</xdr:colOff>
      <xdr:row>2</xdr:row>
      <xdr:rowOff>180975</xdr:rowOff>
    </xdr:to>
    <xdr:pic>
      <xdr:nvPicPr>
        <xdr:cNvPr id="21" name="Picture 280" descr="TSSA Red Logo">
          <a:extLst>
            <a:ext uri="{FF2B5EF4-FFF2-40B4-BE49-F238E27FC236}">
              <a16:creationId xmlns:a16="http://schemas.microsoft.com/office/drawing/2014/main" id="{00000000-0008-0000-07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7225" y="47625"/>
          <a:ext cx="6286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87</xdr:row>
          <xdr:rowOff>201386</xdr:rowOff>
        </xdr:from>
        <xdr:to>
          <xdr:col>3</xdr:col>
          <xdr:colOff>114300</xdr:colOff>
          <xdr:row>89</xdr:row>
          <xdr:rowOff>0</xdr:rowOff>
        </xdr:to>
        <xdr:sp macro="" textlink="">
          <xdr:nvSpPr>
            <xdr:cNvPr id="38914" name="Option Button 2" hidden="1">
              <a:extLst>
                <a:ext uri="{63B3BB69-23CF-44E3-9099-C40C66FF867C}">
                  <a14:compatExt spid="_x0000_s38914"/>
                </a:ext>
                <a:ext uri="{FF2B5EF4-FFF2-40B4-BE49-F238E27FC236}">
                  <a16:creationId xmlns:a16="http://schemas.microsoft.com/office/drawing/2014/main" id="{00000000-0008-0000-0800-000002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87</xdr:row>
          <xdr:rowOff>201386</xdr:rowOff>
        </xdr:from>
        <xdr:to>
          <xdr:col>28</xdr:col>
          <xdr:colOff>76200</xdr:colOff>
          <xdr:row>89</xdr:row>
          <xdr:rowOff>0</xdr:rowOff>
        </xdr:to>
        <xdr:sp macro="" textlink="">
          <xdr:nvSpPr>
            <xdr:cNvPr id="38915" name="Option Button 3" hidden="1">
              <a:extLst>
                <a:ext uri="{63B3BB69-23CF-44E3-9099-C40C66FF867C}">
                  <a14:compatExt spid="_x0000_s38915"/>
                </a:ext>
                <a:ext uri="{FF2B5EF4-FFF2-40B4-BE49-F238E27FC236}">
                  <a16:creationId xmlns:a16="http://schemas.microsoft.com/office/drawing/2014/main" id="{00000000-0008-0000-0800-000003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87</xdr:row>
          <xdr:rowOff>174171</xdr:rowOff>
        </xdr:from>
        <xdr:to>
          <xdr:col>44</xdr:col>
          <xdr:colOff>152400</xdr:colOff>
          <xdr:row>89</xdr:row>
          <xdr:rowOff>0</xdr:rowOff>
        </xdr:to>
        <xdr:sp macro="" textlink="">
          <xdr:nvSpPr>
            <xdr:cNvPr id="38917" name="Group Box 5" hidden="1">
              <a:extLst>
                <a:ext uri="{63B3BB69-23CF-44E3-9099-C40C66FF867C}">
                  <a14:compatExt spid="_x0000_s38917"/>
                </a:ext>
                <a:ext uri="{FF2B5EF4-FFF2-40B4-BE49-F238E27FC236}">
                  <a16:creationId xmlns:a16="http://schemas.microsoft.com/office/drawing/2014/main" id="{00000000-0008-0000-0800-0000059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107</xdr:row>
          <xdr:rowOff>201386</xdr:rowOff>
        </xdr:from>
        <xdr:to>
          <xdr:col>3</xdr:col>
          <xdr:colOff>114300</xdr:colOff>
          <xdr:row>109</xdr:row>
          <xdr:rowOff>0</xdr:rowOff>
        </xdr:to>
        <xdr:sp macro="" textlink="">
          <xdr:nvSpPr>
            <xdr:cNvPr id="38918" name="Option Button 6" hidden="1">
              <a:extLst>
                <a:ext uri="{63B3BB69-23CF-44E3-9099-C40C66FF867C}">
                  <a14:compatExt spid="_x0000_s38918"/>
                </a:ext>
                <a:ext uri="{FF2B5EF4-FFF2-40B4-BE49-F238E27FC236}">
                  <a16:creationId xmlns:a16="http://schemas.microsoft.com/office/drawing/2014/main" id="{00000000-0008-0000-0800-000006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107</xdr:row>
          <xdr:rowOff>201386</xdr:rowOff>
        </xdr:from>
        <xdr:to>
          <xdr:col>17</xdr:col>
          <xdr:colOff>0</xdr:colOff>
          <xdr:row>109</xdr:row>
          <xdr:rowOff>0</xdr:rowOff>
        </xdr:to>
        <xdr:sp macro="" textlink="">
          <xdr:nvSpPr>
            <xdr:cNvPr id="38919" name="Option Button 7" hidden="1">
              <a:extLst>
                <a:ext uri="{63B3BB69-23CF-44E3-9099-C40C66FF867C}">
                  <a14:compatExt spid="_x0000_s38919"/>
                </a:ext>
                <a:ext uri="{FF2B5EF4-FFF2-40B4-BE49-F238E27FC236}">
                  <a16:creationId xmlns:a16="http://schemas.microsoft.com/office/drawing/2014/main" id="{00000000-0008-0000-0800-000007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107</xdr:row>
          <xdr:rowOff>190500</xdr:rowOff>
        </xdr:from>
        <xdr:to>
          <xdr:col>44</xdr:col>
          <xdr:colOff>10886</xdr:colOff>
          <xdr:row>109</xdr:row>
          <xdr:rowOff>0</xdr:rowOff>
        </xdr:to>
        <xdr:sp macro="" textlink="">
          <xdr:nvSpPr>
            <xdr:cNvPr id="38920" name="Option Button 8" hidden="1">
              <a:extLst>
                <a:ext uri="{63B3BB69-23CF-44E3-9099-C40C66FF867C}">
                  <a14:compatExt spid="_x0000_s38920"/>
                </a:ext>
                <a:ext uri="{FF2B5EF4-FFF2-40B4-BE49-F238E27FC236}">
                  <a16:creationId xmlns:a16="http://schemas.microsoft.com/office/drawing/2014/main" id="{00000000-0008-0000-0800-000008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152400</xdr:colOff>
          <xdr:row>107</xdr:row>
          <xdr:rowOff>174171</xdr:rowOff>
        </xdr:from>
        <xdr:to>
          <xdr:col>44</xdr:col>
          <xdr:colOff>152400</xdr:colOff>
          <xdr:row>108</xdr:row>
          <xdr:rowOff>212271</xdr:rowOff>
        </xdr:to>
        <xdr:sp macro="" textlink="">
          <xdr:nvSpPr>
            <xdr:cNvPr id="38921" name="Group Box 9" hidden="1">
              <a:extLst>
                <a:ext uri="{63B3BB69-23CF-44E3-9099-C40C66FF867C}">
                  <a14:compatExt spid="_x0000_s38921"/>
                </a:ext>
                <a:ext uri="{FF2B5EF4-FFF2-40B4-BE49-F238E27FC236}">
                  <a16:creationId xmlns:a16="http://schemas.microsoft.com/office/drawing/2014/main" id="{00000000-0008-0000-0800-00000998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9</xdr:col>
      <xdr:colOff>85725</xdr:colOff>
      <xdr:row>153</xdr:row>
      <xdr:rowOff>0</xdr:rowOff>
    </xdr:from>
    <xdr:to>
      <xdr:col>43</xdr:col>
      <xdr:colOff>581025</xdr:colOff>
      <xdr:row>172</xdr:row>
      <xdr:rowOff>0</xdr:rowOff>
    </xdr:to>
    <xdr:sp macro="" textlink="">
      <xdr:nvSpPr>
        <xdr:cNvPr id="200" name="Line 105">
          <a:extLst>
            <a:ext uri="{FF2B5EF4-FFF2-40B4-BE49-F238E27FC236}">
              <a16:creationId xmlns:a16="http://schemas.microsoft.com/office/drawing/2014/main" id="{00000000-0008-0000-0800-0000C8000000}"/>
            </a:ext>
          </a:extLst>
        </xdr:cNvPr>
        <xdr:cNvSpPr>
          <a:spLocks noChangeShapeType="1"/>
        </xdr:cNvSpPr>
      </xdr:nvSpPr>
      <xdr:spPr bwMode="auto">
        <a:xfrm>
          <a:off x="1466850" y="33680400"/>
          <a:ext cx="5276850" cy="50292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xdr:col>
      <xdr:colOff>333375</xdr:colOff>
      <xdr:row>153</xdr:row>
      <xdr:rowOff>0</xdr:rowOff>
    </xdr:from>
    <xdr:to>
      <xdr:col>39</xdr:col>
      <xdr:colOff>133350</xdr:colOff>
      <xdr:row>172</xdr:row>
      <xdr:rowOff>0</xdr:rowOff>
    </xdr:to>
    <xdr:sp macro="" textlink="">
      <xdr:nvSpPr>
        <xdr:cNvPr id="202" name="Line 111">
          <a:extLst>
            <a:ext uri="{FF2B5EF4-FFF2-40B4-BE49-F238E27FC236}">
              <a16:creationId xmlns:a16="http://schemas.microsoft.com/office/drawing/2014/main" id="{00000000-0008-0000-0800-0000CA000000}"/>
            </a:ext>
          </a:extLst>
        </xdr:cNvPr>
        <xdr:cNvSpPr>
          <a:spLocks noChangeShapeType="1"/>
        </xdr:cNvSpPr>
      </xdr:nvSpPr>
      <xdr:spPr bwMode="auto">
        <a:xfrm>
          <a:off x="1381125" y="33680400"/>
          <a:ext cx="4733925" cy="50292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153</xdr:row>
      <xdr:rowOff>0</xdr:rowOff>
    </xdr:from>
    <xdr:to>
      <xdr:col>44</xdr:col>
      <xdr:colOff>523875</xdr:colOff>
      <xdr:row>172</xdr:row>
      <xdr:rowOff>0</xdr:rowOff>
    </xdr:to>
    <xdr:sp macro="" textlink="">
      <xdr:nvSpPr>
        <xdr:cNvPr id="204" name="Line 115">
          <a:extLst>
            <a:ext uri="{FF2B5EF4-FFF2-40B4-BE49-F238E27FC236}">
              <a16:creationId xmlns:a16="http://schemas.microsoft.com/office/drawing/2014/main" id="{00000000-0008-0000-0800-0000CC000000}"/>
            </a:ext>
          </a:extLst>
        </xdr:cNvPr>
        <xdr:cNvSpPr>
          <a:spLocks noChangeShapeType="1"/>
        </xdr:cNvSpPr>
      </xdr:nvSpPr>
      <xdr:spPr bwMode="auto">
        <a:xfrm>
          <a:off x="1714500" y="33680400"/>
          <a:ext cx="5181600" cy="50292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153</xdr:row>
      <xdr:rowOff>0</xdr:rowOff>
    </xdr:from>
    <xdr:to>
      <xdr:col>44</xdr:col>
      <xdr:colOff>581025</xdr:colOff>
      <xdr:row>160</xdr:row>
      <xdr:rowOff>0</xdr:rowOff>
    </xdr:to>
    <xdr:sp macro="" textlink="">
      <xdr:nvSpPr>
        <xdr:cNvPr id="207" name="Line 118">
          <a:extLst>
            <a:ext uri="{FF2B5EF4-FFF2-40B4-BE49-F238E27FC236}">
              <a16:creationId xmlns:a16="http://schemas.microsoft.com/office/drawing/2014/main" id="{00000000-0008-0000-0800-0000CF000000}"/>
            </a:ext>
          </a:extLst>
        </xdr:cNvPr>
        <xdr:cNvSpPr>
          <a:spLocks noChangeShapeType="1"/>
        </xdr:cNvSpPr>
      </xdr:nvSpPr>
      <xdr:spPr bwMode="auto">
        <a:xfrm>
          <a:off x="1533525" y="33680400"/>
          <a:ext cx="5362575" cy="251460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27</xdr:col>
          <xdr:colOff>27214</xdr:colOff>
          <xdr:row>239</xdr:row>
          <xdr:rowOff>0</xdr:rowOff>
        </xdr:from>
        <xdr:to>
          <xdr:col>28</xdr:col>
          <xdr:colOff>136071</xdr:colOff>
          <xdr:row>240</xdr:row>
          <xdr:rowOff>0</xdr:rowOff>
        </xdr:to>
        <xdr:sp macro="" textlink="">
          <xdr:nvSpPr>
            <xdr:cNvPr id="38922" name="Check Box 10" hidden="1">
              <a:extLst>
                <a:ext uri="{63B3BB69-23CF-44E3-9099-C40C66FF867C}">
                  <a14:compatExt spid="_x0000_s38922"/>
                </a:ext>
                <a:ext uri="{FF2B5EF4-FFF2-40B4-BE49-F238E27FC236}">
                  <a16:creationId xmlns:a16="http://schemas.microsoft.com/office/drawing/2014/main" id="{00000000-0008-0000-0800-00000A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239</xdr:row>
          <xdr:rowOff>190500</xdr:rowOff>
        </xdr:from>
        <xdr:to>
          <xdr:col>28</xdr:col>
          <xdr:colOff>141514</xdr:colOff>
          <xdr:row>240</xdr:row>
          <xdr:rowOff>179614</xdr:rowOff>
        </xdr:to>
        <xdr:sp macro="" textlink="">
          <xdr:nvSpPr>
            <xdr:cNvPr id="38923" name="Check Box 11" hidden="1">
              <a:extLst>
                <a:ext uri="{63B3BB69-23CF-44E3-9099-C40C66FF867C}">
                  <a14:compatExt spid="_x0000_s38923"/>
                </a:ext>
                <a:ext uri="{FF2B5EF4-FFF2-40B4-BE49-F238E27FC236}">
                  <a16:creationId xmlns:a16="http://schemas.microsoft.com/office/drawing/2014/main" id="{00000000-0008-0000-0800-00000B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38100</xdr:colOff>
          <xdr:row>240</xdr:row>
          <xdr:rowOff>201386</xdr:rowOff>
        </xdr:from>
        <xdr:to>
          <xdr:col>28</xdr:col>
          <xdr:colOff>141514</xdr:colOff>
          <xdr:row>241</xdr:row>
          <xdr:rowOff>190500</xdr:rowOff>
        </xdr:to>
        <xdr:sp macro="" textlink="">
          <xdr:nvSpPr>
            <xdr:cNvPr id="38924" name="Check Box 12" hidden="1">
              <a:extLst>
                <a:ext uri="{63B3BB69-23CF-44E3-9099-C40C66FF867C}">
                  <a14:compatExt spid="_x0000_s38924"/>
                </a:ext>
                <a:ext uri="{FF2B5EF4-FFF2-40B4-BE49-F238E27FC236}">
                  <a16:creationId xmlns:a16="http://schemas.microsoft.com/office/drawing/2014/main" id="{00000000-0008-0000-0800-00000C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12</xdr:col>
      <xdr:colOff>28575</xdr:colOff>
      <xdr:row>143</xdr:row>
      <xdr:rowOff>0</xdr:rowOff>
    </xdr:from>
    <xdr:to>
      <xdr:col>41</xdr:col>
      <xdr:colOff>523875</xdr:colOff>
      <xdr:row>143</xdr:row>
      <xdr:rowOff>0</xdr:rowOff>
    </xdr:to>
    <xdr:sp macro="" textlink="">
      <xdr:nvSpPr>
        <xdr:cNvPr id="348" name="Line 123">
          <a:extLst>
            <a:ext uri="{FF2B5EF4-FFF2-40B4-BE49-F238E27FC236}">
              <a16:creationId xmlns:a16="http://schemas.microsoft.com/office/drawing/2014/main" id="{00000000-0008-0000-0800-00005C010000}"/>
            </a:ext>
          </a:extLst>
        </xdr:cNvPr>
        <xdr:cNvSpPr>
          <a:spLocks noChangeShapeType="1"/>
        </xdr:cNvSpPr>
      </xdr:nvSpPr>
      <xdr:spPr bwMode="auto">
        <a:xfrm>
          <a:off x="1866900" y="26974800"/>
          <a:ext cx="45720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143</xdr:row>
      <xdr:rowOff>0</xdr:rowOff>
    </xdr:from>
    <xdr:to>
      <xdr:col>41</xdr:col>
      <xdr:colOff>485775</xdr:colOff>
      <xdr:row>143</xdr:row>
      <xdr:rowOff>0</xdr:rowOff>
    </xdr:to>
    <xdr:sp macro="" textlink="">
      <xdr:nvSpPr>
        <xdr:cNvPr id="349" name="Line 124">
          <a:extLst>
            <a:ext uri="{FF2B5EF4-FFF2-40B4-BE49-F238E27FC236}">
              <a16:creationId xmlns:a16="http://schemas.microsoft.com/office/drawing/2014/main" id="{00000000-0008-0000-0800-00005D010000}"/>
            </a:ext>
          </a:extLst>
        </xdr:cNvPr>
        <xdr:cNvSpPr>
          <a:spLocks noChangeShapeType="1"/>
        </xdr:cNvSpPr>
      </xdr:nvSpPr>
      <xdr:spPr bwMode="auto">
        <a:xfrm>
          <a:off x="1685925" y="26974800"/>
          <a:ext cx="475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143</xdr:row>
      <xdr:rowOff>0</xdr:rowOff>
    </xdr:from>
    <xdr:to>
      <xdr:col>41</xdr:col>
      <xdr:colOff>533400</xdr:colOff>
      <xdr:row>143</xdr:row>
      <xdr:rowOff>0</xdr:rowOff>
    </xdr:to>
    <xdr:sp macro="" textlink="">
      <xdr:nvSpPr>
        <xdr:cNvPr id="350" name="Line 125">
          <a:extLst>
            <a:ext uri="{FF2B5EF4-FFF2-40B4-BE49-F238E27FC236}">
              <a16:creationId xmlns:a16="http://schemas.microsoft.com/office/drawing/2014/main" id="{00000000-0008-0000-0800-00005E010000}"/>
            </a:ext>
          </a:extLst>
        </xdr:cNvPr>
        <xdr:cNvSpPr>
          <a:spLocks noChangeShapeType="1"/>
        </xdr:cNvSpPr>
      </xdr:nvSpPr>
      <xdr:spPr bwMode="auto">
        <a:xfrm>
          <a:off x="1685925" y="26974800"/>
          <a:ext cx="475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143</xdr:row>
      <xdr:rowOff>0</xdr:rowOff>
    </xdr:from>
    <xdr:to>
      <xdr:col>41</xdr:col>
      <xdr:colOff>581025</xdr:colOff>
      <xdr:row>143</xdr:row>
      <xdr:rowOff>0</xdr:rowOff>
    </xdr:to>
    <xdr:sp macro="" textlink="">
      <xdr:nvSpPr>
        <xdr:cNvPr id="351" name="Line 126">
          <a:extLst>
            <a:ext uri="{FF2B5EF4-FFF2-40B4-BE49-F238E27FC236}">
              <a16:creationId xmlns:a16="http://schemas.microsoft.com/office/drawing/2014/main" id="{00000000-0008-0000-0800-00005F010000}"/>
            </a:ext>
          </a:extLst>
        </xdr:cNvPr>
        <xdr:cNvSpPr>
          <a:spLocks noChangeShapeType="1"/>
        </xdr:cNvSpPr>
      </xdr:nvSpPr>
      <xdr:spPr bwMode="auto">
        <a:xfrm>
          <a:off x="1685925" y="26974800"/>
          <a:ext cx="475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143</xdr:row>
      <xdr:rowOff>0</xdr:rowOff>
    </xdr:from>
    <xdr:to>
      <xdr:col>37</xdr:col>
      <xdr:colOff>133350</xdr:colOff>
      <xdr:row>143</xdr:row>
      <xdr:rowOff>0</xdr:rowOff>
    </xdr:to>
    <xdr:sp macro="" textlink="">
      <xdr:nvSpPr>
        <xdr:cNvPr id="352" name="Line 127">
          <a:extLst>
            <a:ext uri="{FF2B5EF4-FFF2-40B4-BE49-F238E27FC236}">
              <a16:creationId xmlns:a16="http://schemas.microsoft.com/office/drawing/2014/main" id="{00000000-0008-0000-0800-000060010000}"/>
            </a:ext>
          </a:extLst>
        </xdr:cNvPr>
        <xdr:cNvSpPr>
          <a:spLocks noChangeShapeType="1"/>
        </xdr:cNvSpPr>
      </xdr:nvSpPr>
      <xdr:spPr bwMode="auto">
        <a:xfrm>
          <a:off x="1685925" y="26974800"/>
          <a:ext cx="41243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143</xdr:row>
      <xdr:rowOff>0</xdr:rowOff>
    </xdr:from>
    <xdr:to>
      <xdr:col>41</xdr:col>
      <xdr:colOff>123825</xdr:colOff>
      <xdr:row>143</xdr:row>
      <xdr:rowOff>0</xdr:rowOff>
    </xdr:to>
    <xdr:sp macro="" textlink="">
      <xdr:nvSpPr>
        <xdr:cNvPr id="353" name="Line 128">
          <a:extLst>
            <a:ext uri="{FF2B5EF4-FFF2-40B4-BE49-F238E27FC236}">
              <a16:creationId xmlns:a16="http://schemas.microsoft.com/office/drawing/2014/main" id="{00000000-0008-0000-0800-000061010000}"/>
            </a:ext>
          </a:extLst>
        </xdr:cNvPr>
        <xdr:cNvSpPr>
          <a:spLocks noChangeShapeType="1"/>
        </xdr:cNvSpPr>
      </xdr:nvSpPr>
      <xdr:spPr bwMode="auto">
        <a:xfrm>
          <a:off x="1790700" y="26974800"/>
          <a:ext cx="46196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143</xdr:row>
      <xdr:rowOff>0</xdr:rowOff>
    </xdr:from>
    <xdr:to>
      <xdr:col>41</xdr:col>
      <xdr:colOff>581025</xdr:colOff>
      <xdr:row>143</xdr:row>
      <xdr:rowOff>0</xdr:rowOff>
    </xdr:to>
    <xdr:sp macro="" textlink="">
      <xdr:nvSpPr>
        <xdr:cNvPr id="354" name="Line 129">
          <a:extLst>
            <a:ext uri="{FF2B5EF4-FFF2-40B4-BE49-F238E27FC236}">
              <a16:creationId xmlns:a16="http://schemas.microsoft.com/office/drawing/2014/main" id="{00000000-0008-0000-0800-000062010000}"/>
            </a:ext>
          </a:extLst>
        </xdr:cNvPr>
        <xdr:cNvSpPr>
          <a:spLocks noChangeShapeType="1"/>
        </xdr:cNvSpPr>
      </xdr:nvSpPr>
      <xdr:spPr bwMode="auto">
        <a:xfrm>
          <a:off x="1771650" y="26974800"/>
          <a:ext cx="46672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2</xdr:col>
      <xdr:colOff>19051</xdr:colOff>
      <xdr:row>0</xdr:row>
      <xdr:rowOff>85725</xdr:rowOff>
    </xdr:from>
    <xdr:ext cx="499154" cy="514350"/>
    <xdr:pic>
      <xdr:nvPicPr>
        <xdr:cNvPr id="372" name="Picture 371" descr="TSSA Red Logo">
          <a:extLst>
            <a:ext uri="{FF2B5EF4-FFF2-40B4-BE49-F238E27FC236}">
              <a16:creationId xmlns:a16="http://schemas.microsoft.com/office/drawing/2014/main" id="{00000000-0008-0000-0800-000074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1" y="85725"/>
          <a:ext cx="49915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mc:AlternateContent xmlns:mc="http://schemas.openxmlformats.org/markup-compatibility/2006">
    <mc:Choice xmlns:a14="http://schemas.microsoft.com/office/drawing/2010/main" Requires="a14">
      <xdr:twoCellAnchor editAs="oneCell">
        <xdr:from>
          <xdr:col>2</xdr:col>
          <xdr:colOff>0</xdr:colOff>
          <xdr:row>87</xdr:row>
          <xdr:rowOff>201386</xdr:rowOff>
        </xdr:from>
        <xdr:to>
          <xdr:col>3</xdr:col>
          <xdr:colOff>114300</xdr:colOff>
          <xdr:row>89</xdr:row>
          <xdr:rowOff>0</xdr:rowOff>
        </xdr:to>
        <xdr:sp macro="" textlink="">
          <xdr:nvSpPr>
            <xdr:cNvPr id="38944" name="Option Button 32" hidden="1">
              <a:extLst>
                <a:ext uri="{63B3BB69-23CF-44E3-9099-C40C66FF867C}">
                  <a14:compatExt spid="_x0000_s38944"/>
                </a:ext>
                <a:ext uri="{FF2B5EF4-FFF2-40B4-BE49-F238E27FC236}">
                  <a16:creationId xmlns:a16="http://schemas.microsoft.com/office/drawing/2014/main" id="{00000000-0008-0000-0800-000020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87</xdr:row>
          <xdr:rowOff>201386</xdr:rowOff>
        </xdr:from>
        <xdr:to>
          <xdr:col>17</xdr:col>
          <xdr:colOff>0</xdr:colOff>
          <xdr:row>89</xdr:row>
          <xdr:rowOff>0</xdr:rowOff>
        </xdr:to>
        <xdr:sp macro="" textlink="">
          <xdr:nvSpPr>
            <xdr:cNvPr id="38945" name="Option Button 33" hidden="1">
              <a:extLst>
                <a:ext uri="{63B3BB69-23CF-44E3-9099-C40C66FF867C}">
                  <a14:compatExt spid="_x0000_s38945"/>
                </a:ext>
                <a:ext uri="{FF2B5EF4-FFF2-40B4-BE49-F238E27FC236}">
                  <a16:creationId xmlns:a16="http://schemas.microsoft.com/office/drawing/2014/main" id="{00000000-0008-0000-0800-000021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125186</xdr:colOff>
          <xdr:row>87</xdr:row>
          <xdr:rowOff>190500</xdr:rowOff>
        </xdr:from>
        <xdr:to>
          <xdr:col>42</xdr:col>
          <xdr:colOff>136071</xdr:colOff>
          <xdr:row>89</xdr:row>
          <xdr:rowOff>0</xdr:rowOff>
        </xdr:to>
        <xdr:sp macro="" textlink="">
          <xdr:nvSpPr>
            <xdr:cNvPr id="38946" name="Option Button 34" hidden="1">
              <a:extLst>
                <a:ext uri="{63B3BB69-23CF-44E3-9099-C40C66FF867C}">
                  <a14:compatExt spid="_x0000_s38946"/>
                </a:ext>
                <a:ext uri="{FF2B5EF4-FFF2-40B4-BE49-F238E27FC236}">
                  <a16:creationId xmlns:a16="http://schemas.microsoft.com/office/drawing/2014/main" id="{00000000-0008-0000-0800-0000229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45</xdr:col>
      <xdr:colOff>171450</xdr:colOff>
      <xdr:row>48</xdr:row>
      <xdr:rowOff>0</xdr:rowOff>
    </xdr:from>
    <xdr:to>
      <xdr:col>48</xdr:col>
      <xdr:colOff>19050</xdr:colOff>
      <xdr:row>48</xdr:row>
      <xdr:rowOff>0</xdr:rowOff>
    </xdr:to>
    <xdr:sp macro="" textlink="">
      <xdr:nvSpPr>
        <xdr:cNvPr id="2" name="Line 6">
          <a:extLst>
            <a:ext uri="{FF2B5EF4-FFF2-40B4-BE49-F238E27FC236}">
              <a16:creationId xmlns:a16="http://schemas.microsoft.com/office/drawing/2014/main" id="{00000000-0008-0000-0900-000002000000}"/>
            </a:ext>
          </a:extLst>
        </xdr:cNvPr>
        <xdr:cNvSpPr>
          <a:spLocks noChangeShapeType="1"/>
        </xdr:cNvSpPr>
      </xdr:nvSpPr>
      <xdr:spPr bwMode="auto">
        <a:xfrm>
          <a:off x="7162800" y="12401550"/>
          <a:ext cx="9715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49</xdr:row>
      <xdr:rowOff>0</xdr:rowOff>
    </xdr:from>
    <xdr:to>
      <xdr:col>45</xdr:col>
      <xdr:colOff>523875</xdr:colOff>
      <xdr:row>49</xdr:row>
      <xdr:rowOff>0</xdr:rowOff>
    </xdr:to>
    <xdr:sp macro="" textlink="">
      <xdr:nvSpPr>
        <xdr:cNvPr id="3" name="Line 15">
          <a:extLst>
            <a:ext uri="{FF2B5EF4-FFF2-40B4-BE49-F238E27FC236}">
              <a16:creationId xmlns:a16="http://schemas.microsoft.com/office/drawing/2014/main" id="{00000000-0008-0000-0900-000003000000}"/>
            </a:ext>
          </a:extLst>
        </xdr:cNvPr>
        <xdr:cNvSpPr>
          <a:spLocks noChangeShapeType="1"/>
        </xdr:cNvSpPr>
      </xdr:nvSpPr>
      <xdr:spPr bwMode="auto">
        <a:xfrm>
          <a:off x="1981200" y="126301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49</xdr:row>
      <xdr:rowOff>0</xdr:rowOff>
    </xdr:from>
    <xdr:to>
      <xdr:col>45</xdr:col>
      <xdr:colOff>485775</xdr:colOff>
      <xdr:row>49</xdr:row>
      <xdr:rowOff>0</xdr:rowOff>
    </xdr:to>
    <xdr:sp macro="" textlink="">
      <xdr:nvSpPr>
        <xdr:cNvPr id="4" name="Line 16">
          <a:extLst>
            <a:ext uri="{FF2B5EF4-FFF2-40B4-BE49-F238E27FC236}">
              <a16:creationId xmlns:a16="http://schemas.microsoft.com/office/drawing/2014/main" id="{00000000-0008-0000-0900-000004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49</xdr:row>
      <xdr:rowOff>0</xdr:rowOff>
    </xdr:from>
    <xdr:to>
      <xdr:col>45</xdr:col>
      <xdr:colOff>533400</xdr:colOff>
      <xdr:row>49</xdr:row>
      <xdr:rowOff>0</xdr:rowOff>
    </xdr:to>
    <xdr:sp macro="" textlink="">
      <xdr:nvSpPr>
        <xdr:cNvPr id="5" name="Line 17">
          <a:extLst>
            <a:ext uri="{FF2B5EF4-FFF2-40B4-BE49-F238E27FC236}">
              <a16:creationId xmlns:a16="http://schemas.microsoft.com/office/drawing/2014/main" id="{00000000-0008-0000-0900-000005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49</xdr:row>
      <xdr:rowOff>0</xdr:rowOff>
    </xdr:from>
    <xdr:to>
      <xdr:col>45</xdr:col>
      <xdr:colOff>581025</xdr:colOff>
      <xdr:row>49</xdr:row>
      <xdr:rowOff>0</xdr:rowOff>
    </xdr:to>
    <xdr:sp macro="" textlink="">
      <xdr:nvSpPr>
        <xdr:cNvPr id="6" name="Line 18">
          <a:extLst>
            <a:ext uri="{FF2B5EF4-FFF2-40B4-BE49-F238E27FC236}">
              <a16:creationId xmlns:a16="http://schemas.microsoft.com/office/drawing/2014/main" id="{00000000-0008-0000-0900-000006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49</xdr:row>
      <xdr:rowOff>0</xdr:rowOff>
    </xdr:from>
    <xdr:to>
      <xdr:col>41</xdr:col>
      <xdr:colOff>133350</xdr:colOff>
      <xdr:row>49</xdr:row>
      <xdr:rowOff>0</xdr:rowOff>
    </xdr:to>
    <xdr:sp macro="" textlink="">
      <xdr:nvSpPr>
        <xdr:cNvPr id="7" name="Line 19">
          <a:extLst>
            <a:ext uri="{FF2B5EF4-FFF2-40B4-BE49-F238E27FC236}">
              <a16:creationId xmlns:a16="http://schemas.microsoft.com/office/drawing/2014/main" id="{00000000-0008-0000-0900-000007000000}"/>
            </a:ext>
          </a:extLst>
        </xdr:cNvPr>
        <xdr:cNvSpPr>
          <a:spLocks noChangeShapeType="1"/>
        </xdr:cNvSpPr>
      </xdr:nvSpPr>
      <xdr:spPr bwMode="auto">
        <a:xfrm>
          <a:off x="1800225" y="126301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49</xdr:row>
      <xdr:rowOff>0</xdr:rowOff>
    </xdr:from>
    <xdr:to>
      <xdr:col>45</xdr:col>
      <xdr:colOff>123825</xdr:colOff>
      <xdr:row>49</xdr:row>
      <xdr:rowOff>0</xdr:rowOff>
    </xdr:to>
    <xdr:sp macro="" textlink="">
      <xdr:nvSpPr>
        <xdr:cNvPr id="8" name="Line 20">
          <a:extLst>
            <a:ext uri="{FF2B5EF4-FFF2-40B4-BE49-F238E27FC236}">
              <a16:creationId xmlns:a16="http://schemas.microsoft.com/office/drawing/2014/main" id="{00000000-0008-0000-0900-000008000000}"/>
            </a:ext>
          </a:extLst>
        </xdr:cNvPr>
        <xdr:cNvSpPr>
          <a:spLocks noChangeShapeType="1"/>
        </xdr:cNvSpPr>
      </xdr:nvSpPr>
      <xdr:spPr bwMode="auto">
        <a:xfrm>
          <a:off x="1905000" y="126301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49</xdr:row>
      <xdr:rowOff>0</xdr:rowOff>
    </xdr:from>
    <xdr:to>
      <xdr:col>45</xdr:col>
      <xdr:colOff>581025</xdr:colOff>
      <xdr:row>49</xdr:row>
      <xdr:rowOff>0</xdr:rowOff>
    </xdr:to>
    <xdr:sp macro="" textlink="">
      <xdr:nvSpPr>
        <xdr:cNvPr id="9" name="Line 21">
          <a:extLst>
            <a:ext uri="{FF2B5EF4-FFF2-40B4-BE49-F238E27FC236}">
              <a16:creationId xmlns:a16="http://schemas.microsoft.com/office/drawing/2014/main" id="{00000000-0008-0000-0900-000009000000}"/>
            </a:ext>
          </a:extLst>
        </xdr:cNvPr>
        <xdr:cNvSpPr>
          <a:spLocks noChangeShapeType="1"/>
        </xdr:cNvSpPr>
      </xdr:nvSpPr>
      <xdr:spPr bwMode="auto">
        <a:xfrm>
          <a:off x="1885950" y="126301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49</xdr:row>
      <xdr:rowOff>0</xdr:rowOff>
    </xdr:from>
    <xdr:to>
      <xdr:col>45</xdr:col>
      <xdr:colOff>647700</xdr:colOff>
      <xdr:row>49</xdr:row>
      <xdr:rowOff>0</xdr:rowOff>
    </xdr:to>
    <xdr:sp macro="" textlink="">
      <xdr:nvSpPr>
        <xdr:cNvPr id="10" name="Line 22">
          <a:extLst>
            <a:ext uri="{FF2B5EF4-FFF2-40B4-BE49-F238E27FC236}">
              <a16:creationId xmlns:a16="http://schemas.microsoft.com/office/drawing/2014/main" id="{00000000-0008-0000-0900-00000A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49</xdr:row>
      <xdr:rowOff>0</xdr:rowOff>
    </xdr:from>
    <xdr:to>
      <xdr:col>45</xdr:col>
      <xdr:colOff>523875</xdr:colOff>
      <xdr:row>49</xdr:row>
      <xdr:rowOff>0</xdr:rowOff>
    </xdr:to>
    <xdr:sp macro="" textlink="">
      <xdr:nvSpPr>
        <xdr:cNvPr id="11" name="Line 23">
          <a:extLst>
            <a:ext uri="{FF2B5EF4-FFF2-40B4-BE49-F238E27FC236}">
              <a16:creationId xmlns:a16="http://schemas.microsoft.com/office/drawing/2014/main" id="{00000000-0008-0000-0900-00000B000000}"/>
            </a:ext>
          </a:extLst>
        </xdr:cNvPr>
        <xdr:cNvSpPr>
          <a:spLocks noChangeShapeType="1"/>
        </xdr:cNvSpPr>
      </xdr:nvSpPr>
      <xdr:spPr bwMode="auto">
        <a:xfrm>
          <a:off x="1981200" y="126301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49</xdr:row>
      <xdr:rowOff>0</xdr:rowOff>
    </xdr:from>
    <xdr:to>
      <xdr:col>45</xdr:col>
      <xdr:colOff>485775</xdr:colOff>
      <xdr:row>49</xdr:row>
      <xdr:rowOff>0</xdr:rowOff>
    </xdr:to>
    <xdr:sp macro="" textlink="">
      <xdr:nvSpPr>
        <xdr:cNvPr id="12" name="Line 24">
          <a:extLst>
            <a:ext uri="{FF2B5EF4-FFF2-40B4-BE49-F238E27FC236}">
              <a16:creationId xmlns:a16="http://schemas.microsoft.com/office/drawing/2014/main" id="{00000000-0008-0000-0900-00000C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49</xdr:row>
      <xdr:rowOff>0</xdr:rowOff>
    </xdr:from>
    <xdr:to>
      <xdr:col>45</xdr:col>
      <xdr:colOff>533400</xdr:colOff>
      <xdr:row>49</xdr:row>
      <xdr:rowOff>0</xdr:rowOff>
    </xdr:to>
    <xdr:sp macro="" textlink="">
      <xdr:nvSpPr>
        <xdr:cNvPr id="13" name="Line 25">
          <a:extLst>
            <a:ext uri="{FF2B5EF4-FFF2-40B4-BE49-F238E27FC236}">
              <a16:creationId xmlns:a16="http://schemas.microsoft.com/office/drawing/2014/main" id="{00000000-0008-0000-0900-00000D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49</xdr:row>
      <xdr:rowOff>0</xdr:rowOff>
    </xdr:from>
    <xdr:to>
      <xdr:col>45</xdr:col>
      <xdr:colOff>581025</xdr:colOff>
      <xdr:row>49</xdr:row>
      <xdr:rowOff>0</xdr:rowOff>
    </xdr:to>
    <xdr:sp macro="" textlink="">
      <xdr:nvSpPr>
        <xdr:cNvPr id="14" name="Line 26">
          <a:extLst>
            <a:ext uri="{FF2B5EF4-FFF2-40B4-BE49-F238E27FC236}">
              <a16:creationId xmlns:a16="http://schemas.microsoft.com/office/drawing/2014/main" id="{00000000-0008-0000-0900-00000E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49</xdr:row>
      <xdr:rowOff>0</xdr:rowOff>
    </xdr:from>
    <xdr:to>
      <xdr:col>41</xdr:col>
      <xdr:colOff>133350</xdr:colOff>
      <xdr:row>49</xdr:row>
      <xdr:rowOff>0</xdr:rowOff>
    </xdr:to>
    <xdr:sp macro="" textlink="">
      <xdr:nvSpPr>
        <xdr:cNvPr id="15" name="Line 27">
          <a:extLst>
            <a:ext uri="{FF2B5EF4-FFF2-40B4-BE49-F238E27FC236}">
              <a16:creationId xmlns:a16="http://schemas.microsoft.com/office/drawing/2014/main" id="{00000000-0008-0000-0900-00000F000000}"/>
            </a:ext>
          </a:extLst>
        </xdr:cNvPr>
        <xdr:cNvSpPr>
          <a:spLocks noChangeShapeType="1"/>
        </xdr:cNvSpPr>
      </xdr:nvSpPr>
      <xdr:spPr bwMode="auto">
        <a:xfrm>
          <a:off x="1800225" y="126301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49</xdr:row>
      <xdr:rowOff>0</xdr:rowOff>
    </xdr:from>
    <xdr:to>
      <xdr:col>45</xdr:col>
      <xdr:colOff>123825</xdr:colOff>
      <xdr:row>49</xdr:row>
      <xdr:rowOff>0</xdr:rowOff>
    </xdr:to>
    <xdr:sp macro="" textlink="">
      <xdr:nvSpPr>
        <xdr:cNvPr id="16" name="Line 28">
          <a:extLst>
            <a:ext uri="{FF2B5EF4-FFF2-40B4-BE49-F238E27FC236}">
              <a16:creationId xmlns:a16="http://schemas.microsoft.com/office/drawing/2014/main" id="{00000000-0008-0000-0900-000010000000}"/>
            </a:ext>
          </a:extLst>
        </xdr:cNvPr>
        <xdr:cNvSpPr>
          <a:spLocks noChangeShapeType="1"/>
        </xdr:cNvSpPr>
      </xdr:nvSpPr>
      <xdr:spPr bwMode="auto">
        <a:xfrm>
          <a:off x="1905000" y="126301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49</xdr:row>
      <xdr:rowOff>0</xdr:rowOff>
    </xdr:from>
    <xdr:to>
      <xdr:col>45</xdr:col>
      <xdr:colOff>581025</xdr:colOff>
      <xdr:row>49</xdr:row>
      <xdr:rowOff>0</xdr:rowOff>
    </xdr:to>
    <xdr:sp macro="" textlink="">
      <xdr:nvSpPr>
        <xdr:cNvPr id="17" name="Line 29">
          <a:extLst>
            <a:ext uri="{FF2B5EF4-FFF2-40B4-BE49-F238E27FC236}">
              <a16:creationId xmlns:a16="http://schemas.microsoft.com/office/drawing/2014/main" id="{00000000-0008-0000-0900-000011000000}"/>
            </a:ext>
          </a:extLst>
        </xdr:cNvPr>
        <xdr:cNvSpPr>
          <a:spLocks noChangeShapeType="1"/>
        </xdr:cNvSpPr>
      </xdr:nvSpPr>
      <xdr:spPr bwMode="auto">
        <a:xfrm>
          <a:off x="1885950" y="126301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49</xdr:row>
      <xdr:rowOff>0</xdr:rowOff>
    </xdr:from>
    <xdr:to>
      <xdr:col>45</xdr:col>
      <xdr:colOff>647700</xdr:colOff>
      <xdr:row>49</xdr:row>
      <xdr:rowOff>0</xdr:rowOff>
    </xdr:to>
    <xdr:sp macro="" textlink="">
      <xdr:nvSpPr>
        <xdr:cNvPr id="18" name="Line 30">
          <a:extLst>
            <a:ext uri="{FF2B5EF4-FFF2-40B4-BE49-F238E27FC236}">
              <a16:creationId xmlns:a16="http://schemas.microsoft.com/office/drawing/2014/main" id="{00000000-0008-0000-0900-000012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49</xdr:row>
      <xdr:rowOff>0</xdr:rowOff>
    </xdr:from>
    <xdr:to>
      <xdr:col>45</xdr:col>
      <xdr:colOff>523875</xdr:colOff>
      <xdr:row>49</xdr:row>
      <xdr:rowOff>0</xdr:rowOff>
    </xdr:to>
    <xdr:sp macro="" textlink="">
      <xdr:nvSpPr>
        <xdr:cNvPr id="19" name="Line 32">
          <a:extLst>
            <a:ext uri="{FF2B5EF4-FFF2-40B4-BE49-F238E27FC236}">
              <a16:creationId xmlns:a16="http://schemas.microsoft.com/office/drawing/2014/main" id="{00000000-0008-0000-0900-000013000000}"/>
            </a:ext>
          </a:extLst>
        </xdr:cNvPr>
        <xdr:cNvSpPr>
          <a:spLocks noChangeShapeType="1"/>
        </xdr:cNvSpPr>
      </xdr:nvSpPr>
      <xdr:spPr bwMode="auto">
        <a:xfrm>
          <a:off x="1981200" y="126301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49</xdr:row>
      <xdr:rowOff>0</xdr:rowOff>
    </xdr:from>
    <xdr:to>
      <xdr:col>45</xdr:col>
      <xdr:colOff>485775</xdr:colOff>
      <xdr:row>49</xdr:row>
      <xdr:rowOff>0</xdr:rowOff>
    </xdr:to>
    <xdr:sp macro="" textlink="">
      <xdr:nvSpPr>
        <xdr:cNvPr id="20" name="Line 33">
          <a:extLst>
            <a:ext uri="{FF2B5EF4-FFF2-40B4-BE49-F238E27FC236}">
              <a16:creationId xmlns:a16="http://schemas.microsoft.com/office/drawing/2014/main" id="{00000000-0008-0000-0900-000014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49</xdr:row>
      <xdr:rowOff>0</xdr:rowOff>
    </xdr:from>
    <xdr:to>
      <xdr:col>45</xdr:col>
      <xdr:colOff>533400</xdr:colOff>
      <xdr:row>49</xdr:row>
      <xdr:rowOff>0</xdr:rowOff>
    </xdr:to>
    <xdr:sp macro="" textlink="">
      <xdr:nvSpPr>
        <xdr:cNvPr id="21" name="Line 34">
          <a:extLst>
            <a:ext uri="{FF2B5EF4-FFF2-40B4-BE49-F238E27FC236}">
              <a16:creationId xmlns:a16="http://schemas.microsoft.com/office/drawing/2014/main" id="{00000000-0008-0000-0900-000015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49</xdr:row>
      <xdr:rowOff>0</xdr:rowOff>
    </xdr:from>
    <xdr:to>
      <xdr:col>45</xdr:col>
      <xdr:colOff>581025</xdr:colOff>
      <xdr:row>49</xdr:row>
      <xdr:rowOff>0</xdr:rowOff>
    </xdr:to>
    <xdr:sp macro="" textlink="">
      <xdr:nvSpPr>
        <xdr:cNvPr id="22" name="Line 35">
          <a:extLst>
            <a:ext uri="{FF2B5EF4-FFF2-40B4-BE49-F238E27FC236}">
              <a16:creationId xmlns:a16="http://schemas.microsoft.com/office/drawing/2014/main" id="{00000000-0008-0000-0900-000016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49</xdr:row>
      <xdr:rowOff>0</xdr:rowOff>
    </xdr:from>
    <xdr:to>
      <xdr:col>41</xdr:col>
      <xdr:colOff>133350</xdr:colOff>
      <xdr:row>49</xdr:row>
      <xdr:rowOff>0</xdr:rowOff>
    </xdr:to>
    <xdr:sp macro="" textlink="">
      <xdr:nvSpPr>
        <xdr:cNvPr id="23" name="Line 36">
          <a:extLst>
            <a:ext uri="{FF2B5EF4-FFF2-40B4-BE49-F238E27FC236}">
              <a16:creationId xmlns:a16="http://schemas.microsoft.com/office/drawing/2014/main" id="{00000000-0008-0000-0900-000017000000}"/>
            </a:ext>
          </a:extLst>
        </xdr:cNvPr>
        <xdr:cNvSpPr>
          <a:spLocks noChangeShapeType="1"/>
        </xdr:cNvSpPr>
      </xdr:nvSpPr>
      <xdr:spPr bwMode="auto">
        <a:xfrm>
          <a:off x="1800225" y="126301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49</xdr:row>
      <xdr:rowOff>0</xdr:rowOff>
    </xdr:from>
    <xdr:to>
      <xdr:col>45</xdr:col>
      <xdr:colOff>123825</xdr:colOff>
      <xdr:row>49</xdr:row>
      <xdr:rowOff>0</xdr:rowOff>
    </xdr:to>
    <xdr:sp macro="" textlink="">
      <xdr:nvSpPr>
        <xdr:cNvPr id="24" name="Line 37">
          <a:extLst>
            <a:ext uri="{FF2B5EF4-FFF2-40B4-BE49-F238E27FC236}">
              <a16:creationId xmlns:a16="http://schemas.microsoft.com/office/drawing/2014/main" id="{00000000-0008-0000-0900-000018000000}"/>
            </a:ext>
          </a:extLst>
        </xdr:cNvPr>
        <xdr:cNvSpPr>
          <a:spLocks noChangeShapeType="1"/>
        </xdr:cNvSpPr>
      </xdr:nvSpPr>
      <xdr:spPr bwMode="auto">
        <a:xfrm>
          <a:off x="1905000" y="126301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49</xdr:row>
      <xdr:rowOff>0</xdr:rowOff>
    </xdr:from>
    <xdr:to>
      <xdr:col>45</xdr:col>
      <xdr:colOff>581025</xdr:colOff>
      <xdr:row>49</xdr:row>
      <xdr:rowOff>0</xdr:rowOff>
    </xdr:to>
    <xdr:sp macro="" textlink="">
      <xdr:nvSpPr>
        <xdr:cNvPr id="25" name="Line 38">
          <a:extLst>
            <a:ext uri="{FF2B5EF4-FFF2-40B4-BE49-F238E27FC236}">
              <a16:creationId xmlns:a16="http://schemas.microsoft.com/office/drawing/2014/main" id="{00000000-0008-0000-0900-000019000000}"/>
            </a:ext>
          </a:extLst>
        </xdr:cNvPr>
        <xdr:cNvSpPr>
          <a:spLocks noChangeShapeType="1"/>
        </xdr:cNvSpPr>
      </xdr:nvSpPr>
      <xdr:spPr bwMode="auto">
        <a:xfrm>
          <a:off x="1885950" y="126301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49</xdr:row>
      <xdr:rowOff>0</xdr:rowOff>
    </xdr:from>
    <xdr:to>
      <xdr:col>45</xdr:col>
      <xdr:colOff>647700</xdr:colOff>
      <xdr:row>49</xdr:row>
      <xdr:rowOff>0</xdr:rowOff>
    </xdr:to>
    <xdr:sp macro="" textlink="">
      <xdr:nvSpPr>
        <xdr:cNvPr id="26" name="Line 39">
          <a:extLst>
            <a:ext uri="{FF2B5EF4-FFF2-40B4-BE49-F238E27FC236}">
              <a16:creationId xmlns:a16="http://schemas.microsoft.com/office/drawing/2014/main" id="{00000000-0008-0000-0900-00001A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49</xdr:row>
      <xdr:rowOff>0</xdr:rowOff>
    </xdr:from>
    <xdr:to>
      <xdr:col>45</xdr:col>
      <xdr:colOff>523875</xdr:colOff>
      <xdr:row>49</xdr:row>
      <xdr:rowOff>0</xdr:rowOff>
    </xdr:to>
    <xdr:sp macro="" textlink="">
      <xdr:nvSpPr>
        <xdr:cNvPr id="27" name="Line 48">
          <a:extLst>
            <a:ext uri="{FF2B5EF4-FFF2-40B4-BE49-F238E27FC236}">
              <a16:creationId xmlns:a16="http://schemas.microsoft.com/office/drawing/2014/main" id="{00000000-0008-0000-0900-00001B000000}"/>
            </a:ext>
          </a:extLst>
        </xdr:cNvPr>
        <xdr:cNvSpPr>
          <a:spLocks noChangeShapeType="1"/>
        </xdr:cNvSpPr>
      </xdr:nvSpPr>
      <xdr:spPr bwMode="auto">
        <a:xfrm>
          <a:off x="1981200" y="126301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49</xdr:row>
      <xdr:rowOff>0</xdr:rowOff>
    </xdr:from>
    <xdr:to>
      <xdr:col>45</xdr:col>
      <xdr:colOff>485775</xdr:colOff>
      <xdr:row>49</xdr:row>
      <xdr:rowOff>0</xdr:rowOff>
    </xdr:to>
    <xdr:sp macro="" textlink="">
      <xdr:nvSpPr>
        <xdr:cNvPr id="28" name="Line 49">
          <a:extLst>
            <a:ext uri="{FF2B5EF4-FFF2-40B4-BE49-F238E27FC236}">
              <a16:creationId xmlns:a16="http://schemas.microsoft.com/office/drawing/2014/main" id="{00000000-0008-0000-0900-00001C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49</xdr:row>
      <xdr:rowOff>0</xdr:rowOff>
    </xdr:from>
    <xdr:to>
      <xdr:col>45</xdr:col>
      <xdr:colOff>533400</xdr:colOff>
      <xdr:row>49</xdr:row>
      <xdr:rowOff>0</xdr:rowOff>
    </xdr:to>
    <xdr:sp macro="" textlink="">
      <xdr:nvSpPr>
        <xdr:cNvPr id="29" name="Line 50">
          <a:extLst>
            <a:ext uri="{FF2B5EF4-FFF2-40B4-BE49-F238E27FC236}">
              <a16:creationId xmlns:a16="http://schemas.microsoft.com/office/drawing/2014/main" id="{00000000-0008-0000-0900-00001D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49</xdr:row>
      <xdr:rowOff>0</xdr:rowOff>
    </xdr:from>
    <xdr:to>
      <xdr:col>45</xdr:col>
      <xdr:colOff>581025</xdr:colOff>
      <xdr:row>49</xdr:row>
      <xdr:rowOff>0</xdr:rowOff>
    </xdr:to>
    <xdr:sp macro="" textlink="">
      <xdr:nvSpPr>
        <xdr:cNvPr id="30" name="Line 51">
          <a:extLst>
            <a:ext uri="{FF2B5EF4-FFF2-40B4-BE49-F238E27FC236}">
              <a16:creationId xmlns:a16="http://schemas.microsoft.com/office/drawing/2014/main" id="{00000000-0008-0000-0900-00001E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49</xdr:row>
      <xdr:rowOff>0</xdr:rowOff>
    </xdr:from>
    <xdr:to>
      <xdr:col>41</xdr:col>
      <xdr:colOff>133350</xdr:colOff>
      <xdr:row>49</xdr:row>
      <xdr:rowOff>0</xdr:rowOff>
    </xdr:to>
    <xdr:sp macro="" textlink="">
      <xdr:nvSpPr>
        <xdr:cNvPr id="31" name="Line 52">
          <a:extLst>
            <a:ext uri="{FF2B5EF4-FFF2-40B4-BE49-F238E27FC236}">
              <a16:creationId xmlns:a16="http://schemas.microsoft.com/office/drawing/2014/main" id="{00000000-0008-0000-0900-00001F000000}"/>
            </a:ext>
          </a:extLst>
        </xdr:cNvPr>
        <xdr:cNvSpPr>
          <a:spLocks noChangeShapeType="1"/>
        </xdr:cNvSpPr>
      </xdr:nvSpPr>
      <xdr:spPr bwMode="auto">
        <a:xfrm>
          <a:off x="1800225" y="126301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49</xdr:row>
      <xdr:rowOff>0</xdr:rowOff>
    </xdr:from>
    <xdr:to>
      <xdr:col>45</xdr:col>
      <xdr:colOff>123825</xdr:colOff>
      <xdr:row>49</xdr:row>
      <xdr:rowOff>0</xdr:rowOff>
    </xdr:to>
    <xdr:sp macro="" textlink="">
      <xdr:nvSpPr>
        <xdr:cNvPr id="32" name="Line 53">
          <a:extLst>
            <a:ext uri="{FF2B5EF4-FFF2-40B4-BE49-F238E27FC236}">
              <a16:creationId xmlns:a16="http://schemas.microsoft.com/office/drawing/2014/main" id="{00000000-0008-0000-0900-000020000000}"/>
            </a:ext>
          </a:extLst>
        </xdr:cNvPr>
        <xdr:cNvSpPr>
          <a:spLocks noChangeShapeType="1"/>
        </xdr:cNvSpPr>
      </xdr:nvSpPr>
      <xdr:spPr bwMode="auto">
        <a:xfrm>
          <a:off x="1905000" y="126301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49</xdr:row>
      <xdr:rowOff>0</xdr:rowOff>
    </xdr:from>
    <xdr:to>
      <xdr:col>45</xdr:col>
      <xdr:colOff>581025</xdr:colOff>
      <xdr:row>49</xdr:row>
      <xdr:rowOff>0</xdr:rowOff>
    </xdr:to>
    <xdr:sp macro="" textlink="">
      <xdr:nvSpPr>
        <xdr:cNvPr id="33" name="Line 54">
          <a:extLst>
            <a:ext uri="{FF2B5EF4-FFF2-40B4-BE49-F238E27FC236}">
              <a16:creationId xmlns:a16="http://schemas.microsoft.com/office/drawing/2014/main" id="{00000000-0008-0000-0900-000021000000}"/>
            </a:ext>
          </a:extLst>
        </xdr:cNvPr>
        <xdr:cNvSpPr>
          <a:spLocks noChangeShapeType="1"/>
        </xdr:cNvSpPr>
      </xdr:nvSpPr>
      <xdr:spPr bwMode="auto">
        <a:xfrm>
          <a:off x="1885950" y="126301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49</xdr:row>
      <xdr:rowOff>0</xdr:rowOff>
    </xdr:from>
    <xdr:to>
      <xdr:col>45</xdr:col>
      <xdr:colOff>647700</xdr:colOff>
      <xdr:row>49</xdr:row>
      <xdr:rowOff>0</xdr:rowOff>
    </xdr:to>
    <xdr:sp macro="" textlink="">
      <xdr:nvSpPr>
        <xdr:cNvPr id="34" name="Line 55">
          <a:extLst>
            <a:ext uri="{FF2B5EF4-FFF2-40B4-BE49-F238E27FC236}">
              <a16:creationId xmlns:a16="http://schemas.microsoft.com/office/drawing/2014/main" id="{00000000-0008-0000-0900-000022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49</xdr:row>
      <xdr:rowOff>0</xdr:rowOff>
    </xdr:from>
    <xdr:to>
      <xdr:col>45</xdr:col>
      <xdr:colOff>523875</xdr:colOff>
      <xdr:row>49</xdr:row>
      <xdr:rowOff>0</xdr:rowOff>
    </xdr:to>
    <xdr:sp macro="" textlink="">
      <xdr:nvSpPr>
        <xdr:cNvPr id="35" name="Line 56">
          <a:extLst>
            <a:ext uri="{FF2B5EF4-FFF2-40B4-BE49-F238E27FC236}">
              <a16:creationId xmlns:a16="http://schemas.microsoft.com/office/drawing/2014/main" id="{00000000-0008-0000-0900-000023000000}"/>
            </a:ext>
          </a:extLst>
        </xdr:cNvPr>
        <xdr:cNvSpPr>
          <a:spLocks noChangeShapeType="1"/>
        </xdr:cNvSpPr>
      </xdr:nvSpPr>
      <xdr:spPr bwMode="auto">
        <a:xfrm>
          <a:off x="1981200" y="126301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49</xdr:row>
      <xdr:rowOff>0</xdr:rowOff>
    </xdr:from>
    <xdr:to>
      <xdr:col>45</xdr:col>
      <xdr:colOff>485775</xdr:colOff>
      <xdr:row>49</xdr:row>
      <xdr:rowOff>0</xdr:rowOff>
    </xdr:to>
    <xdr:sp macro="" textlink="">
      <xdr:nvSpPr>
        <xdr:cNvPr id="36" name="Line 57">
          <a:extLst>
            <a:ext uri="{FF2B5EF4-FFF2-40B4-BE49-F238E27FC236}">
              <a16:creationId xmlns:a16="http://schemas.microsoft.com/office/drawing/2014/main" id="{00000000-0008-0000-0900-000024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49</xdr:row>
      <xdr:rowOff>0</xdr:rowOff>
    </xdr:from>
    <xdr:to>
      <xdr:col>45</xdr:col>
      <xdr:colOff>533400</xdr:colOff>
      <xdr:row>49</xdr:row>
      <xdr:rowOff>0</xdr:rowOff>
    </xdr:to>
    <xdr:sp macro="" textlink="">
      <xdr:nvSpPr>
        <xdr:cNvPr id="37" name="Line 58">
          <a:extLst>
            <a:ext uri="{FF2B5EF4-FFF2-40B4-BE49-F238E27FC236}">
              <a16:creationId xmlns:a16="http://schemas.microsoft.com/office/drawing/2014/main" id="{00000000-0008-0000-0900-000025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49</xdr:row>
      <xdr:rowOff>0</xdr:rowOff>
    </xdr:from>
    <xdr:to>
      <xdr:col>45</xdr:col>
      <xdr:colOff>581025</xdr:colOff>
      <xdr:row>49</xdr:row>
      <xdr:rowOff>0</xdr:rowOff>
    </xdr:to>
    <xdr:sp macro="" textlink="">
      <xdr:nvSpPr>
        <xdr:cNvPr id="38" name="Line 59">
          <a:extLst>
            <a:ext uri="{FF2B5EF4-FFF2-40B4-BE49-F238E27FC236}">
              <a16:creationId xmlns:a16="http://schemas.microsoft.com/office/drawing/2014/main" id="{00000000-0008-0000-0900-000026000000}"/>
            </a:ext>
          </a:extLst>
        </xdr:cNvPr>
        <xdr:cNvSpPr>
          <a:spLocks noChangeShapeType="1"/>
        </xdr:cNvSpPr>
      </xdr:nvSpPr>
      <xdr:spPr bwMode="auto">
        <a:xfrm>
          <a:off x="1800225" y="126301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49</xdr:row>
      <xdr:rowOff>0</xdr:rowOff>
    </xdr:from>
    <xdr:to>
      <xdr:col>41</xdr:col>
      <xdr:colOff>133350</xdr:colOff>
      <xdr:row>49</xdr:row>
      <xdr:rowOff>0</xdr:rowOff>
    </xdr:to>
    <xdr:sp macro="" textlink="">
      <xdr:nvSpPr>
        <xdr:cNvPr id="39" name="Line 60">
          <a:extLst>
            <a:ext uri="{FF2B5EF4-FFF2-40B4-BE49-F238E27FC236}">
              <a16:creationId xmlns:a16="http://schemas.microsoft.com/office/drawing/2014/main" id="{00000000-0008-0000-0900-000027000000}"/>
            </a:ext>
          </a:extLst>
        </xdr:cNvPr>
        <xdr:cNvSpPr>
          <a:spLocks noChangeShapeType="1"/>
        </xdr:cNvSpPr>
      </xdr:nvSpPr>
      <xdr:spPr bwMode="auto">
        <a:xfrm>
          <a:off x="1800225" y="126301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49</xdr:row>
      <xdr:rowOff>0</xdr:rowOff>
    </xdr:from>
    <xdr:to>
      <xdr:col>45</xdr:col>
      <xdr:colOff>123825</xdr:colOff>
      <xdr:row>49</xdr:row>
      <xdr:rowOff>0</xdr:rowOff>
    </xdr:to>
    <xdr:sp macro="" textlink="">
      <xdr:nvSpPr>
        <xdr:cNvPr id="40" name="Line 61">
          <a:extLst>
            <a:ext uri="{FF2B5EF4-FFF2-40B4-BE49-F238E27FC236}">
              <a16:creationId xmlns:a16="http://schemas.microsoft.com/office/drawing/2014/main" id="{00000000-0008-0000-0900-000028000000}"/>
            </a:ext>
          </a:extLst>
        </xdr:cNvPr>
        <xdr:cNvSpPr>
          <a:spLocks noChangeShapeType="1"/>
        </xdr:cNvSpPr>
      </xdr:nvSpPr>
      <xdr:spPr bwMode="auto">
        <a:xfrm>
          <a:off x="1905000" y="126301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49</xdr:row>
      <xdr:rowOff>0</xdr:rowOff>
    </xdr:from>
    <xdr:to>
      <xdr:col>45</xdr:col>
      <xdr:colOff>581025</xdr:colOff>
      <xdr:row>49</xdr:row>
      <xdr:rowOff>0</xdr:rowOff>
    </xdr:to>
    <xdr:sp macro="" textlink="">
      <xdr:nvSpPr>
        <xdr:cNvPr id="41" name="Line 62">
          <a:extLst>
            <a:ext uri="{FF2B5EF4-FFF2-40B4-BE49-F238E27FC236}">
              <a16:creationId xmlns:a16="http://schemas.microsoft.com/office/drawing/2014/main" id="{00000000-0008-0000-0900-000029000000}"/>
            </a:ext>
          </a:extLst>
        </xdr:cNvPr>
        <xdr:cNvSpPr>
          <a:spLocks noChangeShapeType="1"/>
        </xdr:cNvSpPr>
      </xdr:nvSpPr>
      <xdr:spPr bwMode="auto">
        <a:xfrm>
          <a:off x="1885950" y="126301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21</xdr:col>
          <xdr:colOff>97971</xdr:colOff>
          <xdr:row>40</xdr:row>
          <xdr:rowOff>0</xdr:rowOff>
        </xdr:from>
        <xdr:to>
          <xdr:col>23</xdr:col>
          <xdr:colOff>87086</xdr:colOff>
          <xdr:row>40</xdr:row>
          <xdr:rowOff>217714</xdr:rowOff>
        </xdr:to>
        <xdr:sp macro="" textlink="">
          <xdr:nvSpPr>
            <xdr:cNvPr id="122881" name="Check Box 1" hidden="1">
              <a:extLst>
                <a:ext uri="{63B3BB69-23CF-44E3-9099-C40C66FF867C}">
                  <a14:compatExt spid="_x0000_s122881"/>
                </a:ext>
                <a:ext uri="{FF2B5EF4-FFF2-40B4-BE49-F238E27FC236}">
                  <a16:creationId xmlns:a16="http://schemas.microsoft.com/office/drawing/2014/main" id="{00000000-0008-0000-0900-000001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97971</xdr:colOff>
          <xdr:row>40</xdr:row>
          <xdr:rowOff>201386</xdr:rowOff>
        </xdr:from>
        <xdr:to>
          <xdr:col>23</xdr:col>
          <xdr:colOff>87086</xdr:colOff>
          <xdr:row>41</xdr:row>
          <xdr:rowOff>190500</xdr:rowOff>
        </xdr:to>
        <xdr:sp macro="" textlink="">
          <xdr:nvSpPr>
            <xdr:cNvPr id="122882" name="Check Box 2" hidden="1">
              <a:extLst>
                <a:ext uri="{63B3BB69-23CF-44E3-9099-C40C66FF867C}">
                  <a14:compatExt spid="_x0000_s122882"/>
                </a:ext>
                <a:ext uri="{FF2B5EF4-FFF2-40B4-BE49-F238E27FC236}">
                  <a16:creationId xmlns:a16="http://schemas.microsoft.com/office/drawing/2014/main" id="{00000000-0008-0000-0900-000002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97971</xdr:colOff>
          <xdr:row>41</xdr:row>
          <xdr:rowOff>201386</xdr:rowOff>
        </xdr:from>
        <xdr:to>
          <xdr:col>23</xdr:col>
          <xdr:colOff>87086</xdr:colOff>
          <xdr:row>42</xdr:row>
          <xdr:rowOff>190500</xdr:rowOff>
        </xdr:to>
        <xdr:sp macro="" textlink="">
          <xdr:nvSpPr>
            <xdr:cNvPr id="122883" name="Check Box 3" hidden="1">
              <a:extLst>
                <a:ext uri="{63B3BB69-23CF-44E3-9099-C40C66FF867C}">
                  <a14:compatExt spid="_x0000_s122883"/>
                </a:ext>
                <a:ext uri="{FF2B5EF4-FFF2-40B4-BE49-F238E27FC236}">
                  <a16:creationId xmlns:a16="http://schemas.microsoft.com/office/drawing/2014/main" id="{00000000-0008-0000-0900-000003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97971</xdr:colOff>
          <xdr:row>42</xdr:row>
          <xdr:rowOff>201386</xdr:rowOff>
        </xdr:from>
        <xdr:to>
          <xdr:col>23</xdr:col>
          <xdr:colOff>87086</xdr:colOff>
          <xdr:row>43</xdr:row>
          <xdr:rowOff>190500</xdr:rowOff>
        </xdr:to>
        <xdr:sp macro="" textlink="">
          <xdr:nvSpPr>
            <xdr:cNvPr id="122884" name="Check Box 4" hidden="1">
              <a:extLst>
                <a:ext uri="{63B3BB69-23CF-44E3-9099-C40C66FF867C}">
                  <a14:compatExt spid="_x0000_s122884"/>
                </a:ext>
                <a:ext uri="{FF2B5EF4-FFF2-40B4-BE49-F238E27FC236}">
                  <a16:creationId xmlns:a16="http://schemas.microsoft.com/office/drawing/2014/main" id="{00000000-0008-0000-0900-000004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97971</xdr:colOff>
          <xdr:row>43</xdr:row>
          <xdr:rowOff>201386</xdr:rowOff>
        </xdr:from>
        <xdr:to>
          <xdr:col>23</xdr:col>
          <xdr:colOff>87086</xdr:colOff>
          <xdr:row>44</xdr:row>
          <xdr:rowOff>190500</xdr:rowOff>
        </xdr:to>
        <xdr:sp macro="" textlink="">
          <xdr:nvSpPr>
            <xdr:cNvPr id="122885" name="Check Box 5" hidden="1">
              <a:extLst>
                <a:ext uri="{63B3BB69-23CF-44E3-9099-C40C66FF867C}">
                  <a14:compatExt spid="_x0000_s122885"/>
                </a:ext>
                <a:ext uri="{FF2B5EF4-FFF2-40B4-BE49-F238E27FC236}">
                  <a16:creationId xmlns:a16="http://schemas.microsoft.com/office/drawing/2014/main" id="{00000000-0008-0000-0900-000005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97971</xdr:colOff>
          <xdr:row>44</xdr:row>
          <xdr:rowOff>201386</xdr:rowOff>
        </xdr:from>
        <xdr:to>
          <xdr:col>23</xdr:col>
          <xdr:colOff>87086</xdr:colOff>
          <xdr:row>45</xdr:row>
          <xdr:rowOff>190500</xdr:rowOff>
        </xdr:to>
        <xdr:sp macro="" textlink="">
          <xdr:nvSpPr>
            <xdr:cNvPr id="122886" name="Check Box 6" hidden="1">
              <a:extLst>
                <a:ext uri="{63B3BB69-23CF-44E3-9099-C40C66FF867C}">
                  <a14:compatExt spid="_x0000_s122886"/>
                </a:ext>
                <a:ext uri="{FF2B5EF4-FFF2-40B4-BE49-F238E27FC236}">
                  <a16:creationId xmlns:a16="http://schemas.microsoft.com/office/drawing/2014/main" id="{00000000-0008-0000-0900-000006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40</xdr:row>
          <xdr:rowOff>0</xdr:rowOff>
        </xdr:from>
        <xdr:to>
          <xdr:col>39</xdr:col>
          <xdr:colOff>103414</xdr:colOff>
          <xdr:row>40</xdr:row>
          <xdr:rowOff>217714</xdr:rowOff>
        </xdr:to>
        <xdr:sp macro="" textlink="">
          <xdr:nvSpPr>
            <xdr:cNvPr id="122887" name="Check Box 7" hidden="1">
              <a:extLst>
                <a:ext uri="{63B3BB69-23CF-44E3-9099-C40C66FF867C}">
                  <a14:compatExt spid="_x0000_s122887"/>
                </a:ext>
                <a:ext uri="{FF2B5EF4-FFF2-40B4-BE49-F238E27FC236}">
                  <a16:creationId xmlns:a16="http://schemas.microsoft.com/office/drawing/2014/main" id="{00000000-0008-0000-0900-000007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40</xdr:row>
          <xdr:rowOff>201386</xdr:rowOff>
        </xdr:from>
        <xdr:to>
          <xdr:col>39</xdr:col>
          <xdr:colOff>103414</xdr:colOff>
          <xdr:row>41</xdr:row>
          <xdr:rowOff>190500</xdr:rowOff>
        </xdr:to>
        <xdr:sp macro="" textlink="">
          <xdr:nvSpPr>
            <xdr:cNvPr id="122888" name="Check Box 8" hidden="1">
              <a:extLst>
                <a:ext uri="{63B3BB69-23CF-44E3-9099-C40C66FF867C}">
                  <a14:compatExt spid="_x0000_s122888"/>
                </a:ext>
                <a:ext uri="{FF2B5EF4-FFF2-40B4-BE49-F238E27FC236}">
                  <a16:creationId xmlns:a16="http://schemas.microsoft.com/office/drawing/2014/main" id="{00000000-0008-0000-0900-000008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41</xdr:row>
          <xdr:rowOff>201386</xdr:rowOff>
        </xdr:from>
        <xdr:to>
          <xdr:col>39</xdr:col>
          <xdr:colOff>103414</xdr:colOff>
          <xdr:row>42</xdr:row>
          <xdr:rowOff>190500</xdr:rowOff>
        </xdr:to>
        <xdr:sp macro="" textlink="">
          <xdr:nvSpPr>
            <xdr:cNvPr id="122889" name="Check Box 9" hidden="1">
              <a:extLst>
                <a:ext uri="{63B3BB69-23CF-44E3-9099-C40C66FF867C}">
                  <a14:compatExt spid="_x0000_s122889"/>
                </a:ext>
                <a:ext uri="{FF2B5EF4-FFF2-40B4-BE49-F238E27FC236}">
                  <a16:creationId xmlns:a16="http://schemas.microsoft.com/office/drawing/2014/main" id="{00000000-0008-0000-0900-000009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42</xdr:row>
          <xdr:rowOff>201386</xdr:rowOff>
        </xdr:from>
        <xdr:to>
          <xdr:col>39</xdr:col>
          <xdr:colOff>103414</xdr:colOff>
          <xdr:row>43</xdr:row>
          <xdr:rowOff>190500</xdr:rowOff>
        </xdr:to>
        <xdr:sp macro="" textlink="">
          <xdr:nvSpPr>
            <xdr:cNvPr id="122890" name="Check Box 10" hidden="1">
              <a:extLst>
                <a:ext uri="{63B3BB69-23CF-44E3-9099-C40C66FF867C}">
                  <a14:compatExt spid="_x0000_s122890"/>
                </a:ext>
                <a:ext uri="{FF2B5EF4-FFF2-40B4-BE49-F238E27FC236}">
                  <a16:creationId xmlns:a16="http://schemas.microsoft.com/office/drawing/2014/main" id="{00000000-0008-0000-0900-00000A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43</xdr:row>
          <xdr:rowOff>201386</xdr:rowOff>
        </xdr:from>
        <xdr:to>
          <xdr:col>39</xdr:col>
          <xdr:colOff>103414</xdr:colOff>
          <xdr:row>44</xdr:row>
          <xdr:rowOff>190500</xdr:rowOff>
        </xdr:to>
        <xdr:sp macro="" textlink="">
          <xdr:nvSpPr>
            <xdr:cNvPr id="122891" name="Check Box 11" hidden="1">
              <a:extLst>
                <a:ext uri="{63B3BB69-23CF-44E3-9099-C40C66FF867C}">
                  <a14:compatExt spid="_x0000_s122891"/>
                </a:ext>
                <a:ext uri="{FF2B5EF4-FFF2-40B4-BE49-F238E27FC236}">
                  <a16:creationId xmlns:a16="http://schemas.microsoft.com/office/drawing/2014/main" id="{00000000-0008-0000-0900-00000B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114300</xdr:colOff>
          <xdr:row>44</xdr:row>
          <xdr:rowOff>201386</xdr:rowOff>
        </xdr:from>
        <xdr:to>
          <xdr:col>39</xdr:col>
          <xdr:colOff>103414</xdr:colOff>
          <xdr:row>45</xdr:row>
          <xdr:rowOff>190500</xdr:rowOff>
        </xdr:to>
        <xdr:sp macro="" textlink="">
          <xdr:nvSpPr>
            <xdr:cNvPr id="122892" name="Check Box 12" hidden="1">
              <a:extLst>
                <a:ext uri="{63B3BB69-23CF-44E3-9099-C40C66FF867C}">
                  <a14:compatExt spid="_x0000_s122892"/>
                </a:ext>
                <a:ext uri="{FF2B5EF4-FFF2-40B4-BE49-F238E27FC236}">
                  <a16:creationId xmlns:a16="http://schemas.microsoft.com/office/drawing/2014/main" id="{00000000-0008-0000-0900-00000C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en-US" sz="800" b="0" i="0" u="none" strike="noStrike" baseline="0">
                  <a:solidFill>
                    <a:srgbClr val="000000"/>
                  </a:solidFill>
                  <a:latin typeface="Tahoma"/>
                  <a:ea typeface="Tahoma"/>
                  <a:cs typeface="Tahoma"/>
                </a:rPr>
                <a:t> </a:t>
              </a:r>
            </a:p>
          </xdr:txBody>
        </xdr:sp>
        <xdr:clientData/>
      </xdr:twoCellAnchor>
    </mc:Choice>
    <mc:Fallback/>
  </mc:AlternateContent>
  <xdr:twoCellAnchor>
    <xdr:from>
      <xdr:col>12</xdr:col>
      <xdr:colOff>28575</xdr:colOff>
      <xdr:row>52</xdr:row>
      <xdr:rowOff>0</xdr:rowOff>
    </xdr:from>
    <xdr:to>
      <xdr:col>42</xdr:col>
      <xdr:colOff>523875</xdr:colOff>
      <xdr:row>52</xdr:row>
      <xdr:rowOff>0</xdr:rowOff>
    </xdr:to>
    <xdr:sp macro="" textlink="">
      <xdr:nvSpPr>
        <xdr:cNvPr id="54" name="Line 122">
          <a:extLst>
            <a:ext uri="{FF2B5EF4-FFF2-40B4-BE49-F238E27FC236}">
              <a16:creationId xmlns:a16="http://schemas.microsoft.com/office/drawing/2014/main" id="{00000000-0008-0000-0900-000036000000}"/>
            </a:ext>
          </a:extLst>
        </xdr:cNvPr>
        <xdr:cNvSpPr>
          <a:spLocks noChangeShapeType="1"/>
        </xdr:cNvSpPr>
      </xdr:nvSpPr>
      <xdr:spPr bwMode="auto">
        <a:xfrm>
          <a:off x="1981200" y="13315950"/>
          <a:ext cx="47244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52</xdr:row>
      <xdr:rowOff>0</xdr:rowOff>
    </xdr:from>
    <xdr:to>
      <xdr:col>42</xdr:col>
      <xdr:colOff>485775</xdr:colOff>
      <xdr:row>52</xdr:row>
      <xdr:rowOff>0</xdr:rowOff>
    </xdr:to>
    <xdr:sp macro="" textlink="">
      <xdr:nvSpPr>
        <xdr:cNvPr id="55" name="Line 123">
          <a:extLst>
            <a:ext uri="{FF2B5EF4-FFF2-40B4-BE49-F238E27FC236}">
              <a16:creationId xmlns:a16="http://schemas.microsoft.com/office/drawing/2014/main" id="{00000000-0008-0000-0900-000037000000}"/>
            </a:ext>
          </a:extLst>
        </xdr:cNvPr>
        <xdr:cNvSpPr>
          <a:spLocks noChangeShapeType="1"/>
        </xdr:cNvSpPr>
      </xdr:nvSpPr>
      <xdr:spPr bwMode="auto">
        <a:xfrm>
          <a:off x="1800225" y="13315950"/>
          <a:ext cx="49053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52</xdr:row>
      <xdr:rowOff>0</xdr:rowOff>
    </xdr:from>
    <xdr:to>
      <xdr:col>42</xdr:col>
      <xdr:colOff>533400</xdr:colOff>
      <xdr:row>52</xdr:row>
      <xdr:rowOff>0</xdr:rowOff>
    </xdr:to>
    <xdr:sp macro="" textlink="">
      <xdr:nvSpPr>
        <xdr:cNvPr id="56" name="Line 124">
          <a:extLst>
            <a:ext uri="{FF2B5EF4-FFF2-40B4-BE49-F238E27FC236}">
              <a16:creationId xmlns:a16="http://schemas.microsoft.com/office/drawing/2014/main" id="{00000000-0008-0000-0900-000038000000}"/>
            </a:ext>
          </a:extLst>
        </xdr:cNvPr>
        <xdr:cNvSpPr>
          <a:spLocks noChangeShapeType="1"/>
        </xdr:cNvSpPr>
      </xdr:nvSpPr>
      <xdr:spPr bwMode="auto">
        <a:xfrm>
          <a:off x="1800225" y="13315950"/>
          <a:ext cx="49053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52</xdr:row>
      <xdr:rowOff>0</xdr:rowOff>
    </xdr:from>
    <xdr:to>
      <xdr:col>42</xdr:col>
      <xdr:colOff>581025</xdr:colOff>
      <xdr:row>52</xdr:row>
      <xdr:rowOff>0</xdr:rowOff>
    </xdr:to>
    <xdr:sp macro="" textlink="">
      <xdr:nvSpPr>
        <xdr:cNvPr id="57" name="Line 125">
          <a:extLst>
            <a:ext uri="{FF2B5EF4-FFF2-40B4-BE49-F238E27FC236}">
              <a16:creationId xmlns:a16="http://schemas.microsoft.com/office/drawing/2014/main" id="{00000000-0008-0000-0900-000039000000}"/>
            </a:ext>
          </a:extLst>
        </xdr:cNvPr>
        <xdr:cNvSpPr>
          <a:spLocks noChangeShapeType="1"/>
        </xdr:cNvSpPr>
      </xdr:nvSpPr>
      <xdr:spPr bwMode="auto">
        <a:xfrm>
          <a:off x="1800225" y="13315950"/>
          <a:ext cx="49053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52</xdr:row>
      <xdr:rowOff>0</xdr:rowOff>
    </xdr:from>
    <xdr:to>
      <xdr:col>38</xdr:col>
      <xdr:colOff>133350</xdr:colOff>
      <xdr:row>52</xdr:row>
      <xdr:rowOff>0</xdr:rowOff>
    </xdr:to>
    <xdr:sp macro="" textlink="">
      <xdr:nvSpPr>
        <xdr:cNvPr id="58" name="Line 126">
          <a:extLst>
            <a:ext uri="{FF2B5EF4-FFF2-40B4-BE49-F238E27FC236}">
              <a16:creationId xmlns:a16="http://schemas.microsoft.com/office/drawing/2014/main" id="{00000000-0008-0000-0900-00003A000000}"/>
            </a:ext>
          </a:extLst>
        </xdr:cNvPr>
        <xdr:cNvSpPr>
          <a:spLocks noChangeShapeType="1"/>
        </xdr:cNvSpPr>
      </xdr:nvSpPr>
      <xdr:spPr bwMode="auto">
        <a:xfrm>
          <a:off x="1800225" y="13315950"/>
          <a:ext cx="42767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52</xdr:row>
      <xdr:rowOff>0</xdr:rowOff>
    </xdr:from>
    <xdr:to>
      <xdr:col>42</xdr:col>
      <xdr:colOff>123825</xdr:colOff>
      <xdr:row>52</xdr:row>
      <xdr:rowOff>0</xdr:rowOff>
    </xdr:to>
    <xdr:sp macro="" textlink="">
      <xdr:nvSpPr>
        <xdr:cNvPr id="59" name="Line 127">
          <a:extLst>
            <a:ext uri="{FF2B5EF4-FFF2-40B4-BE49-F238E27FC236}">
              <a16:creationId xmlns:a16="http://schemas.microsoft.com/office/drawing/2014/main" id="{00000000-0008-0000-0900-00003B000000}"/>
            </a:ext>
          </a:extLst>
        </xdr:cNvPr>
        <xdr:cNvSpPr>
          <a:spLocks noChangeShapeType="1"/>
        </xdr:cNvSpPr>
      </xdr:nvSpPr>
      <xdr:spPr bwMode="auto">
        <a:xfrm>
          <a:off x="1905000" y="13315950"/>
          <a:ext cx="47720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52</xdr:row>
      <xdr:rowOff>0</xdr:rowOff>
    </xdr:from>
    <xdr:to>
      <xdr:col>42</xdr:col>
      <xdr:colOff>581025</xdr:colOff>
      <xdr:row>52</xdr:row>
      <xdr:rowOff>0</xdr:rowOff>
    </xdr:to>
    <xdr:sp macro="" textlink="">
      <xdr:nvSpPr>
        <xdr:cNvPr id="60" name="Line 128">
          <a:extLst>
            <a:ext uri="{FF2B5EF4-FFF2-40B4-BE49-F238E27FC236}">
              <a16:creationId xmlns:a16="http://schemas.microsoft.com/office/drawing/2014/main" id="{00000000-0008-0000-0900-00003C000000}"/>
            </a:ext>
          </a:extLst>
        </xdr:cNvPr>
        <xdr:cNvSpPr>
          <a:spLocks noChangeShapeType="1"/>
        </xdr:cNvSpPr>
      </xdr:nvSpPr>
      <xdr:spPr bwMode="auto">
        <a:xfrm>
          <a:off x="1885950" y="13315950"/>
          <a:ext cx="48196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52</xdr:row>
      <xdr:rowOff>0</xdr:rowOff>
    </xdr:from>
    <xdr:to>
      <xdr:col>42</xdr:col>
      <xdr:colOff>647700</xdr:colOff>
      <xdr:row>52</xdr:row>
      <xdr:rowOff>0</xdr:rowOff>
    </xdr:to>
    <xdr:sp macro="" textlink="">
      <xdr:nvSpPr>
        <xdr:cNvPr id="61" name="Line 129">
          <a:extLst>
            <a:ext uri="{FF2B5EF4-FFF2-40B4-BE49-F238E27FC236}">
              <a16:creationId xmlns:a16="http://schemas.microsoft.com/office/drawing/2014/main" id="{00000000-0008-0000-0900-00003D000000}"/>
            </a:ext>
          </a:extLst>
        </xdr:cNvPr>
        <xdr:cNvSpPr>
          <a:spLocks noChangeShapeType="1"/>
        </xdr:cNvSpPr>
      </xdr:nvSpPr>
      <xdr:spPr bwMode="auto">
        <a:xfrm>
          <a:off x="1800225" y="13315950"/>
          <a:ext cx="49053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62" name="Line 1">
          <a:extLst>
            <a:ext uri="{FF2B5EF4-FFF2-40B4-BE49-F238E27FC236}">
              <a16:creationId xmlns:a16="http://schemas.microsoft.com/office/drawing/2014/main" id="{00000000-0008-0000-0900-00003E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63" name="Line 2">
          <a:extLst>
            <a:ext uri="{FF2B5EF4-FFF2-40B4-BE49-F238E27FC236}">
              <a16:creationId xmlns:a16="http://schemas.microsoft.com/office/drawing/2014/main" id="{00000000-0008-0000-0900-00003F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64" name="Line 3">
          <a:extLst>
            <a:ext uri="{FF2B5EF4-FFF2-40B4-BE49-F238E27FC236}">
              <a16:creationId xmlns:a16="http://schemas.microsoft.com/office/drawing/2014/main" id="{00000000-0008-0000-0900-000040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65" name="Line 4">
          <a:extLst>
            <a:ext uri="{FF2B5EF4-FFF2-40B4-BE49-F238E27FC236}">
              <a16:creationId xmlns:a16="http://schemas.microsoft.com/office/drawing/2014/main" id="{00000000-0008-0000-0900-000041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66" name="Line 6">
          <a:extLst>
            <a:ext uri="{FF2B5EF4-FFF2-40B4-BE49-F238E27FC236}">
              <a16:creationId xmlns:a16="http://schemas.microsoft.com/office/drawing/2014/main" id="{00000000-0008-0000-0900-000042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67" name="Line 7">
          <a:extLst>
            <a:ext uri="{FF2B5EF4-FFF2-40B4-BE49-F238E27FC236}">
              <a16:creationId xmlns:a16="http://schemas.microsoft.com/office/drawing/2014/main" id="{00000000-0008-0000-0900-000043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68" name="Line 8">
          <a:extLst>
            <a:ext uri="{FF2B5EF4-FFF2-40B4-BE49-F238E27FC236}">
              <a16:creationId xmlns:a16="http://schemas.microsoft.com/office/drawing/2014/main" id="{00000000-0008-0000-0900-000044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69" name="Line 9">
          <a:extLst>
            <a:ext uri="{FF2B5EF4-FFF2-40B4-BE49-F238E27FC236}">
              <a16:creationId xmlns:a16="http://schemas.microsoft.com/office/drawing/2014/main" id="{00000000-0008-0000-0900-000045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70" name="Line 10">
          <a:extLst>
            <a:ext uri="{FF2B5EF4-FFF2-40B4-BE49-F238E27FC236}">
              <a16:creationId xmlns:a16="http://schemas.microsoft.com/office/drawing/2014/main" id="{00000000-0008-0000-0900-000046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71" name="Line 11">
          <a:extLst>
            <a:ext uri="{FF2B5EF4-FFF2-40B4-BE49-F238E27FC236}">
              <a16:creationId xmlns:a16="http://schemas.microsoft.com/office/drawing/2014/main" id="{00000000-0008-0000-0900-000047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72" name="Line 12">
          <a:extLst>
            <a:ext uri="{FF2B5EF4-FFF2-40B4-BE49-F238E27FC236}">
              <a16:creationId xmlns:a16="http://schemas.microsoft.com/office/drawing/2014/main" id="{00000000-0008-0000-0900-000048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73" name="Line 13">
          <a:extLst>
            <a:ext uri="{FF2B5EF4-FFF2-40B4-BE49-F238E27FC236}">
              <a16:creationId xmlns:a16="http://schemas.microsoft.com/office/drawing/2014/main" id="{00000000-0008-0000-0900-000049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74" name="Line 14">
          <a:extLst>
            <a:ext uri="{FF2B5EF4-FFF2-40B4-BE49-F238E27FC236}">
              <a16:creationId xmlns:a16="http://schemas.microsoft.com/office/drawing/2014/main" id="{00000000-0008-0000-0900-00004A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75" name="Line 15">
          <a:extLst>
            <a:ext uri="{FF2B5EF4-FFF2-40B4-BE49-F238E27FC236}">
              <a16:creationId xmlns:a16="http://schemas.microsoft.com/office/drawing/2014/main" id="{00000000-0008-0000-0900-00004B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76" name="Line 16">
          <a:extLst>
            <a:ext uri="{FF2B5EF4-FFF2-40B4-BE49-F238E27FC236}">
              <a16:creationId xmlns:a16="http://schemas.microsoft.com/office/drawing/2014/main" id="{00000000-0008-0000-0900-00004C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77" name="Line 17">
          <a:extLst>
            <a:ext uri="{FF2B5EF4-FFF2-40B4-BE49-F238E27FC236}">
              <a16:creationId xmlns:a16="http://schemas.microsoft.com/office/drawing/2014/main" id="{00000000-0008-0000-0900-00004D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65</xdr:row>
      <xdr:rowOff>0</xdr:rowOff>
    </xdr:from>
    <xdr:to>
      <xdr:col>45</xdr:col>
      <xdr:colOff>523875</xdr:colOff>
      <xdr:row>65</xdr:row>
      <xdr:rowOff>0</xdr:rowOff>
    </xdr:to>
    <xdr:sp macro="" textlink="">
      <xdr:nvSpPr>
        <xdr:cNvPr id="78" name="Line 18">
          <a:extLst>
            <a:ext uri="{FF2B5EF4-FFF2-40B4-BE49-F238E27FC236}">
              <a16:creationId xmlns:a16="http://schemas.microsoft.com/office/drawing/2014/main" id="{00000000-0008-0000-0900-00004E000000}"/>
            </a:ext>
          </a:extLst>
        </xdr:cNvPr>
        <xdr:cNvSpPr>
          <a:spLocks noChangeShapeType="1"/>
        </xdr:cNvSpPr>
      </xdr:nvSpPr>
      <xdr:spPr bwMode="auto">
        <a:xfrm>
          <a:off x="19812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65</xdr:row>
      <xdr:rowOff>0</xdr:rowOff>
    </xdr:from>
    <xdr:to>
      <xdr:col>45</xdr:col>
      <xdr:colOff>485775</xdr:colOff>
      <xdr:row>65</xdr:row>
      <xdr:rowOff>0</xdr:rowOff>
    </xdr:to>
    <xdr:sp macro="" textlink="">
      <xdr:nvSpPr>
        <xdr:cNvPr id="79" name="Line 19">
          <a:extLst>
            <a:ext uri="{FF2B5EF4-FFF2-40B4-BE49-F238E27FC236}">
              <a16:creationId xmlns:a16="http://schemas.microsoft.com/office/drawing/2014/main" id="{00000000-0008-0000-0900-00004F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65</xdr:row>
      <xdr:rowOff>0</xdr:rowOff>
    </xdr:from>
    <xdr:to>
      <xdr:col>45</xdr:col>
      <xdr:colOff>533400</xdr:colOff>
      <xdr:row>65</xdr:row>
      <xdr:rowOff>0</xdr:rowOff>
    </xdr:to>
    <xdr:sp macro="" textlink="">
      <xdr:nvSpPr>
        <xdr:cNvPr id="80" name="Line 20">
          <a:extLst>
            <a:ext uri="{FF2B5EF4-FFF2-40B4-BE49-F238E27FC236}">
              <a16:creationId xmlns:a16="http://schemas.microsoft.com/office/drawing/2014/main" id="{00000000-0008-0000-0900-000050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65</xdr:row>
      <xdr:rowOff>0</xdr:rowOff>
    </xdr:from>
    <xdr:to>
      <xdr:col>45</xdr:col>
      <xdr:colOff>581025</xdr:colOff>
      <xdr:row>65</xdr:row>
      <xdr:rowOff>0</xdr:rowOff>
    </xdr:to>
    <xdr:sp macro="" textlink="">
      <xdr:nvSpPr>
        <xdr:cNvPr id="81" name="Line 21">
          <a:extLst>
            <a:ext uri="{FF2B5EF4-FFF2-40B4-BE49-F238E27FC236}">
              <a16:creationId xmlns:a16="http://schemas.microsoft.com/office/drawing/2014/main" id="{00000000-0008-0000-0900-000051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65</xdr:row>
      <xdr:rowOff>0</xdr:rowOff>
    </xdr:from>
    <xdr:to>
      <xdr:col>41</xdr:col>
      <xdr:colOff>133350</xdr:colOff>
      <xdr:row>65</xdr:row>
      <xdr:rowOff>0</xdr:rowOff>
    </xdr:to>
    <xdr:sp macro="" textlink="">
      <xdr:nvSpPr>
        <xdr:cNvPr id="82" name="Line 22">
          <a:extLst>
            <a:ext uri="{FF2B5EF4-FFF2-40B4-BE49-F238E27FC236}">
              <a16:creationId xmlns:a16="http://schemas.microsoft.com/office/drawing/2014/main" id="{00000000-0008-0000-0900-000052000000}"/>
            </a:ext>
          </a:extLst>
        </xdr:cNvPr>
        <xdr:cNvSpPr>
          <a:spLocks noChangeShapeType="1"/>
        </xdr:cNvSpPr>
      </xdr:nvSpPr>
      <xdr:spPr bwMode="auto">
        <a:xfrm>
          <a:off x="18002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65</xdr:row>
      <xdr:rowOff>0</xdr:rowOff>
    </xdr:from>
    <xdr:to>
      <xdr:col>45</xdr:col>
      <xdr:colOff>123825</xdr:colOff>
      <xdr:row>65</xdr:row>
      <xdr:rowOff>0</xdr:rowOff>
    </xdr:to>
    <xdr:sp macro="" textlink="">
      <xdr:nvSpPr>
        <xdr:cNvPr id="83" name="Line 23">
          <a:extLst>
            <a:ext uri="{FF2B5EF4-FFF2-40B4-BE49-F238E27FC236}">
              <a16:creationId xmlns:a16="http://schemas.microsoft.com/office/drawing/2014/main" id="{00000000-0008-0000-0900-000053000000}"/>
            </a:ext>
          </a:extLst>
        </xdr:cNvPr>
        <xdr:cNvSpPr>
          <a:spLocks noChangeShapeType="1"/>
        </xdr:cNvSpPr>
      </xdr:nvSpPr>
      <xdr:spPr bwMode="auto">
        <a:xfrm>
          <a:off x="19050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65</xdr:row>
      <xdr:rowOff>0</xdr:rowOff>
    </xdr:from>
    <xdr:to>
      <xdr:col>45</xdr:col>
      <xdr:colOff>581025</xdr:colOff>
      <xdr:row>65</xdr:row>
      <xdr:rowOff>0</xdr:rowOff>
    </xdr:to>
    <xdr:sp macro="" textlink="">
      <xdr:nvSpPr>
        <xdr:cNvPr id="84" name="Line 24">
          <a:extLst>
            <a:ext uri="{FF2B5EF4-FFF2-40B4-BE49-F238E27FC236}">
              <a16:creationId xmlns:a16="http://schemas.microsoft.com/office/drawing/2014/main" id="{00000000-0008-0000-0900-000054000000}"/>
            </a:ext>
          </a:extLst>
        </xdr:cNvPr>
        <xdr:cNvSpPr>
          <a:spLocks noChangeShapeType="1"/>
        </xdr:cNvSpPr>
      </xdr:nvSpPr>
      <xdr:spPr bwMode="auto">
        <a:xfrm>
          <a:off x="18859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65</xdr:row>
      <xdr:rowOff>0</xdr:rowOff>
    </xdr:from>
    <xdr:to>
      <xdr:col>45</xdr:col>
      <xdr:colOff>647700</xdr:colOff>
      <xdr:row>65</xdr:row>
      <xdr:rowOff>0</xdr:rowOff>
    </xdr:to>
    <xdr:sp macro="" textlink="">
      <xdr:nvSpPr>
        <xdr:cNvPr id="85" name="Line 25">
          <a:extLst>
            <a:ext uri="{FF2B5EF4-FFF2-40B4-BE49-F238E27FC236}">
              <a16:creationId xmlns:a16="http://schemas.microsoft.com/office/drawing/2014/main" id="{00000000-0008-0000-0900-000055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86" name="Line 26">
          <a:extLst>
            <a:ext uri="{FF2B5EF4-FFF2-40B4-BE49-F238E27FC236}">
              <a16:creationId xmlns:a16="http://schemas.microsoft.com/office/drawing/2014/main" id="{00000000-0008-0000-0900-000056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87" name="Line 27">
          <a:extLst>
            <a:ext uri="{FF2B5EF4-FFF2-40B4-BE49-F238E27FC236}">
              <a16:creationId xmlns:a16="http://schemas.microsoft.com/office/drawing/2014/main" id="{00000000-0008-0000-0900-000057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88" name="Line 28">
          <a:extLst>
            <a:ext uri="{FF2B5EF4-FFF2-40B4-BE49-F238E27FC236}">
              <a16:creationId xmlns:a16="http://schemas.microsoft.com/office/drawing/2014/main" id="{00000000-0008-0000-0900-000058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89" name="Line 29">
          <a:extLst>
            <a:ext uri="{FF2B5EF4-FFF2-40B4-BE49-F238E27FC236}">
              <a16:creationId xmlns:a16="http://schemas.microsoft.com/office/drawing/2014/main" id="{00000000-0008-0000-0900-000059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90" name="Line 30">
          <a:extLst>
            <a:ext uri="{FF2B5EF4-FFF2-40B4-BE49-F238E27FC236}">
              <a16:creationId xmlns:a16="http://schemas.microsoft.com/office/drawing/2014/main" id="{00000000-0008-0000-0900-00005A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91" name="Line 31">
          <a:extLst>
            <a:ext uri="{FF2B5EF4-FFF2-40B4-BE49-F238E27FC236}">
              <a16:creationId xmlns:a16="http://schemas.microsoft.com/office/drawing/2014/main" id="{00000000-0008-0000-0900-00005B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92" name="Line 32">
          <a:extLst>
            <a:ext uri="{FF2B5EF4-FFF2-40B4-BE49-F238E27FC236}">
              <a16:creationId xmlns:a16="http://schemas.microsoft.com/office/drawing/2014/main" id="{00000000-0008-0000-0900-00005C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93" name="Line 33">
          <a:extLst>
            <a:ext uri="{FF2B5EF4-FFF2-40B4-BE49-F238E27FC236}">
              <a16:creationId xmlns:a16="http://schemas.microsoft.com/office/drawing/2014/main" id="{00000000-0008-0000-0900-00005D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94" name="Line 34">
          <a:extLst>
            <a:ext uri="{FF2B5EF4-FFF2-40B4-BE49-F238E27FC236}">
              <a16:creationId xmlns:a16="http://schemas.microsoft.com/office/drawing/2014/main" id="{00000000-0008-0000-0900-00005E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95" name="Line 35">
          <a:extLst>
            <a:ext uri="{FF2B5EF4-FFF2-40B4-BE49-F238E27FC236}">
              <a16:creationId xmlns:a16="http://schemas.microsoft.com/office/drawing/2014/main" id="{00000000-0008-0000-0900-00005F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96" name="Line 36">
          <a:extLst>
            <a:ext uri="{FF2B5EF4-FFF2-40B4-BE49-F238E27FC236}">
              <a16:creationId xmlns:a16="http://schemas.microsoft.com/office/drawing/2014/main" id="{00000000-0008-0000-0900-000060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97" name="Line 37">
          <a:extLst>
            <a:ext uri="{FF2B5EF4-FFF2-40B4-BE49-F238E27FC236}">
              <a16:creationId xmlns:a16="http://schemas.microsoft.com/office/drawing/2014/main" id="{00000000-0008-0000-0900-000061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98" name="Line 38">
          <a:extLst>
            <a:ext uri="{FF2B5EF4-FFF2-40B4-BE49-F238E27FC236}">
              <a16:creationId xmlns:a16="http://schemas.microsoft.com/office/drawing/2014/main" id="{00000000-0008-0000-0900-000062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99" name="Line 39">
          <a:extLst>
            <a:ext uri="{FF2B5EF4-FFF2-40B4-BE49-F238E27FC236}">
              <a16:creationId xmlns:a16="http://schemas.microsoft.com/office/drawing/2014/main" id="{00000000-0008-0000-0900-000063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100" name="Line 40">
          <a:extLst>
            <a:ext uri="{FF2B5EF4-FFF2-40B4-BE49-F238E27FC236}">
              <a16:creationId xmlns:a16="http://schemas.microsoft.com/office/drawing/2014/main" id="{00000000-0008-0000-0900-000064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101" name="Line 41">
          <a:extLst>
            <a:ext uri="{FF2B5EF4-FFF2-40B4-BE49-F238E27FC236}">
              <a16:creationId xmlns:a16="http://schemas.microsoft.com/office/drawing/2014/main" id="{00000000-0008-0000-0900-000065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65</xdr:row>
      <xdr:rowOff>0</xdr:rowOff>
    </xdr:from>
    <xdr:to>
      <xdr:col>45</xdr:col>
      <xdr:colOff>523875</xdr:colOff>
      <xdr:row>65</xdr:row>
      <xdr:rowOff>0</xdr:rowOff>
    </xdr:to>
    <xdr:sp macro="" textlink="">
      <xdr:nvSpPr>
        <xdr:cNvPr id="102" name="Line 42">
          <a:extLst>
            <a:ext uri="{FF2B5EF4-FFF2-40B4-BE49-F238E27FC236}">
              <a16:creationId xmlns:a16="http://schemas.microsoft.com/office/drawing/2014/main" id="{00000000-0008-0000-0900-000066000000}"/>
            </a:ext>
          </a:extLst>
        </xdr:cNvPr>
        <xdr:cNvSpPr>
          <a:spLocks noChangeShapeType="1"/>
        </xdr:cNvSpPr>
      </xdr:nvSpPr>
      <xdr:spPr bwMode="auto">
        <a:xfrm>
          <a:off x="19812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65</xdr:row>
      <xdr:rowOff>0</xdr:rowOff>
    </xdr:from>
    <xdr:to>
      <xdr:col>45</xdr:col>
      <xdr:colOff>485775</xdr:colOff>
      <xdr:row>65</xdr:row>
      <xdr:rowOff>0</xdr:rowOff>
    </xdr:to>
    <xdr:sp macro="" textlink="">
      <xdr:nvSpPr>
        <xdr:cNvPr id="103" name="Line 43">
          <a:extLst>
            <a:ext uri="{FF2B5EF4-FFF2-40B4-BE49-F238E27FC236}">
              <a16:creationId xmlns:a16="http://schemas.microsoft.com/office/drawing/2014/main" id="{00000000-0008-0000-0900-000067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65</xdr:row>
      <xdr:rowOff>0</xdr:rowOff>
    </xdr:from>
    <xdr:to>
      <xdr:col>45</xdr:col>
      <xdr:colOff>533400</xdr:colOff>
      <xdr:row>65</xdr:row>
      <xdr:rowOff>0</xdr:rowOff>
    </xdr:to>
    <xdr:sp macro="" textlink="">
      <xdr:nvSpPr>
        <xdr:cNvPr id="104" name="Line 44">
          <a:extLst>
            <a:ext uri="{FF2B5EF4-FFF2-40B4-BE49-F238E27FC236}">
              <a16:creationId xmlns:a16="http://schemas.microsoft.com/office/drawing/2014/main" id="{00000000-0008-0000-0900-000068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65</xdr:row>
      <xdr:rowOff>0</xdr:rowOff>
    </xdr:from>
    <xdr:to>
      <xdr:col>45</xdr:col>
      <xdr:colOff>581025</xdr:colOff>
      <xdr:row>65</xdr:row>
      <xdr:rowOff>0</xdr:rowOff>
    </xdr:to>
    <xdr:sp macro="" textlink="">
      <xdr:nvSpPr>
        <xdr:cNvPr id="105" name="Line 45">
          <a:extLst>
            <a:ext uri="{FF2B5EF4-FFF2-40B4-BE49-F238E27FC236}">
              <a16:creationId xmlns:a16="http://schemas.microsoft.com/office/drawing/2014/main" id="{00000000-0008-0000-0900-000069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65</xdr:row>
      <xdr:rowOff>0</xdr:rowOff>
    </xdr:from>
    <xdr:to>
      <xdr:col>41</xdr:col>
      <xdr:colOff>133350</xdr:colOff>
      <xdr:row>65</xdr:row>
      <xdr:rowOff>0</xdr:rowOff>
    </xdr:to>
    <xdr:sp macro="" textlink="">
      <xdr:nvSpPr>
        <xdr:cNvPr id="106" name="Line 46">
          <a:extLst>
            <a:ext uri="{FF2B5EF4-FFF2-40B4-BE49-F238E27FC236}">
              <a16:creationId xmlns:a16="http://schemas.microsoft.com/office/drawing/2014/main" id="{00000000-0008-0000-0900-00006A000000}"/>
            </a:ext>
          </a:extLst>
        </xdr:cNvPr>
        <xdr:cNvSpPr>
          <a:spLocks noChangeShapeType="1"/>
        </xdr:cNvSpPr>
      </xdr:nvSpPr>
      <xdr:spPr bwMode="auto">
        <a:xfrm>
          <a:off x="18002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65</xdr:row>
      <xdr:rowOff>0</xdr:rowOff>
    </xdr:from>
    <xdr:to>
      <xdr:col>45</xdr:col>
      <xdr:colOff>123825</xdr:colOff>
      <xdr:row>65</xdr:row>
      <xdr:rowOff>0</xdr:rowOff>
    </xdr:to>
    <xdr:sp macro="" textlink="">
      <xdr:nvSpPr>
        <xdr:cNvPr id="107" name="Line 47">
          <a:extLst>
            <a:ext uri="{FF2B5EF4-FFF2-40B4-BE49-F238E27FC236}">
              <a16:creationId xmlns:a16="http://schemas.microsoft.com/office/drawing/2014/main" id="{00000000-0008-0000-0900-00006B000000}"/>
            </a:ext>
          </a:extLst>
        </xdr:cNvPr>
        <xdr:cNvSpPr>
          <a:spLocks noChangeShapeType="1"/>
        </xdr:cNvSpPr>
      </xdr:nvSpPr>
      <xdr:spPr bwMode="auto">
        <a:xfrm>
          <a:off x="19050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65</xdr:row>
      <xdr:rowOff>0</xdr:rowOff>
    </xdr:from>
    <xdr:to>
      <xdr:col>45</xdr:col>
      <xdr:colOff>581025</xdr:colOff>
      <xdr:row>65</xdr:row>
      <xdr:rowOff>0</xdr:rowOff>
    </xdr:to>
    <xdr:sp macro="" textlink="">
      <xdr:nvSpPr>
        <xdr:cNvPr id="108" name="Line 48">
          <a:extLst>
            <a:ext uri="{FF2B5EF4-FFF2-40B4-BE49-F238E27FC236}">
              <a16:creationId xmlns:a16="http://schemas.microsoft.com/office/drawing/2014/main" id="{00000000-0008-0000-0900-00006C000000}"/>
            </a:ext>
          </a:extLst>
        </xdr:cNvPr>
        <xdr:cNvSpPr>
          <a:spLocks noChangeShapeType="1"/>
        </xdr:cNvSpPr>
      </xdr:nvSpPr>
      <xdr:spPr bwMode="auto">
        <a:xfrm>
          <a:off x="18859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65</xdr:row>
      <xdr:rowOff>0</xdr:rowOff>
    </xdr:from>
    <xdr:to>
      <xdr:col>45</xdr:col>
      <xdr:colOff>647700</xdr:colOff>
      <xdr:row>65</xdr:row>
      <xdr:rowOff>0</xdr:rowOff>
    </xdr:to>
    <xdr:sp macro="" textlink="">
      <xdr:nvSpPr>
        <xdr:cNvPr id="109" name="Line 49">
          <a:extLst>
            <a:ext uri="{FF2B5EF4-FFF2-40B4-BE49-F238E27FC236}">
              <a16:creationId xmlns:a16="http://schemas.microsoft.com/office/drawing/2014/main" id="{00000000-0008-0000-0900-00006D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110" name="Line 50">
          <a:extLst>
            <a:ext uri="{FF2B5EF4-FFF2-40B4-BE49-F238E27FC236}">
              <a16:creationId xmlns:a16="http://schemas.microsoft.com/office/drawing/2014/main" id="{00000000-0008-0000-0900-00006E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111" name="Line 51">
          <a:extLst>
            <a:ext uri="{FF2B5EF4-FFF2-40B4-BE49-F238E27FC236}">
              <a16:creationId xmlns:a16="http://schemas.microsoft.com/office/drawing/2014/main" id="{00000000-0008-0000-0900-00006F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112" name="Line 52">
          <a:extLst>
            <a:ext uri="{FF2B5EF4-FFF2-40B4-BE49-F238E27FC236}">
              <a16:creationId xmlns:a16="http://schemas.microsoft.com/office/drawing/2014/main" id="{00000000-0008-0000-0900-000070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113" name="Line 53">
          <a:extLst>
            <a:ext uri="{FF2B5EF4-FFF2-40B4-BE49-F238E27FC236}">
              <a16:creationId xmlns:a16="http://schemas.microsoft.com/office/drawing/2014/main" id="{00000000-0008-0000-0900-000071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114" name="Line 54">
          <a:extLst>
            <a:ext uri="{FF2B5EF4-FFF2-40B4-BE49-F238E27FC236}">
              <a16:creationId xmlns:a16="http://schemas.microsoft.com/office/drawing/2014/main" id="{00000000-0008-0000-0900-000072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115" name="Line 55">
          <a:extLst>
            <a:ext uri="{FF2B5EF4-FFF2-40B4-BE49-F238E27FC236}">
              <a16:creationId xmlns:a16="http://schemas.microsoft.com/office/drawing/2014/main" id="{00000000-0008-0000-0900-000073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116" name="Line 56">
          <a:extLst>
            <a:ext uri="{FF2B5EF4-FFF2-40B4-BE49-F238E27FC236}">
              <a16:creationId xmlns:a16="http://schemas.microsoft.com/office/drawing/2014/main" id="{00000000-0008-0000-0900-000074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117" name="Line 57">
          <a:extLst>
            <a:ext uri="{FF2B5EF4-FFF2-40B4-BE49-F238E27FC236}">
              <a16:creationId xmlns:a16="http://schemas.microsoft.com/office/drawing/2014/main" id="{00000000-0008-0000-0900-000075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118" name="Line 58">
          <a:extLst>
            <a:ext uri="{FF2B5EF4-FFF2-40B4-BE49-F238E27FC236}">
              <a16:creationId xmlns:a16="http://schemas.microsoft.com/office/drawing/2014/main" id="{00000000-0008-0000-0900-000076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119" name="Line 59">
          <a:extLst>
            <a:ext uri="{FF2B5EF4-FFF2-40B4-BE49-F238E27FC236}">
              <a16:creationId xmlns:a16="http://schemas.microsoft.com/office/drawing/2014/main" id="{00000000-0008-0000-0900-000077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120" name="Line 60">
          <a:extLst>
            <a:ext uri="{FF2B5EF4-FFF2-40B4-BE49-F238E27FC236}">
              <a16:creationId xmlns:a16="http://schemas.microsoft.com/office/drawing/2014/main" id="{00000000-0008-0000-0900-000078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121" name="Line 61">
          <a:extLst>
            <a:ext uri="{FF2B5EF4-FFF2-40B4-BE49-F238E27FC236}">
              <a16:creationId xmlns:a16="http://schemas.microsoft.com/office/drawing/2014/main" id="{00000000-0008-0000-0900-000079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122" name="Line 62">
          <a:extLst>
            <a:ext uri="{FF2B5EF4-FFF2-40B4-BE49-F238E27FC236}">
              <a16:creationId xmlns:a16="http://schemas.microsoft.com/office/drawing/2014/main" id="{00000000-0008-0000-0900-00007A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123" name="Line 63">
          <a:extLst>
            <a:ext uri="{FF2B5EF4-FFF2-40B4-BE49-F238E27FC236}">
              <a16:creationId xmlns:a16="http://schemas.microsoft.com/office/drawing/2014/main" id="{00000000-0008-0000-0900-00007B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124" name="Line 64">
          <a:extLst>
            <a:ext uri="{FF2B5EF4-FFF2-40B4-BE49-F238E27FC236}">
              <a16:creationId xmlns:a16="http://schemas.microsoft.com/office/drawing/2014/main" id="{00000000-0008-0000-0900-00007C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125" name="Line 65">
          <a:extLst>
            <a:ext uri="{FF2B5EF4-FFF2-40B4-BE49-F238E27FC236}">
              <a16:creationId xmlns:a16="http://schemas.microsoft.com/office/drawing/2014/main" id="{00000000-0008-0000-0900-00007D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65</xdr:row>
      <xdr:rowOff>0</xdr:rowOff>
    </xdr:from>
    <xdr:to>
      <xdr:col>45</xdr:col>
      <xdr:colOff>523875</xdr:colOff>
      <xdr:row>65</xdr:row>
      <xdr:rowOff>0</xdr:rowOff>
    </xdr:to>
    <xdr:sp macro="" textlink="">
      <xdr:nvSpPr>
        <xdr:cNvPr id="126" name="Line 66">
          <a:extLst>
            <a:ext uri="{FF2B5EF4-FFF2-40B4-BE49-F238E27FC236}">
              <a16:creationId xmlns:a16="http://schemas.microsoft.com/office/drawing/2014/main" id="{00000000-0008-0000-0900-00007E000000}"/>
            </a:ext>
          </a:extLst>
        </xdr:cNvPr>
        <xdr:cNvSpPr>
          <a:spLocks noChangeShapeType="1"/>
        </xdr:cNvSpPr>
      </xdr:nvSpPr>
      <xdr:spPr bwMode="auto">
        <a:xfrm>
          <a:off x="19812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65</xdr:row>
      <xdr:rowOff>0</xdr:rowOff>
    </xdr:from>
    <xdr:to>
      <xdr:col>45</xdr:col>
      <xdr:colOff>485775</xdr:colOff>
      <xdr:row>65</xdr:row>
      <xdr:rowOff>0</xdr:rowOff>
    </xdr:to>
    <xdr:sp macro="" textlink="">
      <xdr:nvSpPr>
        <xdr:cNvPr id="127" name="Line 67">
          <a:extLst>
            <a:ext uri="{FF2B5EF4-FFF2-40B4-BE49-F238E27FC236}">
              <a16:creationId xmlns:a16="http://schemas.microsoft.com/office/drawing/2014/main" id="{00000000-0008-0000-0900-00007F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65</xdr:row>
      <xdr:rowOff>0</xdr:rowOff>
    </xdr:from>
    <xdr:to>
      <xdr:col>45</xdr:col>
      <xdr:colOff>533400</xdr:colOff>
      <xdr:row>65</xdr:row>
      <xdr:rowOff>0</xdr:rowOff>
    </xdr:to>
    <xdr:sp macro="" textlink="">
      <xdr:nvSpPr>
        <xdr:cNvPr id="128" name="Line 68">
          <a:extLst>
            <a:ext uri="{FF2B5EF4-FFF2-40B4-BE49-F238E27FC236}">
              <a16:creationId xmlns:a16="http://schemas.microsoft.com/office/drawing/2014/main" id="{00000000-0008-0000-0900-000080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65</xdr:row>
      <xdr:rowOff>0</xdr:rowOff>
    </xdr:from>
    <xdr:to>
      <xdr:col>45</xdr:col>
      <xdr:colOff>581025</xdr:colOff>
      <xdr:row>65</xdr:row>
      <xdr:rowOff>0</xdr:rowOff>
    </xdr:to>
    <xdr:sp macro="" textlink="">
      <xdr:nvSpPr>
        <xdr:cNvPr id="129" name="Line 69">
          <a:extLst>
            <a:ext uri="{FF2B5EF4-FFF2-40B4-BE49-F238E27FC236}">
              <a16:creationId xmlns:a16="http://schemas.microsoft.com/office/drawing/2014/main" id="{00000000-0008-0000-0900-000081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65</xdr:row>
      <xdr:rowOff>0</xdr:rowOff>
    </xdr:from>
    <xdr:to>
      <xdr:col>41</xdr:col>
      <xdr:colOff>133350</xdr:colOff>
      <xdr:row>65</xdr:row>
      <xdr:rowOff>0</xdr:rowOff>
    </xdr:to>
    <xdr:sp macro="" textlink="">
      <xdr:nvSpPr>
        <xdr:cNvPr id="130" name="Line 70">
          <a:extLst>
            <a:ext uri="{FF2B5EF4-FFF2-40B4-BE49-F238E27FC236}">
              <a16:creationId xmlns:a16="http://schemas.microsoft.com/office/drawing/2014/main" id="{00000000-0008-0000-0900-000082000000}"/>
            </a:ext>
          </a:extLst>
        </xdr:cNvPr>
        <xdr:cNvSpPr>
          <a:spLocks noChangeShapeType="1"/>
        </xdr:cNvSpPr>
      </xdr:nvSpPr>
      <xdr:spPr bwMode="auto">
        <a:xfrm>
          <a:off x="18002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65</xdr:row>
      <xdr:rowOff>0</xdr:rowOff>
    </xdr:from>
    <xdr:to>
      <xdr:col>45</xdr:col>
      <xdr:colOff>123825</xdr:colOff>
      <xdr:row>65</xdr:row>
      <xdr:rowOff>0</xdr:rowOff>
    </xdr:to>
    <xdr:sp macro="" textlink="">
      <xdr:nvSpPr>
        <xdr:cNvPr id="131" name="Line 71">
          <a:extLst>
            <a:ext uri="{FF2B5EF4-FFF2-40B4-BE49-F238E27FC236}">
              <a16:creationId xmlns:a16="http://schemas.microsoft.com/office/drawing/2014/main" id="{00000000-0008-0000-0900-000083000000}"/>
            </a:ext>
          </a:extLst>
        </xdr:cNvPr>
        <xdr:cNvSpPr>
          <a:spLocks noChangeShapeType="1"/>
        </xdr:cNvSpPr>
      </xdr:nvSpPr>
      <xdr:spPr bwMode="auto">
        <a:xfrm>
          <a:off x="19050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65</xdr:row>
      <xdr:rowOff>0</xdr:rowOff>
    </xdr:from>
    <xdr:to>
      <xdr:col>45</xdr:col>
      <xdr:colOff>581025</xdr:colOff>
      <xdr:row>65</xdr:row>
      <xdr:rowOff>0</xdr:rowOff>
    </xdr:to>
    <xdr:sp macro="" textlink="">
      <xdr:nvSpPr>
        <xdr:cNvPr id="132" name="Line 72">
          <a:extLst>
            <a:ext uri="{FF2B5EF4-FFF2-40B4-BE49-F238E27FC236}">
              <a16:creationId xmlns:a16="http://schemas.microsoft.com/office/drawing/2014/main" id="{00000000-0008-0000-0900-000084000000}"/>
            </a:ext>
          </a:extLst>
        </xdr:cNvPr>
        <xdr:cNvSpPr>
          <a:spLocks noChangeShapeType="1"/>
        </xdr:cNvSpPr>
      </xdr:nvSpPr>
      <xdr:spPr bwMode="auto">
        <a:xfrm>
          <a:off x="18859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65</xdr:row>
      <xdr:rowOff>0</xdr:rowOff>
    </xdr:from>
    <xdr:to>
      <xdr:col>45</xdr:col>
      <xdr:colOff>647700</xdr:colOff>
      <xdr:row>65</xdr:row>
      <xdr:rowOff>0</xdr:rowOff>
    </xdr:to>
    <xdr:sp macro="" textlink="">
      <xdr:nvSpPr>
        <xdr:cNvPr id="133" name="Line 73">
          <a:extLst>
            <a:ext uri="{FF2B5EF4-FFF2-40B4-BE49-F238E27FC236}">
              <a16:creationId xmlns:a16="http://schemas.microsoft.com/office/drawing/2014/main" id="{00000000-0008-0000-0900-000085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134" name="Line 74">
          <a:extLst>
            <a:ext uri="{FF2B5EF4-FFF2-40B4-BE49-F238E27FC236}">
              <a16:creationId xmlns:a16="http://schemas.microsoft.com/office/drawing/2014/main" id="{00000000-0008-0000-0900-000086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135" name="Line 75">
          <a:extLst>
            <a:ext uri="{FF2B5EF4-FFF2-40B4-BE49-F238E27FC236}">
              <a16:creationId xmlns:a16="http://schemas.microsoft.com/office/drawing/2014/main" id="{00000000-0008-0000-0900-000087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136" name="Line 76">
          <a:extLst>
            <a:ext uri="{FF2B5EF4-FFF2-40B4-BE49-F238E27FC236}">
              <a16:creationId xmlns:a16="http://schemas.microsoft.com/office/drawing/2014/main" id="{00000000-0008-0000-0900-000088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137" name="Line 77">
          <a:extLst>
            <a:ext uri="{FF2B5EF4-FFF2-40B4-BE49-F238E27FC236}">
              <a16:creationId xmlns:a16="http://schemas.microsoft.com/office/drawing/2014/main" id="{00000000-0008-0000-0900-000089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138" name="Line 78">
          <a:extLst>
            <a:ext uri="{FF2B5EF4-FFF2-40B4-BE49-F238E27FC236}">
              <a16:creationId xmlns:a16="http://schemas.microsoft.com/office/drawing/2014/main" id="{00000000-0008-0000-0900-00008A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139" name="Line 79">
          <a:extLst>
            <a:ext uri="{FF2B5EF4-FFF2-40B4-BE49-F238E27FC236}">
              <a16:creationId xmlns:a16="http://schemas.microsoft.com/office/drawing/2014/main" id="{00000000-0008-0000-0900-00008B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140" name="Line 80">
          <a:extLst>
            <a:ext uri="{FF2B5EF4-FFF2-40B4-BE49-F238E27FC236}">
              <a16:creationId xmlns:a16="http://schemas.microsoft.com/office/drawing/2014/main" id="{00000000-0008-0000-0900-00008C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141" name="Line 81">
          <a:extLst>
            <a:ext uri="{FF2B5EF4-FFF2-40B4-BE49-F238E27FC236}">
              <a16:creationId xmlns:a16="http://schemas.microsoft.com/office/drawing/2014/main" id="{00000000-0008-0000-0900-00008D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142" name="Line 82">
          <a:extLst>
            <a:ext uri="{FF2B5EF4-FFF2-40B4-BE49-F238E27FC236}">
              <a16:creationId xmlns:a16="http://schemas.microsoft.com/office/drawing/2014/main" id="{00000000-0008-0000-0900-00008E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143" name="Line 83">
          <a:extLst>
            <a:ext uri="{FF2B5EF4-FFF2-40B4-BE49-F238E27FC236}">
              <a16:creationId xmlns:a16="http://schemas.microsoft.com/office/drawing/2014/main" id="{00000000-0008-0000-0900-00008F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144" name="Line 84">
          <a:extLst>
            <a:ext uri="{FF2B5EF4-FFF2-40B4-BE49-F238E27FC236}">
              <a16:creationId xmlns:a16="http://schemas.microsoft.com/office/drawing/2014/main" id="{00000000-0008-0000-0900-000090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145" name="Line 85">
          <a:extLst>
            <a:ext uri="{FF2B5EF4-FFF2-40B4-BE49-F238E27FC236}">
              <a16:creationId xmlns:a16="http://schemas.microsoft.com/office/drawing/2014/main" id="{00000000-0008-0000-0900-000091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146" name="Line 86">
          <a:extLst>
            <a:ext uri="{FF2B5EF4-FFF2-40B4-BE49-F238E27FC236}">
              <a16:creationId xmlns:a16="http://schemas.microsoft.com/office/drawing/2014/main" id="{00000000-0008-0000-0900-000092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147" name="Line 87">
          <a:extLst>
            <a:ext uri="{FF2B5EF4-FFF2-40B4-BE49-F238E27FC236}">
              <a16:creationId xmlns:a16="http://schemas.microsoft.com/office/drawing/2014/main" id="{00000000-0008-0000-0900-000093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148" name="Line 88">
          <a:extLst>
            <a:ext uri="{FF2B5EF4-FFF2-40B4-BE49-F238E27FC236}">
              <a16:creationId xmlns:a16="http://schemas.microsoft.com/office/drawing/2014/main" id="{00000000-0008-0000-0900-000094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149" name="Line 89">
          <a:extLst>
            <a:ext uri="{FF2B5EF4-FFF2-40B4-BE49-F238E27FC236}">
              <a16:creationId xmlns:a16="http://schemas.microsoft.com/office/drawing/2014/main" id="{00000000-0008-0000-0900-000095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65</xdr:row>
      <xdr:rowOff>0</xdr:rowOff>
    </xdr:from>
    <xdr:to>
      <xdr:col>45</xdr:col>
      <xdr:colOff>523875</xdr:colOff>
      <xdr:row>65</xdr:row>
      <xdr:rowOff>0</xdr:rowOff>
    </xdr:to>
    <xdr:sp macro="" textlink="">
      <xdr:nvSpPr>
        <xdr:cNvPr id="150" name="Line 90">
          <a:extLst>
            <a:ext uri="{FF2B5EF4-FFF2-40B4-BE49-F238E27FC236}">
              <a16:creationId xmlns:a16="http://schemas.microsoft.com/office/drawing/2014/main" id="{00000000-0008-0000-0900-000096000000}"/>
            </a:ext>
          </a:extLst>
        </xdr:cNvPr>
        <xdr:cNvSpPr>
          <a:spLocks noChangeShapeType="1"/>
        </xdr:cNvSpPr>
      </xdr:nvSpPr>
      <xdr:spPr bwMode="auto">
        <a:xfrm>
          <a:off x="19812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65</xdr:row>
      <xdr:rowOff>0</xdr:rowOff>
    </xdr:from>
    <xdr:to>
      <xdr:col>45</xdr:col>
      <xdr:colOff>485775</xdr:colOff>
      <xdr:row>65</xdr:row>
      <xdr:rowOff>0</xdr:rowOff>
    </xdr:to>
    <xdr:sp macro="" textlink="">
      <xdr:nvSpPr>
        <xdr:cNvPr id="151" name="Line 91">
          <a:extLst>
            <a:ext uri="{FF2B5EF4-FFF2-40B4-BE49-F238E27FC236}">
              <a16:creationId xmlns:a16="http://schemas.microsoft.com/office/drawing/2014/main" id="{00000000-0008-0000-0900-000097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65</xdr:row>
      <xdr:rowOff>0</xdr:rowOff>
    </xdr:from>
    <xdr:to>
      <xdr:col>45</xdr:col>
      <xdr:colOff>533400</xdr:colOff>
      <xdr:row>65</xdr:row>
      <xdr:rowOff>0</xdr:rowOff>
    </xdr:to>
    <xdr:sp macro="" textlink="">
      <xdr:nvSpPr>
        <xdr:cNvPr id="152" name="Line 92">
          <a:extLst>
            <a:ext uri="{FF2B5EF4-FFF2-40B4-BE49-F238E27FC236}">
              <a16:creationId xmlns:a16="http://schemas.microsoft.com/office/drawing/2014/main" id="{00000000-0008-0000-0900-000098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65</xdr:row>
      <xdr:rowOff>0</xdr:rowOff>
    </xdr:from>
    <xdr:to>
      <xdr:col>45</xdr:col>
      <xdr:colOff>581025</xdr:colOff>
      <xdr:row>65</xdr:row>
      <xdr:rowOff>0</xdr:rowOff>
    </xdr:to>
    <xdr:sp macro="" textlink="">
      <xdr:nvSpPr>
        <xdr:cNvPr id="153" name="Line 93">
          <a:extLst>
            <a:ext uri="{FF2B5EF4-FFF2-40B4-BE49-F238E27FC236}">
              <a16:creationId xmlns:a16="http://schemas.microsoft.com/office/drawing/2014/main" id="{00000000-0008-0000-0900-000099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65</xdr:row>
      <xdr:rowOff>0</xdr:rowOff>
    </xdr:from>
    <xdr:to>
      <xdr:col>41</xdr:col>
      <xdr:colOff>133350</xdr:colOff>
      <xdr:row>65</xdr:row>
      <xdr:rowOff>0</xdr:rowOff>
    </xdr:to>
    <xdr:sp macro="" textlink="">
      <xdr:nvSpPr>
        <xdr:cNvPr id="154" name="Line 94">
          <a:extLst>
            <a:ext uri="{FF2B5EF4-FFF2-40B4-BE49-F238E27FC236}">
              <a16:creationId xmlns:a16="http://schemas.microsoft.com/office/drawing/2014/main" id="{00000000-0008-0000-0900-00009A000000}"/>
            </a:ext>
          </a:extLst>
        </xdr:cNvPr>
        <xdr:cNvSpPr>
          <a:spLocks noChangeShapeType="1"/>
        </xdr:cNvSpPr>
      </xdr:nvSpPr>
      <xdr:spPr bwMode="auto">
        <a:xfrm>
          <a:off x="18002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65</xdr:row>
      <xdr:rowOff>0</xdr:rowOff>
    </xdr:from>
    <xdr:to>
      <xdr:col>45</xdr:col>
      <xdr:colOff>123825</xdr:colOff>
      <xdr:row>65</xdr:row>
      <xdr:rowOff>0</xdr:rowOff>
    </xdr:to>
    <xdr:sp macro="" textlink="">
      <xdr:nvSpPr>
        <xdr:cNvPr id="155" name="Line 95">
          <a:extLst>
            <a:ext uri="{FF2B5EF4-FFF2-40B4-BE49-F238E27FC236}">
              <a16:creationId xmlns:a16="http://schemas.microsoft.com/office/drawing/2014/main" id="{00000000-0008-0000-0900-00009B000000}"/>
            </a:ext>
          </a:extLst>
        </xdr:cNvPr>
        <xdr:cNvSpPr>
          <a:spLocks noChangeShapeType="1"/>
        </xdr:cNvSpPr>
      </xdr:nvSpPr>
      <xdr:spPr bwMode="auto">
        <a:xfrm>
          <a:off x="19050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65</xdr:row>
      <xdr:rowOff>0</xdr:rowOff>
    </xdr:from>
    <xdr:to>
      <xdr:col>45</xdr:col>
      <xdr:colOff>581025</xdr:colOff>
      <xdr:row>65</xdr:row>
      <xdr:rowOff>0</xdr:rowOff>
    </xdr:to>
    <xdr:sp macro="" textlink="">
      <xdr:nvSpPr>
        <xdr:cNvPr id="156" name="Line 96">
          <a:extLst>
            <a:ext uri="{FF2B5EF4-FFF2-40B4-BE49-F238E27FC236}">
              <a16:creationId xmlns:a16="http://schemas.microsoft.com/office/drawing/2014/main" id="{00000000-0008-0000-0900-00009C000000}"/>
            </a:ext>
          </a:extLst>
        </xdr:cNvPr>
        <xdr:cNvSpPr>
          <a:spLocks noChangeShapeType="1"/>
        </xdr:cNvSpPr>
      </xdr:nvSpPr>
      <xdr:spPr bwMode="auto">
        <a:xfrm>
          <a:off x="18859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65</xdr:row>
      <xdr:rowOff>0</xdr:rowOff>
    </xdr:from>
    <xdr:to>
      <xdr:col>45</xdr:col>
      <xdr:colOff>647700</xdr:colOff>
      <xdr:row>65</xdr:row>
      <xdr:rowOff>0</xdr:rowOff>
    </xdr:to>
    <xdr:sp macro="" textlink="">
      <xdr:nvSpPr>
        <xdr:cNvPr id="157" name="Line 97">
          <a:extLst>
            <a:ext uri="{FF2B5EF4-FFF2-40B4-BE49-F238E27FC236}">
              <a16:creationId xmlns:a16="http://schemas.microsoft.com/office/drawing/2014/main" id="{00000000-0008-0000-0900-00009D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158" name="Line 98">
          <a:extLst>
            <a:ext uri="{FF2B5EF4-FFF2-40B4-BE49-F238E27FC236}">
              <a16:creationId xmlns:a16="http://schemas.microsoft.com/office/drawing/2014/main" id="{00000000-0008-0000-0900-00009E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159" name="Line 99">
          <a:extLst>
            <a:ext uri="{FF2B5EF4-FFF2-40B4-BE49-F238E27FC236}">
              <a16:creationId xmlns:a16="http://schemas.microsoft.com/office/drawing/2014/main" id="{00000000-0008-0000-0900-00009F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160" name="Line 100">
          <a:extLst>
            <a:ext uri="{FF2B5EF4-FFF2-40B4-BE49-F238E27FC236}">
              <a16:creationId xmlns:a16="http://schemas.microsoft.com/office/drawing/2014/main" id="{00000000-0008-0000-0900-0000A0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161" name="Line 101">
          <a:extLst>
            <a:ext uri="{FF2B5EF4-FFF2-40B4-BE49-F238E27FC236}">
              <a16:creationId xmlns:a16="http://schemas.microsoft.com/office/drawing/2014/main" id="{00000000-0008-0000-0900-0000A1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162" name="Line 102">
          <a:extLst>
            <a:ext uri="{FF2B5EF4-FFF2-40B4-BE49-F238E27FC236}">
              <a16:creationId xmlns:a16="http://schemas.microsoft.com/office/drawing/2014/main" id="{00000000-0008-0000-0900-0000A2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163" name="Line 103">
          <a:extLst>
            <a:ext uri="{FF2B5EF4-FFF2-40B4-BE49-F238E27FC236}">
              <a16:creationId xmlns:a16="http://schemas.microsoft.com/office/drawing/2014/main" id="{00000000-0008-0000-0900-0000A3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164" name="Line 104">
          <a:extLst>
            <a:ext uri="{FF2B5EF4-FFF2-40B4-BE49-F238E27FC236}">
              <a16:creationId xmlns:a16="http://schemas.microsoft.com/office/drawing/2014/main" id="{00000000-0008-0000-0900-0000A4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165" name="Line 105">
          <a:extLst>
            <a:ext uri="{FF2B5EF4-FFF2-40B4-BE49-F238E27FC236}">
              <a16:creationId xmlns:a16="http://schemas.microsoft.com/office/drawing/2014/main" id="{00000000-0008-0000-0900-0000A5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65</xdr:row>
      <xdr:rowOff>0</xdr:rowOff>
    </xdr:from>
    <xdr:to>
      <xdr:col>44</xdr:col>
      <xdr:colOff>523875</xdr:colOff>
      <xdr:row>65</xdr:row>
      <xdr:rowOff>0</xdr:rowOff>
    </xdr:to>
    <xdr:sp macro="" textlink="">
      <xdr:nvSpPr>
        <xdr:cNvPr id="166" name="Line 106">
          <a:extLst>
            <a:ext uri="{FF2B5EF4-FFF2-40B4-BE49-F238E27FC236}">
              <a16:creationId xmlns:a16="http://schemas.microsoft.com/office/drawing/2014/main" id="{00000000-0008-0000-0900-0000A6000000}"/>
            </a:ext>
          </a:extLst>
        </xdr:cNvPr>
        <xdr:cNvSpPr>
          <a:spLocks noChangeShapeType="1"/>
        </xdr:cNvSpPr>
      </xdr:nvSpPr>
      <xdr:spPr bwMode="auto">
        <a:xfrm>
          <a:off x="18288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65</xdr:row>
      <xdr:rowOff>0</xdr:rowOff>
    </xdr:from>
    <xdr:to>
      <xdr:col>44</xdr:col>
      <xdr:colOff>485775</xdr:colOff>
      <xdr:row>65</xdr:row>
      <xdr:rowOff>0</xdr:rowOff>
    </xdr:to>
    <xdr:sp macro="" textlink="">
      <xdr:nvSpPr>
        <xdr:cNvPr id="167" name="Line 107">
          <a:extLst>
            <a:ext uri="{FF2B5EF4-FFF2-40B4-BE49-F238E27FC236}">
              <a16:creationId xmlns:a16="http://schemas.microsoft.com/office/drawing/2014/main" id="{00000000-0008-0000-0900-0000A7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65</xdr:row>
      <xdr:rowOff>0</xdr:rowOff>
    </xdr:from>
    <xdr:to>
      <xdr:col>44</xdr:col>
      <xdr:colOff>533400</xdr:colOff>
      <xdr:row>65</xdr:row>
      <xdr:rowOff>0</xdr:rowOff>
    </xdr:to>
    <xdr:sp macro="" textlink="">
      <xdr:nvSpPr>
        <xdr:cNvPr id="168" name="Line 108">
          <a:extLst>
            <a:ext uri="{FF2B5EF4-FFF2-40B4-BE49-F238E27FC236}">
              <a16:creationId xmlns:a16="http://schemas.microsoft.com/office/drawing/2014/main" id="{00000000-0008-0000-0900-0000A8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65</xdr:row>
      <xdr:rowOff>0</xdr:rowOff>
    </xdr:from>
    <xdr:to>
      <xdr:col>44</xdr:col>
      <xdr:colOff>581025</xdr:colOff>
      <xdr:row>65</xdr:row>
      <xdr:rowOff>0</xdr:rowOff>
    </xdr:to>
    <xdr:sp macro="" textlink="">
      <xdr:nvSpPr>
        <xdr:cNvPr id="169" name="Line 109">
          <a:extLst>
            <a:ext uri="{FF2B5EF4-FFF2-40B4-BE49-F238E27FC236}">
              <a16:creationId xmlns:a16="http://schemas.microsoft.com/office/drawing/2014/main" id="{00000000-0008-0000-0900-0000A9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65</xdr:row>
      <xdr:rowOff>0</xdr:rowOff>
    </xdr:from>
    <xdr:to>
      <xdr:col>40</xdr:col>
      <xdr:colOff>133350</xdr:colOff>
      <xdr:row>65</xdr:row>
      <xdr:rowOff>0</xdr:rowOff>
    </xdr:to>
    <xdr:sp macro="" textlink="">
      <xdr:nvSpPr>
        <xdr:cNvPr id="170" name="Line 110">
          <a:extLst>
            <a:ext uri="{FF2B5EF4-FFF2-40B4-BE49-F238E27FC236}">
              <a16:creationId xmlns:a16="http://schemas.microsoft.com/office/drawing/2014/main" id="{00000000-0008-0000-0900-0000AA000000}"/>
            </a:ext>
          </a:extLst>
        </xdr:cNvPr>
        <xdr:cNvSpPr>
          <a:spLocks noChangeShapeType="1"/>
        </xdr:cNvSpPr>
      </xdr:nvSpPr>
      <xdr:spPr bwMode="auto">
        <a:xfrm>
          <a:off x="16478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65</xdr:row>
      <xdr:rowOff>0</xdr:rowOff>
    </xdr:from>
    <xdr:to>
      <xdr:col>44</xdr:col>
      <xdr:colOff>123825</xdr:colOff>
      <xdr:row>65</xdr:row>
      <xdr:rowOff>0</xdr:rowOff>
    </xdr:to>
    <xdr:sp macro="" textlink="">
      <xdr:nvSpPr>
        <xdr:cNvPr id="171" name="Line 111">
          <a:extLst>
            <a:ext uri="{FF2B5EF4-FFF2-40B4-BE49-F238E27FC236}">
              <a16:creationId xmlns:a16="http://schemas.microsoft.com/office/drawing/2014/main" id="{00000000-0008-0000-0900-0000AB000000}"/>
            </a:ext>
          </a:extLst>
        </xdr:cNvPr>
        <xdr:cNvSpPr>
          <a:spLocks noChangeShapeType="1"/>
        </xdr:cNvSpPr>
      </xdr:nvSpPr>
      <xdr:spPr bwMode="auto">
        <a:xfrm>
          <a:off x="17526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65</xdr:row>
      <xdr:rowOff>0</xdr:rowOff>
    </xdr:from>
    <xdr:to>
      <xdr:col>44</xdr:col>
      <xdr:colOff>581025</xdr:colOff>
      <xdr:row>65</xdr:row>
      <xdr:rowOff>0</xdr:rowOff>
    </xdr:to>
    <xdr:sp macro="" textlink="">
      <xdr:nvSpPr>
        <xdr:cNvPr id="172" name="Line 112">
          <a:extLst>
            <a:ext uri="{FF2B5EF4-FFF2-40B4-BE49-F238E27FC236}">
              <a16:creationId xmlns:a16="http://schemas.microsoft.com/office/drawing/2014/main" id="{00000000-0008-0000-0900-0000AC000000}"/>
            </a:ext>
          </a:extLst>
        </xdr:cNvPr>
        <xdr:cNvSpPr>
          <a:spLocks noChangeShapeType="1"/>
        </xdr:cNvSpPr>
      </xdr:nvSpPr>
      <xdr:spPr bwMode="auto">
        <a:xfrm>
          <a:off x="17335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65</xdr:row>
      <xdr:rowOff>0</xdr:rowOff>
    </xdr:from>
    <xdr:to>
      <xdr:col>44</xdr:col>
      <xdr:colOff>647700</xdr:colOff>
      <xdr:row>65</xdr:row>
      <xdr:rowOff>0</xdr:rowOff>
    </xdr:to>
    <xdr:sp macro="" textlink="">
      <xdr:nvSpPr>
        <xdr:cNvPr id="173" name="Line 113">
          <a:extLst>
            <a:ext uri="{FF2B5EF4-FFF2-40B4-BE49-F238E27FC236}">
              <a16:creationId xmlns:a16="http://schemas.microsoft.com/office/drawing/2014/main" id="{00000000-0008-0000-0900-0000AD000000}"/>
            </a:ext>
          </a:extLst>
        </xdr:cNvPr>
        <xdr:cNvSpPr>
          <a:spLocks noChangeShapeType="1"/>
        </xdr:cNvSpPr>
      </xdr:nvSpPr>
      <xdr:spPr bwMode="auto">
        <a:xfrm>
          <a:off x="16478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65</xdr:row>
      <xdr:rowOff>0</xdr:rowOff>
    </xdr:from>
    <xdr:to>
      <xdr:col>45</xdr:col>
      <xdr:colOff>523875</xdr:colOff>
      <xdr:row>65</xdr:row>
      <xdr:rowOff>0</xdr:rowOff>
    </xdr:to>
    <xdr:sp macro="" textlink="">
      <xdr:nvSpPr>
        <xdr:cNvPr id="174" name="Line 114">
          <a:extLst>
            <a:ext uri="{FF2B5EF4-FFF2-40B4-BE49-F238E27FC236}">
              <a16:creationId xmlns:a16="http://schemas.microsoft.com/office/drawing/2014/main" id="{00000000-0008-0000-0900-0000AE000000}"/>
            </a:ext>
          </a:extLst>
        </xdr:cNvPr>
        <xdr:cNvSpPr>
          <a:spLocks noChangeShapeType="1"/>
        </xdr:cNvSpPr>
      </xdr:nvSpPr>
      <xdr:spPr bwMode="auto">
        <a:xfrm>
          <a:off x="1981200" y="16287750"/>
          <a:ext cx="51816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65</xdr:row>
      <xdr:rowOff>0</xdr:rowOff>
    </xdr:from>
    <xdr:to>
      <xdr:col>45</xdr:col>
      <xdr:colOff>485775</xdr:colOff>
      <xdr:row>65</xdr:row>
      <xdr:rowOff>0</xdr:rowOff>
    </xdr:to>
    <xdr:sp macro="" textlink="">
      <xdr:nvSpPr>
        <xdr:cNvPr id="175" name="Line 115">
          <a:extLst>
            <a:ext uri="{FF2B5EF4-FFF2-40B4-BE49-F238E27FC236}">
              <a16:creationId xmlns:a16="http://schemas.microsoft.com/office/drawing/2014/main" id="{00000000-0008-0000-0900-0000AF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65</xdr:row>
      <xdr:rowOff>0</xdr:rowOff>
    </xdr:from>
    <xdr:to>
      <xdr:col>45</xdr:col>
      <xdr:colOff>533400</xdr:colOff>
      <xdr:row>65</xdr:row>
      <xdr:rowOff>0</xdr:rowOff>
    </xdr:to>
    <xdr:sp macro="" textlink="">
      <xdr:nvSpPr>
        <xdr:cNvPr id="176" name="Line 116">
          <a:extLst>
            <a:ext uri="{FF2B5EF4-FFF2-40B4-BE49-F238E27FC236}">
              <a16:creationId xmlns:a16="http://schemas.microsoft.com/office/drawing/2014/main" id="{00000000-0008-0000-0900-0000B0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65</xdr:row>
      <xdr:rowOff>0</xdr:rowOff>
    </xdr:from>
    <xdr:to>
      <xdr:col>45</xdr:col>
      <xdr:colOff>581025</xdr:colOff>
      <xdr:row>65</xdr:row>
      <xdr:rowOff>0</xdr:rowOff>
    </xdr:to>
    <xdr:sp macro="" textlink="">
      <xdr:nvSpPr>
        <xdr:cNvPr id="177" name="Line 117">
          <a:extLst>
            <a:ext uri="{FF2B5EF4-FFF2-40B4-BE49-F238E27FC236}">
              <a16:creationId xmlns:a16="http://schemas.microsoft.com/office/drawing/2014/main" id="{00000000-0008-0000-0900-0000B1000000}"/>
            </a:ext>
          </a:extLst>
        </xdr:cNvPr>
        <xdr:cNvSpPr>
          <a:spLocks noChangeShapeType="1"/>
        </xdr:cNvSpPr>
      </xdr:nvSpPr>
      <xdr:spPr bwMode="auto">
        <a:xfrm>
          <a:off x="1800225"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65</xdr:row>
      <xdr:rowOff>0</xdr:rowOff>
    </xdr:from>
    <xdr:to>
      <xdr:col>41</xdr:col>
      <xdr:colOff>133350</xdr:colOff>
      <xdr:row>65</xdr:row>
      <xdr:rowOff>0</xdr:rowOff>
    </xdr:to>
    <xdr:sp macro="" textlink="">
      <xdr:nvSpPr>
        <xdr:cNvPr id="178" name="Line 118">
          <a:extLst>
            <a:ext uri="{FF2B5EF4-FFF2-40B4-BE49-F238E27FC236}">
              <a16:creationId xmlns:a16="http://schemas.microsoft.com/office/drawing/2014/main" id="{00000000-0008-0000-0900-0000B2000000}"/>
            </a:ext>
          </a:extLst>
        </xdr:cNvPr>
        <xdr:cNvSpPr>
          <a:spLocks noChangeShapeType="1"/>
        </xdr:cNvSpPr>
      </xdr:nvSpPr>
      <xdr:spPr bwMode="auto">
        <a:xfrm>
          <a:off x="1800225" y="16287750"/>
          <a:ext cx="47339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65</xdr:row>
      <xdr:rowOff>0</xdr:rowOff>
    </xdr:from>
    <xdr:to>
      <xdr:col>45</xdr:col>
      <xdr:colOff>123825</xdr:colOff>
      <xdr:row>65</xdr:row>
      <xdr:rowOff>0</xdr:rowOff>
    </xdr:to>
    <xdr:sp macro="" textlink="">
      <xdr:nvSpPr>
        <xdr:cNvPr id="179" name="Line 119">
          <a:extLst>
            <a:ext uri="{FF2B5EF4-FFF2-40B4-BE49-F238E27FC236}">
              <a16:creationId xmlns:a16="http://schemas.microsoft.com/office/drawing/2014/main" id="{00000000-0008-0000-0900-0000B3000000}"/>
            </a:ext>
          </a:extLst>
        </xdr:cNvPr>
        <xdr:cNvSpPr>
          <a:spLocks noChangeShapeType="1"/>
        </xdr:cNvSpPr>
      </xdr:nvSpPr>
      <xdr:spPr bwMode="auto">
        <a:xfrm>
          <a:off x="1905000" y="16287750"/>
          <a:ext cx="52292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65</xdr:row>
      <xdr:rowOff>0</xdr:rowOff>
    </xdr:from>
    <xdr:to>
      <xdr:col>45</xdr:col>
      <xdr:colOff>581025</xdr:colOff>
      <xdr:row>65</xdr:row>
      <xdr:rowOff>0</xdr:rowOff>
    </xdr:to>
    <xdr:sp macro="" textlink="">
      <xdr:nvSpPr>
        <xdr:cNvPr id="180" name="Line 120">
          <a:extLst>
            <a:ext uri="{FF2B5EF4-FFF2-40B4-BE49-F238E27FC236}">
              <a16:creationId xmlns:a16="http://schemas.microsoft.com/office/drawing/2014/main" id="{00000000-0008-0000-0900-0000B4000000}"/>
            </a:ext>
          </a:extLst>
        </xdr:cNvPr>
        <xdr:cNvSpPr>
          <a:spLocks noChangeShapeType="1"/>
        </xdr:cNvSpPr>
      </xdr:nvSpPr>
      <xdr:spPr bwMode="auto">
        <a:xfrm>
          <a:off x="1885950" y="16287750"/>
          <a:ext cx="52768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126423</xdr:colOff>
      <xdr:row>65</xdr:row>
      <xdr:rowOff>0</xdr:rowOff>
    </xdr:from>
    <xdr:to>
      <xdr:col>45</xdr:col>
      <xdr:colOff>126423</xdr:colOff>
      <xdr:row>65</xdr:row>
      <xdr:rowOff>0</xdr:rowOff>
    </xdr:to>
    <xdr:sp macro="" textlink="">
      <xdr:nvSpPr>
        <xdr:cNvPr id="181" name="Line 121">
          <a:extLst>
            <a:ext uri="{FF2B5EF4-FFF2-40B4-BE49-F238E27FC236}">
              <a16:creationId xmlns:a16="http://schemas.microsoft.com/office/drawing/2014/main" id="{00000000-0008-0000-0900-0000B5000000}"/>
            </a:ext>
          </a:extLst>
        </xdr:cNvPr>
        <xdr:cNvSpPr>
          <a:spLocks noChangeShapeType="1"/>
        </xdr:cNvSpPr>
      </xdr:nvSpPr>
      <xdr:spPr bwMode="auto">
        <a:xfrm>
          <a:off x="1774248" y="16287750"/>
          <a:ext cx="53625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mc:AlternateContent xmlns:mc="http://schemas.openxmlformats.org/markup-compatibility/2006">
    <mc:Choice xmlns:a14="http://schemas.microsoft.com/office/drawing/2010/main" Requires="a14">
      <xdr:twoCellAnchor editAs="oneCell">
        <xdr:from>
          <xdr:col>2</xdr:col>
          <xdr:colOff>0</xdr:colOff>
          <xdr:row>69</xdr:row>
          <xdr:rowOff>201386</xdr:rowOff>
        </xdr:from>
        <xdr:to>
          <xdr:col>3</xdr:col>
          <xdr:colOff>114300</xdr:colOff>
          <xdr:row>70</xdr:row>
          <xdr:rowOff>190500</xdr:rowOff>
        </xdr:to>
        <xdr:sp macro="" textlink="">
          <xdr:nvSpPr>
            <xdr:cNvPr id="122893" name="Option Button 13" hidden="1">
              <a:extLst>
                <a:ext uri="{63B3BB69-23CF-44E3-9099-C40C66FF867C}">
                  <a14:compatExt spid="_x0000_s122893"/>
                </a:ext>
                <a:ext uri="{FF2B5EF4-FFF2-40B4-BE49-F238E27FC236}">
                  <a16:creationId xmlns:a16="http://schemas.microsoft.com/office/drawing/2014/main" id="{00000000-0008-0000-0900-00000D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69</xdr:row>
          <xdr:rowOff>201386</xdr:rowOff>
        </xdr:from>
        <xdr:to>
          <xdr:col>17</xdr:col>
          <xdr:colOff>0</xdr:colOff>
          <xdr:row>70</xdr:row>
          <xdr:rowOff>190500</xdr:rowOff>
        </xdr:to>
        <xdr:sp macro="" textlink="">
          <xdr:nvSpPr>
            <xdr:cNvPr id="122894" name="Option Button 14" hidden="1">
              <a:extLst>
                <a:ext uri="{63B3BB69-23CF-44E3-9099-C40C66FF867C}">
                  <a14:compatExt spid="_x0000_s122894"/>
                </a:ext>
                <a:ext uri="{FF2B5EF4-FFF2-40B4-BE49-F238E27FC236}">
                  <a16:creationId xmlns:a16="http://schemas.microsoft.com/office/drawing/2014/main" id="{00000000-0008-0000-0900-00000E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69</xdr:row>
          <xdr:rowOff>190500</xdr:rowOff>
        </xdr:from>
        <xdr:to>
          <xdr:col>44</xdr:col>
          <xdr:colOff>10886</xdr:colOff>
          <xdr:row>70</xdr:row>
          <xdr:rowOff>190500</xdr:rowOff>
        </xdr:to>
        <xdr:sp macro="" textlink="">
          <xdr:nvSpPr>
            <xdr:cNvPr id="122895" name="Option Button 15" hidden="1">
              <a:extLst>
                <a:ext uri="{63B3BB69-23CF-44E3-9099-C40C66FF867C}">
                  <a14:compatExt spid="_x0000_s122895"/>
                </a:ext>
                <a:ext uri="{FF2B5EF4-FFF2-40B4-BE49-F238E27FC236}">
                  <a16:creationId xmlns:a16="http://schemas.microsoft.com/office/drawing/2014/main" id="{00000000-0008-0000-0900-00000F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69</xdr:row>
          <xdr:rowOff>174171</xdr:rowOff>
        </xdr:from>
        <xdr:to>
          <xdr:col>44</xdr:col>
          <xdr:colOff>141514</xdr:colOff>
          <xdr:row>71</xdr:row>
          <xdr:rowOff>10886</xdr:rowOff>
        </xdr:to>
        <xdr:sp macro="" textlink="">
          <xdr:nvSpPr>
            <xdr:cNvPr id="122896" name="Group Box 16" hidden="1">
              <a:extLst>
                <a:ext uri="{63B3BB69-23CF-44E3-9099-C40C66FF867C}">
                  <a14:compatExt spid="_x0000_s122896"/>
                </a:ext>
                <a:ext uri="{FF2B5EF4-FFF2-40B4-BE49-F238E27FC236}">
                  <a16:creationId xmlns:a16="http://schemas.microsoft.com/office/drawing/2014/main" id="{00000000-0008-0000-0900-000010E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75</xdr:row>
          <xdr:rowOff>201386</xdr:rowOff>
        </xdr:from>
        <xdr:to>
          <xdr:col>3</xdr:col>
          <xdr:colOff>114300</xdr:colOff>
          <xdr:row>76</xdr:row>
          <xdr:rowOff>190500</xdr:rowOff>
        </xdr:to>
        <xdr:sp macro="" textlink="">
          <xdr:nvSpPr>
            <xdr:cNvPr id="122897" name="Option Button 17" hidden="1">
              <a:extLst>
                <a:ext uri="{63B3BB69-23CF-44E3-9099-C40C66FF867C}">
                  <a14:compatExt spid="_x0000_s122897"/>
                </a:ext>
                <a:ext uri="{FF2B5EF4-FFF2-40B4-BE49-F238E27FC236}">
                  <a16:creationId xmlns:a16="http://schemas.microsoft.com/office/drawing/2014/main" id="{00000000-0008-0000-0900-000011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75</xdr:row>
          <xdr:rowOff>201386</xdr:rowOff>
        </xdr:from>
        <xdr:to>
          <xdr:col>17</xdr:col>
          <xdr:colOff>0</xdr:colOff>
          <xdr:row>76</xdr:row>
          <xdr:rowOff>190500</xdr:rowOff>
        </xdr:to>
        <xdr:sp macro="" textlink="">
          <xdr:nvSpPr>
            <xdr:cNvPr id="122898" name="Option Button 18" hidden="1">
              <a:extLst>
                <a:ext uri="{63B3BB69-23CF-44E3-9099-C40C66FF867C}">
                  <a14:compatExt spid="_x0000_s122898"/>
                </a:ext>
                <a:ext uri="{FF2B5EF4-FFF2-40B4-BE49-F238E27FC236}">
                  <a16:creationId xmlns:a16="http://schemas.microsoft.com/office/drawing/2014/main" id="{00000000-0008-0000-0900-000012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0</xdr:colOff>
          <xdr:row>75</xdr:row>
          <xdr:rowOff>190500</xdr:rowOff>
        </xdr:from>
        <xdr:to>
          <xdr:col>44</xdr:col>
          <xdr:colOff>10886</xdr:colOff>
          <xdr:row>76</xdr:row>
          <xdr:rowOff>190500</xdr:rowOff>
        </xdr:to>
        <xdr:sp macro="" textlink="">
          <xdr:nvSpPr>
            <xdr:cNvPr id="122899" name="Option Button 19" hidden="1">
              <a:extLst>
                <a:ext uri="{63B3BB69-23CF-44E3-9099-C40C66FF867C}">
                  <a14:compatExt spid="_x0000_s122899"/>
                </a:ext>
                <a:ext uri="{FF2B5EF4-FFF2-40B4-BE49-F238E27FC236}">
                  <a16:creationId xmlns:a16="http://schemas.microsoft.com/office/drawing/2014/main" id="{00000000-0008-0000-0900-000013E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75</xdr:row>
          <xdr:rowOff>174171</xdr:rowOff>
        </xdr:from>
        <xdr:to>
          <xdr:col>45</xdr:col>
          <xdr:colOff>10886</xdr:colOff>
          <xdr:row>76</xdr:row>
          <xdr:rowOff>217714</xdr:rowOff>
        </xdr:to>
        <xdr:sp macro="" textlink="">
          <xdr:nvSpPr>
            <xdr:cNvPr id="122900" name="Group Box 20" hidden="1">
              <a:extLst>
                <a:ext uri="{63B3BB69-23CF-44E3-9099-C40C66FF867C}">
                  <a14:compatExt spid="_x0000_s122900"/>
                </a:ext>
                <a:ext uri="{FF2B5EF4-FFF2-40B4-BE49-F238E27FC236}">
                  <a16:creationId xmlns:a16="http://schemas.microsoft.com/office/drawing/2014/main" id="{00000000-0008-0000-0900-000014E001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twoCellAnchor>
    <xdr:from>
      <xdr:col>11</xdr:col>
      <xdr:colOff>28575</xdr:colOff>
      <xdr:row>98</xdr:row>
      <xdr:rowOff>0</xdr:rowOff>
    </xdr:from>
    <xdr:to>
      <xdr:col>43</xdr:col>
      <xdr:colOff>523875</xdr:colOff>
      <xdr:row>98</xdr:row>
      <xdr:rowOff>0</xdr:rowOff>
    </xdr:to>
    <xdr:sp macro="" textlink="">
      <xdr:nvSpPr>
        <xdr:cNvPr id="190" name="Line 1">
          <a:extLst>
            <a:ext uri="{FF2B5EF4-FFF2-40B4-BE49-F238E27FC236}">
              <a16:creationId xmlns:a16="http://schemas.microsoft.com/office/drawing/2014/main" id="{00000000-0008-0000-0900-0000BE00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191" name="Line 2">
          <a:extLst>
            <a:ext uri="{FF2B5EF4-FFF2-40B4-BE49-F238E27FC236}">
              <a16:creationId xmlns:a16="http://schemas.microsoft.com/office/drawing/2014/main" id="{00000000-0008-0000-0900-0000BF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192" name="Line 3">
          <a:extLst>
            <a:ext uri="{FF2B5EF4-FFF2-40B4-BE49-F238E27FC236}">
              <a16:creationId xmlns:a16="http://schemas.microsoft.com/office/drawing/2014/main" id="{00000000-0008-0000-0900-0000C0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193" name="Line 4">
          <a:extLst>
            <a:ext uri="{FF2B5EF4-FFF2-40B4-BE49-F238E27FC236}">
              <a16:creationId xmlns:a16="http://schemas.microsoft.com/office/drawing/2014/main" id="{00000000-0008-0000-0900-0000C1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194" name="Line 6">
          <a:extLst>
            <a:ext uri="{FF2B5EF4-FFF2-40B4-BE49-F238E27FC236}">
              <a16:creationId xmlns:a16="http://schemas.microsoft.com/office/drawing/2014/main" id="{00000000-0008-0000-0900-0000C200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195" name="Line 7">
          <a:extLst>
            <a:ext uri="{FF2B5EF4-FFF2-40B4-BE49-F238E27FC236}">
              <a16:creationId xmlns:a16="http://schemas.microsoft.com/office/drawing/2014/main" id="{00000000-0008-0000-0900-0000C300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196" name="Line 8">
          <a:extLst>
            <a:ext uri="{FF2B5EF4-FFF2-40B4-BE49-F238E27FC236}">
              <a16:creationId xmlns:a16="http://schemas.microsoft.com/office/drawing/2014/main" id="{00000000-0008-0000-0900-0000C400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197" name="Line 9">
          <a:extLst>
            <a:ext uri="{FF2B5EF4-FFF2-40B4-BE49-F238E27FC236}">
              <a16:creationId xmlns:a16="http://schemas.microsoft.com/office/drawing/2014/main" id="{00000000-0008-0000-0900-0000C5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198" name="Line 11">
          <a:extLst>
            <a:ext uri="{FF2B5EF4-FFF2-40B4-BE49-F238E27FC236}">
              <a16:creationId xmlns:a16="http://schemas.microsoft.com/office/drawing/2014/main" id="{00000000-0008-0000-0900-0000C600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199" name="Line 12">
          <a:extLst>
            <a:ext uri="{FF2B5EF4-FFF2-40B4-BE49-F238E27FC236}">
              <a16:creationId xmlns:a16="http://schemas.microsoft.com/office/drawing/2014/main" id="{00000000-0008-0000-0900-0000C7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00" name="Line 13">
          <a:extLst>
            <a:ext uri="{FF2B5EF4-FFF2-40B4-BE49-F238E27FC236}">
              <a16:creationId xmlns:a16="http://schemas.microsoft.com/office/drawing/2014/main" id="{00000000-0008-0000-0900-0000C8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01" name="Line 14">
          <a:extLst>
            <a:ext uri="{FF2B5EF4-FFF2-40B4-BE49-F238E27FC236}">
              <a16:creationId xmlns:a16="http://schemas.microsoft.com/office/drawing/2014/main" id="{00000000-0008-0000-0900-0000C9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02" name="Line 15">
          <a:extLst>
            <a:ext uri="{FF2B5EF4-FFF2-40B4-BE49-F238E27FC236}">
              <a16:creationId xmlns:a16="http://schemas.microsoft.com/office/drawing/2014/main" id="{00000000-0008-0000-0900-0000CA00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03" name="Line 16">
          <a:extLst>
            <a:ext uri="{FF2B5EF4-FFF2-40B4-BE49-F238E27FC236}">
              <a16:creationId xmlns:a16="http://schemas.microsoft.com/office/drawing/2014/main" id="{00000000-0008-0000-0900-0000CB00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04" name="Line 17">
          <a:extLst>
            <a:ext uri="{FF2B5EF4-FFF2-40B4-BE49-F238E27FC236}">
              <a16:creationId xmlns:a16="http://schemas.microsoft.com/office/drawing/2014/main" id="{00000000-0008-0000-0900-0000CC00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05" name="Line 18">
          <a:extLst>
            <a:ext uri="{FF2B5EF4-FFF2-40B4-BE49-F238E27FC236}">
              <a16:creationId xmlns:a16="http://schemas.microsoft.com/office/drawing/2014/main" id="{00000000-0008-0000-0900-0000CD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98</xdr:row>
      <xdr:rowOff>0</xdr:rowOff>
    </xdr:from>
    <xdr:to>
      <xdr:col>44</xdr:col>
      <xdr:colOff>523875</xdr:colOff>
      <xdr:row>98</xdr:row>
      <xdr:rowOff>0</xdr:rowOff>
    </xdr:to>
    <xdr:sp macro="" textlink="">
      <xdr:nvSpPr>
        <xdr:cNvPr id="206" name="Line 19">
          <a:extLst>
            <a:ext uri="{FF2B5EF4-FFF2-40B4-BE49-F238E27FC236}">
              <a16:creationId xmlns:a16="http://schemas.microsoft.com/office/drawing/2014/main" id="{00000000-0008-0000-0900-0000CE000000}"/>
            </a:ext>
          </a:extLst>
        </xdr:cNvPr>
        <xdr:cNvSpPr>
          <a:spLocks noChangeShapeType="1"/>
        </xdr:cNvSpPr>
      </xdr:nvSpPr>
      <xdr:spPr bwMode="auto">
        <a:xfrm>
          <a:off x="19812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98</xdr:row>
      <xdr:rowOff>0</xdr:rowOff>
    </xdr:from>
    <xdr:to>
      <xdr:col>44</xdr:col>
      <xdr:colOff>485775</xdr:colOff>
      <xdr:row>98</xdr:row>
      <xdr:rowOff>0</xdr:rowOff>
    </xdr:to>
    <xdr:sp macro="" textlink="">
      <xdr:nvSpPr>
        <xdr:cNvPr id="207" name="Line 20">
          <a:extLst>
            <a:ext uri="{FF2B5EF4-FFF2-40B4-BE49-F238E27FC236}">
              <a16:creationId xmlns:a16="http://schemas.microsoft.com/office/drawing/2014/main" id="{00000000-0008-0000-0900-0000CF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98</xdr:row>
      <xdr:rowOff>0</xdr:rowOff>
    </xdr:from>
    <xdr:to>
      <xdr:col>44</xdr:col>
      <xdr:colOff>533400</xdr:colOff>
      <xdr:row>98</xdr:row>
      <xdr:rowOff>0</xdr:rowOff>
    </xdr:to>
    <xdr:sp macro="" textlink="">
      <xdr:nvSpPr>
        <xdr:cNvPr id="208" name="Line 21">
          <a:extLst>
            <a:ext uri="{FF2B5EF4-FFF2-40B4-BE49-F238E27FC236}">
              <a16:creationId xmlns:a16="http://schemas.microsoft.com/office/drawing/2014/main" id="{00000000-0008-0000-0900-0000D0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98</xdr:row>
      <xdr:rowOff>0</xdr:rowOff>
    </xdr:from>
    <xdr:to>
      <xdr:col>44</xdr:col>
      <xdr:colOff>581025</xdr:colOff>
      <xdr:row>98</xdr:row>
      <xdr:rowOff>0</xdr:rowOff>
    </xdr:to>
    <xdr:sp macro="" textlink="">
      <xdr:nvSpPr>
        <xdr:cNvPr id="209" name="Line 22">
          <a:extLst>
            <a:ext uri="{FF2B5EF4-FFF2-40B4-BE49-F238E27FC236}">
              <a16:creationId xmlns:a16="http://schemas.microsoft.com/office/drawing/2014/main" id="{00000000-0008-0000-0900-0000D1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98</xdr:row>
      <xdr:rowOff>0</xdr:rowOff>
    </xdr:from>
    <xdr:to>
      <xdr:col>40</xdr:col>
      <xdr:colOff>133350</xdr:colOff>
      <xdr:row>98</xdr:row>
      <xdr:rowOff>0</xdr:rowOff>
    </xdr:to>
    <xdr:sp macro="" textlink="">
      <xdr:nvSpPr>
        <xdr:cNvPr id="210" name="Line 23">
          <a:extLst>
            <a:ext uri="{FF2B5EF4-FFF2-40B4-BE49-F238E27FC236}">
              <a16:creationId xmlns:a16="http://schemas.microsoft.com/office/drawing/2014/main" id="{00000000-0008-0000-0900-0000D2000000}"/>
            </a:ext>
          </a:extLst>
        </xdr:cNvPr>
        <xdr:cNvSpPr>
          <a:spLocks noChangeShapeType="1"/>
        </xdr:cNvSpPr>
      </xdr:nvSpPr>
      <xdr:spPr bwMode="auto">
        <a:xfrm>
          <a:off x="18002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98</xdr:row>
      <xdr:rowOff>0</xdr:rowOff>
    </xdr:from>
    <xdr:to>
      <xdr:col>44</xdr:col>
      <xdr:colOff>123825</xdr:colOff>
      <xdr:row>98</xdr:row>
      <xdr:rowOff>0</xdr:rowOff>
    </xdr:to>
    <xdr:sp macro="" textlink="">
      <xdr:nvSpPr>
        <xdr:cNvPr id="211" name="Line 24">
          <a:extLst>
            <a:ext uri="{FF2B5EF4-FFF2-40B4-BE49-F238E27FC236}">
              <a16:creationId xmlns:a16="http://schemas.microsoft.com/office/drawing/2014/main" id="{00000000-0008-0000-0900-0000D3000000}"/>
            </a:ext>
          </a:extLst>
        </xdr:cNvPr>
        <xdr:cNvSpPr>
          <a:spLocks noChangeShapeType="1"/>
        </xdr:cNvSpPr>
      </xdr:nvSpPr>
      <xdr:spPr bwMode="auto">
        <a:xfrm>
          <a:off x="19050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98</xdr:row>
      <xdr:rowOff>0</xdr:rowOff>
    </xdr:from>
    <xdr:to>
      <xdr:col>44</xdr:col>
      <xdr:colOff>581025</xdr:colOff>
      <xdr:row>98</xdr:row>
      <xdr:rowOff>0</xdr:rowOff>
    </xdr:to>
    <xdr:sp macro="" textlink="">
      <xdr:nvSpPr>
        <xdr:cNvPr id="212" name="Line 25">
          <a:extLst>
            <a:ext uri="{FF2B5EF4-FFF2-40B4-BE49-F238E27FC236}">
              <a16:creationId xmlns:a16="http://schemas.microsoft.com/office/drawing/2014/main" id="{00000000-0008-0000-0900-0000D4000000}"/>
            </a:ext>
          </a:extLst>
        </xdr:cNvPr>
        <xdr:cNvSpPr>
          <a:spLocks noChangeShapeType="1"/>
        </xdr:cNvSpPr>
      </xdr:nvSpPr>
      <xdr:spPr bwMode="auto">
        <a:xfrm>
          <a:off x="18859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98</xdr:row>
      <xdr:rowOff>0</xdr:rowOff>
    </xdr:from>
    <xdr:to>
      <xdr:col>44</xdr:col>
      <xdr:colOff>647700</xdr:colOff>
      <xdr:row>98</xdr:row>
      <xdr:rowOff>0</xdr:rowOff>
    </xdr:to>
    <xdr:sp macro="" textlink="">
      <xdr:nvSpPr>
        <xdr:cNvPr id="213" name="Line 26">
          <a:extLst>
            <a:ext uri="{FF2B5EF4-FFF2-40B4-BE49-F238E27FC236}">
              <a16:creationId xmlns:a16="http://schemas.microsoft.com/office/drawing/2014/main" id="{00000000-0008-0000-0900-0000D5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14" name="Line 27">
          <a:extLst>
            <a:ext uri="{FF2B5EF4-FFF2-40B4-BE49-F238E27FC236}">
              <a16:creationId xmlns:a16="http://schemas.microsoft.com/office/drawing/2014/main" id="{00000000-0008-0000-0900-0000D600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15" name="Line 28">
          <a:extLst>
            <a:ext uri="{FF2B5EF4-FFF2-40B4-BE49-F238E27FC236}">
              <a16:creationId xmlns:a16="http://schemas.microsoft.com/office/drawing/2014/main" id="{00000000-0008-0000-0900-0000D7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16" name="Line 29">
          <a:extLst>
            <a:ext uri="{FF2B5EF4-FFF2-40B4-BE49-F238E27FC236}">
              <a16:creationId xmlns:a16="http://schemas.microsoft.com/office/drawing/2014/main" id="{00000000-0008-0000-0900-0000D8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17" name="Line 30">
          <a:extLst>
            <a:ext uri="{FF2B5EF4-FFF2-40B4-BE49-F238E27FC236}">
              <a16:creationId xmlns:a16="http://schemas.microsoft.com/office/drawing/2014/main" id="{00000000-0008-0000-0900-0000D9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18" name="Line 31">
          <a:extLst>
            <a:ext uri="{FF2B5EF4-FFF2-40B4-BE49-F238E27FC236}">
              <a16:creationId xmlns:a16="http://schemas.microsoft.com/office/drawing/2014/main" id="{00000000-0008-0000-0900-0000DA00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19" name="Line 32">
          <a:extLst>
            <a:ext uri="{FF2B5EF4-FFF2-40B4-BE49-F238E27FC236}">
              <a16:creationId xmlns:a16="http://schemas.microsoft.com/office/drawing/2014/main" id="{00000000-0008-0000-0900-0000DB00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20" name="Line 33">
          <a:extLst>
            <a:ext uri="{FF2B5EF4-FFF2-40B4-BE49-F238E27FC236}">
              <a16:creationId xmlns:a16="http://schemas.microsoft.com/office/drawing/2014/main" id="{00000000-0008-0000-0900-0000DC00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21" name="Line 34">
          <a:extLst>
            <a:ext uri="{FF2B5EF4-FFF2-40B4-BE49-F238E27FC236}">
              <a16:creationId xmlns:a16="http://schemas.microsoft.com/office/drawing/2014/main" id="{00000000-0008-0000-0900-0000DD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22" name="Line 35">
          <a:extLst>
            <a:ext uri="{FF2B5EF4-FFF2-40B4-BE49-F238E27FC236}">
              <a16:creationId xmlns:a16="http://schemas.microsoft.com/office/drawing/2014/main" id="{00000000-0008-0000-0900-0000DE00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23" name="Line 36">
          <a:extLst>
            <a:ext uri="{FF2B5EF4-FFF2-40B4-BE49-F238E27FC236}">
              <a16:creationId xmlns:a16="http://schemas.microsoft.com/office/drawing/2014/main" id="{00000000-0008-0000-0900-0000DF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24" name="Line 37">
          <a:extLst>
            <a:ext uri="{FF2B5EF4-FFF2-40B4-BE49-F238E27FC236}">
              <a16:creationId xmlns:a16="http://schemas.microsoft.com/office/drawing/2014/main" id="{00000000-0008-0000-0900-0000E0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25" name="Line 38">
          <a:extLst>
            <a:ext uri="{FF2B5EF4-FFF2-40B4-BE49-F238E27FC236}">
              <a16:creationId xmlns:a16="http://schemas.microsoft.com/office/drawing/2014/main" id="{00000000-0008-0000-0900-0000E1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26" name="Line 39">
          <a:extLst>
            <a:ext uri="{FF2B5EF4-FFF2-40B4-BE49-F238E27FC236}">
              <a16:creationId xmlns:a16="http://schemas.microsoft.com/office/drawing/2014/main" id="{00000000-0008-0000-0900-0000E200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27" name="Line 40">
          <a:extLst>
            <a:ext uri="{FF2B5EF4-FFF2-40B4-BE49-F238E27FC236}">
              <a16:creationId xmlns:a16="http://schemas.microsoft.com/office/drawing/2014/main" id="{00000000-0008-0000-0900-0000E300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28" name="Line 41">
          <a:extLst>
            <a:ext uri="{FF2B5EF4-FFF2-40B4-BE49-F238E27FC236}">
              <a16:creationId xmlns:a16="http://schemas.microsoft.com/office/drawing/2014/main" id="{00000000-0008-0000-0900-0000E400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29" name="Line 42">
          <a:extLst>
            <a:ext uri="{FF2B5EF4-FFF2-40B4-BE49-F238E27FC236}">
              <a16:creationId xmlns:a16="http://schemas.microsoft.com/office/drawing/2014/main" id="{00000000-0008-0000-0900-0000E5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98</xdr:row>
      <xdr:rowOff>0</xdr:rowOff>
    </xdr:from>
    <xdr:to>
      <xdr:col>44</xdr:col>
      <xdr:colOff>523875</xdr:colOff>
      <xdr:row>98</xdr:row>
      <xdr:rowOff>0</xdr:rowOff>
    </xdr:to>
    <xdr:sp macro="" textlink="">
      <xdr:nvSpPr>
        <xdr:cNvPr id="230" name="Line 43">
          <a:extLst>
            <a:ext uri="{FF2B5EF4-FFF2-40B4-BE49-F238E27FC236}">
              <a16:creationId xmlns:a16="http://schemas.microsoft.com/office/drawing/2014/main" id="{00000000-0008-0000-0900-0000E6000000}"/>
            </a:ext>
          </a:extLst>
        </xdr:cNvPr>
        <xdr:cNvSpPr>
          <a:spLocks noChangeShapeType="1"/>
        </xdr:cNvSpPr>
      </xdr:nvSpPr>
      <xdr:spPr bwMode="auto">
        <a:xfrm>
          <a:off x="19812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98</xdr:row>
      <xdr:rowOff>0</xdr:rowOff>
    </xdr:from>
    <xdr:to>
      <xdr:col>44</xdr:col>
      <xdr:colOff>485775</xdr:colOff>
      <xdr:row>98</xdr:row>
      <xdr:rowOff>0</xdr:rowOff>
    </xdr:to>
    <xdr:sp macro="" textlink="">
      <xdr:nvSpPr>
        <xdr:cNvPr id="231" name="Line 44">
          <a:extLst>
            <a:ext uri="{FF2B5EF4-FFF2-40B4-BE49-F238E27FC236}">
              <a16:creationId xmlns:a16="http://schemas.microsoft.com/office/drawing/2014/main" id="{00000000-0008-0000-0900-0000E7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98</xdr:row>
      <xdr:rowOff>0</xdr:rowOff>
    </xdr:from>
    <xdr:to>
      <xdr:col>44</xdr:col>
      <xdr:colOff>533400</xdr:colOff>
      <xdr:row>98</xdr:row>
      <xdr:rowOff>0</xdr:rowOff>
    </xdr:to>
    <xdr:sp macro="" textlink="">
      <xdr:nvSpPr>
        <xdr:cNvPr id="232" name="Line 45">
          <a:extLst>
            <a:ext uri="{FF2B5EF4-FFF2-40B4-BE49-F238E27FC236}">
              <a16:creationId xmlns:a16="http://schemas.microsoft.com/office/drawing/2014/main" id="{00000000-0008-0000-0900-0000E8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98</xdr:row>
      <xdr:rowOff>0</xdr:rowOff>
    </xdr:from>
    <xdr:to>
      <xdr:col>44</xdr:col>
      <xdr:colOff>581025</xdr:colOff>
      <xdr:row>98</xdr:row>
      <xdr:rowOff>0</xdr:rowOff>
    </xdr:to>
    <xdr:sp macro="" textlink="">
      <xdr:nvSpPr>
        <xdr:cNvPr id="233" name="Line 46">
          <a:extLst>
            <a:ext uri="{FF2B5EF4-FFF2-40B4-BE49-F238E27FC236}">
              <a16:creationId xmlns:a16="http://schemas.microsoft.com/office/drawing/2014/main" id="{00000000-0008-0000-0900-0000E9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98</xdr:row>
      <xdr:rowOff>0</xdr:rowOff>
    </xdr:from>
    <xdr:to>
      <xdr:col>40</xdr:col>
      <xdr:colOff>133350</xdr:colOff>
      <xdr:row>98</xdr:row>
      <xdr:rowOff>0</xdr:rowOff>
    </xdr:to>
    <xdr:sp macro="" textlink="">
      <xdr:nvSpPr>
        <xdr:cNvPr id="234" name="Line 47">
          <a:extLst>
            <a:ext uri="{FF2B5EF4-FFF2-40B4-BE49-F238E27FC236}">
              <a16:creationId xmlns:a16="http://schemas.microsoft.com/office/drawing/2014/main" id="{00000000-0008-0000-0900-0000EA000000}"/>
            </a:ext>
          </a:extLst>
        </xdr:cNvPr>
        <xdr:cNvSpPr>
          <a:spLocks noChangeShapeType="1"/>
        </xdr:cNvSpPr>
      </xdr:nvSpPr>
      <xdr:spPr bwMode="auto">
        <a:xfrm>
          <a:off x="18002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98</xdr:row>
      <xdr:rowOff>0</xdr:rowOff>
    </xdr:from>
    <xdr:to>
      <xdr:col>44</xdr:col>
      <xdr:colOff>123825</xdr:colOff>
      <xdr:row>98</xdr:row>
      <xdr:rowOff>0</xdr:rowOff>
    </xdr:to>
    <xdr:sp macro="" textlink="">
      <xdr:nvSpPr>
        <xdr:cNvPr id="235" name="Line 48">
          <a:extLst>
            <a:ext uri="{FF2B5EF4-FFF2-40B4-BE49-F238E27FC236}">
              <a16:creationId xmlns:a16="http://schemas.microsoft.com/office/drawing/2014/main" id="{00000000-0008-0000-0900-0000EB000000}"/>
            </a:ext>
          </a:extLst>
        </xdr:cNvPr>
        <xdr:cNvSpPr>
          <a:spLocks noChangeShapeType="1"/>
        </xdr:cNvSpPr>
      </xdr:nvSpPr>
      <xdr:spPr bwMode="auto">
        <a:xfrm>
          <a:off x="19050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98</xdr:row>
      <xdr:rowOff>0</xdr:rowOff>
    </xdr:from>
    <xdr:to>
      <xdr:col>44</xdr:col>
      <xdr:colOff>581025</xdr:colOff>
      <xdr:row>98</xdr:row>
      <xdr:rowOff>0</xdr:rowOff>
    </xdr:to>
    <xdr:sp macro="" textlink="">
      <xdr:nvSpPr>
        <xdr:cNvPr id="236" name="Line 49">
          <a:extLst>
            <a:ext uri="{FF2B5EF4-FFF2-40B4-BE49-F238E27FC236}">
              <a16:creationId xmlns:a16="http://schemas.microsoft.com/office/drawing/2014/main" id="{00000000-0008-0000-0900-0000EC000000}"/>
            </a:ext>
          </a:extLst>
        </xdr:cNvPr>
        <xdr:cNvSpPr>
          <a:spLocks noChangeShapeType="1"/>
        </xdr:cNvSpPr>
      </xdr:nvSpPr>
      <xdr:spPr bwMode="auto">
        <a:xfrm>
          <a:off x="18859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98</xdr:row>
      <xdr:rowOff>0</xdr:rowOff>
    </xdr:from>
    <xdr:to>
      <xdr:col>44</xdr:col>
      <xdr:colOff>647700</xdr:colOff>
      <xdr:row>98</xdr:row>
      <xdr:rowOff>0</xdr:rowOff>
    </xdr:to>
    <xdr:sp macro="" textlink="">
      <xdr:nvSpPr>
        <xdr:cNvPr id="237" name="Line 50">
          <a:extLst>
            <a:ext uri="{FF2B5EF4-FFF2-40B4-BE49-F238E27FC236}">
              <a16:creationId xmlns:a16="http://schemas.microsoft.com/office/drawing/2014/main" id="{00000000-0008-0000-0900-0000ED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38" name="Line 51">
          <a:extLst>
            <a:ext uri="{FF2B5EF4-FFF2-40B4-BE49-F238E27FC236}">
              <a16:creationId xmlns:a16="http://schemas.microsoft.com/office/drawing/2014/main" id="{00000000-0008-0000-0900-0000EE00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39" name="Line 52">
          <a:extLst>
            <a:ext uri="{FF2B5EF4-FFF2-40B4-BE49-F238E27FC236}">
              <a16:creationId xmlns:a16="http://schemas.microsoft.com/office/drawing/2014/main" id="{00000000-0008-0000-0900-0000EF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40" name="Line 53">
          <a:extLst>
            <a:ext uri="{FF2B5EF4-FFF2-40B4-BE49-F238E27FC236}">
              <a16:creationId xmlns:a16="http://schemas.microsoft.com/office/drawing/2014/main" id="{00000000-0008-0000-0900-0000F0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41" name="Line 54">
          <a:extLst>
            <a:ext uri="{FF2B5EF4-FFF2-40B4-BE49-F238E27FC236}">
              <a16:creationId xmlns:a16="http://schemas.microsoft.com/office/drawing/2014/main" id="{00000000-0008-0000-0900-0000F1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42" name="Line 55">
          <a:extLst>
            <a:ext uri="{FF2B5EF4-FFF2-40B4-BE49-F238E27FC236}">
              <a16:creationId xmlns:a16="http://schemas.microsoft.com/office/drawing/2014/main" id="{00000000-0008-0000-0900-0000F200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43" name="Line 56">
          <a:extLst>
            <a:ext uri="{FF2B5EF4-FFF2-40B4-BE49-F238E27FC236}">
              <a16:creationId xmlns:a16="http://schemas.microsoft.com/office/drawing/2014/main" id="{00000000-0008-0000-0900-0000F300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44" name="Line 57">
          <a:extLst>
            <a:ext uri="{FF2B5EF4-FFF2-40B4-BE49-F238E27FC236}">
              <a16:creationId xmlns:a16="http://schemas.microsoft.com/office/drawing/2014/main" id="{00000000-0008-0000-0900-0000F400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45" name="Line 58">
          <a:extLst>
            <a:ext uri="{FF2B5EF4-FFF2-40B4-BE49-F238E27FC236}">
              <a16:creationId xmlns:a16="http://schemas.microsoft.com/office/drawing/2014/main" id="{00000000-0008-0000-0900-0000F5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46" name="Line 59">
          <a:extLst>
            <a:ext uri="{FF2B5EF4-FFF2-40B4-BE49-F238E27FC236}">
              <a16:creationId xmlns:a16="http://schemas.microsoft.com/office/drawing/2014/main" id="{00000000-0008-0000-0900-0000F600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47" name="Line 60">
          <a:extLst>
            <a:ext uri="{FF2B5EF4-FFF2-40B4-BE49-F238E27FC236}">
              <a16:creationId xmlns:a16="http://schemas.microsoft.com/office/drawing/2014/main" id="{00000000-0008-0000-0900-0000F7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48" name="Line 61">
          <a:extLst>
            <a:ext uri="{FF2B5EF4-FFF2-40B4-BE49-F238E27FC236}">
              <a16:creationId xmlns:a16="http://schemas.microsoft.com/office/drawing/2014/main" id="{00000000-0008-0000-0900-0000F8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49" name="Line 62">
          <a:extLst>
            <a:ext uri="{FF2B5EF4-FFF2-40B4-BE49-F238E27FC236}">
              <a16:creationId xmlns:a16="http://schemas.microsoft.com/office/drawing/2014/main" id="{00000000-0008-0000-0900-0000F9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50" name="Line 63">
          <a:extLst>
            <a:ext uri="{FF2B5EF4-FFF2-40B4-BE49-F238E27FC236}">
              <a16:creationId xmlns:a16="http://schemas.microsoft.com/office/drawing/2014/main" id="{00000000-0008-0000-0900-0000FA00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51" name="Line 64">
          <a:extLst>
            <a:ext uri="{FF2B5EF4-FFF2-40B4-BE49-F238E27FC236}">
              <a16:creationId xmlns:a16="http://schemas.microsoft.com/office/drawing/2014/main" id="{00000000-0008-0000-0900-0000FB00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52" name="Line 65">
          <a:extLst>
            <a:ext uri="{FF2B5EF4-FFF2-40B4-BE49-F238E27FC236}">
              <a16:creationId xmlns:a16="http://schemas.microsoft.com/office/drawing/2014/main" id="{00000000-0008-0000-0900-0000FC00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53" name="Line 66">
          <a:extLst>
            <a:ext uri="{FF2B5EF4-FFF2-40B4-BE49-F238E27FC236}">
              <a16:creationId xmlns:a16="http://schemas.microsoft.com/office/drawing/2014/main" id="{00000000-0008-0000-0900-0000FD00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98</xdr:row>
      <xdr:rowOff>0</xdr:rowOff>
    </xdr:from>
    <xdr:to>
      <xdr:col>44</xdr:col>
      <xdr:colOff>523875</xdr:colOff>
      <xdr:row>98</xdr:row>
      <xdr:rowOff>0</xdr:rowOff>
    </xdr:to>
    <xdr:sp macro="" textlink="">
      <xdr:nvSpPr>
        <xdr:cNvPr id="254" name="Line 67">
          <a:extLst>
            <a:ext uri="{FF2B5EF4-FFF2-40B4-BE49-F238E27FC236}">
              <a16:creationId xmlns:a16="http://schemas.microsoft.com/office/drawing/2014/main" id="{00000000-0008-0000-0900-0000FE000000}"/>
            </a:ext>
          </a:extLst>
        </xdr:cNvPr>
        <xdr:cNvSpPr>
          <a:spLocks noChangeShapeType="1"/>
        </xdr:cNvSpPr>
      </xdr:nvSpPr>
      <xdr:spPr bwMode="auto">
        <a:xfrm>
          <a:off x="19812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98</xdr:row>
      <xdr:rowOff>0</xdr:rowOff>
    </xdr:from>
    <xdr:to>
      <xdr:col>44</xdr:col>
      <xdr:colOff>485775</xdr:colOff>
      <xdr:row>98</xdr:row>
      <xdr:rowOff>0</xdr:rowOff>
    </xdr:to>
    <xdr:sp macro="" textlink="">
      <xdr:nvSpPr>
        <xdr:cNvPr id="255" name="Line 68">
          <a:extLst>
            <a:ext uri="{FF2B5EF4-FFF2-40B4-BE49-F238E27FC236}">
              <a16:creationId xmlns:a16="http://schemas.microsoft.com/office/drawing/2014/main" id="{00000000-0008-0000-0900-0000FF00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98</xdr:row>
      <xdr:rowOff>0</xdr:rowOff>
    </xdr:from>
    <xdr:to>
      <xdr:col>44</xdr:col>
      <xdr:colOff>533400</xdr:colOff>
      <xdr:row>98</xdr:row>
      <xdr:rowOff>0</xdr:rowOff>
    </xdr:to>
    <xdr:sp macro="" textlink="">
      <xdr:nvSpPr>
        <xdr:cNvPr id="256" name="Line 69">
          <a:extLst>
            <a:ext uri="{FF2B5EF4-FFF2-40B4-BE49-F238E27FC236}">
              <a16:creationId xmlns:a16="http://schemas.microsoft.com/office/drawing/2014/main" id="{00000000-0008-0000-0900-000000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98</xdr:row>
      <xdr:rowOff>0</xdr:rowOff>
    </xdr:from>
    <xdr:to>
      <xdr:col>44</xdr:col>
      <xdr:colOff>581025</xdr:colOff>
      <xdr:row>98</xdr:row>
      <xdr:rowOff>0</xdr:rowOff>
    </xdr:to>
    <xdr:sp macro="" textlink="">
      <xdr:nvSpPr>
        <xdr:cNvPr id="257" name="Line 70">
          <a:extLst>
            <a:ext uri="{FF2B5EF4-FFF2-40B4-BE49-F238E27FC236}">
              <a16:creationId xmlns:a16="http://schemas.microsoft.com/office/drawing/2014/main" id="{00000000-0008-0000-0900-000001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98</xdr:row>
      <xdr:rowOff>0</xdr:rowOff>
    </xdr:from>
    <xdr:to>
      <xdr:col>40</xdr:col>
      <xdr:colOff>133350</xdr:colOff>
      <xdr:row>98</xdr:row>
      <xdr:rowOff>0</xdr:rowOff>
    </xdr:to>
    <xdr:sp macro="" textlink="">
      <xdr:nvSpPr>
        <xdr:cNvPr id="258" name="Line 71">
          <a:extLst>
            <a:ext uri="{FF2B5EF4-FFF2-40B4-BE49-F238E27FC236}">
              <a16:creationId xmlns:a16="http://schemas.microsoft.com/office/drawing/2014/main" id="{00000000-0008-0000-0900-000002010000}"/>
            </a:ext>
          </a:extLst>
        </xdr:cNvPr>
        <xdr:cNvSpPr>
          <a:spLocks noChangeShapeType="1"/>
        </xdr:cNvSpPr>
      </xdr:nvSpPr>
      <xdr:spPr bwMode="auto">
        <a:xfrm>
          <a:off x="18002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98</xdr:row>
      <xdr:rowOff>0</xdr:rowOff>
    </xdr:from>
    <xdr:to>
      <xdr:col>44</xdr:col>
      <xdr:colOff>123825</xdr:colOff>
      <xdr:row>98</xdr:row>
      <xdr:rowOff>0</xdr:rowOff>
    </xdr:to>
    <xdr:sp macro="" textlink="">
      <xdr:nvSpPr>
        <xdr:cNvPr id="259" name="Line 72">
          <a:extLst>
            <a:ext uri="{FF2B5EF4-FFF2-40B4-BE49-F238E27FC236}">
              <a16:creationId xmlns:a16="http://schemas.microsoft.com/office/drawing/2014/main" id="{00000000-0008-0000-0900-000003010000}"/>
            </a:ext>
          </a:extLst>
        </xdr:cNvPr>
        <xdr:cNvSpPr>
          <a:spLocks noChangeShapeType="1"/>
        </xdr:cNvSpPr>
      </xdr:nvSpPr>
      <xdr:spPr bwMode="auto">
        <a:xfrm>
          <a:off x="19050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98</xdr:row>
      <xdr:rowOff>0</xdr:rowOff>
    </xdr:from>
    <xdr:to>
      <xdr:col>44</xdr:col>
      <xdr:colOff>581025</xdr:colOff>
      <xdr:row>98</xdr:row>
      <xdr:rowOff>0</xdr:rowOff>
    </xdr:to>
    <xdr:sp macro="" textlink="">
      <xdr:nvSpPr>
        <xdr:cNvPr id="260" name="Line 73">
          <a:extLst>
            <a:ext uri="{FF2B5EF4-FFF2-40B4-BE49-F238E27FC236}">
              <a16:creationId xmlns:a16="http://schemas.microsoft.com/office/drawing/2014/main" id="{00000000-0008-0000-0900-000004010000}"/>
            </a:ext>
          </a:extLst>
        </xdr:cNvPr>
        <xdr:cNvSpPr>
          <a:spLocks noChangeShapeType="1"/>
        </xdr:cNvSpPr>
      </xdr:nvSpPr>
      <xdr:spPr bwMode="auto">
        <a:xfrm>
          <a:off x="18859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98</xdr:row>
      <xdr:rowOff>0</xdr:rowOff>
    </xdr:from>
    <xdr:to>
      <xdr:col>44</xdr:col>
      <xdr:colOff>647700</xdr:colOff>
      <xdr:row>98</xdr:row>
      <xdr:rowOff>0</xdr:rowOff>
    </xdr:to>
    <xdr:sp macro="" textlink="">
      <xdr:nvSpPr>
        <xdr:cNvPr id="261" name="Line 74">
          <a:extLst>
            <a:ext uri="{FF2B5EF4-FFF2-40B4-BE49-F238E27FC236}">
              <a16:creationId xmlns:a16="http://schemas.microsoft.com/office/drawing/2014/main" id="{00000000-0008-0000-0900-000005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62" name="Line 75">
          <a:extLst>
            <a:ext uri="{FF2B5EF4-FFF2-40B4-BE49-F238E27FC236}">
              <a16:creationId xmlns:a16="http://schemas.microsoft.com/office/drawing/2014/main" id="{00000000-0008-0000-0900-00000601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63" name="Line 76">
          <a:extLst>
            <a:ext uri="{FF2B5EF4-FFF2-40B4-BE49-F238E27FC236}">
              <a16:creationId xmlns:a16="http://schemas.microsoft.com/office/drawing/2014/main" id="{00000000-0008-0000-0900-000007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64" name="Line 77">
          <a:extLst>
            <a:ext uri="{FF2B5EF4-FFF2-40B4-BE49-F238E27FC236}">
              <a16:creationId xmlns:a16="http://schemas.microsoft.com/office/drawing/2014/main" id="{00000000-0008-0000-0900-000008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65" name="Line 78">
          <a:extLst>
            <a:ext uri="{FF2B5EF4-FFF2-40B4-BE49-F238E27FC236}">
              <a16:creationId xmlns:a16="http://schemas.microsoft.com/office/drawing/2014/main" id="{00000000-0008-0000-0900-000009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66" name="Line 79">
          <a:extLst>
            <a:ext uri="{FF2B5EF4-FFF2-40B4-BE49-F238E27FC236}">
              <a16:creationId xmlns:a16="http://schemas.microsoft.com/office/drawing/2014/main" id="{00000000-0008-0000-0900-00000A01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67" name="Line 80">
          <a:extLst>
            <a:ext uri="{FF2B5EF4-FFF2-40B4-BE49-F238E27FC236}">
              <a16:creationId xmlns:a16="http://schemas.microsoft.com/office/drawing/2014/main" id="{00000000-0008-0000-0900-00000B01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68" name="Line 81">
          <a:extLst>
            <a:ext uri="{FF2B5EF4-FFF2-40B4-BE49-F238E27FC236}">
              <a16:creationId xmlns:a16="http://schemas.microsoft.com/office/drawing/2014/main" id="{00000000-0008-0000-0900-00000C01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69" name="Line 82">
          <a:extLst>
            <a:ext uri="{FF2B5EF4-FFF2-40B4-BE49-F238E27FC236}">
              <a16:creationId xmlns:a16="http://schemas.microsoft.com/office/drawing/2014/main" id="{00000000-0008-0000-0900-00000D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70" name="Line 83">
          <a:extLst>
            <a:ext uri="{FF2B5EF4-FFF2-40B4-BE49-F238E27FC236}">
              <a16:creationId xmlns:a16="http://schemas.microsoft.com/office/drawing/2014/main" id="{00000000-0008-0000-0900-00000E01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71" name="Line 84">
          <a:extLst>
            <a:ext uri="{FF2B5EF4-FFF2-40B4-BE49-F238E27FC236}">
              <a16:creationId xmlns:a16="http://schemas.microsoft.com/office/drawing/2014/main" id="{00000000-0008-0000-0900-00000F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72" name="Line 85">
          <a:extLst>
            <a:ext uri="{FF2B5EF4-FFF2-40B4-BE49-F238E27FC236}">
              <a16:creationId xmlns:a16="http://schemas.microsoft.com/office/drawing/2014/main" id="{00000000-0008-0000-0900-000010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73" name="Line 86">
          <a:extLst>
            <a:ext uri="{FF2B5EF4-FFF2-40B4-BE49-F238E27FC236}">
              <a16:creationId xmlns:a16="http://schemas.microsoft.com/office/drawing/2014/main" id="{00000000-0008-0000-0900-000011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74" name="Line 87">
          <a:extLst>
            <a:ext uri="{FF2B5EF4-FFF2-40B4-BE49-F238E27FC236}">
              <a16:creationId xmlns:a16="http://schemas.microsoft.com/office/drawing/2014/main" id="{00000000-0008-0000-0900-00001201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75" name="Line 88">
          <a:extLst>
            <a:ext uri="{FF2B5EF4-FFF2-40B4-BE49-F238E27FC236}">
              <a16:creationId xmlns:a16="http://schemas.microsoft.com/office/drawing/2014/main" id="{00000000-0008-0000-0900-00001301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76" name="Line 89">
          <a:extLst>
            <a:ext uri="{FF2B5EF4-FFF2-40B4-BE49-F238E27FC236}">
              <a16:creationId xmlns:a16="http://schemas.microsoft.com/office/drawing/2014/main" id="{00000000-0008-0000-0900-00001401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77" name="Line 90">
          <a:extLst>
            <a:ext uri="{FF2B5EF4-FFF2-40B4-BE49-F238E27FC236}">
              <a16:creationId xmlns:a16="http://schemas.microsoft.com/office/drawing/2014/main" id="{00000000-0008-0000-0900-000015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98</xdr:row>
      <xdr:rowOff>0</xdr:rowOff>
    </xdr:from>
    <xdr:to>
      <xdr:col>44</xdr:col>
      <xdr:colOff>523875</xdr:colOff>
      <xdr:row>98</xdr:row>
      <xdr:rowOff>0</xdr:rowOff>
    </xdr:to>
    <xdr:sp macro="" textlink="">
      <xdr:nvSpPr>
        <xdr:cNvPr id="278" name="Line 91">
          <a:extLst>
            <a:ext uri="{FF2B5EF4-FFF2-40B4-BE49-F238E27FC236}">
              <a16:creationId xmlns:a16="http://schemas.microsoft.com/office/drawing/2014/main" id="{00000000-0008-0000-0900-000016010000}"/>
            </a:ext>
          </a:extLst>
        </xdr:cNvPr>
        <xdr:cNvSpPr>
          <a:spLocks noChangeShapeType="1"/>
        </xdr:cNvSpPr>
      </xdr:nvSpPr>
      <xdr:spPr bwMode="auto">
        <a:xfrm>
          <a:off x="19812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98</xdr:row>
      <xdr:rowOff>0</xdr:rowOff>
    </xdr:from>
    <xdr:to>
      <xdr:col>44</xdr:col>
      <xdr:colOff>485775</xdr:colOff>
      <xdr:row>98</xdr:row>
      <xdr:rowOff>0</xdr:rowOff>
    </xdr:to>
    <xdr:sp macro="" textlink="">
      <xdr:nvSpPr>
        <xdr:cNvPr id="279" name="Line 92">
          <a:extLst>
            <a:ext uri="{FF2B5EF4-FFF2-40B4-BE49-F238E27FC236}">
              <a16:creationId xmlns:a16="http://schemas.microsoft.com/office/drawing/2014/main" id="{00000000-0008-0000-0900-000017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98</xdr:row>
      <xdr:rowOff>0</xdr:rowOff>
    </xdr:from>
    <xdr:to>
      <xdr:col>44</xdr:col>
      <xdr:colOff>533400</xdr:colOff>
      <xdr:row>98</xdr:row>
      <xdr:rowOff>0</xdr:rowOff>
    </xdr:to>
    <xdr:sp macro="" textlink="">
      <xdr:nvSpPr>
        <xdr:cNvPr id="280" name="Line 93">
          <a:extLst>
            <a:ext uri="{FF2B5EF4-FFF2-40B4-BE49-F238E27FC236}">
              <a16:creationId xmlns:a16="http://schemas.microsoft.com/office/drawing/2014/main" id="{00000000-0008-0000-0900-000018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98</xdr:row>
      <xdr:rowOff>0</xdr:rowOff>
    </xdr:from>
    <xdr:to>
      <xdr:col>44</xdr:col>
      <xdr:colOff>581025</xdr:colOff>
      <xdr:row>98</xdr:row>
      <xdr:rowOff>0</xdr:rowOff>
    </xdr:to>
    <xdr:sp macro="" textlink="">
      <xdr:nvSpPr>
        <xdr:cNvPr id="281" name="Line 94">
          <a:extLst>
            <a:ext uri="{FF2B5EF4-FFF2-40B4-BE49-F238E27FC236}">
              <a16:creationId xmlns:a16="http://schemas.microsoft.com/office/drawing/2014/main" id="{00000000-0008-0000-0900-000019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98</xdr:row>
      <xdr:rowOff>0</xdr:rowOff>
    </xdr:from>
    <xdr:to>
      <xdr:col>40</xdr:col>
      <xdr:colOff>133350</xdr:colOff>
      <xdr:row>98</xdr:row>
      <xdr:rowOff>0</xdr:rowOff>
    </xdr:to>
    <xdr:sp macro="" textlink="">
      <xdr:nvSpPr>
        <xdr:cNvPr id="282" name="Line 95">
          <a:extLst>
            <a:ext uri="{FF2B5EF4-FFF2-40B4-BE49-F238E27FC236}">
              <a16:creationId xmlns:a16="http://schemas.microsoft.com/office/drawing/2014/main" id="{00000000-0008-0000-0900-00001A010000}"/>
            </a:ext>
          </a:extLst>
        </xdr:cNvPr>
        <xdr:cNvSpPr>
          <a:spLocks noChangeShapeType="1"/>
        </xdr:cNvSpPr>
      </xdr:nvSpPr>
      <xdr:spPr bwMode="auto">
        <a:xfrm>
          <a:off x="18002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98</xdr:row>
      <xdr:rowOff>0</xdr:rowOff>
    </xdr:from>
    <xdr:to>
      <xdr:col>44</xdr:col>
      <xdr:colOff>123825</xdr:colOff>
      <xdr:row>98</xdr:row>
      <xdr:rowOff>0</xdr:rowOff>
    </xdr:to>
    <xdr:sp macro="" textlink="">
      <xdr:nvSpPr>
        <xdr:cNvPr id="283" name="Line 96">
          <a:extLst>
            <a:ext uri="{FF2B5EF4-FFF2-40B4-BE49-F238E27FC236}">
              <a16:creationId xmlns:a16="http://schemas.microsoft.com/office/drawing/2014/main" id="{00000000-0008-0000-0900-00001B010000}"/>
            </a:ext>
          </a:extLst>
        </xdr:cNvPr>
        <xdr:cNvSpPr>
          <a:spLocks noChangeShapeType="1"/>
        </xdr:cNvSpPr>
      </xdr:nvSpPr>
      <xdr:spPr bwMode="auto">
        <a:xfrm>
          <a:off x="19050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98</xdr:row>
      <xdr:rowOff>0</xdr:rowOff>
    </xdr:from>
    <xdr:to>
      <xdr:col>44</xdr:col>
      <xdr:colOff>581025</xdr:colOff>
      <xdr:row>98</xdr:row>
      <xdr:rowOff>0</xdr:rowOff>
    </xdr:to>
    <xdr:sp macro="" textlink="">
      <xdr:nvSpPr>
        <xdr:cNvPr id="284" name="Line 97">
          <a:extLst>
            <a:ext uri="{FF2B5EF4-FFF2-40B4-BE49-F238E27FC236}">
              <a16:creationId xmlns:a16="http://schemas.microsoft.com/office/drawing/2014/main" id="{00000000-0008-0000-0900-00001C010000}"/>
            </a:ext>
          </a:extLst>
        </xdr:cNvPr>
        <xdr:cNvSpPr>
          <a:spLocks noChangeShapeType="1"/>
        </xdr:cNvSpPr>
      </xdr:nvSpPr>
      <xdr:spPr bwMode="auto">
        <a:xfrm>
          <a:off x="18859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98</xdr:row>
      <xdr:rowOff>0</xdr:rowOff>
    </xdr:from>
    <xdr:to>
      <xdr:col>44</xdr:col>
      <xdr:colOff>647700</xdr:colOff>
      <xdr:row>98</xdr:row>
      <xdr:rowOff>0</xdr:rowOff>
    </xdr:to>
    <xdr:sp macro="" textlink="">
      <xdr:nvSpPr>
        <xdr:cNvPr id="285" name="Line 98">
          <a:extLst>
            <a:ext uri="{FF2B5EF4-FFF2-40B4-BE49-F238E27FC236}">
              <a16:creationId xmlns:a16="http://schemas.microsoft.com/office/drawing/2014/main" id="{00000000-0008-0000-0900-00001D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86" name="Line 99">
          <a:extLst>
            <a:ext uri="{FF2B5EF4-FFF2-40B4-BE49-F238E27FC236}">
              <a16:creationId xmlns:a16="http://schemas.microsoft.com/office/drawing/2014/main" id="{00000000-0008-0000-0900-00001E01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87" name="Line 100">
          <a:extLst>
            <a:ext uri="{FF2B5EF4-FFF2-40B4-BE49-F238E27FC236}">
              <a16:creationId xmlns:a16="http://schemas.microsoft.com/office/drawing/2014/main" id="{00000000-0008-0000-0900-00001F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88" name="Line 101">
          <a:extLst>
            <a:ext uri="{FF2B5EF4-FFF2-40B4-BE49-F238E27FC236}">
              <a16:creationId xmlns:a16="http://schemas.microsoft.com/office/drawing/2014/main" id="{00000000-0008-0000-0900-000020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89" name="Line 102">
          <a:extLst>
            <a:ext uri="{FF2B5EF4-FFF2-40B4-BE49-F238E27FC236}">
              <a16:creationId xmlns:a16="http://schemas.microsoft.com/office/drawing/2014/main" id="{00000000-0008-0000-0900-000021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90" name="Line 103">
          <a:extLst>
            <a:ext uri="{FF2B5EF4-FFF2-40B4-BE49-F238E27FC236}">
              <a16:creationId xmlns:a16="http://schemas.microsoft.com/office/drawing/2014/main" id="{00000000-0008-0000-0900-00002201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91" name="Line 104">
          <a:extLst>
            <a:ext uri="{FF2B5EF4-FFF2-40B4-BE49-F238E27FC236}">
              <a16:creationId xmlns:a16="http://schemas.microsoft.com/office/drawing/2014/main" id="{00000000-0008-0000-0900-00002301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292" name="Line 105">
          <a:extLst>
            <a:ext uri="{FF2B5EF4-FFF2-40B4-BE49-F238E27FC236}">
              <a16:creationId xmlns:a16="http://schemas.microsoft.com/office/drawing/2014/main" id="{00000000-0008-0000-0900-00002401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293" name="Line 106">
          <a:extLst>
            <a:ext uri="{FF2B5EF4-FFF2-40B4-BE49-F238E27FC236}">
              <a16:creationId xmlns:a16="http://schemas.microsoft.com/office/drawing/2014/main" id="{00000000-0008-0000-0900-000025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28575</xdr:colOff>
      <xdr:row>98</xdr:row>
      <xdr:rowOff>0</xdr:rowOff>
    </xdr:from>
    <xdr:to>
      <xdr:col>43</xdr:col>
      <xdr:colOff>523875</xdr:colOff>
      <xdr:row>98</xdr:row>
      <xdr:rowOff>0</xdr:rowOff>
    </xdr:to>
    <xdr:sp macro="" textlink="">
      <xdr:nvSpPr>
        <xdr:cNvPr id="294" name="Line 107">
          <a:extLst>
            <a:ext uri="{FF2B5EF4-FFF2-40B4-BE49-F238E27FC236}">
              <a16:creationId xmlns:a16="http://schemas.microsoft.com/office/drawing/2014/main" id="{00000000-0008-0000-0900-000026010000}"/>
            </a:ext>
          </a:extLst>
        </xdr:cNvPr>
        <xdr:cNvSpPr>
          <a:spLocks noChangeShapeType="1"/>
        </xdr:cNvSpPr>
      </xdr:nvSpPr>
      <xdr:spPr bwMode="auto">
        <a:xfrm>
          <a:off x="18288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390525</xdr:colOff>
      <xdr:row>98</xdr:row>
      <xdr:rowOff>0</xdr:rowOff>
    </xdr:from>
    <xdr:to>
      <xdr:col>43</xdr:col>
      <xdr:colOff>485775</xdr:colOff>
      <xdr:row>98</xdr:row>
      <xdr:rowOff>0</xdr:rowOff>
    </xdr:to>
    <xdr:sp macro="" textlink="">
      <xdr:nvSpPr>
        <xdr:cNvPr id="295" name="Line 108">
          <a:extLst>
            <a:ext uri="{FF2B5EF4-FFF2-40B4-BE49-F238E27FC236}">
              <a16:creationId xmlns:a16="http://schemas.microsoft.com/office/drawing/2014/main" id="{00000000-0008-0000-0900-000027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400050</xdr:colOff>
      <xdr:row>98</xdr:row>
      <xdr:rowOff>0</xdr:rowOff>
    </xdr:from>
    <xdr:to>
      <xdr:col>43</xdr:col>
      <xdr:colOff>533400</xdr:colOff>
      <xdr:row>98</xdr:row>
      <xdr:rowOff>0</xdr:rowOff>
    </xdr:to>
    <xdr:sp macro="" textlink="">
      <xdr:nvSpPr>
        <xdr:cNvPr id="296" name="Line 109">
          <a:extLst>
            <a:ext uri="{FF2B5EF4-FFF2-40B4-BE49-F238E27FC236}">
              <a16:creationId xmlns:a16="http://schemas.microsoft.com/office/drawing/2014/main" id="{00000000-0008-0000-0900-000028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352425</xdr:colOff>
      <xdr:row>98</xdr:row>
      <xdr:rowOff>0</xdr:rowOff>
    </xdr:from>
    <xdr:to>
      <xdr:col>43</xdr:col>
      <xdr:colOff>581025</xdr:colOff>
      <xdr:row>98</xdr:row>
      <xdr:rowOff>0</xdr:rowOff>
    </xdr:to>
    <xdr:sp macro="" textlink="">
      <xdr:nvSpPr>
        <xdr:cNvPr id="297" name="Line 110">
          <a:extLst>
            <a:ext uri="{FF2B5EF4-FFF2-40B4-BE49-F238E27FC236}">
              <a16:creationId xmlns:a16="http://schemas.microsoft.com/office/drawing/2014/main" id="{00000000-0008-0000-0900-000029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333375</xdr:colOff>
      <xdr:row>98</xdr:row>
      <xdr:rowOff>0</xdr:rowOff>
    </xdr:from>
    <xdr:to>
      <xdr:col>39</xdr:col>
      <xdr:colOff>133350</xdr:colOff>
      <xdr:row>98</xdr:row>
      <xdr:rowOff>0</xdr:rowOff>
    </xdr:to>
    <xdr:sp macro="" textlink="">
      <xdr:nvSpPr>
        <xdr:cNvPr id="298" name="Line 111">
          <a:extLst>
            <a:ext uri="{FF2B5EF4-FFF2-40B4-BE49-F238E27FC236}">
              <a16:creationId xmlns:a16="http://schemas.microsoft.com/office/drawing/2014/main" id="{00000000-0008-0000-0900-00002A010000}"/>
            </a:ext>
          </a:extLst>
        </xdr:cNvPr>
        <xdr:cNvSpPr>
          <a:spLocks noChangeShapeType="1"/>
        </xdr:cNvSpPr>
      </xdr:nvSpPr>
      <xdr:spPr bwMode="auto">
        <a:xfrm>
          <a:off x="16478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104775</xdr:colOff>
      <xdr:row>98</xdr:row>
      <xdr:rowOff>0</xdr:rowOff>
    </xdr:from>
    <xdr:to>
      <xdr:col>43</xdr:col>
      <xdr:colOff>123825</xdr:colOff>
      <xdr:row>98</xdr:row>
      <xdr:rowOff>0</xdr:rowOff>
    </xdr:to>
    <xdr:sp macro="" textlink="">
      <xdr:nvSpPr>
        <xdr:cNvPr id="299" name="Line 112">
          <a:extLst>
            <a:ext uri="{FF2B5EF4-FFF2-40B4-BE49-F238E27FC236}">
              <a16:creationId xmlns:a16="http://schemas.microsoft.com/office/drawing/2014/main" id="{00000000-0008-0000-0900-00002B010000}"/>
            </a:ext>
          </a:extLst>
        </xdr:cNvPr>
        <xdr:cNvSpPr>
          <a:spLocks noChangeShapeType="1"/>
        </xdr:cNvSpPr>
      </xdr:nvSpPr>
      <xdr:spPr bwMode="auto">
        <a:xfrm>
          <a:off x="17526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85725</xdr:colOff>
      <xdr:row>98</xdr:row>
      <xdr:rowOff>0</xdr:rowOff>
    </xdr:from>
    <xdr:to>
      <xdr:col>43</xdr:col>
      <xdr:colOff>581025</xdr:colOff>
      <xdr:row>98</xdr:row>
      <xdr:rowOff>0</xdr:rowOff>
    </xdr:to>
    <xdr:sp macro="" textlink="">
      <xdr:nvSpPr>
        <xdr:cNvPr id="300" name="Line 113">
          <a:extLst>
            <a:ext uri="{FF2B5EF4-FFF2-40B4-BE49-F238E27FC236}">
              <a16:creationId xmlns:a16="http://schemas.microsoft.com/office/drawing/2014/main" id="{00000000-0008-0000-0900-00002C010000}"/>
            </a:ext>
          </a:extLst>
        </xdr:cNvPr>
        <xdr:cNvSpPr>
          <a:spLocks noChangeShapeType="1"/>
        </xdr:cNvSpPr>
      </xdr:nvSpPr>
      <xdr:spPr bwMode="auto">
        <a:xfrm>
          <a:off x="17335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381000</xdr:colOff>
      <xdr:row>98</xdr:row>
      <xdr:rowOff>0</xdr:rowOff>
    </xdr:from>
    <xdr:to>
      <xdr:col>43</xdr:col>
      <xdr:colOff>647700</xdr:colOff>
      <xdr:row>98</xdr:row>
      <xdr:rowOff>0</xdr:rowOff>
    </xdr:to>
    <xdr:sp macro="" textlink="">
      <xdr:nvSpPr>
        <xdr:cNvPr id="301" name="Line 114">
          <a:extLst>
            <a:ext uri="{FF2B5EF4-FFF2-40B4-BE49-F238E27FC236}">
              <a16:creationId xmlns:a16="http://schemas.microsoft.com/office/drawing/2014/main" id="{00000000-0008-0000-0900-00002D010000}"/>
            </a:ext>
          </a:extLst>
        </xdr:cNvPr>
        <xdr:cNvSpPr>
          <a:spLocks noChangeShapeType="1"/>
        </xdr:cNvSpPr>
      </xdr:nvSpPr>
      <xdr:spPr bwMode="auto">
        <a:xfrm>
          <a:off x="16478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98</xdr:row>
      <xdr:rowOff>0</xdr:rowOff>
    </xdr:from>
    <xdr:to>
      <xdr:col>44</xdr:col>
      <xdr:colOff>523875</xdr:colOff>
      <xdr:row>98</xdr:row>
      <xdr:rowOff>0</xdr:rowOff>
    </xdr:to>
    <xdr:sp macro="" textlink="">
      <xdr:nvSpPr>
        <xdr:cNvPr id="302" name="Line 115">
          <a:extLst>
            <a:ext uri="{FF2B5EF4-FFF2-40B4-BE49-F238E27FC236}">
              <a16:creationId xmlns:a16="http://schemas.microsoft.com/office/drawing/2014/main" id="{00000000-0008-0000-0900-00002E010000}"/>
            </a:ext>
          </a:extLst>
        </xdr:cNvPr>
        <xdr:cNvSpPr>
          <a:spLocks noChangeShapeType="1"/>
        </xdr:cNvSpPr>
      </xdr:nvSpPr>
      <xdr:spPr bwMode="auto">
        <a:xfrm>
          <a:off x="1981200" y="23907750"/>
          <a:ext cx="50292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98</xdr:row>
      <xdr:rowOff>0</xdr:rowOff>
    </xdr:from>
    <xdr:to>
      <xdr:col>44</xdr:col>
      <xdr:colOff>485775</xdr:colOff>
      <xdr:row>98</xdr:row>
      <xdr:rowOff>0</xdr:rowOff>
    </xdr:to>
    <xdr:sp macro="" textlink="">
      <xdr:nvSpPr>
        <xdr:cNvPr id="303" name="Line 116">
          <a:extLst>
            <a:ext uri="{FF2B5EF4-FFF2-40B4-BE49-F238E27FC236}">
              <a16:creationId xmlns:a16="http://schemas.microsoft.com/office/drawing/2014/main" id="{00000000-0008-0000-0900-00002F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98</xdr:row>
      <xdr:rowOff>0</xdr:rowOff>
    </xdr:from>
    <xdr:to>
      <xdr:col>44</xdr:col>
      <xdr:colOff>533400</xdr:colOff>
      <xdr:row>98</xdr:row>
      <xdr:rowOff>0</xdr:rowOff>
    </xdr:to>
    <xdr:sp macro="" textlink="">
      <xdr:nvSpPr>
        <xdr:cNvPr id="304" name="Line 117">
          <a:extLst>
            <a:ext uri="{FF2B5EF4-FFF2-40B4-BE49-F238E27FC236}">
              <a16:creationId xmlns:a16="http://schemas.microsoft.com/office/drawing/2014/main" id="{00000000-0008-0000-0900-000030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98</xdr:row>
      <xdr:rowOff>0</xdr:rowOff>
    </xdr:from>
    <xdr:to>
      <xdr:col>44</xdr:col>
      <xdr:colOff>581025</xdr:colOff>
      <xdr:row>98</xdr:row>
      <xdr:rowOff>0</xdr:rowOff>
    </xdr:to>
    <xdr:sp macro="" textlink="">
      <xdr:nvSpPr>
        <xdr:cNvPr id="305" name="Line 118">
          <a:extLst>
            <a:ext uri="{FF2B5EF4-FFF2-40B4-BE49-F238E27FC236}">
              <a16:creationId xmlns:a16="http://schemas.microsoft.com/office/drawing/2014/main" id="{00000000-0008-0000-0900-000031010000}"/>
            </a:ext>
          </a:extLst>
        </xdr:cNvPr>
        <xdr:cNvSpPr>
          <a:spLocks noChangeShapeType="1"/>
        </xdr:cNvSpPr>
      </xdr:nvSpPr>
      <xdr:spPr bwMode="auto">
        <a:xfrm>
          <a:off x="1800225" y="23907750"/>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98</xdr:row>
      <xdr:rowOff>0</xdr:rowOff>
    </xdr:from>
    <xdr:to>
      <xdr:col>40</xdr:col>
      <xdr:colOff>133350</xdr:colOff>
      <xdr:row>98</xdr:row>
      <xdr:rowOff>0</xdr:rowOff>
    </xdr:to>
    <xdr:sp macro="" textlink="">
      <xdr:nvSpPr>
        <xdr:cNvPr id="306" name="Line 119">
          <a:extLst>
            <a:ext uri="{FF2B5EF4-FFF2-40B4-BE49-F238E27FC236}">
              <a16:creationId xmlns:a16="http://schemas.microsoft.com/office/drawing/2014/main" id="{00000000-0008-0000-0900-000032010000}"/>
            </a:ext>
          </a:extLst>
        </xdr:cNvPr>
        <xdr:cNvSpPr>
          <a:spLocks noChangeShapeType="1"/>
        </xdr:cNvSpPr>
      </xdr:nvSpPr>
      <xdr:spPr bwMode="auto">
        <a:xfrm>
          <a:off x="1800225" y="23907750"/>
          <a:ext cx="45815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98</xdr:row>
      <xdr:rowOff>0</xdr:rowOff>
    </xdr:from>
    <xdr:to>
      <xdr:col>44</xdr:col>
      <xdr:colOff>123825</xdr:colOff>
      <xdr:row>98</xdr:row>
      <xdr:rowOff>0</xdr:rowOff>
    </xdr:to>
    <xdr:sp macro="" textlink="">
      <xdr:nvSpPr>
        <xdr:cNvPr id="307" name="Line 120">
          <a:extLst>
            <a:ext uri="{FF2B5EF4-FFF2-40B4-BE49-F238E27FC236}">
              <a16:creationId xmlns:a16="http://schemas.microsoft.com/office/drawing/2014/main" id="{00000000-0008-0000-0900-000033010000}"/>
            </a:ext>
          </a:extLst>
        </xdr:cNvPr>
        <xdr:cNvSpPr>
          <a:spLocks noChangeShapeType="1"/>
        </xdr:cNvSpPr>
      </xdr:nvSpPr>
      <xdr:spPr bwMode="auto">
        <a:xfrm>
          <a:off x="1905000" y="23907750"/>
          <a:ext cx="50768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98</xdr:row>
      <xdr:rowOff>0</xdr:rowOff>
    </xdr:from>
    <xdr:to>
      <xdr:col>44</xdr:col>
      <xdr:colOff>581025</xdr:colOff>
      <xdr:row>98</xdr:row>
      <xdr:rowOff>0</xdr:rowOff>
    </xdr:to>
    <xdr:sp macro="" textlink="">
      <xdr:nvSpPr>
        <xdr:cNvPr id="308" name="Line 121">
          <a:extLst>
            <a:ext uri="{FF2B5EF4-FFF2-40B4-BE49-F238E27FC236}">
              <a16:creationId xmlns:a16="http://schemas.microsoft.com/office/drawing/2014/main" id="{00000000-0008-0000-0900-000034010000}"/>
            </a:ext>
          </a:extLst>
        </xdr:cNvPr>
        <xdr:cNvSpPr>
          <a:spLocks noChangeShapeType="1"/>
        </xdr:cNvSpPr>
      </xdr:nvSpPr>
      <xdr:spPr bwMode="auto">
        <a:xfrm>
          <a:off x="1885950" y="23907750"/>
          <a:ext cx="51244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3128</xdr:colOff>
      <xdr:row>98</xdr:row>
      <xdr:rowOff>7108</xdr:rowOff>
    </xdr:from>
    <xdr:to>
      <xdr:col>45</xdr:col>
      <xdr:colOff>3128</xdr:colOff>
      <xdr:row>98</xdr:row>
      <xdr:rowOff>7108</xdr:rowOff>
    </xdr:to>
    <xdr:sp macro="" textlink="">
      <xdr:nvSpPr>
        <xdr:cNvPr id="309" name="Line 122">
          <a:extLst>
            <a:ext uri="{FF2B5EF4-FFF2-40B4-BE49-F238E27FC236}">
              <a16:creationId xmlns:a16="http://schemas.microsoft.com/office/drawing/2014/main" id="{00000000-0008-0000-0900-000035010000}"/>
            </a:ext>
          </a:extLst>
        </xdr:cNvPr>
        <xdr:cNvSpPr>
          <a:spLocks noChangeShapeType="1"/>
        </xdr:cNvSpPr>
      </xdr:nvSpPr>
      <xdr:spPr bwMode="auto">
        <a:xfrm>
          <a:off x="1803353" y="23914858"/>
          <a:ext cx="52101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12</xdr:col>
      <xdr:colOff>28575</xdr:colOff>
      <xdr:row>103</xdr:row>
      <xdr:rowOff>0</xdr:rowOff>
    </xdr:from>
    <xdr:to>
      <xdr:col>41</xdr:col>
      <xdr:colOff>523875</xdr:colOff>
      <xdr:row>103</xdr:row>
      <xdr:rowOff>0</xdr:rowOff>
    </xdr:to>
    <xdr:sp macro="" textlink="">
      <xdr:nvSpPr>
        <xdr:cNvPr id="310" name="Line 123">
          <a:extLst>
            <a:ext uri="{FF2B5EF4-FFF2-40B4-BE49-F238E27FC236}">
              <a16:creationId xmlns:a16="http://schemas.microsoft.com/office/drawing/2014/main" id="{00000000-0008-0000-0900-000036010000}"/>
            </a:ext>
          </a:extLst>
        </xdr:cNvPr>
        <xdr:cNvSpPr>
          <a:spLocks noChangeShapeType="1"/>
        </xdr:cNvSpPr>
      </xdr:nvSpPr>
      <xdr:spPr bwMode="auto">
        <a:xfrm>
          <a:off x="1981200" y="25050750"/>
          <a:ext cx="457200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390525</xdr:colOff>
      <xdr:row>103</xdr:row>
      <xdr:rowOff>0</xdr:rowOff>
    </xdr:from>
    <xdr:to>
      <xdr:col>41</xdr:col>
      <xdr:colOff>485775</xdr:colOff>
      <xdr:row>103</xdr:row>
      <xdr:rowOff>0</xdr:rowOff>
    </xdr:to>
    <xdr:sp macro="" textlink="">
      <xdr:nvSpPr>
        <xdr:cNvPr id="311" name="Line 124">
          <a:extLst>
            <a:ext uri="{FF2B5EF4-FFF2-40B4-BE49-F238E27FC236}">
              <a16:creationId xmlns:a16="http://schemas.microsoft.com/office/drawing/2014/main" id="{00000000-0008-0000-0900-000037010000}"/>
            </a:ext>
          </a:extLst>
        </xdr:cNvPr>
        <xdr:cNvSpPr>
          <a:spLocks noChangeShapeType="1"/>
        </xdr:cNvSpPr>
      </xdr:nvSpPr>
      <xdr:spPr bwMode="auto">
        <a:xfrm>
          <a:off x="1800225" y="25050750"/>
          <a:ext cx="475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400050</xdr:colOff>
      <xdr:row>103</xdr:row>
      <xdr:rowOff>0</xdr:rowOff>
    </xdr:from>
    <xdr:to>
      <xdr:col>41</xdr:col>
      <xdr:colOff>533400</xdr:colOff>
      <xdr:row>103</xdr:row>
      <xdr:rowOff>0</xdr:rowOff>
    </xdr:to>
    <xdr:sp macro="" textlink="">
      <xdr:nvSpPr>
        <xdr:cNvPr id="312" name="Line 125">
          <a:extLst>
            <a:ext uri="{FF2B5EF4-FFF2-40B4-BE49-F238E27FC236}">
              <a16:creationId xmlns:a16="http://schemas.microsoft.com/office/drawing/2014/main" id="{00000000-0008-0000-0900-000038010000}"/>
            </a:ext>
          </a:extLst>
        </xdr:cNvPr>
        <xdr:cNvSpPr>
          <a:spLocks noChangeShapeType="1"/>
        </xdr:cNvSpPr>
      </xdr:nvSpPr>
      <xdr:spPr bwMode="auto">
        <a:xfrm>
          <a:off x="1800225" y="25050750"/>
          <a:ext cx="475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352425</xdr:colOff>
      <xdr:row>103</xdr:row>
      <xdr:rowOff>0</xdr:rowOff>
    </xdr:from>
    <xdr:to>
      <xdr:col>41</xdr:col>
      <xdr:colOff>581025</xdr:colOff>
      <xdr:row>103</xdr:row>
      <xdr:rowOff>0</xdr:rowOff>
    </xdr:to>
    <xdr:sp macro="" textlink="">
      <xdr:nvSpPr>
        <xdr:cNvPr id="313" name="Line 126">
          <a:extLst>
            <a:ext uri="{FF2B5EF4-FFF2-40B4-BE49-F238E27FC236}">
              <a16:creationId xmlns:a16="http://schemas.microsoft.com/office/drawing/2014/main" id="{00000000-0008-0000-0900-000039010000}"/>
            </a:ext>
          </a:extLst>
        </xdr:cNvPr>
        <xdr:cNvSpPr>
          <a:spLocks noChangeShapeType="1"/>
        </xdr:cNvSpPr>
      </xdr:nvSpPr>
      <xdr:spPr bwMode="auto">
        <a:xfrm>
          <a:off x="1800225" y="25050750"/>
          <a:ext cx="475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333375</xdr:colOff>
      <xdr:row>103</xdr:row>
      <xdr:rowOff>0</xdr:rowOff>
    </xdr:from>
    <xdr:to>
      <xdr:col>37</xdr:col>
      <xdr:colOff>133350</xdr:colOff>
      <xdr:row>103</xdr:row>
      <xdr:rowOff>0</xdr:rowOff>
    </xdr:to>
    <xdr:sp macro="" textlink="">
      <xdr:nvSpPr>
        <xdr:cNvPr id="314" name="Line 127">
          <a:extLst>
            <a:ext uri="{FF2B5EF4-FFF2-40B4-BE49-F238E27FC236}">
              <a16:creationId xmlns:a16="http://schemas.microsoft.com/office/drawing/2014/main" id="{00000000-0008-0000-0900-00003A010000}"/>
            </a:ext>
          </a:extLst>
        </xdr:cNvPr>
        <xdr:cNvSpPr>
          <a:spLocks noChangeShapeType="1"/>
        </xdr:cNvSpPr>
      </xdr:nvSpPr>
      <xdr:spPr bwMode="auto">
        <a:xfrm>
          <a:off x="1800225" y="25050750"/>
          <a:ext cx="41243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103</xdr:row>
      <xdr:rowOff>0</xdr:rowOff>
    </xdr:from>
    <xdr:to>
      <xdr:col>41</xdr:col>
      <xdr:colOff>123825</xdr:colOff>
      <xdr:row>103</xdr:row>
      <xdr:rowOff>0</xdr:rowOff>
    </xdr:to>
    <xdr:sp macro="" textlink="">
      <xdr:nvSpPr>
        <xdr:cNvPr id="315" name="Line 128">
          <a:extLst>
            <a:ext uri="{FF2B5EF4-FFF2-40B4-BE49-F238E27FC236}">
              <a16:creationId xmlns:a16="http://schemas.microsoft.com/office/drawing/2014/main" id="{00000000-0008-0000-0900-00003B010000}"/>
            </a:ext>
          </a:extLst>
        </xdr:cNvPr>
        <xdr:cNvSpPr>
          <a:spLocks noChangeShapeType="1"/>
        </xdr:cNvSpPr>
      </xdr:nvSpPr>
      <xdr:spPr bwMode="auto">
        <a:xfrm>
          <a:off x="1905000" y="25050750"/>
          <a:ext cx="461962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85725</xdr:colOff>
      <xdr:row>103</xdr:row>
      <xdr:rowOff>0</xdr:rowOff>
    </xdr:from>
    <xdr:to>
      <xdr:col>41</xdr:col>
      <xdr:colOff>581025</xdr:colOff>
      <xdr:row>103</xdr:row>
      <xdr:rowOff>0</xdr:rowOff>
    </xdr:to>
    <xdr:sp macro="" textlink="">
      <xdr:nvSpPr>
        <xdr:cNvPr id="316" name="Line 129">
          <a:extLst>
            <a:ext uri="{FF2B5EF4-FFF2-40B4-BE49-F238E27FC236}">
              <a16:creationId xmlns:a16="http://schemas.microsoft.com/office/drawing/2014/main" id="{00000000-0008-0000-0900-00003C010000}"/>
            </a:ext>
          </a:extLst>
        </xdr:cNvPr>
        <xdr:cNvSpPr>
          <a:spLocks noChangeShapeType="1"/>
        </xdr:cNvSpPr>
      </xdr:nvSpPr>
      <xdr:spPr bwMode="auto">
        <a:xfrm>
          <a:off x="1885950" y="25050750"/>
          <a:ext cx="4667250"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10</xdr:col>
      <xdr:colOff>381000</xdr:colOff>
      <xdr:row>103</xdr:row>
      <xdr:rowOff>0</xdr:rowOff>
    </xdr:from>
    <xdr:to>
      <xdr:col>41</xdr:col>
      <xdr:colOff>647700</xdr:colOff>
      <xdr:row>103</xdr:row>
      <xdr:rowOff>0</xdr:rowOff>
    </xdr:to>
    <xdr:sp macro="" textlink="">
      <xdr:nvSpPr>
        <xdr:cNvPr id="317" name="Line 130">
          <a:extLst>
            <a:ext uri="{FF2B5EF4-FFF2-40B4-BE49-F238E27FC236}">
              <a16:creationId xmlns:a16="http://schemas.microsoft.com/office/drawing/2014/main" id="{00000000-0008-0000-0900-00003D010000}"/>
            </a:ext>
          </a:extLst>
        </xdr:cNvPr>
        <xdr:cNvSpPr>
          <a:spLocks noChangeShapeType="1"/>
        </xdr:cNvSpPr>
      </xdr:nvSpPr>
      <xdr:spPr bwMode="auto">
        <a:xfrm>
          <a:off x="1800225" y="25050750"/>
          <a:ext cx="4752975" cy="0"/>
        </a:xfrm>
        <a:prstGeom prst="line">
          <a:avLst/>
        </a:prstGeom>
        <a:noFill/>
        <a:ln>
          <a:noFill/>
        </a:ln>
        <a:effectLst/>
        <a:extLst>
          <a:ext uri="{909E8E84-426E-40DD-AFC4-6F175D3DCCD1}">
            <a14:hiddenFill xmlns:a14="http://schemas.microsoft.com/office/drawing/2010/main">
              <a:no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oneCellAnchor>
    <xdr:from>
      <xdr:col>1</xdr:col>
      <xdr:colOff>149271</xdr:colOff>
      <xdr:row>0</xdr:row>
      <xdr:rowOff>71084</xdr:rowOff>
    </xdr:from>
    <xdr:ext cx="499154" cy="514350"/>
    <xdr:pic>
      <xdr:nvPicPr>
        <xdr:cNvPr id="318" name="Picture 317" descr="TSSA Red Logo">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0721" y="71084"/>
          <a:ext cx="499154" cy="514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ontario.ca/laws/regulation/010209" TargetMode="Externa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82.xml"/><Relationship Id="rId13" Type="http://schemas.openxmlformats.org/officeDocument/2006/relationships/ctrlProp" Target="../ctrlProps/ctrlProp87.xml"/><Relationship Id="rId18" Type="http://schemas.openxmlformats.org/officeDocument/2006/relationships/ctrlProp" Target="../ctrlProps/ctrlProp92.xml"/><Relationship Id="rId3" Type="http://schemas.openxmlformats.org/officeDocument/2006/relationships/vmlDrawing" Target="../drawings/vmlDrawing15.vml"/><Relationship Id="rId21" Type="http://schemas.openxmlformats.org/officeDocument/2006/relationships/ctrlProp" Target="../ctrlProps/ctrlProp95.xml"/><Relationship Id="rId7" Type="http://schemas.openxmlformats.org/officeDocument/2006/relationships/ctrlProp" Target="../ctrlProps/ctrlProp81.xml"/><Relationship Id="rId12" Type="http://schemas.openxmlformats.org/officeDocument/2006/relationships/ctrlProp" Target="../ctrlProps/ctrlProp86.xml"/><Relationship Id="rId17" Type="http://schemas.openxmlformats.org/officeDocument/2006/relationships/ctrlProp" Target="../ctrlProps/ctrlProp91.xml"/><Relationship Id="rId2" Type="http://schemas.openxmlformats.org/officeDocument/2006/relationships/drawing" Target="../drawings/drawing9.xml"/><Relationship Id="rId16" Type="http://schemas.openxmlformats.org/officeDocument/2006/relationships/ctrlProp" Target="../ctrlProps/ctrlProp90.xml"/><Relationship Id="rId20" Type="http://schemas.openxmlformats.org/officeDocument/2006/relationships/ctrlProp" Target="../ctrlProps/ctrlProp94.xml"/><Relationship Id="rId1" Type="http://schemas.openxmlformats.org/officeDocument/2006/relationships/printerSettings" Target="../printerSettings/printerSettings10.bin"/><Relationship Id="rId6" Type="http://schemas.openxmlformats.org/officeDocument/2006/relationships/ctrlProp" Target="../ctrlProps/ctrlProp80.xml"/><Relationship Id="rId11" Type="http://schemas.openxmlformats.org/officeDocument/2006/relationships/ctrlProp" Target="../ctrlProps/ctrlProp85.xml"/><Relationship Id="rId5" Type="http://schemas.openxmlformats.org/officeDocument/2006/relationships/ctrlProp" Target="../ctrlProps/ctrlProp79.xml"/><Relationship Id="rId15" Type="http://schemas.openxmlformats.org/officeDocument/2006/relationships/ctrlProp" Target="../ctrlProps/ctrlProp89.xml"/><Relationship Id="rId23" Type="http://schemas.openxmlformats.org/officeDocument/2006/relationships/ctrlProp" Target="../ctrlProps/ctrlProp97.xml"/><Relationship Id="rId10" Type="http://schemas.openxmlformats.org/officeDocument/2006/relationships/ctrlProp" Target="../ctrlProps/ctrlProp84.xml"/><Relationship Id="rId19" Type="http://schemas.openxmlformats.org/officeDocument/2006/relationships/ctrlProp" Target="../ctrlProps/ctrlProp93.xml"/><Relationship Id="rId4" Type="http://schemas.openxmlformats.org/officeDocument/2006/relationships/ctrlProp" Target="../ctrlProps/ctrlProp78.xml"/><Relationship Id="rId9" Type="http://schemas.openxmlformats.org/officeDocument/2006/relationships/ctrlProp" Target="../ctrlProps/ctrlProp83.xml"/><Relationship Id="rId14" Type="http://schemas.openxmlformats.org/officeDocument/2006/relationships/ctrlProp" Target="../ctrlProps/ctrlProp88.xml"/><Relationship Id="rId22" Type="http://schemas.openxmlformats.org/officeDocument/2006/relationships/ctrlProp" Target="../ctrlProps/ctrlProp96.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102.xml"/><Relationship Id="rId13" Type="http://schemas.openxmlformats.org/officeDocument/2006/relationships/ctrlProp" Target="../ctrlProps/ctrlProp107.xml"/><Relationship Id="rId3" Type="http://schemas.openxmlformats.org/officeDocument/2006/relationships/vmlDrawing" Target="../drawings/vmlDrawing16.vml"/><Relationship Id="rId7" Type="http://schemas.openxmlformats.org/officeDocument/2006/relationships/ctrlProp" Target="../ctrlProps/ctrlProp101.xml"/><Relationship Id="rId12" Type="http://schemas.openxmlformats.org/officeDocument/2006/relationships/ctrlProp" Target="../ctrlProps/ctrlProp106.xml"/><Relationship Id="rId2" Type="http://schemas.openxmlformats.org/officeDocument/2006/relationships/drawing" Target="../drawings/drawing10.xml"/><Relationship Id="rId16" Type="http://schemas.openxmlformats.org/officeDocument/2006/relationships/comments" Target="../comments9.xml"/><Relationship Id="rId1" Type="http://schemas.openxmlformats.org/officeDocument/2006/relationships/printerSettings" Target="../printerSettings/printerSettings11.bin"/><Relationship Id="rId6" Type="http://schemas.openxmlformats.org/officeDocument/2006/relationships/ctrlProp" Target="../ctrlProps/ctrlProp100.xml"/><Relationship Id="rId11" Type="http://schemas.openxmlformats.org/officeDocument/2006/relationships/ctrlProp" Target="../ctrlProps/ctrlProp105.xml"/><Relationship Id="rId5" Type="http://schemas.openxmlformats.org/officeDocument/2006/relationships/ctrlProp" Target="../ctrlProps/ctrlProp99.xml"/><Relationship Id="rId15" Type="http://schemas.openxmlformats.org/officeDocument/2006/relationships/ctrlProp" Target="../ctrlProps/ctrlProp109.xml"/><Relationship Id="rId10" Type="http://schemas.openxmlformats.org/officeDocument/2006/relationships/ctrlProp" Target="../ctrlProps/ctrlProp104.xml"/><Relationship Id="rId4" Type="http://schemas.openxmlformats.org/officeDocument/2006/relationships/ctrlProp" Target="../ctrlProps/ctrlProp98.xml"/><Relationship Id="rId9" Type="http://schemas.openxmlformats.org/officeDocument/2006/relationships/ctrlProp" Target="../ctrlProps/ctrlProp103.xml"/><Relationship Id="rId14" Type="http://schemas.openxmlformats.org/officeDocument/2006/relationships/ctrlProp" Target="../ctrlProps/ctrlProp108.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114.xml"/><Relationship Id="rId13" Type="http://schemas.openxmlformats.org/officeDocument/2006/relationships/ctrlProp" Target="../ctrlProps/ctrlProp119.xml"/><Relationship Id="rId3" Type="http://schemas.openxmlformats.org/officeDocument/2006/relationships/vmlDrawing" Target="../drawings/vmlDrawing17.vml"/><Relationship Id="rId7" Type="http://schemas.openxmlformats.org/officeDocument/2006/relationships/ctrlProp" Target="../ctrlProps/ctrlProp113.xml"/><Relationship Id="rId12" Type="http://schemas.openxmlformats.org/officeDocument/2006/relationships/ctrlProp" Target="../ctrlProps/ctrlProp118.xml"/><Relationship Id="rId2" Type="http://schemas.openxmlformats.org/officeDocument/2006/relationships/drawing" Target="../drawings/drawing11.xml"/><Relationship Id="rId16" Type="http://schemas.openxmlformats.org/officeDocument/2006/relationships/comments" Target="../comments10.xml"/><Relationship Id="rId1" Type="http://schemas.openxmlformats.org/officeDocument/2006/relationships/printerSettings" Target="../printerSettings/printerSettings12.bin"/><Relationship Id="rId6" Type="http://schemas.openxmlformats.org/officeDocument/2006/relationships/ctrlProp" Target="../ctrlProps/ctrlProp112.xml"/><Relationship Id="rId11" Type="http://schemas.openxmlformats.org/officeDocument/2006/relationships/ctrlProp" Target="../ctrlProps/ctrlProp117.xml"/><Relationship Id="rId5" Type="http://schemas.openxmlformats.org/officeDocument/2006/relationships/ctrlProp" Target="../ctrlProps/ctrlProp111.xml"/><Relationship Id="rId15" Type="http://schemas.openxmlformats.org/officeDocument/2006/relationships/ctrlProp" Target="../ctrlProps/ctrlProp121.xml"/><Relationship Id="rId10" Type="http://schemas.openxmlformats.org/officeDocument/2006/relationships/ctrlProp" Target="../ctrlProps/ctrlProp116.xml"/><Relationship Id="rId4" Type="http://schemas.openxmlformats.org/officeDocument/2006/relationships/ctrlProp" Target="../ctrlProps/ctrlProp110.xml"/><Relationship Id="rId9" Type="http://schemas.openxmlformats.org/officeDocument/2006/relationships/ctrlProp" Target="../ctrlProps/ctrlProp115.xml"/><Relationship Id="rId14" Type="http://schemas.openxmlformats.org/officeDocument/2006/relationships/ctrlProp" Target="../ctrlProps/ctrlProp12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2.xml"/><Relationship Id="rId1" Type="http://schemas.openxmlformats.org/officeDocument/2006/relationships/printerSettings" Target="../printerSettings/printerSettings13.bin"/><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4.xml"/><Relationship Id="rId1" Type="http://schemas.openxmlformats.org/officeDocument/2006/relationships/printerSettings" Target="../printerSettings/printerSettings15.bin"/><Relationship Id="rId4" Type="http://schemas.openxmlformats.org/officeDocument/2006/relationships/comments" Target="../comments12.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15.xml"/><Relationship Id="rId1" Type="http://schemas.openxmlformats.org/officeDocument/2006/relationships/printerSettings" Target="../printerSettings/printerSettings16.bin"/><Relationship Id="rId4" Type="http://schemas.openxmlformats.org/officeDocument/2006/relationships/comments" Target="../comments13.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16.xml"/><Relationship Id="rId1" Type="http://schemas.openxmlformats.org/officeDocument/2006/relationships/printerSettings" Target="../printerSettings/printerSettings17.bin"/><Relationship Id="rId4" Type="http://schemas.openxmlformats.org/officeDocument/2006/relationships/comments" Target="../comments14.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126.xml"/><Relationship Id="rId13" Type="http://schemas.openxmlformats.org/officeDocument/2006/relationships/ctrlProp" Target="../ctrlProps/ctrlProp131.xml"/><Relationship Id="rId3" Type="http://schemas.openxmlformats.org/officeDocument/2006/relationships/vmlDrawing" Target="../drawings/vmlDrawing22.vml"/><Relationship Id="rId7" Type="http://schemas.openxmlformats.org/officeDocument/2006/relationships/ctrlProp" Target="../ctrlProps/ctrlProp125.xml"/><Relationship Id="rId12" Type="http://schemas.openxmlformats.org/officeDocument/2006/relationships/ctrlProp" Target="../ctrlProps/ctrlProp130.xml"/><Relationship Id="rId2" Type="http://schemas.openxmlformats.org/officeDocument/2006/relationships/drawing" Target="../drawings/drawing17.xml"/><Relationship Id="rId16" Type="http://schemas.openxmlformats.org/officeDocument/2006/relationships/comments" Target="../comments15.xml"/><Relationship Id="rId1" Type="http://schemas.openxmlformats.org/officeDocument/2006/relationships/printerSettings" Target="../printerSettings/printerSettings18.bin"/><Relationship Id="rId6" Type="http://schemas.openxmlformats.org/officeDocument/2006/relationships/ctrlProp" Target="../ctrlProps/ctrlProp124.xml"/><Relationship Id="rId11" Type="http://schemas.openxmlformats.org/officeDocument/2006/relationships/ctrlProp" Target="../ctrlProps/ctrlProp129.xml"/><Relationship Id="rId5" Type="http://schemas.openxmlformats.org/officeDocument/2006/relationships/ctrlProp" Target="../ctrlProps/ctrlProp123.xml"/><Relationship Id="rId15" Type="http://schemas.openxmlformats.org/officeDocument/2006/relationships/ctrlProp" Target="../ctrlProps/ctrlProp133.xml"/><Relationship Id="rId10" Type="http://schemas.openxmlformats.org/officeDocument/2006/relationships/ctrlProp" Target="../ctrlProps/ctrlProp128.xml"/><Relationship Id="rId4" Type="http://schemas.openxmlformats.org/officeDocument/2006/relationships/ctrlProp" Target="../ctrlProps/ctrlProp122.xml"/><Relationship Id="rId9" Type="http://schemas.openxmlformats.org/officeDocument/2006/relationships/ctrlProp" Target="../ctrlProps/ctrlProp127.xml"/><Relationship Id="rId14" Type="http://schemas.openxmlformats.org/officeDocument/2006/relationships/ctrlProp" Target="../ctrlProps/ctrlProp132.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138.xml"/><Relationship Id="rId13" Type="http://schemas.openxmlformats.org/officeDocument/2006/relationships/ctrlProp" Target="../ctrlProps/ctrlProp143.xml"/><Relationship Id="rId18" Type="http://schemas.openxmlformats.org/officeDocument/2006/relationships/ctrlProp" Target="../ctrlProps/ctrlProp148.xml"/><Relationship Id="rId26" Type="http://schemas.openxmlformats.org/officeDocument/2006/relationships/ctrlProp" Target="../ctrlProps/ctrlProp156.xml"/><Relationship Id="rId3" Type="http://schemas.openxmlformats.org/officeDocument/2006/relationships/vmlDrawing" Target="../drawings/vmlDrawing23.vml"/><Relationship Id="rId21" Type="http://schemas.openxmlformats.org/officeDocument/2006/relationships/ctrlProp" Target="../ctrlProps/ctrlProp151.xml"/><Relationship Id="rId7" Type="http://schemas.openxmlformats.org/officeDocument/2006/relationships/ctrlProp" Target="../ctrlProps/ctrlProp137.xml"/><Relationship Id="rId12" Type="http://schemas.openxmlformats.org/officeDocument/2006/relationships/ctrlProp" Target="../ctrlProps/ctrlProp142.xml"/><Relationship Id="rId17" Type="http://schemas.openxmlformats.org/officeDocument/2006/relationships/ctrlProp" Target="../ctrlProps/ctrlProp147.xml"/><Relationship Id="rId25" Type="http://schemas.openxmlformats.org/officeDocument/2006/relationships/ctrlProp" Target="../ctrlProps/ctrlProp155.xml"/><Relationship Id="rId2" Type="http://schemas.openxmlformats.org/officeDocument/2006/relationships/drawing" Target="../drawings/drawing18.xml"/><Relationship Id="rId16" Type="http://schemas.openxmlformats.org/officeDocument/2006/relationships/ctrlProp" Target="../ctrlProps/ctrlProp146.xml"/><Relationship Id="rId20" Type="http://schemas.openxmlformats.org/officeDocument/2006/relationships/ctrlProp" Target="../ctrlProps/ctrlProp150.xml"/><Relationship Id="rId1" Type="http://schemas.openxmlformats.org/officeDocument/2006/relationships/printerSettings" Target="../printerSettings/printerSettings19.bin"/><Relationship Id="rId6" Type="http://schemas.openxmlformats.org/officeDocument/2006/relationships/ctrlProp" Target="../ctrlProps/ctrlProp136.xml"/><Relationship Id="rId11" Type="http://schemas.openxmlformats.org/officeDocument/2006/relationships/ctrlProp" Target="../ctrlProps/ctrlProp141.xml"/><Relationship Id="rId24" Type="http://schemas.openxmlformats.org/officeDocument/2006/relationships/ctrlProp" Target="../ctrlProps/ctrlProp154.xml"/><Relationship Id="rId5" Type="http://schemas.openxmlformats.org/officeDocument/2006/relationships/ctrlProp" Target="../ctrlProps/ctrlProp135.xml"/><Relationship Id="rId15" Type="http://schemas.openxmlformats.org/officeDocument/2006/relationships/ctrlProp" Target="../ctrlProps/ctrlProp145.xml"/><Relationship Id="rId23" Type="http://schemas.openxmlformats.org/officeDocument/2006/relationships/ctrlProp" Target="../ctrlProps/ctrlProp153.xml"/><Relationship Id="rId28" Type="http://schemas.openxmlformats.org/officeDocument/2006/relationships/comments" Target="../comments16.xml"/><Relationship Id="rId10" Type="http://schemas.openxmlformats.org/officeDocument/2006/relationships/ctrlProp" Target="../ctrlProps/ctrlProp140.xml"/><Relationship Id="rId19" Type="http://schemas.openxmlformats.org/officeDocument/2006/relationships/ctrlProp" Target="../ctrlProps/ctrlProp149.xml"/><Relationship Id="rId4" Type="http://schemas.openxmlformats.org/officeDocument/2006/relationships/ctrlProp" Target="../ctrlProps/ctrlProp134.xml"/><Relationship Id="rId9" Type="http://schemas.openxmlformats.org/officeDocument/2006/relationships/ctrlProp" Target="../ctrlProps/ctrlProp139.xml"/><Relationship Id="rId14" Type="http://schemas.openxmlformats.org/officeDocument/2006/relationships/ctrlProp" Target="../ctrlProps/ctrlProp144.xml"/><Relationship Id="rId22" Type="http://schemas.openxmlformats.org/officeDocument/2006/relationships/ctrlProp" Target="../ctrlProps/ctrlProp152.xml"/><Relationship Id="rId27" Type="http://schemas.openxmlformats.org/officeDocument/2006/relationships/ctrlProp" Target="../ctrlProps/ctrlProp157.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19.xml"/><Relationship Id="rId1" Type="http://schemas.openxmlformats.org/officeDocument/2006/relationships/printerSettings" Target="../printerSettings/printerSettings20.bin"/><Relationship Id="rId4" Type="http://schemas.openxmlformats.org/officeDocument/2006/relationships/comments" Target="../comments17.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162.xml"/><Relationship Id="rId3" Type="http://schemas.openxmlformats.org/officeDocument/2006/relationships/vmlDrawing" Target="../drawings/vmlDrawing25.vml"/><Relationship Id="rId7" Type="http://schemas.openxmlformats.org/officeDocument/2006/relationships/ctrlProp" Target="../ctrlProps/ctrlProp161.xml"/><Relationship Id="rId2" Type="http://schemas.openxmlformats.org/officeDocument/2006/relationships/drawing" Target="../drawings/drawing20.xml"/><Relationship Id="rId1" Type="http://schemas.openxmlformats.org/officeDocument/2006/relationships/printerSettings" Target="../printerSettings/printerSettings21.bin"/><Relationship Id="rId6" Type="http://schemas.openxmlformats.org/officeDocument/2006/relationships/ctrlProp" Target="../ctrlProps/ctrlProp160.xml"/><Relationship Id="rId5" Type="http://schemas.openxmlformats.org/officeDocument/2006/relationships/ctrlProp" Target="../ctrlProps/ctrlProp159.xml"/><Relationship Id="rId10" Type="http://schemas.openxmlformats.org/officeDocument/2006/relationships/comments" Target="../comments18.xml"/><Relationship Id="rId4" Type="http://schemas.openxmlformats.org/officeDocument/2006/relationships/ctrlProp" Target="../ctrlProps/ctrlProp158.xml"/><Relationship Id="rId9" Type="http://schemas.openxmlformats.org/officeDocument/2006/relationships/ctrlProp" Target="../ctrlProps/ctrlProp163.xml"/></Relationships>
</file>

<file path=xl/worksheets/_rels/sheet22.xml.rels><?xml version="1.0" encoding="UTF-8" standalone="yes"?>
<Relationships xmlns="http://schemas.openxmlformats.org/package/2006/relationships"><Relationship Id="rId8" Type="http://schemas.openxmlformats.org/officeDocument/2006/relationships/ctrlProp" Target="../ctrlProps/ctrlProp168.xml"/><Relationship Id="rId13" Type="http://schemas.openxmlformats.org/officeDocument/2006/relationships/ctrlProp" Target="../ctrlProps/ctrlProp173.xml"/><Relationship Id="rId18" Type="http://schemas.openxmlformats.org/officeDocument/2006/relationships/ctrlProp" Target="../ctrlProps/ctrlProp178.xml"/><Relationship Id="rId26" Type="http://schemas.openxmlformats.org/officeDocument/2006/relationships/ctrlProp" Target="../ctrlProps/ctrlProp186.xml"/><Relationship Id="rId3" Type="http://schemas.openxmlformats.org/officeDocument/2006/relationships/vmlDrawing" Target="../drawings/vmlDrawing26.vml"/><Relationship Id="rId21" Type="http://schemas.openxmlformats.org/officeDocument/2006/relationships/ctrlProp" Target="../ctrlProps/ctrlProp181.xml"/><Relationship Id="rId7" Type="http://schemas.openxmlformats.org/officeDocument/2006/relationships/ctrlProp" Target="../ctrlProps/ctrlProp167.xml"/><Relationship Id="rId12" Type="http://schemas.openxmlformats.org/officeDocument/2006/relationships/ctrlProp" Target="../ctrlProps/ctrlProp172.xml"/><Relationship Id="rId17" Type="http://schemas.openxmlformats.org/officeDocument/2006/relationships/ctrlProp" Target="../ctrlProps/ctrlProp177.xml"/><Relationship Id="rId25" Type="http://schemas.openxmlformats.org/officeDocument/2006/relationships/ctrlProp" Target="../ctrlProps/ctrlProp185.xml"/><Relationship Id="rId2" Type="http://schemas.openxmlformats.org/officeDocument/2006/relationships/drawing" Target="../drawings/drawing21.xml"/><Relationship Id="rId16" Type="http://schemas.openxmlformats.org/officeDocument/2006/relationships/ctrlProp" Target="../ctrlProps/ctrlProp176.xml"/><Relationship Id="rId20" Type="http://schemas.openxmlformats.org/officeDocument/2006/relationships/ctrlProp" Target="../ctrlProps/ctrlProp180.xml"/><Relationship Id="rId1" Type="http://schemas.openxmlformats.org/officeDocument/2006/relationships/printerSettings" Target="../printerSettings/printerSettings22.bin"/><Relationship Id="rId6" Type="http://schemas.openxmlformats.org/officeDocument/2006/relationships/ctrlProp" Target="../ctrlProps/ctrlProp166.xml"/><Relationship Id="rId11" Type="http://schemas.openxmlformats.org/officeDocument/2006/relationships/ctrlProp" Target="../ctrlProps/ctrlProp171.xml"/><Relationship Id="rId24" Type="http://schemas.openxmlformats.org/officeDocument/2006/relationships/ctrlProp" Target="../ctrlProps/ctrlProp184.xml"/><Relationship Id="rId5" Type="http://schemas.openxmlformats.org/officeDocument/2006/relationships/ctrlProp" Target="../ctrlProps/ctrlProp165.xml"/><Relationship Id="rId15" Type="http://schemas.openxmlformats.org/officeDocument/2006/relationships/ctrlProp" Target="../ctrlProps/ctrlProp175.xml"/><Relationship Id="rId23" Type="http://schemas.openxmlformats.org/officeDocument/2006/relationships/ctrlProp" Target="../ctrlProps/ctrlProp183.xml"/><Relationship Id="rId28" Type="http://schemas.openxmlformats.org/officeDocument/2006/relationships/comments" Target="../comments19.xml"/><Relationship Id="rId10" Type="http://schemas.openxmlformats.org/officeDocument/2006/relationships/ctrlProp" Target="../ctrlProps/ctrlProp170.xml"/><Relationship Id="rId19" Type="http://schemas.openxmlformats.org/officeDocument/2006/relationships/ctrlProp" Target="../ctrlProps/ctrlProp179.xml"/><Relationship Id="rId4" Type="http://schemas.openxmlformats.org/officeDocument/2006/relationships/ctrlProp" Target="../ctrlProps/ctrlProp164.xml"/><Relationship Id="rId9" Type="http://schemas.openxmlformats.org/officeDocument/2006/relationships/ctrlProp" Target="../ctrlProps/ctrlProp169.xml"/><Relationship Id="rId14" Type="http://schemas.openxmlformats.org/officeDocument/2006/relationships/ctrlProp" Target="../ctrlProps/ctrlProp174.xml"/><Relationship Id="rId22" Type="http://schemas.openxmlformats.org/officeDocument/2006/relationships/ctrlProp" Target="../ctrlProps/ctrlProp182.xml"/><Relationship Id="rId27" Type="http://schemas.openxmlformats.org/officeDocument/2006/relationships/ctrlProp" Target="../ctrlProps/ctrlProp18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20.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3.xml"/><Relationship Id="rId1" Type="http://schemas.openxmlformats.org/officeDocument/2006/relationships/printerSettings" Target="../printerSettings/printerSettings24.bin"/><Relationship Id="rId5" Type="http://schemas.openxmlformats.org/officeDocument/2006/relationships/comments" Target="../comments21.xml"/><Relationship Id="rId4" Type="http://schemas.openxmlformats.org/officeDocument/2006/relationships/vmlDrawing" Target="../drawings/vmlDrawing29.vml"/></Relationships>
</file>

<file path=xl/worksheets/_rels/sheet25.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30.v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vmlDrawing" Target="../drawings/vmlDrawing3.v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drawing" Target="../drawings/drawing2.xml"/><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omments" Target="../comments2.xml"/><Relationship Id="rId1" Type="http://schemas.openxmlformats.org/officeDocument/2006/relationships/printerSettings" Target="../printerSettings/printerSettings3.bin"/><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4.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6.xml"/><Relationship Id="rId13" Type="http://schemas.openxmlformats.org/officeDocument/2006/relationships/ctrlProp" Target="../ctrlProps/ctrlProp31.xml"/><Relationship Id="rId18" Type="http://schemas.openxmlformats.org/officeDocument/2006/relationships/ctrlProp" Target="../ctrlProps/ctrlProp36.xml"/><Relationship Id="rId3" Type="http://schemas.openxmlformats.org/officeDocument/2006/relationships/hyperlink" Target="https://www.seismescanada.rncan.gc.ca/hazard-alea/interpolat/nbc2020-cnb2020-en.php" TargetMode="External"/><Relationship Id="rId7" Type="http://schemas.openxmlformats.org/officeDocument/2006/relationships/ctrlProp" Target="../ctrlProps/ctrlProp25.xml"/><Relationship Id="rId12" Type="http://schemas.openxmlformats.org/officeDocument/2006/relationships/ctrlProp" Target="../ctrlProps/ctrlProp30.xml"/><Relationship Id="rId17" Type="http://schemas.openxmlformats.org/officeDocument/2006/relationships/ctrlProp" Target="../ctrlProps/ctrlProp35.xml"/><Relationship Id="rId2" Type="http://schemas.openxmlformats.org/officeDocument/2006/relationships/hyperlink" Target="https://www.publications.gov.on.ca/store/20170501121/Free_Download_Files/510156.pdf" TargetMode="External"/><Relationship Id="rId16" Type="http://schemas.openxmlformats.org/officeDocument/2006/relationships/ctrlProp" Target="../ctrlProps/ctrlProp34.xml"/><Relationship Id="rId1" Type="http://schemas.openxmlformats.org/officeDocument/2006/relationships/hyperlink" Target="https://www.ontario.ca/laws/regulation/120332" TargetMode="External"/><Relationship Id="rId6" Type="http://schemas.openxmlformats.org/officeDocument/2006/relationships/vmlDrawing" Target="../drawings/vmlDrawing5.vml"/><Relationship Id="rId11" Type="http://schemas.openxmlformats.org/officeDocument/2006/relationships/ctrlProp" Target="../ctrlProps/ctrlProp29.xml"/><Relationship Id="rId5" Type="http://schemas.openxmlformats.org/officeDocument/2006/relationships/drawing" Target="../drawings/drawing3.xml"/><Relationship Id="rId15" Type="http://schemas.openxmlformats.org/officeDocument/2006/relationships/ctrlProp" Target="../ctrlProps/ctrlProp33.xml"/><Relationship Id="rId10" Type="http://schemas.openxmlformats.org/officeDocument/2006/relationships/ctrlProp" Target="../ctrlProps/ctrlProp28.xml"/><Relationship Id="rId19" Type="http://schemas.openxmlformats.org/officeDocument/2006/relationships/comments" Target="../comments3.xml"/><Relationship Id="rId4" Type="http://schemas.openxmlformats.org/officeDocument/2006/relationships/printerSettings" Target="../printerSettings/printerSettings4.bin"/><Relationship Id="rId9" Type="http://schemas.openxmlformats.org/officeDocument/2006/relationships/ctrlProp" Target="../ctrlProps/ctrlProp27.xml"/><Relationship Id="rId14" Type="http://schemas.openxmlformats.org/officeDocument/2006/relationships/ctrlProp" Target="../ctrlProps/ctrlProp3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printerSettings" Target="../printerSettings/printerSettings5.bin"/><Relationship Id="rId5" Type="http://schemas.openxmlformats.org/officeDocument/2006/relationships/comments" Target="../comments4.xml"/><Relationship Id="rId4" Type="http://schemas.openxmlformats.org/officeDocument/2006/relationships/vmlDrawing" Target="../drawings/vmlDrawing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6.bin"/><Relationship Id="rId5" Type="http://schemas.openxmlformats.org/officeDocument/2006/relationships/comments" Target="../comments5.xml"/><Relationship Id="rId4" Type="http://schemas.openxmlformats.org/officeDocument/2006/relationships/vmlDrawing" Target="../drawings/vmlDrawing9.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40.xml"/><Relationship Id="rId13" Type="http://schemas.openxmlformats.org/officeDocument/2006/relationships/ctrlProp" Target="../ctrlProps/ctrlProp45.xml"/><Relationship Id="rId18" Type="http://schemas.openxmlformats.org/officeDocument/2006/relationships/ctrlProp" Target="../ctrlProps/ctrlProp50.xml"/><Relationship Id="rId3" Type="http://schemas.openxmlformats.org/officeDocument/2006/relationships/vmlDrawing" Target="../drawings/vmlDrawing10.vml"/><Relationship Id="rId21" Type="http://schemas.openxmlformats.org/officeDocument/2006/relationships/comments" Target="../comments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 Type="http://schemas.openxmlformats.org/officeDocument/2006/relationships/drawing" Target="../drawings/drawing6.xml"/><Relationship Id="rId16" Type="http://schemas.openxmlformats.org/officeDocument/2006/relationships/ctrlProp" Target="../ctrlProps/ctrlProp48.xml"/><Relationship Id="rId20" Type="http://schemas.openxmlformats.org/officeDocument/2006/relationships/ctrlProp" Target="../ctrlProps/ctrlProp52.xml"/><Relationship Id="rId1" Type="http://schemas.openxmlformats.org/officeDocument/2006/relationships/printerSettings" Target="../printerSettings/printerSettings7.bin"/><Relationship Id="rId6" Type="http://schemas.openxmlformats.org/officeDocument/2006/relationships/ctrlProp" Target="../ctrlProps/ctrlProp38.xml"/><Relationship Id="rId11" Type="http://schemas.openxmlformats.org/officeDocument/2006/relationships/ctrlProp" Target="../ctrlProps/ctrlProp43.xml"/><Relationship Id="rId5" Type="http://schemas.openxmlformats.org/officeDocument/2006/relationships/ctrlProp" Target="../ctrlProps/ctrlProp37.xml"/><Relationship Id="rId15" Type="http://schemas.openxmlformats.org/officeDocument/2006/relationships/ctrlProp" Target="../ctrlProps/ctrlProp47.xml"/><Relationship Id="rId10" Type="http://schemas.openxmlformats.org/officeDocument/2006/relationships/ctrlProp" Target="../ctrlProps/ctrlProp42.xml"/><Relationship Id="rId19" Type="http://schemas.openxmlformats.org/officeDocument/2006/relationships/ctrlProp" Target="../ctrlProps/ctrlProp51.xml"/><Relationship Id="rId4" Type="http://schemas.openxmlformats.org/officeDocument/2006/relationships/vmlDrawing" Target="../drawings/vmlDrawing11.vml"/><Relationship Id="rId9" Type="http://schemas.openxmlformats.org/officeDocument/2006/relationships/ctrlProp" Target="../ctrlProps/ctrlProp41.xml"/><Relationship Id="rId14" Type="http://schemas.openxmlformats.org/officeDocument/2006/relationships/ctrlProp" Target="../ctrlProps/ctrlProp46.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6.xml"/><Relationship Id="rId13" Type="http://schemas.openxmlformats.org/officeDocument/2006/relationships/ctrlProp" Target="../ctrlProps/ctrlProp61.xml"/><Relationship Id="rId3" Type="http://schemas.openxmlformats.org/officeDocument/2006/relationships/vmlDrawing" Target="../drawings/vmlDrawing12.vml"/><Relationship Id="rId7" Type="http://schemas.openxmlformats.org/officeDocument/2006/relationships/ctrlProp" Target="../ctrlProps/ctrlProp55.xml"/><Relationship Id="rId12" Type="http://schemas.openxmlformats.org/officeDocument/2006/relationships/ctrlProp" Target="../ctrlProps/ctrlProp60.xml"/><Relationship Id="rId17" Type="http://schemas.openxmlformats.org/officeDocument/2006/relationships/comments" Target="../comments7.xml"/><Relationship Id="rId2" Type="http://schemas.openxmlformats.org/officeDocument/2006/relationships/drawing" Target="../drawings/drawing7.xml"/><Relationship Id="rId16" Type="http://schemas.openxmlformats.org/officeDocument/2006/relationships/ctrlProp" Target="../ctrlProps/ctrlProp64.xml"/><Relationship Id="rId1" Type="http://schemas.openxmlformats.org/officeDocument/2006/relationships/printerSettings" Target="../printerSettings/printerSettings8.bin"/><Relationship Id="rId6" Type="http://schemas.openxmlformats.org/officeDocument/2006/relationships/ctrlProp" Target="../ctrlProps/ctrlProp54.xml"/><Relationship Id="rId11" Type="http://schemas.openxmlformats.org/officeDocument/2006/relationships/ctrlProp" Target="../ctrlProps/ctrlProp59.xml"/><Relationship Id="rId5" Type="http://schemas.openxmlformats.org/officeDocument/2006/relationships/ctrlProp" Target="../ctrlProps/ctrlProp53.xml"/><Relationship Id="rId15" Type="http://schemas.openxmlformats.org/officeDocument/2006/relationships/ctrlProp" Target="../ctrlProps/ctrlProp63.xml"/><Relationship Id="rId10" Type="http://schemas.openxmlformats.org/officeDocument/2006/relationships/ctrlProp" Target="../ctrlProps/ctrlProp58.xml"/><Relationship Id="rId4" Type="http://schemas.openxmlformats.org/officeDocument/2006/relationships/vmlDrawing" Target="../drawings/vmlDrawing13.vml"/><Relationship Id="rId9" Type="http://schemas.openxmlformats.org/officeDocument/2006/relationships/ctrlProp" Target="../ctrlProps/ctrlProp57.xml"/><Relationship Id="rId14" Type="http://schemas.openxmlformats.org/officeDocument/2006/relationships/ctrlProp" Target="../ctrlProps/ctrlProp62.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69.xml"/><Relationship Id="rId13" Type="http://schemas.openxmlformats.org/officeDocument/2006/relationships/ctrlProp" Target="../ctrlProps/ctrlProp74.xml"/><Relationship Id="rId3" Type="http://schemas.openxmlformats.org/officeDocument/2006/relationships/vmlDrawing" Target="../drawings/vmlDrawing14.vml"/><Relationship Id="rId7" Type="http://schemas.openxmlformats.org/officeDocument/2006/relationships/ctrlProp" Target="../ctrlProps/ctrlProp68.xml"/><Relationship Id="rId12" Type="http://schemas.openxmlformats.org/officeDocument/2006/relationships/ctrlProp" Target="../ctrlProps/ctrlProp73.xml"/><Relationship Id="rId17" Type="http://schemas.openxmlformats.org/officeDocument/2006/relationships/comments" Target="../comments8.xml"/><Relationship Id="rId2" Type="http://schemas.openxmlformats.org/officeDocument/2006/relationships/drawing" Target="../drawings/drawing8.xml"/><Relationship Id="rId16" Type="http://schemas.openxmlformats.org/officeDocument/2006/relationships/ctrlProp" Target="../ctrlProps/ctrlProp77.xml"/><Relationship Id="rId1" Type="http://schemas.openxmlformats.org/officeDocument/2006/relationships/printerSettings" Target="../printerSettings/printerSettings9.bin"/><Relationship Id="rId6" Type="http://schemas.openxmlformats.org/officeDocument/2006/relationships/ctrlProp" Target="../ctrlProps/ctrlProp67.xml"/><Relationship Id="rId11" Type="http://schemas.openxmlformats.org/officeDocument/2006/relationships/ctrlProp" Target="../ctrlProps/ctrlProp72.xml"/><Relationship Id="rId5" Type="http://schemas.openxmlformats.org/officeDocument/2006/relationships/ctrlProp" Target="../ctrlProps/ctrlProp66.xml"/><Relationship Id="rId15" Type="http://schemas.openxmlformats.org/officeDocument/2006/relationships/ctrlProp" Target="../ctrlProps/ctrlProp76.xml"/><Relationship Id="rId10" Type="http://schemas.openxmlformats.org/officeDocument/2006/relationships/ctrlProp" Target="../ctrlProps/ctrlProp71.xml"/><Relationship Id="rId4" Type="http://schemas.openxmlformats.org/officeDocument/2006/relationships/ctrlProp" Target="../ctrlProps/ctrlProp65.xml"/><Relationship Id="rId9" Type="http://schemas.openxmlformats.org/officeDocument/2006/relationships/ctrlProp" Target="../ctrlProps/ctrlProp70.xml"/><Relationship Id="rId14" Type="http://schemas.openxmlformats.org/officeDocument/2006/relationships/ctrlProp" Target="../ctrlProps/ctrlProp7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C82D6-F22A-4DE0-B1B6-74B658A8E492}">
  <sheetPr codeName="Sheet3">
    <tabColor rgb="FFFF0000"/>
    <pageSetUpPr fitToPage="1"/>
  </sheetPr>
  <dimension ref="B1:BO52"/>
  <sheetViews>
    <sheetView view="pageBreakPreview" zoomScale="90" zoomScaleNormal="100" zoomScaleSheetLayoutView="90" workbookViewId="0">
      <selection activeCell="AB61" sqref="AB61"/>
    </sheetView>
  </sheetViews>
  <sheetFormatPr defaultColWidth="9.15234375" defaultRowHeight="15" customHeight="1" x14ac:dyDescent="0.35"/>
  <cols>
    <col min="1" max="1" width="3.15234375" style="563" customWidth="1"/>
    <col min="2" max="81" width="3.69140625" style="563" customWidth="1"/>
    <col min="82" max="16384" width="9.15234375" style="563"/>
  </cols>
  <sheetData>
    <row r="1" spans="2:67" ht="15" customHeight="1" thickBot="1" x14ac:dyDescent="0.4"/>
    <row r="2" spans="2:67" ht="15" customHeight="1" x14ac:dyDescent="0.35">
      <c r="B2" s="564"/>
      <c r="C2" s="565"/>
      <c r="D2" s="565"/>
      <c r="E2" s="565"/>
      <c r="F2" s="565"/>
      <c r="G2" s="565"/>
      <c r="H2" s="565"/>
      <c r="I2" s="565"/>
      <c r="J2" s="565"/>
      <c r="K2" s="565"/>
      <c r="L2" s="565"/>
      <c r="M2" s="565"/>
      <c r="N2" s="565"/>
      <c r="O2" s="565"/>
      <c r="P2" s="565"/>
      <c r="Q2" s="565"/>
      <c r="R2" s="565"/>
      <c r="S2" s="565"/>
      <c r="T2" s="565"/>
      <c r="U2" s="565"/>
      <c r="V2" s="565"/>
      <c r="W2" s="565"/>
      <c r="X2" s="565"/>
      <c r="Y2" s="565"/>
      <c r="Z2" s="565"/>
      <c r="AA2" s="565"/>
      <c r="AB2" s="565"/>
      <c r="AC2" s="565"/>
      <c r="AD2" s="565"/>
      <c r="AE2" s="565"/>
      <c r="AF2" s="565"/>
      <c r="AG2" s="565"/>
      <c r="AH2" s="565"/>
      <c r="AI2" s="565"/>
      <c r="AJ2" s="565"/>
      <c r="AK2" s="566"/>
    </row>
    <row r="3" spans="2:67" ht="20.6" x14ac:dyDescent="0.55000000000000004">
      <c r="B3" s="1466" t="s">
        <v>3080</v>
      </c>
      <c r="C3" s="1467"/>
      <c r="D3" s="1467"/>
      <c r="E3" s="1467"/>
      <c r="F3" s="1467"/>
      <c r="G3" s="1467"/>
      <c r="H3" s="1467"/>
      <c r="I3" s="1467"/>
      <c r="J3" s="1467"/>
      <c r="K3" s="1467"/>
      <c r="L3" s="1467"/>
      <c r="M3" s="1467"/>
      <c r="N3" s="1467"/>
      <c r="O3" s="1467"/>
      <c r="P3" s="1467"/>
      <c r="Q3" s="1467"/>
      <c r="R3" s="1467"/>
      <c r="S3" s="1467"/>
      <c r="T3" s="1467"/>
      <c r="U3" s="1467"/>
      <c r="V3" s="1467"/>
      <c r="W3" s="1467"/>
      <c r="X3" s="1467"/>
      <c r="Y3" s="1467"/>
      <c r="Z3" s="1467"/>
      <c r="AA3" s="1467"/>
      <c r="AB3" s="1467"/>
      <c r="AC3" s="1467"/>
      <c r="AD3" s="1467"/>
      <c r="AE3" s="1467"/>
      <c r="AF3" s="1467"/>
      <c r="AG3" s="1467"/>
      <c r="AH3" s="1467"/>
      <c r="AI3" s="1467"/>
      <c r="AJ3" s="1467"/>
      <c r="AK3" s="1468"/>
    </row>
    <row r="4" spans="2:67" ht="15" customHeight="1" thickBot="1" x14ac:dyDescent="0.4">
      <c r="B4" s="567"/>
      <c r="C4" s="568" t="s">
        <v>1681</v>
      </c>
      <c r="D4" s="568"/>
      <c r="E4" s="568"/>
      <c r="F4" s="568"/>
      <c r="G4" s="568"/>
      <c r="H4" s="568"/>
      <c r="I4" s="568"/>
      <c r="J4" s="568"/>
      <c r="K4" s="568"/>
      <c r="L4" s="568"/>
      <c r="M4" s="568"/>
      <c r="N4" s="568"/>
      <c r="O4" s="568"/>
      <c r="P4" s="568"/>
      <c r="Q4" s="568"/>
      <c r="R4" s="568"/>
      <c r="S4" s="568"/>
      <c r="T4" s="568"/>
      <c r="U4" s="568"/>
      <c r="V4" s="568"/>
      <c r="W4" s="568"/>
      <c r="X4" s="568"/>
      <c r="Y4" s="568"/>
      <c r="Z4" s="568"/>
      <c r="AA4" s="568"/>
      <c r="AB4" s="568"/>
      <c r="AC4" s="568"/>
      <c r="AD4" s="568"/>
      <c r="AE4" s="568"/>
      <c r="AF4" s="568"/>
      <c r="AG4" s="568"/>
      <c r="AH4" s="568"/>
      <c r="AI4" s="568"/>
      <c r="AJ4" s="568"/>
      <c r="AK4" s="569"/>
    </row>
    <row r="5" spans="2:67" ht="15" customHeight="1" x14ac:dyDescent="0.35">
      <c r="B5" s="567"/>
      <c r="C5" s="568" t="s">
        <v>1662</v>
      </c>
      <c r="D5" s="568"/>
      <c r="E5" s="568"/>
      <c r="F5" s="568"/>
      <c r="G5" s="568"/>
      <c r="H5" s="568"/>
      <c r="I5" s="568"/>
      <c r="J5" s="568"/>
      <c r="K5" s="568"/>
      <c r="L5" s="568"/>
      <c r="M5" s="1719" t="s">
        <v>1663</v>
      </c>
      <c r="N5" s="1719"/>
      <c r="O5" s="1719"/>
      <c r="P5" s="1719"/>
      <c r="Q5" s="1719"/>
      <c r="R5" s="1719"/>
      <c r="S5" s="1719"/>
      <c r="T5" s="1719"/>
      <c r="U5" s="1719"/>
      <c r="V5" s="1719"/>
      <c r="W5" s="1719"/>
      <c r="X5" s="568"/>
      <c r="Y5" s="568" t="s">
        <v>1678</v>
      </c>
      <c r="Z5" s="568"/>
      <c r="AA5" s="568"/>
      <c r="AB5" s="568"/>
      <c r="AC5" s="568"/>
      <c r="AD5" s="568"/>
      <c r="AE5" s="568"/>
      <c r="AF5" s="568"/>
      <c r="AG5" s="568"/>
      <c r="AH5" s="568"/>
      <c r="AI5" s="568"/>
      <c r="AJ5" s="568"/>
      <c r="AK5" s="569"/>
      <c r="AM5" s="1720" t="s">
        <v>3069</v>
      </c>
      <c r="AN5" s="1721"/>
      <c r="AO5" s="1721"/>
      <c r="AP5" s="1721"/>
      <c r="AQ5" s="1721"/>
      <c r="AR5" s="1721"/>
      <c r="AS5" s="1721"/>
      <c r="AT5" s="1721"/>
      <c r="AU5" s="1721"/>
      <c r="AV5" s="1721"/>
      <c r="AW5" s="1721"/>
      <c r="AX5" s="1721"/>
      <c r="AY5" s="1721"/>
      <c r="AZ5" s="1721"/>
      <c r="BA5" s="1721"/>
      <c r="BB5" s="1721"/>
      <c r="BC5" s="1721"/>
      <c r="BD5" s="1721"/>
      <c r="BE5" s="1721"/>
      <c r="BF5" s="1721"/>
      <c r="BG5" s="1721"/>
      <c r="BH5" s="1721"/>
      <c r="BI5" s="1721"/>
      <c r="BJ5" s="1721"/>
      <c r="BK5" s="1721"/>
      <c r="BL5" s="1721"/>
      <c r="BM5" s="1721"/>
      <c r="BN5" s="1721"/>
      <c r="BO5" s="1722"/>
    </row>
    <row r="6" spans="2:67" ht="15" customHeight="1" x14ac:dyDescent="0.35">
      <c r="B6" s="567"/>
      <c r="C6" s="568"/>
      <c r="D6" s="568"/>
      <c r="E6" s="568"/>
      <c r="F6" s="568"/>
      <c r="G6" s="568"/>
      <c r="H6" s="568"/>
      <c r="I6" s="568"/>
      <c r="J6" s="568"/>
      <c r="K6" s="568"/>
      <c r="L6" s="568"/>
      <c r="M6" s="568"/>
      <c r="N6" s="568"/>
      <c r="O6" s="568"/>
      <c r="P6" s="568"/>
      <c r="Q6" s="568"/>
      <c r="R6" s="568"/>
      <c r="S6" s="568"/>
      <c r="T6" s="568"/>
      <c r="U6" s="568"/>
      <c r="V6" s="568"/>
      <c r="W6" s="568"/>
      <c r="X6" s="568"/>
      <c r="Y6" s="568"/>
      <c r="Z6" s="568"/>
      <c r="AA6" s="568"/>
      <c r="AB6" s="568"/>
      <c r="AC6" s="568"/>
      <c r="AD6" s="568"/>
      <c r="AE6" s="568"/>
      <c r="AF6" s="568"/>
      <c r="AG6" s="568"/>
      <c r="AH6" s="568"/>
      <c r="AI6" s="568"/>
      <c r="AJ6" s="568"/>
      <c r="AK6" s="569"/>
      <c r="AM6" s="1723"/>
      <c r="AN6" s="1724"/>
      <c r="AO6" s="1724"/>
      <c r="AP6" s="1724"/>
      <c r="AQ6" s="1724"/>
      <c r="AR6" s="1724"/>
      <c r="AS6" s="1724"/>
      <c r="AT6" s="1724"/>
      <c r="AU6" s="1724"/>
      <c r="AV6" s="1724"/>
      <c r="AW6" s="1724"/>
      <c r="AX6" s="1724"/>
      <c r="AY6" s="1724"/>
      <c r="AZ6" s="1724"/>
      <c r="BA6" s="1724"/>
      <c r="BB6" s="1724"/>
      <c r="BC6" s="1724"/>
      <c r="BD6" s="1724"/>
      <c r="BE6" s="1724"/>
      <c r="BF6" s="1724"/>
      <c r="BG6" s="1724"/>
      <c r="BH6" s="1724"/>
      <c r="BI6" s="1724"/>
      <c r="BJ6" s="1724"/>
      <c r="BK6" s="1724"/>
      <c r="BL6" s="1724"/>
      <c r="BM6" s="1724"/>
      <c r="BN6" s="1724"/>
      <c r="BO6" s="1725"/>
    </row>
    <row r="7" spans="2:67" ht="15" customHeight="1" x14ac:dyDescent="0.35">
      <c r="B7" s="567"/>
      <c r="C7" s="571" t="s">
        <v>1682</v>
      </c>
      <c r="D7" s="572"/>
      <c r="E7" s="572"/>
      <c r="F7" s="572"/>
      <c r="G7" s="572"/>
      <c r="H7" s="572"/>
      <c r="I7" s="572"/>
      <c r="J7" s="572"/>
      <c r="K7" s="572"/>
      <c r="L7" s="572"/>
      <c r="M7" s="572"/>
      <c r="N7" s="572"/>
      <c r="O7" s="572"/>
      <c r="P7" s="572"/>
      <c r="Q7" s="572"/>
      <c r="R7" s="572"/>
      <c r="S7" s="572"/>
      <c r="T7" s="572"/>
      <c r="U7" s="572"/>
      <c r="V7" s="572"/>
      <c r="W7" s="572"/>
      <c r="X7" s="572"/>
      <c r="Y7" s="572"/>
      <c r="Z7" s="572"/>
      <c r="AA7" s="572"/>
      <c r="AB7" s="572"/>
      <c r="AC7" s="572"/>
      <c r="AD7" s="572"/>
      <c r="AE7" s="572"/>
      <c r="AF7" s="572"/>
      <c r="AG7" s="572"/>
      <c r="AH7" s="572"/>
      <c r="AI7" s="572"/>
      <c r="AJ7" s="572"/>
      <c r="AK7" s="569"/>
      <c r="AM7" s="1723"/>
      <c r="AN7" s="1724"/>
      <c r="AO7" s="1724"/>
      <c r="AP7" s="1724"/>
      <c r="AQ7" s="1724"/>
      <c r="AR7" s="1724"/>
      <c r="AS7" s="1724"/>
      <c r="AT7" s="1724"/>
      <c r="AU7" s="1724"/>
      <c r="AV7" s="1724"/>
      <c r="AW7" s="1724"/>
      <c r="AX7" s="1724"/>
      <c r="AY7" s="1724"/>
      <c r="AZ7" s="1724"/>
      <c r="BA7" s="1724"/>
      <c r="BB7" s="1724"/>
      <c r="BC7" s="1724"/>
      <c r="BD7" s="1724"/>
      <c r="BE7" s="1724"/>
      <c r="BF7" s="1724"/>
      <c r="BG7" s="1724"/>
      <c r="BH7" s="1724"/>
      <c r="BI7" s="1724"/>
      <c r="BJ7" s="1724"/>
      <c r="BK7" s="1724"/>
      <c r="BL7" s="1724"/>
      <c r="BM7" s="1724"/>
      <c r="BN7" s="1724"/>
      <c r="BO7" s="1725"/>
    </row>
    <row r="8" spans="2:67" ht="15" customHeight="1" x14ac:dyDescent="0.35">
      <c r="B8" s="567"/>
      <c r="C8" s="572" t="s">
        <v>1664</v>
      </c>
      <c r="D8" s="572"/>
      <c r="E8" s="572"/>
      <c r="F8" s="572"/>
      <c r="G8" s="572"/>
      <c r="H8" s="572"/>
      <c r="I8" s="572"/>
      <c r="J8" s="572"/>
      <c r="K8" s="572"/>
      <c r="L8" s="572"/>
      <c r="M8" s="572"/>
      <c r="N8" s="572"/>
      <c r="O8" s="572"/>
      <c r="P8" s="572"/>
      <c r="Q8" s="572"/>
      <c r="R8" s="572"/>
      <c r="S8" s="572"/>
      <c r="T8" s="572"/>
      <c r="U8" s="572"/>
      <c r="V8" s="572"/>
      <c r="W8" s="572"/>
      <c r="X8" s="572"/>
      <c r="Y8" s="572"/>
      <c r="Z8" s="572"/>
      <c r="AA8" s="572"/>
      <c r="AB8" s="572"/>
      <c r="AC8" s="572"/>
      <c r="AD8" s="572"/>
      <c r="AE8" s="572"/>
      <c r="AF8" s="572"/>
      <c r="AG8" s="572"/>
      <c r="AH8" s="572"/>
      <c r="AI8" s="572"/>
      <c r="AJ8" s="572"/>
      <c r="AK8" s="569"/>
      <c r="AM8" s="1723"/>
      <c r="AN8" s="1724"/>
      <c r="AO8" s="1724"/>
      <c r="AP8" s="1724"/>
      <c r="AQ8" s="1724"/>
      <c r="AR8" s="1724"/>
      <c r="AS8" s="1724"/>
      <c r="AT8" s="1724"/>
      <c r="AU8" s="1724"/>
      <c r="AV8" s="1724"/>
      <c r="AW8" s="1724"/>
      <c r="AX8" s="1724"/>
      <c r="AY8" s="1724"/>
      <c r="AZ8" s="1724"/>
      <c r="BA8" s="1724"/>
      <c r="BB8" s="1724"/>
      <c r="BC8" s="1724"/>
      <c r="BD8" s="1724"/>
      <c r="BE8" s="1724"/>
      <c r="BF8" s="1724"/>
      <c r="BG8" s="1724"/>
      <c r="BH8" s="1724"/>
      <c r="BI8" s="1724"/>
      <c r="BJ8" s="1724"/>
      <c r="BK8" s="1724"/>
      <c r="BL8" s="1724"/>
      <c r="BM8" s="1724"/>
      <c r="BN8" s="1724"/>
      <c r="BO8" s="1725"/>
    </row>
    <row r="9" spans="2:67" ht="15" customHeight="1" x14ac:dyDescent="0.35">
      <c r="B9" s="567"/>
      <c r="C9" s="572" t="s">
        <v>1683</v>
      </c>
      <c r="D9" s="572"/>
      <c r="E9" s="572"/>
      <c r="F9" s="572"/>
      <c r="G9" s="572"/>
      <c r="H9" s="572"/>
      <c r="I9" s="572"/>
      <c r="J9" s="572"/>
      <c r="K9" s="572"/>
      <c r="L9" s="572"/>
      <c r="M9" s="572"/>
      <c r="N9" s="572"/>
      <c r="O9" s="572"/>
      <c r="P9" s="572"/>
      <c r="Q9" s="572"/>
      <c r="R9" s="572"/>
      <c r="S9" s="572"/>
      <c r="T9" s="572"/>
      <c r="U9" s="572"/>
      <c r="V9" s="572"/>
      <c r="W9" s="572"/>
      <c r="X9" s="572"/>
      <c r="Y9" s="572"/>
      <c r="Z9" s="572"/>
      <c r="AA9" s="572"/>
      <c r="AB9" s="572"/>
      <c r="AC9" s="572"/>
      <c r="AD9" s="572"/>
      <c r="AE9" s="572"/>
      <c r="AF9" s="572"/>
      <c r="AG9" s="572"/>
      <c r="AH9" s="572"/>
      <c r="AI9" s="572"/>
      <c r="AJ9" s="572"/>
      <c r="AK9" s="569"/>
      <c r="AM9" s="1723"/>
      <c r="AN9" s="1724"/>
      <c r="AO9" s="1724"/>
      <c r="AP9" s="1724"/>
      <c r="AQ9" s="1724"/>
      <c r="AR9" s="1724"/>
      <c r="AS9" s="1724"/>
      <c r="AT9" s="1724"/>
      <c r="AU9" s="1724"/>
      <c r="AV9" s="1724"/>
      <c r="AW9" s="1724"/>
      <c r="AX9" s="1724"/>
      <c r="AY9" s="1724"/>
      <c r="AZ9" s="1724"/>
      <c r="BA9" s="1724"/>
      <c r="BB9" s="1724"/>
      <c r="BC9" s="1724"/>
      <c r="BD9" s="1724"/>
      <c r="BE9" s="1724"/>
      <c r="BF9" s="1724"/>
      <c r="BG9" s="1724"/>
      <c r="BH9" s="1724"/>
      <c r="BI9" s="1724"/>
      <c r="BJ9" s="1724"/>
      <c r="BK9" s="1724"/>
      <c r="BL9" s="1724"/>
      <c r="BM9" s="1724"/>
      <c r="BN9" s="1724"/>
      <c r="BO9" s="1725"/>
    </row>
    <row r="10" spans="2:67" ht="15" customHeight="1" x14ac:dyDescent="0.35">
      <c r="B10" s="567"/>
      <c r="C10" s="572" t="s">
        <v>1665</v>
      </c>
      <c r="D10" s="572"/>
      <c r="E10" s="572"/>
      <c r="F10" s="572"/>
      <c r="G10" s="572"/>
      <c r="H10" s="572"/>
      <c r="I10" s="572"/>
      <c r="J10" s="572"/>
      <c r="K10" s="572"/>
      <c r="L10" s="572"/>
      <c r="M10" s="572"/>
      <c r="N10" s="572"/>
      <c r="O10" s="572"/>
      <c r="P10" s="572"/>
      <c r="Q10" s="572"/>
      <c r="R10" s="572"/>
      <c r="S10" s="572"/>
      <c r="T10" s="572"/>
      <c r="U10" s="572"/>
      <c r="V10" s="572"/>
      <c r="W10" s="572"/>
      <c r="X10" s="572"/>
      <c r="Y10" s="572"/>
      <c r="Z10" s="572"/>
      <c r="AA10" s="572"/>
      <c r="AB10" s="572"/>
      <c r="AC10" s="572"/>
      <c r="AD10" s="572"/>
      <c r="AE10" s="572"/>
      <c r="AF10" s="572"/>
      <c r="AG10" s="572"/>
      <c r="AH10" s="572"/>
      <c r="AI10" s="572"/>
      <c r="AJ10" s="572"/>
      <c r="AK10" s="569"/>
      <c r="AM10" s="1723"/>
      <c r="AN10" s="1724"/>
      <c r="AO10" s="1724"/>
      <c r="AP10" s="1724"/>
      <c r="AQ10" s="1724"/>
      <c r="AR10" s="1724"/>
      <c r="AS10" s="1724"/>
      <c r="AT10" s="1724"/>
      <c r="AU10" s="1724"/>
      <c r="AV10" s="1724"/>
      <c r="AW10" s="1724"/>
      <c r="AX10" s="1724"/>
      <c r="AY10" s="1724"/>
      <c r="AZ10" s="1724"/>
      <c r="BA10" s="1724"/>
      <c r="BB10" s="1724"/>
      <c r="BC10" s="1724"/>
      <c r="BD10" s="1724"/>
      <c r="BE10" s="1724"/>
      <c r="BF10" s="1724"/>
      <c r="BG10" s="1724"/>
      <c r="BH10" s="1724"/>
      <c r="BI10" s="1724"/>
      <c r="BJ10" s="1724"/>
      <c r="BK10" s="1724"/>
      <c r="BL10" s="1724"/>
      <c r="BM10" s="1724"/>
      <c r="BN10" s="1724"/>
      <c r="BO10" s="1725"/>
    </row>
    <row r="11" spans="2:67" ht="15" customHeight="1" x14ac:dyDescent="0.35">
      <c r="B11" s="567"/>
      <c r="C11" s="568"/>
      <c r="D11" s="568"/>
      <c r="E11" s="568"/>
      <c r="F11" s="568"/>
      <c r="G11" s="568"/>
      <c r="H11" s="568"/>
      <c r="I11" s="568"/>
      <c r="J11" s="568"/>
      <c r="K11" s="568"/>
      <c r="L11" s="568"/>
      <c r="M11" s="568"/>
      <c r="N11" s="568"/>
      <c r="O11" s="568"/>
      <c r="P11" s="568"/>
      <c r="Q11" s="568"/>
      <c r="R11" s="568"/>
      <c r="S11" s="568"/>
      <c r="T11" s="568"/>
      <c r="U11" s="568"/>
      <c r="V11" s="568"/>
      <c r="W11" s="568"/>
      <c r="X11" s="568"/>
      <c r="Y11" s="568"/>
      <c r="Z11" s="568"/>
      <c r="AA11" s="568"/>
      <c r="AB11" s="568"/>
      <c r="AC11" s="568"/>
      <c r="AD11" s="568"/>
      <c r="AE11" s="568"/>
      <c r="AF11" s="568"/>
      <c r="AG11" s="568"/>
      <c r="AH11" s="568"/>
      <c r="AI11" s="568"/>
      <c r="AJ11" s="568"/>
      <c r="AK11" s="569"/>
      <c r="AM11" s="1723"/>
      <c r="AN11" s="1724"/>
      <c r="AO11" s="1724"/>
      <c r="AP11" s="1724"/>
      <c r="AQ11" s="1724"/>
      <c r="AR11" s="1724"/>
      <c r="AS11" s="1724"/>
      <c r="AT11" s="1724"/>
      <c r="AU11" s="1724"/>
      <c r="AV11" s="1724"/>
      <c r="AW11" s="1724"/>
      <c r="AX11" s="1724"/>
      <c r="AY11" s="1724"/>
      <c r="AZ11" s="1724"/>
      <c r="BA11" s="1724"/>
      <c r="BB11" s="1724"/>
      <c r="BC11" s="1724"/>
      <c r="BD11" s="1724"/>
      <c r="BE11" s="1724"/>
      <c r="BF11" s="1724"/>
      <c r="BG11" s="1724"/>
      <c r="BH11" s="1724"/>
      <c r="BI11" s="1724"/>
      <c r="BJ11" s="1724"/>
      <c r="BK11" s="1724"/>
      <c r="BL11" s="1724"/>
      <c r="BM11" s="1724"/>
      <c r="BN11" s="1724"/>
      <c r="BO11" s="1725"/>
    </row>
    <row r="12" spans="2:67" ht="15" customHeight="1" x14ac:dyDescent="0.35">
      <c r="B12" s="567"/>
      <c r="C12" s="572" t="s">
        <v>1684</v>
      </c>
      <c r="D12" s="572"/>
      <c r="E12" s="572"/>
      <c r="F12" s="572"/>
      <c r="G12" s="572"/>
      <c r="H12" s="572"/>
      <c r="I12" s="572"/>
      <c r="J12" s="572"/>
      <c r="K12" s="572"/>
      <c r="L12" s="572"/>
      <c r="M12" s="572"/>
      <c r="N12" s="572"/>
      <c r="O12" s="572"/>
      <c r="P12" s="572"/>
      <c r="Q12" s="572"/>
      <c r="R12" s="572"/>
      <c r="S12" s="572"/>
      <c r="T12" s="572"/>
      <c r="U12" s="572"/>
      <c r="V12" s="572"/>
      <c r="W12" s="572"/>
      <c r="X12" s="572"/>
      <c r="Y12" s="572"/>
      <c r="Z12" s="572"/>
      <c r="AA12" s="572"/>
      <c r="AB12" s="572"/>
      <c r="AC12" s="572"/>
      <c r="AD12" s="572"/>
      <c r="AE12" s="572"/>
      <c r="AF12" s="572"/>
      <c r="AG12" s="572"/>
      <c r="AH12" s="572"/>
      <c r="AI12" s="572"/>
      <c r="AJ12" s="572"/>
      <c r="AK12" s="569"/>
      <c r="AM12" s="1723"/>
      <c r="AN12" s="1724"/>
      <c r="AO12" s="1724"/>
      <c r="AP12" s="1724"/>
      <c r="AQ12" s="1724"/>
      <c r="AR12" s="1724"/>
      <c r="AS12" s="1724"/>
      <c r="AT12" s="1724"/>
      <c r="AU12" s="1724"/>
      <c r="AV12" s="1724"/>
      <c r="AW12" s="1724"/>
      <c r="AX12" s="1724"/>
      <c r="AY12" s="1724"/>
      <c r="AZ12" s="1724"/>
      <c r="BA12" s="1724"/>
      <c r="BB12" s="1724"/>
      <c r="BC12" s="1724"/>
      <c r="BD12" s="1724"/>
      <c r="BE12" s="1724"/>
      <c r="BF12" s="1724"/>
      <c r="BG12" s="1724"/>
      <c r="BH12" s="1724"/>
      <c r="BI12" s="1724"/>
      <c r="BJ12" s="1724"/>
      <c r="BK12" s="1724"/>
      <c r="BL12" s="1724"/>
      <c r="BM12" s="1724"/>
      <c r="BN12" s="1724"/>
      <c r="BO12" s="1725"/>
    </row>
    <row r="13" spans="2:67" ht="15" customHeight="1" x14ac:dyDescent="0.35">
      <c r="B13" s="567"/>
      <c r="C13" s="568"/>
      <c r="D13" s="568"/>
      <c r="E13" s="568"/>
      <c r="F13" s="568"/>
      <c r="G13" s="568"/>
      <c r="H13" s="568"/>
      <c r="I13" s="568"/>
      <c r="J13" s="568"/>
      <c r="K13" s="568"/>
      <c r="L13" s="568"/>
      <c r="M13" s="568"/>
      <c r="N13" s="568"/>
      <c r="O13" s="568"/>
      <c r="P13" s="568"/>
      <c r="Q13" s="568"/>
      <c r="R13" s="568"/>
      <c r="S13" s="568"/>
      <c r="T13" s="568"/>
      <c r="U13" s="568"/>
      <c r="V13" s="568"/>
      <c r="W13" s="568"/>
      <c r="X13" s="568"/>
      <c r="Y13" s="568"/>
      <c r="Z13" s="568"/>
      <c r="AA13" s="568"/>
      <c r="AB13" s="568"/>
      <c r="AC13" s="568"/>
      <c r="AD13" s="568"/>
      <c r="AE13" s="568"/>
      <c r="AF13" s="568"/>
      <c r="AG13" s="568"/>
      <c r="AH13" s="568"/>
      <c r="AI13" s="568"/>
      <c r="AJ13" s="568"/>
      <c r="AK13" s="569"/>
      <c r="AM13" s="1723"/>
      <c r="AN13" s="1724"/>
      <c r="AO13" s="1724"/>
      <c r="AP13" s="1724"/>
      <c r="AQ13" s="1724"/>
      <c r="AR13" s="1724"/>
      <c r="AS13" s="1724"/>
      <c r="AT13" s="1724"/>
      <c r="AU13" s="1724"/>
      <c r="AV13" s="1724"/>
      <c r="AW13" s="1724"/>
      <c r="AX13" s="1724"/>
      <c r="AY13" s="1724"/>
      <c r="AZ13" s="1724"/>
      <c r="BA13" s="1724"/>
      <c r="BB13" s="1724"/>
      <c r="BC13" s="1724"/>
      <c r="BD13" s="1724"/>
      <c r="BE13" s="1724"/>
      <c r="BF13" s="1724"/>
      <c r="BG13" s="1724"/>
      <c r="BH13" s="1724"/>
      <c r="BI13" s="1724"/>
      <c r="BJ13" s="1724"/>
      <c r="BK13" s="1724"/>
      <c r="BL13" s="1724"/>
      <c r="BM13" s="1724"/>
      <c r="BN13" s="1724"/>
      <c r="BO13" s="1725"/>
    </row>
    <row r="14" spans="2:67" ht="15" customHeight="1" x14ac:dyDescent="0.35">
      <c r="B14" s="567"/>
      <c r="C14" s="568"/>
      <c r="D14" s="568"/>
      <c r="E14" s="568"/>
      <c r="F14" s="568"/>
      <c r="G14" s="568"/>
      <c r="H14" s="568"/>
      <c r="I14" s="568"/>
      <c r="J14" s="568"/>
      <c r="K14" s="568"/>
      <c r="L14" s="568"/>
      <c r="M14" s="568"/>
      <c r="N14" s="568"/>
      <c r="O14" s="568"/>
      <c r="P14" s="568"/>
      <c r="Q14" s="568"/>
      <c r="R14" s="568"/>
      <c r="S14" s="568"/>
      <c r="T14" s="568"/>
      <c r="U14" s="568"/>
      <c r="V14" s="568"/>
      <c r="W14" s="568"/>
      <c r="X14" s="568"/>
      <c r="Y14" s="568"/>
      <c r="Z14" s="568"/>
      <c r="AA14" s="568"/>
      <c r="AB14" s="568"/>
      <c r="AC14" s="568"/>
      <c r="AD14" s="568"/>
      <c r="AE14" s="568"/>
      <c r="AF14" s="568"/>
      <c r="AG14" s="568"/>
      <c r="AH14" s="568"/>
      <c r="AI14" s="568"/>
      <c r="AJ14" s="568"/>
      <c r="AK14" s="569"/>
      <c r="AM14" s="1723"/>
      <c r="AN14" s="1724"/>
      <c r="AO14" s="1724"/>
      <c r="AP14" s="1724"/>
      <c r="AQ14" s="1724"/>
      <c r="AR14" s="1724"/>
      <c r="AS14" s="1724"/>
      <c r="AT14" s="1724"/>
      <c r="AU14" s="1724"/>
      <c r="AV14" s="1724"/>
      <c r="AW14" s="1724"/>
      <c r="AX14" s="1724"/>
      <c r="AY14" s="1724"/>
      <c r="AZ14" s="1724"/>
      <c r="BA14" s="1724"/>
      <c r="BB14" s="1724"/>
      <c r="BC14" s="1724"/>
      <c r="BD14" s="1724"/>
      <c r="BE14" s="1724"/>
      <c r="BF14" s="1724"/>
      <c r="BG14" s="1724"/>
      <c r="BH14" s="1724"/>
      <c r="BI14" s="1724"/>
      <c r="BJ14" s="1724"/>
      <c r="BK14" s="1724"/>
      <c r="BL14" s="1724"/>
      <c r="BM14" s="1724"/>
      <c r="BN14" s="1724"/>
      <c r="BO14" s="1725"/>
    </row>
    <row r="15" spans="2:67" ht="15" customHeight="1" x14ac:dyDescent="0.35">
      <c r="B15" s="567"/>
      <c r="C15" s="576" t="s">
        <v>226</v>
      </c>
      <c r="D15" s="577" t="s">
        <v>2208</v>
      </c>
      <c r="E15" s="578"/>
      <c r="F15" s="578"/>
      <c r="G15" s="578"/>
      <c r="H15" s="578"/>
      <c r="I15" s="578"/>
      <c r="J15" s="578"/>
      <c r="K15" s="578"/>
      <c r="L15" s="578"/>
      <c r="M15" s="578"/>
      <c r="N15" s="578"/>
      <c r="O15" s="578"/>
      <c r="P15" s="578"/>
      <c r="Q15" s="578"/>
      <c r="R15" s="579"/>
      <c r="S15" s="568"/>
      <c r="T15" s="580" t="s">
        <v>1666</v>
      </c>
      <c r="U15" s="580"/>
      <c r="V15" s="580"/>
      <c r="W15" s="580"/>
      <c r="X15" s="568"/>
      <c r="Y15" s="568" t="s">
        <v>1680</v>
      </c>
      <c r="Z15" s="568"/>
      <c r="AA15" s="568"/>
      <c r="AB15" s="578"/>
      <c r="AC15" s="578"/>
      <c r="AD15" s="578"/>
      <c r="AE15" s="578"/>
      <c r="AF15" s="578"/>
      <c r="AG15" s="578"/>
      <c r="AH15" s="578"/>
      <c r="AI15" s="578"/>
      <c r="AJ15" s="578"/>
      <c r="AK15" s="569"/>
      <c r="AM15" s="1723"/>
      <c r="AN15" s="1724"/>
      <c r="AO15" s="1724"/>
      <c r="AP15" s="1724"/>
      <c r="AQ15" s="1724"/>
      <c r="AR15" s="1724"/>
      <c r="AS15" s="1724"/>
      <c r="AT15" s="1724"/>
      <c r="AU15" s="1724"/>
      <c r="AV15" s="1724"/>
      <c r="AW15" s="1724"/>
      <c r="AX15" s="1724"/>
      <c r="AY15" s="1724"/>
      <c r="AZ15" s="1724"/>
      <c r="BA15" s="1724"/>
      <c r="BB15" s="1724"/>
      <c r="BC15" s="1724"/>
      <c r="BD15" s="1724"/>
      <c r="BE15" s="1724"/>
      <c r="BF15" s="1724"/>
      <c r="BG15" s="1724"/>
      <c r="BH15" s="1724"/>
      <c r="BI15" s="1724"/>
      <c r="BJ15" s="1724"/>
      <c r="BK15" s="1724"/>
      <c r="BL15" s="1724"/>
      <c r="BM15" s="1724"/>
      <c r="BN15" s="1724"/>
      <c r="BO15" s="1725"/>
    </row>
    <row r="16" spans="2:67" ht="15" customHeight="1" x14ac:dyDescent="0.35">
      <c r="B16" s="567"/>
      <c r="C16" s="576" t="s">
        <v>227</v>
      </c>
      <c r="D16" s="587" t="s">
        <v>1697</v>
      </c>
      <c r="E16" s="578"/>
      <c r="F16" s="578"/>
      <c r="G16" s="578" t="s">
        <v>2209</v>
      </c>
      <c r="H16" s="578"/>
      <c r="I16" s="578"/>
      <c r="J16" s="578"/>
      <c r="K16" s="578"/>
      <c r="L16" s="578"/>
      <c r="M16" s="578"/>
      <c r="N16" s="578"/>
      <c r="O16" s="578"/>
      <c r="P16" s="578"/>
      <c r="Q16" s="581"/>
      <c r="R16" s="579"/>
      <c r="S16" s="568"/>
      <c r="T16" s="1562" t="s">
        <v>1667</v>
      </c>
      <c r="U16" s="1562"/>
      <c r="V16" s="1562"/>
      <c r="W16" s="1562"/>
      <c r="X16" s="568"/>
      <c r="Y16" s="568" t="s">
        <v>1679</v>
      </c>
      <c r="Z16" s="578"/>
      <c r="AA16" s="578"/>
      <c r="AB16" s="578"/>
      <c r="AC16" s="578"/>
      <c r="AD16" s="578"/>
      <c r="AE16" s="578"/>
      <c r="AF16" s="578"/>
      <c r="AG16" s="578"/>
      <c r="AH16" s="578"/>
      <c r="AI16" s="578"/>
      <c r="AJ16" s="578"/>
      <c r="AK16" s="569"/>
      <c r="AM16" s="1723"/>
      <c r="AN16" s="1724"/>
      <c r="AO16" s="1724"/>
      <c r="AP16" s="1724"/>
      <c r="AQ16" s="1724"/>
      <c r="AR16" s="1724"/>
      <c r="AS16" s="1724"/>
      <c r="AT16" s="1724"/>
      <c r="AU16" s="1724"/>
      <c r="AV16" s="1724"/>
      <c r="AW16" s="1724"/>
      <c r="AX16" s="1724"/>
      <c r="AY16" s="1724"/>
      <c r="AZ16" s="1724"/>
      <c r="BA16" s="1724"/>
      <c r="BB16" s="1724"/>
      <c r="BC16" s="1724"/>
      <c r="BD16" s="1724"/>
      <c r="BE16" s="1724"/>
      <c r="BF16" s="1724"/>
      <c r="BG16" s="1724"/>
      <c r="BH16" s="1724"/>
      <c r="BI16" s="1724"/>
      <c r="BJ16" s="1724"/>
      <c r="BK16" s="1724"/>
      <c r="BL16" s="1724"/>
      <c r="BM16" s="1724"/>
      <c r="BN16" s="1724"/>
      <c r="BO16" s="1725"/>
    </row>
    <row r="17" spans="2:67" ht="15" customHeight="1" x14ac:dyDescent="0.35">
      <c r="B17" s="567"/>
      <c r="C17" s="576" t="s">
        <v>229</v>
      </c>
      <c r="D17" s="578" t="s">
        <v>1698</v>
      </c>
      <c r="E17" s="578"/>
      <c r="F17" s="578"/>
      <c r="G17" s="578"/>
      <c r="H17" s="578"/>
      <c r="I17" s="578"/>
      <c r="J17" s="578"/>
      <c r="K17" s="578"/>
      <c r="L17" s="578"/>
      <c r="M17" s="578"/>
      <c r="N17" s="578"/>
      <c r="O17" s="578"/>
      <c r="P17" s="578"/>
      <c r="Q17" s="582"/>
      <c r="R17" s="579"/>
      <c r="S17" s="568"/>
      <c r="T17" s="1718"/>
      <c r="U17" s="1718"/>
      <c r="V17" s="1718"/>
      <c r="W17" s="1718"/>
      <c r="X17" s="568"/>
      <c r="Y17" s="568"/>
      <c r="Z17" s="578"/>
      <c r="AA17" s="578"/>
      <c r="AB17" s="578"/>
      <c r="AC17" s="578"/>
      <c r="AD17" s="578"/>
      <c r="AE17" s="578"/>
      <c r="AF17" s="578"/>
      <c r="AG17" s="578"/>
      <c r="AH17" s="578"/>
      <c r="AI17" s="578"/>
      <c r="AJ17" s="578"/>
      <c r="AK17" s="569"/>
      <c r="AM17" s="1723"/>
      <c r="AN17" s="1724"/>
      <c r="AO17" s="1724"/>
      <c r="AP17" s="1724"/>
      <c r="AQ17" s="1724"/>
      <c r="AR17" s="1724"/>
      <c r="AS17" s="1724"/>
      <c r="AT17" s="1724"/>
      <c r="AU17" s="1724"/>
      <c r="AV17" s="1724"/>
      <c r="AW17" s="1724"/>
      <c r="AX17" s="1724"/>
      <c r="AY17" s="1724"/>
      <c r="AZ17" s="1724"/>
      <c r="BA17" s="1724"/>
      <c r="BB17" s="1724"/>
      <c r="BC17" s="1724"/>
      <c r="BD17" s="1724"/>
      <c r="BE17" s="1724"/>
      <c r="BF17" s="1724"/>
      <c r="BG17" s="1724"/>
      <c r="BH17" s="1724"/>
      <c r="BI17" s="1724"/>
      <c r="BJ17" s="1724"/>
      <c r="BK17" s="1724"/>
      <c r="BL17" s="1724"/>
      <c r="BM17" s="1724"/>
      <c r="BN17" s="1724"/>
      <c r="BO17" s="1725"/>
    </row>
    <row r="18" spans="2:67" ht="15" customHeight="1" x14ac:dyDescent="0.35">
      <c r="B18" s="567"/>
      <c r="C18" s="576"/>
      <c r="D18" s="578"/>
      <c r="E18" s="578"/>
      <c r="F18" s="578"/>
      <c r="G18" s="578"/>
      <c r="H18" s="578"/>
      <c r="I18" s="578"/>
      <c r="J18" s="578"/>
      <c r="K18" s="578"/>
      <c r="L18" s="578"/>
      <c r="M18" s="578"/>
      <c r="N18" s="578"/>
      <c r="O18" s="578"/>
      <c r="P18" s="578"/>
      <c r="Q18" s="581"/>
      <c r="R18" s="579"/>
      <c r="S18" s="568"/>
      <c r="T18" s="1718"/>
      <c r="U18" s="1718"/>
      <c r="V18" s="1718"/>
      <c r="W18" s="1718"/>
      <c r="X18" s="568"/>
      <c r="Y18" s="570"/>
      <c r="Z18" s="578"/>
      <c r="AA18" s="578"/>
      <c r="AB18" s="578"/>
      <c r="AC18" s="578"/>
      <c r="AD18" s="578"/>
      <c r="AE18" s="578"/>
      <c r="AF18" s="578"/>
      <c r="AG18" s="578"/>
      <c r="AH18" s="578"/>
      <c r="AI18" s="578"/>
      <c r="AJ18" s="578"/>
      <c r="AK18" s="569"/>
      <c r="AM18" s="1723"/>
      <c r="AN18" s="1724"/>
      <c r="AO18" s="1724"/>
      <c r="AP18" s="1724"/>
      <c r="AQ18" s="1724"/>
      <c r="AR18" s="1724"/>
      <c r="AS18" s="1724"/>
      <c r="AT18" s="1724"/>
      <c r="AU18" s="1724"/>
      <c r="AV18" s="1724"/>
      <c r="AW18" s="1724"/>
      <c r="AX18" s="1724"/>
      <c r="AY18" s="1724"/>
      <c r="AZ18" s="1724"/>
      <c r="BA18" s="1724"/>
      <c r="BB18" s="1724"/>
      <c r="BC18" s="1724"/>
      <c r="BD18" s="1724"/>
      <c r="BE18" s="1724"/>
      <c r="BF18" s="1724"/>
      <c r="BG18" s="1724"/>
      <c r="BH18" s="1724"/>
      <c r="BI18" s="1724"/>
      <c r="BJ18" s="1724"/>
      <c r="BK18" s="1724"/>
      <c r="BL18" s="1724"/>
      <c r="BM18" s="1724"/>
      <c r="BN18" s="1724"/>
      <c r="BO18" s="1725"/>
    </row>
    <row r="19" spans="2:67" ht="15" customHeight="1" x14ac:dyDescent="0.35">
      <c r="B19" s="567"/>
      <c r="C19" s="583"/>
      <c r="D19" s="568"/>
      <c r="E19" s="568"/>
      <c r="F19" s="568"/>
      <c r="G19" s="568"/>
      <c r="H19" s="568"/>
      <c r="I19" s="568"/>
      <c r="J19" s="568"/>
      <c r="K19" s="568"/>
      <c r="L19" s="568"/>
      <c r="M19" s="568"/>
      <c r="N19" s="568"/>
      <c r="O19" s="568"/>
      <c r="P19" s="568"/>
      <c r="Q19" s="568"/>
      <c r="R19" s="568"/>
      <c r="S19" s="568"/>
      <c r="T19" s="568"/>
      <c r="U19" s="568"/>
      <c r="V19" s="568"/>
      <c r="W19" s="568"/>
      <c r="X19" s="568"/>
      <c r="Y19" s="568"/>
      <c r="Z19" s="568"/>
      <c r="AA19" s="568"/>
      <c r="AB19" s="568"/>
      <c r="AC19" s="568"/>
      <c r="AD19" s="568"/>
      <c r="AE19" s="568"/>
      <c r="AF19" s="568"/>
      <c r="AG19" s="568"/>
      <c r="AH19" s="568"/>
      <c r="AI19" s="568"/>
      <c r="AJ19" s="568"/>
      <c r="AK19" s="569"/>
      <c r="AM19" s="1723"/>
      <c r="AN19" s="1724"/>
      <c r="AO19" s="1724"/>
      <c r="AP19" s="1724"/>
      <c r="AQ19" s="1724"/>
      <c r="AR19" s="1724"/>
      <c r="AS19" s="1724"/>
      <c r="AT19" s="1724"/>
      <c r="AU19" s="1724"/>
      <c r="AV19" s="1724"/>
      <c r="AW19" s="1724"/>
      <c r="AX19" s="1724"/>
      <c r="AY19" s="1724"/>
      <c r="AZ19" s="1724"/>
      <c r="BA19" s="1724"/>
      <c r="BB19" s="1724"/>
      <c r="BC19" s="1724"/>
      <c r="BD19" s="1724"/>
      <c r="BE19" s="1724"/>
      <c r="BF19" s="1724"/>
      <c r="BG19" s="1724"/>
      <c r="BH19" s="1724"/>
      <c r="BI19" s="1724"/>
      <c r="BJ19" s="1724"/>
      <c r="BK19" s="1724"/>
      <c r="BL19" s="1724"/>
      <c r="BM19" s="1724"/>
      <c r="BN19" s="1724"/>
      <c r="BO19" s="1725"/>
    </row>
    <row r="20" spans="2:67" ht="15" customHeight="1" x14ac:dyDescent="0.35">
      <c r="B20" s="567"/>
      <c r="C20" s="584" t="s">
        <v>1685</v>
      </c>
      <c r="D20" s="568"/>
      <c r="E20" s="568"/>
      <c r="F20" s="568"/>
      <c r="G20" s="568"/>
      <c r="H20" s="568"/>
      <c r="I20" s="568"/>
      <c r="J20" s="568"/>
      <c r="K20" s="568"/>
      <c r="L20" s="585" t="s">
        <v>1668</v>
      </c>
      <c r="M20" s="568"/>
      <c r="N20" s="568"/>
      <c r="O20" s="568"/>
      <c r="P20" s="568"/>
      <c r="Q20" s="568"/>
      <c r="R20" s="568"/>
      <c r="S20" s="568"/>
      <c r="T20" s="851" t="s">
        <v>57</v>
      </c>
      <c r="U20" s="851"/>
      <c r="V20" s="851"/>
      <c r="W20" s="851"/>
      <c r="X20" s="568"/>
      <c r="Y20" s="568"/>
      <c r="Z20" s="568"/>
      <c r="AA20" s="568"/>
      <c r="AB20" s="568"/>
      <c r="AC20" s="568"/>
      <c r="AD20" s="568"/>
      <c r="AE20" s="568"/>
      <c r="AF20" s="568"/>
      <c r="AG20" s="568"/>
      <c r="AH20" s="568"/>
      <c r="AI20" s="568"/>
      <c r="AJ20" s="568"/>
      <c r="AK20" s="569"/>
      <c r="AM20" s="1723"/>
      <c r="AN20" s="1724"/>
      <c r="AO20" s="1724"/>
      <c r="AP20" s="1724"/>
      <c r="AQ20" s="1724"/>
      <c r="AR20" s="1724"/>
      <c r="AS20" s="1724"/>
      <c r="AT20" s="1724"/>
      <c r="AU20" s="1724"/>
      <c r="AV20" s="1724"/>
      <c r="AW20" s="1724"/>
      <c r="AX20" s="1724"/>
      <c r="AY20" s="1724"/>
      <c r="AZ20" s="1724"/>
      <c r="BA20" s="1724"/>
      <c r="BB20" s="1724"/>
      <c r="BC20" s="1724"/>
      <c r="BD20" s="1724"/>
      <c r="BE20" s="1724"/>
      <c r="BF20" s="1724"/>
      <c r="BG20" s="1724"/>
      <c r="BH20" s="1724"/>
      <c r="BI20" s="1724"/>
      <c r="BJ20" s="1724"/>
      <c r="BK20" s="1724"/>
      <c r="BL20" s="1724"/>
      <c r="BM20" s="1724"/>
      <c r="BN20" s="1724"/>
      <c r="BO20" s="1725"/>
    </row>
    <row r="21" spans="2:67" ht="15" customHeight="1" x14ac:dyDescent="0.35">
      <c r="B21" s="567"/>
      <c r="C21" s="584"/>
      <c r="D21" s="568" t="s">
        <v>1673</v>
      </c>
      <c r="E21" s="568"/>
      <c r="F21" s="568"/>
      <c r="G21" s="568"/>
      <c r="H21" s="568"/>
      <c r="I21" s="568"/>
      <c r="J21" s="568"/>
      <c r="K21" s="568"/>
      <c r="L21" s="585" t="s">
        <v>1668</v>
      </c>
      <c r="M21" s="568"/>
      <c r="N21" s="568"/>
      <c r="O21" s="568"/>
      <c r="P21" s="568"/>
      <c r="Q21" s="568"/>
      <c r="R21" s="568"/>
      <c r="S21" s="568"/>
      <c r="T21" s="588" t="s">
        <v>1674</v>
      </c>
      <c r="U21" s="588"/>
      <c r="V21" s="588"/>
      <c r="W21" s="588"/>
      <c r="X21" s="568"/>
      <c r="Y21" s="568"/>
      <c r="Z21" s="568"/>
      <c r="AA21" s="568"/>
      <c r="AB21" s="568"/>
      <c r="AC21" s="568"/>
      <c r="AD21" s="568"/>
      <c r="AE21" s="568"/>
      <c r="AF21" s="568"/>
      <c r="AG21" s="568"/>
      <c r="AH21" s="568"/>
      <c r="AI21" s="568"/>
      <c r="AJ21" s="568"/>
      <c r="AK21" s="569"/>
      <c r="AM21" s="1723"/>
      <c r="AN21" s="1724"/>
      <c r="AO21" s="1724"/>
      <c r="AP21" s="1724"/>
      <c r="AQ21" s="1724"/>
      <c r="AR21" s="1724"/>
      <c r="AS21" s="1724"/>
      <c r="AT21" s="1724"/>
      <c r="AU21" s="1724"/>
      <c r="AV21" s="1724"/>
      <c r="AW21" s="1724"/>
      <c r="AX21" s="1724"/>
      <c r="AY21" s="1724"/>
      <c r="AZ21" s="1724"/>
      <c r="BA21" s="1724"/>
      <c r="BB21" s="1724"/>
      <c r="BC21" s="1724"/>
      <c r="BD21" s="1724"/>
      <c r="BE21" s="1724"/>
      <c r="BF21" s="1724"/>
      <c r="BG21" s="1724"/>
      <c r="BH21" s="1724"/>
      <c r="BI21" s="1724"/>
      <c r="BJ21" s="1724"/>
      <c r="BK21" s="1724"/>
      <c r="BL21" s="1724"/>
      <c r="BM21" s="1724"/>
      <c r="BN21" s="1724"/>
      <c r="BO21" s="1725"/>
    </row>
    <row r="22" spans="2:67" ht="15" customHeight="1" x14ac:dyDescent="0.35">
      <c r="B22" s="567"/>
      <c r="C22" s="584"/>
      <c r="D22" s="568" t="s">
        <v>1712</v>
      </c>
      <c r="E22" s="568"/>
      <c r="F22" s="568"/>
      <c r="G22" s="568"/>
      <c r="H22" s="568"/>
      <c r="I22" s="852"/>
      <c r="J22" s="852"/>
      <c r="K22" s="852"/>
      <c r="L22" s="585" t="s">
        <v>1668</v>
      </c>
      <c r="M22" s="852"/>
      <c r="N22" s="852"/>
      <c r="O22" s="852"/>
      <c r="P22" s="852"/>
      <c r="Q22" s="852"/>
      <c r="R22" s="852"/>
      <c r="S22" s="568"/>
      <c r="T22" s="588" t="s">
        <v>1675</v>
      </c>
      <c r="U22" s="588"/>
      <c r="V22" s="588"/>
      <c r="W22" s="588"/>
      <c r="X22" s="568"/>
      <c r="Y22" s="568" t="s">
        <v>1713</v>
      </c>
      <c r="Z22" s="568"/>
      <c r="AA22" s="568"/>
      <c r="AB22" s="568"/>
      <c r="AC22" s="568"/>
      <c r="AD22" s="568"/>
      <c r="AE22" s="568"/>
      <c r="AF22" s="568"/>
      <c r="AG22" s="568"/>
      <c r="AH22" s="568"/>
      <c r="AI22" s="568"/>
      <c r="AJ22" s="568"/>
      <c r="AK22" s="569"/>
      <c r="AM22" s="1723"/>
      <c r="AN22" s="1724"/>
      <c r="AO22" s="1724"/>
      <c r="AP22" s="1724"/>
      <c r="AQ22" s="1724"/>
      <c r="AR22" s="1724"/>
      <c r="AS22" s="1724"/>
      <c r="AT22" s="1724"/>
      <c r="AU22" s="1724"/>
      <c r="AV22" s="1724"/>
      <c r="AW22" s="1724"/>
      <c r="AX22" s="1724"/>
      <c r="AY22" s="1724"/>
      <c r="AZ22" s="1724"/>
      <c r="BA22" s="1724"/>
      <c r="BB22" s="1724"/>
      <c r="BC22" s="1724"/>
      <c r="BD22" s="1724"/>
      <c r="BE22" s="1724"/>
      <c r="BF22" s="1724"/>
      <c r="BG22" s="1724"/>
      <c r="BH22" s="1724"/>
      <c r="BI22" s="1724"/>
      <c r="BJ22" s="1724"/>
      <c r="BK22" s="1724"/>
      <c r="BL22" s="1724"/>
      <c r="BM22" s="1724"/>
      <c r="BN22" s="1724"/>
      <c r="BO22" s="1725"/>
    </row>
    <row r="23" spans="2:67" ht="15" customHeight="1" x14ac:dyDescent="0.35">
      <c r="B23" s="567"/>
      <c r="C23" s="584"/>
      <c r="D23" s="568"/>
      <c r="E23" s="568"/>
      <c r="F23" s="568"/>
      <c r="G23" s="568"/>
      <c r="H23" s="568"/>
      <c r="I23" s="852"/>
      <c r="J23" s="852"/>
      <c r="K23" s="852"/>
      <c r="L23" s="585" t="s">
        <v>1668</v>
      </c>
      <c r="M23" s="852"/>
      <c r="N23" s="852"/>
      <c r="O23" s="852"/>
      <c r="P23" s="852"/>
      <c r="Q23" s="852"/>
      <c r="R23" s="852"/>
      <c r="S23" s="568"/>
      <c r="T23" s="588" t="s">
        <v>1676</v>
      </c>
      <c r="U23" s="588"/>
      <c r="V23" s="588"/>
      <c r="W23" s="588"/>
      <c r="X23" s="568"/>
      <c r="Y23" s="568" t="s">
        <v>1714</v>
      </c>
      <c r="Z23" s="568"/>
      <c r="AA23" s="568"/>
      <c r="AB23" s="568"/>
      <c r="AC23" s="568"/>
      <c r="AD23" s="568"/>
      <c r="AE23" s="568"/>
      <c r="AF23" s="568"/>
      <c r="AG23" s="568"/>
      <c r="AH23" s="568"/>
      <c r="AI23" s="568"/>
      <c r="AJ23" s="568"/>
      <c r="AK23" s="569"/>
      <c r="AM23" s="1723"/>
      <c r="AN23" s="1724"/>
      <c r="AO23" s="1724"/>
      <c r="AP23" s="1724"/>
      <c r="AQ23" s="1724"/>
      <c r="AR23" s="1724"/>
      <c r="AS23" s="1724"/>
      <c r="AT23" s="1724"/>
      <c r="AU23" s="1724"/>
      <c r="AV23" s="1724"/>
      <c r="AW23" s="1724"/>
      <c r="AX23" s="1724"/>
      <c r="AY23" s="1724"/>
      <c r="AZ23" s="1724"/>
      <c r="BA23" s="1724"/>
      <c r="BB23" s="1724"/>
      <c r="BC23" s="1724"/>
      <c r="BD23" s="1724"/>
      <c r="BE23" s="1724"/>
      <c r="BF23" s="1724"/>
      <c r="BG23" s="1724"/>
      <c r="BH23" s="1724"/>
      <c r="BI23" s="1724"/>
      <c r="BJ23" s="1724"/>
      <c r="BK23" s="1724"/>
      <c r="BL23" s="1724"/>
      <c r="BM23" s="1724"/>
      <c r="BN23" s="1724"/>
      <c r="BO23" s="1725"/>
    </row>
    <row r="24" spans="2:67" ht="15" customHeight="1" x14ac:dyDescent="0.35">
      <c r="B24" s="567"/>
      <c r="C24" s="584" t="s">
        <v>1686</v>
      </c>
      <c r="D24" s="568"/>
      <c r="E24" s="568"/>
      <c r="F24" s="568"/>
      <c r="G24" s="568"/>
      <c r="H24" s="568"/>
      <c r="I24" s="568"/>
      <c r="J24" s="568"/>
      <c r="K24" s="568"/>
      <c r="L24" s="585" t="s">
        <v>1668</v>
      </c>
      <c r="M24" s="568"/>
      <c r="N24" s="568"/>
      <c r="O24" s="568"/>
      <c r="P24" s="568"/>
      <c r="Q24" s="568"/>
      <c r="R24" s="568"/>
      <c r="S24" s="568"/>
      <c r="T24" s="853" t="s">
        <v>1071</v>
      </c>
      <c r="U24" s="853"/>
      <c r="V24" s="853"/>
      <c r="W24" s="853"/>
      <c r="X24" s="568"/>
      <c r="Y24" s="568"/>
      <c r="Z24" s="568"/>
      <c r="AA24" s="568"/>
      <c r="AB24" s="568"/>
      <c r="AC24" s="568"/>
      <c r="AD24" s="568"/>
      <c r="AE24" s="568"/>
      <c r="AF24" s="568"/>
      <c r="AG24" s="568"/>
      <c r="AH24" s="568"/>
      <c r="AI24" s="568"/>
      <c r="AJ24" s="568"/>
      <c r="AK24" s="569"/>
      <c r="AM24" s="1723"/>
      <c r="AN24" s="1724"/>
      <c r="AO24" s="1724"/>
      <c r="AP24" s="1724"/>
      <c r="AQ24" s="1724"/>
      <c r="AR24" s="1724"/>
      <c r="AS24" s="1724"/>
      <c r="AT24" s="1724"/>
      <c r="AU24" s="1724"/>
      <c r="AV24" s="1724"/>
      <c r="AW24" s="1724"/>
      <c r="AX24" s="1724"/>
      <c r="AY24" s="1724"/>
      <c r="AZ24" s="1724"/>
      <c r="BA24" s="1724"/>
      <c r="BB24" s="1724"/>
      <c r="BC24" s="1724"/>
      <c r="BD24" s="1724"/>
      <c r="BE24" s="1724"/>
      <c r="BF24" s="1724"/>
      <c r="BG24" s="1724"/>
      <c r="BH24" s="1724"/>
      <c r="BI24" s="1724"/>
      <c r="BJ24" s="1724"/>
      <c r="BK24" s="1724"/>
      <c r="BL24" s="1724"/>
      <c r="BM24" s="1724"/>
      <c r="BN24" s="1724"/>
      <c r="BO24" s="1725"/>
    </row>
    <row r="25" spans="2:67" ht="15" customHeight="1" x14ac:dyDescent="0.35">
      <c r="B25" s="567"/>
      <c r="C25" s="584" t="s">
        <v>1699</v>
      </c>
      <c r="D25" s="568"/>
      <c r="E25" s="568"/>
      <c r="F25" s="568"/>
      <c r="G25" s="568"/>
      <c r="H25" s="568"/>
      <c r="I25" s="568"/>
      <c r="J25" s="568"/>
      <c r="K25" s="568"/>
      <c r="L25" s="585" t="s">
        <v>1668</v>
      </c>
      <c r="M25" s="568"/>
      <c r="N25" s="568"/>
      <c r="O25" s="568"/>
      <c r="P25" s="568"/>
      <c r="Q25" s="568"/>
      <c r="R25" s="568"/>
      <c r="S25" s="568"/>
      <c r="T25" s="854" t="s">
        <v>1669</v>
      </c>
      <c r="U25" s="854"/>
      <c r="V25" s="854"/>
      <c r="W25" s="854"/>
      <c r="X25" s="568"/>
      <c r="Y25" s="568"/>
      <c r="Z25" s="568"/>
      <c r="AA25" s="568"/>
      <c r="AB25" s="568"/>
      <c r="AC25" s="568"/>
      <c r="AD25" s="568"/>
      <c r="AE25" s="568"/>
      <c r="AF25" s="568"/>
      <c r="AG25" s="568"/>
      <c r="AH25" s="568"/>
      <c r="AI25" s="568"/>
      <c r="AJ25" s="568"/>
      <c r="AK25" s="569"/>
      <c r="AM25" s="1723"/>
      <c r="AN25" s="1724"/>
      <c r="AO25" s="1724"/>
      <c r="AP25" s="1724"/>
      <c r="AQ25" s="1724"/>
      <c r="AR25" s="1724"/>
      <c r="AS25" s="1724"/>
      <c r="AT25" s="1724"/>
      <c r="AU25" s="1724"/>
      <c r="AV25" s="1724"/>
      <c r="AW25" s="1724"/>
      <c r="AX25" s="1724"/>
      <c r="AY25" s="1724"/>
      <c r="AZ25" s="1724"/>
      <c r="BA25" s="1724"/>
      <c r="BB25" s="1724"/>
      <c r="BC25" s="1724"/>
      <c r="BD25" s="1724"/>
      <c r="BE25" s="1724"/>
      <c r="BF25" s="1724"/>
      <c r="BG25" s="1724"/>
      <c r="BH25" s="1724"/>
      <c r="BI25" s="1724"/>
      <c r="BJ25" s="1724"/>
      <c r="BK25" s="1724"/>
      <c r="BL25" s="1724"/>
      <c r="BM25" s="1724"/>
      <c r="BN25" s="1724"/>
      <c r="BO25" s="1725"/>
    </row>
    <row r="26" spans="2:67" ht="15" customHeight="1" thickBot="1" x14ac:dyDescent="0.4">
      <c r="B26" s="567"/>
      <c r="C26" s="584" t="s">
        <v>1687</v>
      </c>
      <c r="D26" s="568"/>
      <c r="E26" s="568"/>
      <c r="F26" s="568"/>
      <c r="G26" s="568"/>
      <c r="H26" s="568"/>
      <c r="I26" s="568"/>
      <c r="J26" s="568"/>
      <c r="K26" s="568"/>
      <c r="L26" s="585" t="s">
        <v>1668</v>
      </c>
      <c r="M26" s="568"/>
      <c r="N26" s="568"/>
      <c r="O26" s="568"/>
      <c r="P26" s="568"/>
      <c r="Q26" s="568"/>
      <c r="R26" s="568"/>
      <c r="S26" s="568"/>
      <c r="T26" s="854" t="s">
        <v>1671</v>
      </c>
      <c r="U26" s="854"/>
      <c r="V26" s="854"/>
      <c r="W26" s="854"/>
      <c r="X26" s="568"/>
      <c r="Y26" s="568"/>
      <c r="Z26" s="568"/>
      <c r="AA26" s="568"/>
      <c r="AB26" s="568"/>
      <c r="AC26" s="568"/>
      <c r="AD26" s="568"/>
      <c r="AE26" s="568"/>
      <c r="AF26" s="568"/>
      <c r="AG26" s="568"/>
      <c r="AH26" s="568"/>
      <c r="AI26" s="568"/>
      <c r="AJ26" s="568"/>
      <c r="AK26" s="569"/>
      <c r="AM26" s="1726"/>
      <c r="AN26" s="1727"/>
      <c r="AO26" s="1727"/>
      <c r="AP26" s="1727"/>
      <c r="AQ26" s="1727"/>
      <c r="AR26" s="1727"/>
      <c r="AS26" s="1727"/>
      <c r="AT26" s="1727"/>
      <c r="AU26" s="1727"/>
      <c r="AV26" s="1727"/>
      <c r="AW26" s="1727"/>
      <c r="AX26" s="1727"/>
      <c r="AY26" s="1727"/>
      <c r="AZ26" s="1727"/>
      <c r="BA26" s="1727"/>
      <c r="BB26" s="1727"/>
      <c r="BC26" s="1727"/>
      <c r="BD26" s="1727"/>
      <c r="BE26" s="1727"/>
      <c r="BF26" s="1727"/>
      <c r="BG26" s="1727"/>
      <c r="BH26" s="1727"/>
      <c r="BI26" s="1727"/>
      <c r="BJ26" s="1727"/>
      <c r="BK26" s="1727"/>
      <c r="BL26" s="1727"/>
      <c r="BM26" s="1727"/>
      <c r="BN26" s="1727"/>
      <c r="BO26" s="1728"/>
    </row>
    <row r="27" spans="2:67" ht="15" customHeight="1" x14ac:dyDescent="0.35">
      <c r="B27" s="567"/>
      <c r="C27" s="584" t="s">
        <v>1688</v>
      </c>
      <c r="D27" s="568"/>
      <c r="E27" s="568"/>
      <c r="F27" s="568"/>
      <c r="G27" s="568"/>
      <c r="H27" s="568"/>
      <c r="I27" s="568"/>
      <c r="J27" s="568"/>
      <c r="K27" s="568"/>
      <c r="L27" s="585" t="s">
        <v>1668</v>
      </c>
      <c r="M27" s="568"/>
      <c r="N27" s="568"/>
      <c r="O27" s="568"/>
      <c r="P27" s="568"/>
      <c r="Q27" s="568"/>
      <c r="R27" s="568"/>
      <c r="S27" s="568"/>
      <c r="T27" s="855" t="s">
        <v>1262</v>
      </c>
      <c r="U27" s="855"/>
      <c r="V27" s="855"/>
      <c r="W27" s="855"/>
      <c r="X27" s="568"/>
      <c r="Y27" s="568"/>
      <c r="Z27" s="568"/>
      <c r="AA27" s="568"/>
      <c r="AB27" s="568"/>
      <c r="AC27" s="568"/>
      <c r="AD27" s="568"/>
      <c r="AE27" s="568"/>
      <c r="AF27" s="568"/>
      <c r="AG27" s="568"/>
      <c r="AH27" s="568"/>
      <c r="AI27" s="568"/>
      <c r="AJ27" s="568"/>
      <c r="AK27" s="569"/>
    </row>
    <row r="28" spans="2:67" ht="15" customHeight="1" x14ac:dyDescent="0.35">
      <c r="B28" s="567"/>
      <c r="C28" s="584" t="s">
        <v>1689</v>
      </c>
      <c r="D28" s="568"/>
      <c r="E28" s="568"/>
      <c r="F28" s="568"/>
      <c r="G28" s="568"/>
      <c r="H28" s="568"/>
      <c r="I28" s="568"/>
      <c r="J28" s="568"/>
      <c r="K28" s="568"/>
      <c r="L28" s="585" t="s">
        <v>1668</v>
      </c>
      <c r="M28" s="568"/>
      <c r="N28" s="568"/>
      <c r="O28" s="568"/>
      <c r="P28" s="568"/>
      <c r="Q28" s="568"/>
      <c r="R28" s="568"/>
      <c r="S28" s="568"/>
      <c r="T28" s="856" t="s">
        <v>1263</v>
      </c>
      <c r="U28" s="856"/>
      <c r="V28" s="856"/>
      <c r="W28" s="856"/>
      <c r="X28" s="568"/>
      <c r="Y28" s="568"/>
      <c r="Z28" s="568"/>
      <c r="AA28" s="568"/>
      <c r="AB28" s="568"/>
      <c r="AC28" s="568"/>
      <c r="AD28" s="568"/>
      <c r="AE28" s="568"/>
      <c r="AF28" s="568"/>
      <c r="AG28" s="1563"/>
      <c r="AH28" s="568"/>
      <c r="AI28" s="568"/>
      <c r="AJ28" s="568"/>
      <c r="AK28" s="569"/>
    </row>
    <row r="29" spans="2:67" ht="15" customHeight="1" x14ac:dyDescent="0.35">
      <c r="B29" s="567"/>
      <c r="C29" s="584" t="s">
        <v>1690</v>
      </c>
      <c r="D29" s="568"/>
      <c r="E29" s="568"/>
      <c r="F29" s="568"/>
      <c r="G29" s="568"/>
      <c r="H29" s="568"/>
      <c r="I29" s="568"/>
      <c r="J29" s="568"/>
      <c r="K29" s="568"/>
      <c r="L29" s="585" t="s">
        <v>1668</v>
      </c>
      <c r="M29" s="568"/>
      <c r="N29" s="568"/>
      <c r="O29" s="568"/>
      <c r="P29" s="568"/>
      <c r="Q29" s="568"/>
      <c r="R29" s="568"/>
      <c r="S29" s="568"/>
      <c r="T29" s="857" t="s">
        <v>2714</v>
      </c>
      <c r="U29" s="857"/>
      <c r="V29" s="857"/>
      <c r="W29" s="857"/>
      <c r="X29" s="858"/>
      <c r="Y29" s="568" t="s">
        <v>2717</v>
      </c>
      <c r="Z29" s="568"/>
      <c r="AA29" s="568"/>
      <c r="AB29" s="568"/>
      <c r="AC29" s="568"/>
      <c r="AD29" s="568"/>
      <c r="AE29" s="568"/>
      <c r="AF29" s="568"/>
      <c r="AG29" s="568"/>
      <c r="AH29" s="568"/>
      <c r="AI29" s="568"/>
      <c r="AJ29" s="568"/>
      <c r="AK29" s="569"/>
    </row>
    <row r="30" spans="2:67" ht="15" customHeight="1" x14ac:dyDescent="0.35">
      <c r="B30" s="567"/>
      <c r="C30" s="584"/>
      <c r="D30" s="568"/>
      <c r="E30" s="568"/>
      <c r="F30" s="568"/>
      <c r="G30" s="568"/>
      <c r="H30" s="568"/>
      <c r="I30" s="568"/>
      <c r="J30" s="568"/>
      <c r="K30" s="568"/>
      <c r="L30" s="585"/>
      <c r="M30" s="568"/>
      <c r="N30" s="568"/>
      <c r="O30" s="568"/>
      <c r="P30" s="568"/>
      <c r="Q30" s="568"/>
      <c r="R30" s="568"/>
      <c r="S30" s="568"/>
      <c r="T30" s="1465" t="s">
        <v>2715</v>
      </c>
      <c r="U30" s="1465"/>
      <c r="V30" s="1465"/>
      <c r="W30" s="1465"/>
      <c r="X30" s="858"/>
      <c r="Y30" s="568" t="s">
        <v>2718</v>
      </c>
      <c r="Z30" s="568"/>
      <c r="AA30" s="568"/>
      <c r="AB30" s="568"/>
      <c r="AC30" s="568"/>
      <c r="AD30" s="568"/>
      <c r="AE30" s="568"/>
      <c r="AF30" s="568"/>
      <c r="AG30" s="568"/>
      <c r="AH30" s="568"/>
      <c r="AI30" s="568"/>
      <c r="AJ30" s="568"/>
      <c r="AK30" s="569"/>
    </row>
    <row r="31" spans="2:67" ht="15" customHeight="1" x14ac:dyDescent="0.35">
      <c r="B31" s="567"/>
      <c r="C31" s="584"/>
      <c r="D31" s="568"/>
      <c r="E31" s="568"/>
      <c r="F31" s="568"/>
      <c r="G31" s="568"/>
      <c r="H31" s="568"/>
      <c r="I31" s="568"/>
      <c r="J31" s="568"/>
      <c r="K31" s="568"/>
      <c r="L31" s="585"/>
      <c r="M31" s="568"/>
      <c r="N31" s="568"/>
      <c r="O31" s="568"/>
      <c r="P31" s="568"/>
      <c r="Q31" s="568"/>
      <c r="R31" s="568"/>
      <c r="S31" s="568"/>
      <c r="T31" s="1464" t="s">
        <v>2716</v>
      </c>
      <c r="U31" s="1464"/>
      <c r="V31" s="1464"/>
      <c r="W31" s="1464"/>
      <c r="X31" s="858"/>
      <c r="Y31" s="568" t="s">
        <v>2719</v>
      </c>
      <c r="Z31" s="568"/>
      <c r="AA31" s="568"/>
      <c r="AB31" s="568"/>
      <c r="AC31" s="568"/>
      <c r="AD31" s="568"/>
      <c r="AE31" s="568"/>
      <c r="AF31" s="568"/>
      <c r="AG31" s="568"/>
      <c r="AH31" s="568"/>
      <c r="AI31" s="568"/>
      <c r="AJ31" s="568"/>
      <c r="AK31" s="569"/>
    </row>
    <row r="32" spans="2:67" ht="15" customHeight="1" x14ac:dyDescent="0.35">
      <c r="B32" s="567"/>
      <c r="C32" s="584" t="s">
        <v>1691</v>
      </c>
      <c r="D32" s="568"/>
      <c r="E32" s="568"/>
      <c r="F32" s="568"/>
      <c r="G32" s="568"/>
      <c r="H32" s="568"/>
      <c r="I32" s="568"/>
      <c r="J32" s="568"/>
      <c r="K32" s="568"/>
      <c r="L32" s="585" t="s">
        <v>1668</v>
      </c>
      <c r="M32" s="568"/>
      <c r="N32" s="859"/>
      <c r="O32" s="859"/>
      <c r="P32" s="859"/>
      <c r="Q32" s="859"/>
      <c r="R32" s="859"/>
      <c r="S32" s="859"/>
      <c r="T32" s="860" t="s">
        <v>1871</v>
      </c>
      <c r="U32" s="860"/>
      <c r="V32" s="860"/>
      <c r="W32" s="860"/>
      <c r="X32" s="859"/>
      <c r="Y32" s="859"/>
      <c r="Z32" s="859"/>
      <c r="AA32" s="859"/>
      <c r="AB32" s="859"/>
      <c r="AC32" s="568"/>
      <c r="AD32" s="568"/>
      <c r="AE32" s="568"/>
      <c r="AF32" s="568"/>
      <c r="AG32" s="568"/>
      <c r="AH32" s="568"/>
      <c r="AI32" s="568"/>
      <c r="AJ32" s="568"/>
      <c r="AK32" s="569"/>
    </row>
    <row r="33" spans="2:37" ht="15" customHeight="1" x14ac:dyDescent="0.35">
      <c r="B33" s="567"/>
      <c r="C33" s="584"/>
      <c r="D33" s="584" t="s">
        <v>1879</v>
      </c>
      <c r="E33" s="568"/>
      <c r="F33" s="568"/>
      <c r="G33" s="568"/>
      <c r="H33" s="568"/>
      <c r="I33" s="568"/>
      <c r="J33" s="568"/>
      <c r="K33" s="568"/>
      <c r="L33" s="585" t="s">
        <v>1668</v>
      </c>
      <c r="M33" s="568"/>
      <c r="N33" s="859"/>
      <c r="O33" s="859"/>
      <c r="P33" s="859"/>
      <c r="Q33" s="859"/>
      <c r="R33" s="859"/>
      <c r="S33" s="859"/>
      <c r="T33" s="593" t="s">
        <v>1872</v>
      </c>
      <c r="U33" s="593"/>
      <c r="V33" s="593"/>
      <c r="W33" s="593"/>
      <c r="X33" s="859"/>
      <c r="Y33" s="859"/>
      <c r="Z33" s="859"/>
      <c r="AA33" s="859"/>
      <c r="AB33" s="859"/>
      <c r="AC33" s="568"/>
      <c r="AD33" s="568"/>
      <c r="AE33" s="568"/>
      <c r="AF33" s="568"/>
      <c r="AG33" s="568"/>
      <c r="AH33" s="568"/>
      <c r="AI33" s="568"/>
      <c r="AJ33" s="568"/>
      <c r="AK33" s="569"/>
    </row>
    <row r="34" spans="2:37" ht="15" customHeight="1" x14ac:dyDescent="0.35">
      <c r="B34" s="567"/>
      <c r="C34" s="584" t="s">
        <v>1692</v>
      </c>
      <c r="D34" s="568"/>
      <c r="E34" s="568"/>
      <c r="F34" s="568"/>
      <c r="G34" s="568"/>
      <c r="H34" s="568"/>
      <c r="I34" s="568"/>
      <c r="J34" s="568"/>
      <c r="K34" s="568"/>
      <c r="L34" s="585" t="s">
        <v>1668</v>
      </c>
      <c r="M34" s="568"/>
      <c r="N34" s="568"/>
      <c r="O34" s="568"/>
      <c r="P34" s="568"/>
      <c r="Q34" s="568"/>
      <c r="R34" s="568"/>
      <c r="S34" s="568"/>
      <c r="T34" s="590" t="s">
        <v>1670</v>
      </c>
      <c r="U34" s="590"/>
      <c r="V34" s="590"/>
      <c r="W34" s="590"/>
      <c r="X34" s="568"/>
      <c r="Y34" s="568"/>
      <c r="Z34" s="568"/>
      <c r="AA34" s="568"/>
      <c r="AB34" s="568"/>
      <c r="AC34" s="568"/>
      <c r="AD34" s="568"/>
      <c r="AE34" s="568"/>
      <c r="AF34" s="568"/>
      <c r="AG34" s="568"/>
      <c r="AH34" s="568"/>
      <c r="AI34" s="568"/>
      <c r="AJ34" s="568"/>
      <c r="AK34" s="569"/>
    </row>
    <row r="35" spans="2:37" ht="15" customHeight="1" x14ac:dyDescent="0.35">
      <c r="B35" s="567"/>
      <c r="C35" s="584"/>
      <c r="D35" s="656" t="s">
        <v>1997</v>
      </c>
      <c r="E35" s="568"/>
      <c r="F35" s="568"/>
      <c r="G35" s="568"/>
      <c r="H35" s="568"/>
      <c r="I35" s="568"/>
      <c r="J35" s="568"/>
      <c r="K35" s="568"/>
      <c r="L35" s="585" t="s">
        <v>1668</v>
      </c>
      <c r="M35" s="568"/>
      <c r="N35" s="568"/>
      <c r="O35" s="568"/>
      <c r="P35" s="568"/>
      <c r="Q35" s="568"/>
      <c r="R35" s="568"/>
      <c r="S35" s="568"/>
      <c r="T35" s="590" t="s">
        <v>1998</v>
      </c>
      <c r="U35" s="590"/>
      <c r="V35" s="590"/>
      <c r="W35" s="590"/>
      <c r="X35" s="568"/>
      <c r="Y35" s="568"/>
      <c r="Z35" s="568"/>
      <c r="AA35" s="568"/>
      <c r="AB35" s="568"/>
      <c r="AC35" s="568"/>
      <c r="AD35" s="568"/>
      <c r="AE35" s="568"/>
      <c r="AF35" s="568"/>
      <c r="AG35" s="568"/>
      <c r="AH35" s="568"/>
      <c r="AI35" s="568"/>
      <c r="AJ35" s="568"/>
      <c r="AK35" s="569"/>
    </row>
    <row r="36" spans="2:37" ht="15" customHeight="1" x14ac:dyDescent="0.35">
      <c r="B36" s="567"/>
      <c r="C36" s="861" t="s">
        <v>1693</v>
      </c>
      <c r="D36" s="862"/>
      <c r="E36" s="862"/>
      <c r="F36" s="862"/>
      <c r="G36" s="862"/>
      <c r="H36" s="862"/>
      <c r="I36" s="862"/>
      <c r="J36" s="862"/>
      <c r="K36" s="862"/>
      <c r="L36" s="1496" t="s">
        <v>1700</v>
      </c>
      <c r="M36" s="862"/>
      <c r="N36" s="862"/>
      <c r="O36" s="862"/>
      <c r="P36" s="862"/>
      <c r="Q36" s="862"/>
      <c r="R36" s="862"/>
      <c r="S36" s="862"/>
      <c r="T36" s="863"/>
      <c r="U36" s="863"/>
      <c r="V36" s="863"/>
      <c r="W36" s="863"/>
      <c r="X36" s="862"/>
      <c r="Y36" s="862"/>
      <c r="Z36" s="862"/>
      <c r="AA36" s="862"/>
      <c r="AB36" s="862"/>
      <c r="AC36" s="862"/>
      <c r="AD36" s="862"/>
      <c r="AE36" s="862"/>
      <c r="AF36" s="862"/>
      <c r="AG36" s="862"/>
      <c r="AH36" s="862"/>
      <c r="AI36" s="862"/>
      <c r="AJ36" s="862"/>
      <c r="AK36" s="569"/>
    </row>
    <row r="37" spans="2:37" ht="15" customHeight="1" x14ac:dyDescent="0.4">
      <c r="B37" s="567"/>
      <c r="C37" s="861" t="s">
        <v>1694</v>
      </c>
      <c r="D37" s="862"/>
      <c r="E37" s="862"/>
      <c r="F37" s="862"/>
      <c r="G37" s="862"/>
      <c r="H37" s="862"/>
      <c r="I37" s="862"/>
      <c r="J37" s="862"/>
      <c r="K37" s="862"/>
      <c r="L37" s="585" t="s">
        <v>1668</v>
      </c>
      <c r="M37" s="862"/>
      <c r="N37" s="862"/>
      <c r="O37" s="862"/>
      <c r="P37" s="862"/>
      <c r="Q37" s="862"/>
      <c r="R37" s="862"/>
      <c r="S37" s="862"/>
      <c r="T37" s="590" t="s">
        <v>2140</v>
      </c>
      <c r="U37" s="590"/>
      <c r="V37" s="590"/>
      <c r="W37" s="590"/>
      <c r="X37" s="862"/>
      <c r="Y37" s="864"/>
      <c r="Z37" s="1495"/>
      <c r="AA37" s="862"/>
      <c r="AB37" s="862"/>
      <c r="AC37" s="862"/>
      <c r="AD37" s="862"/>
      <c r="AE37" s="862"/>
      <c r="AF37" s="862"/>
      <c r="AG37" s="862"/>
      <c r="AH37" s="862"/>
      <c r="AI37" s="862"/>
      <c r="AJ37" s="862"/>
      <c r="AK37" s="569"/>
    </row>
    <row r="38" spans="2:37" ht="15" customHeight="1" x14ac:dyDescent="0.35">
      <c r="B38" s="567"/>
      <c r="C38" s="584" t="s">
        <v>1695</v>
      </c>
      <c r="D38" s="568"/>
      <c r="E38" s="568"/>
      <c r="F38" s="568"/>
      <c r="G38" s="568"/>
      <c r="H38" s="568"/>
      <c r="I38" s="568"/>
      <c r="J38" s="568"/>
      <c r="K38" s="568"/>
      <c r="L38" s="1496" t="s">
        <v>1700</v>
      </c>
      <c r="M38" s="568"/>
      <c r="N38" s="568"/>
      <c r="O38" s="568"/>
      <c r="P38" s="568"/>
      <c r="Q38" s="568"/>
      <c r="R38" s="568"/>
      <c r="S38" s="568"/>
      <c r="T38" s="589"/>
      <c r="U38" s="589"/>
      <c r="V38" s="589"/>
      <c r="W38" s="591"/>
      <c r="X38" s="568"/>
      <c r="Y38" s="568"/>
      <c r="Z38" s="568"/>
      <c r="AA38" s="568"/>
      <c r="AB38" s="568"/>
      <c r="AC38" s="568"/>
      <c r="AD38" s="568"/>
      <c r="AE38" s="568"/>
      <c r="AF38" s="568"/>
      <c r="AG38" s="568"/>
      <c r="AH38" s="568"/>
      <c r="AI38" s="568"/>
      <c r="AJ38" s="568"/>
      <c r="AK38" s="569"/>
    </row>
    <row r="39" spans="2:37" ht="15" customHeight="1" x14ac:dyDescent="0.35">
      <c r="B39" s="567"/>
      <c r="C39" s="584"/>
      <c r="D39" s="584" t="s">
        <v>1672</v>
      </c>
      <c r="E39" s="568"/>
      <c r="F39" s="568"/>
      <c r="G39" s="568"/>
      <c r="H39" s="568"/>
      <c r="I39" s="568"/>
      <c r="J39" s="568"/>
      <c r="K39" s="568"/>
      <c r="L39" s="585" t="s">
        <v>1668</v>
      </c>
      <c r="M39" s="568"/>
      <c r="N39" s="568"/>
      <c r="O39" s="568"/>
      <c r="P39" s="568"/>
      <c r="Q39" s="568"/>
      <c r="R39" s="568"/>
      <c r="S39" s="568"/>
      <c r="T39" s="592" t="s">
        <v>2720</v>
      </c>
      <c r="U39" s="592"/>
      <c r="V39" s="592"/>
      <c r="W39" s="592"/>
      <c r="X39" s="568"/>
      <c r="Y39" s="568"/>
      <c r="Z39" s="568"/>
      <c r="AA39" s="568"/>
      <c r="AB39" s="568"/>
      <c r="AC39" s="568"/>
      <c r="AD39" s="568"/>
      <c r="AE39" s="568"/>
      <c r="AF39" s="568"/>
      <c r="AG39" s="568"/>
      <c r="AH39" s="568"/>
      <c r="AI39" s="568"/>
      <c r="AJ39" s="568"/>
      <c r="AK39" s="569"/>
    </row>
    <row r="40" spans="2:37" ht="15" customHeight="1" x14ac:dyDescent="0.35">
      <c r="B40" s="567"/>
      <c r="C40" s="584" t="s">
        <v>1696</v>
      </c>
      <c r="D40" s="568"/>
      <c r="E40" s="568"/>
      <c r="F40" s="568"/>
      <c r="G40" s="568"/>
      <c r="H40" s="568"/>
      <c r="I40" s="568"/>
      <c r="J40" s="568"/>
      <c r="K40" s="568"/>
      <c r="L40" s="585" t="s">
        <v>1668</v>
      </c>
      <c r="M40" s="568"/>
      <c r="N40" s="568"/>
      <c r="O40" s="568"/>
      <c r="P40" s="568"/>
      <c r="Q40" s="568"/>
      <c r="R40" s="568"/>
      <c r="S40" s="568"/>
      <c r="T40" s="593" t="s">
        <v>1264</v>
      </c>
      <c r="U40" s="593"/>
      <c r="V40" s="593"/>
      <c r="W40" s="593"/>
      <c r="X40" s="568"/>
      <c r="Y40" s="568"/>
      <c r="Z40" s="568"/>
      <c r="AA40" s="568"/>
      <c r="AB40" s="568"/>
      <c r="AC40" s="568"/>
      <c r="AD40" s="568"/>
      <c r="AE40" s="568"/>
      <c r="AF40" s="568"/>
      <c r="AG40" s="568"/>
      <c r="AH40" s="568"/>
      <c r="AI40" s="568"/>
      <c r="AJ40" s="568"/>
      <c r="AK40" s="569"/>
    </row>
    <row r="41" spans="2:37" ht="15" customHeight="1" x14ac:dyDescent="0.35">
      <c r="B41" s="567"/>
      <c r="C41" s="568"/>
      <c r="D41" s="568"/>
      <c r="E41" s="568"/>
      <c r="F41" s="568"/>
      <c r="G41" s="568"/>
      <c r="H41" s="568"/>
      <c r="I41" s="568"/>
      <c r="J41" s="568"/>
      <c r="K41" s="568"/>
      <c r="L41" s="568"/>
      <c r="M41" s="568"/>
      <c r="N41" s="568"/>
      <c r="O41" s="568"/>
      <c r="P41" s="568"/>
      <c r="Q41" s="568"/>
      <c r="R41" s="568"/>
      <c r="S41" s="568"/>
      <c r="T41" s="578"/>
      <c r="U41" s="578"/>
      <c r="V41" s="594"/>
      <c r="W41" s="578"/>
      <c r="X41" s="568"/>
      <c r="Y41" s="568"/>
      <c r="Z41" s="568"/>
      <c r="AA41" s="568"/>
      <c r="AB41" s="568"/>
      <c r="AC41" s="568"/>
      <c r="AD41" s="568"/>
      <c r="AE41" s="568"/>
      <c r="AF41" s="568"/>
      <c r="AG41" s="568"/>
      <c r="AH41" s="568"/>
      <c r="AI41" s="568"/>
      <c r="AJ41" s="568"/>
      <c r="AK41" s="569"/>
    </row>
    <row r="42" spans="2:37" ht="15" customHeight="1" x14ac:dyDescent="0.35">
      <c r="B42" s="567"/>
      <c r="C42" s="568"/>
      <c r="D42" s="578" t="s">
        <v>1715</v>
      </c>
      <c r="E42" s="568"/>
      <c r="F42" s="568"/>
      <c r="G42" s="568"/>
      <c r="H42" s="568"/>
      <c r="I42" s="568"/>
      <c r="J42" s="568"/>
      <c r="K42" s="568"/>
      <c r="L42" s="568"/>
      <c r="M42" s="568"/>
      <c r="N42" s="568"/>
      <c r="O42" s="568"/>
      <c r="P42" s="568"/>
      <c r="Q42" s="568"/>
      <c r="R42" s="568"/>
      <c r="S42" s="568"/>
      <c r="T42" s="1564" t="s">
        <v>1677</v>
      </c>
      <c r="U42" s="1564"/>
      <c r="V42" s="1564"/>
      <c r="W42" s="1564"/>
      <c r="X42" s="568"/>
      <c r="Y42" s="568" t="s">
        <v>2713</v>
      </c>
      <c r="Z42" s="568"/>
      <c r="AA42" s="568"/>
      <c r="AB42" s="568"/>
      <c r="AC42" s="568"/>
      <c r="AD42" s="568"/>
      <c r="AE42" s="568"/>
      <c r="AF42" s="568"/>
      <c r="AG42" s="568"/>
      <c r="AH42" s="568"/>
      <c r="AI42" s="568"/>
      <c r="AJ42" s="568"/>
      <c r="AK42" s="569"/>
    </row>
    <row r="43" spans="2:37" ht="15" customHeight="1" x14ac:dyDescent="0.35">
      <c r="B43" s="567"/>
      <c r="C43" s="568"/>
      <c r="D43" s="578" t="s">
        <v>1709</v>
      </c>
      <c r="E43" s="568"/>
      <c r="F43" s="568"/>
      <c r="G43" s="568"/>
      <c r="H43" s="568"/>
      <c r="I43" s="568"/>
      <c r="J43" s="568"/>
      <c r="K43" s="568"/>
      <c r="L43" s="568"/>
      <c r="M43" s="568"/>
      <c r="N43" s="568"/>
      <c r="O43" s="568"/>
      <c r="P43" s="568"/>
      <c r="Q43" s="568"/>
      <c r="R43" s="568"/>
      <c r="S43" s="568"/>
      <c r="T43" s="1562" t="s">
        <v>1708</v>
      </c>
      <c r="U43" s="1562"/>
      <c r="V43" s="1562"/>
      <c r="W43" s="1562"/>
      <c r="X43" s="568"/>
      <c r="Y43" s="568" t="s">
        <v>1710</v>
      </c>
      <c r="Z43" s="568"/>
      <c r="AA43" s="568"/>
      <c r="AB43" s="568"/>
      <c r="AC43" s="568"/>
      <c r="AD43" s="568"/>
      <c r="AE43" s="568"/>
      <c r="AF43" s="568"/>
      <c r="AG43" s="568"/>
      <c r="AH43" s="568"/>
      <c r="AI43" s="568"/>
      <c r="AJ43" s="568"/>
      <c r="AK43" s="569"/>
    </row>
    <row r="44" spans="2:37" ht="15" customHeight="1" x14ac:dyDescent="0.35">
      <c r="B44" s="567"/>
      <c r="C44" s="568"/>
      <c r="D44" s="578"/>
      <c r="E44" s="568"/>
      <c r="F44" s="568"/>
      <c r="G44" s="568"/>
      <c r="H44" s="568"/>
      <c r="I44" s="568"/>
      <c r="J44" s="568"/>
      <c r="K44" s="568"/>
      <c r="L44" s="568"/>
      <c r="M44" s="568"/>
      <c r="N44" s="568"/>
      <c r="O44" s="568"/>
      <c r="P44" s="568"/>
      <c r="Q44" s="568"/>
      <c r="R44" s="568"/>
      <c r="S44" s="568"/>
      <c r="T44" s="568"/>
      <c r="U44" s="568"/>
      <c r="V44" s="568"/>
      <c r="W44" s="568"/>
      <c r="X44" s="568"/>
      <c r="Y44" s="568"/>
      <c r="Z44" s="568"/>
      <c r="AA44" s="568"/>
      <c r="AB44" s="568"/>
      <c r="AC44" s="568"/>
      <c r="AD44" s="568"/>
      <c r="AE44" s="568"/>
      <c r="AF44" s="568"/>
      <c r="AG44" s="568"/>
      <c r="AH44" s="568"/>
      <c r="AI44" s="568"/>
      <c r="AJ44" s="568"/>
      <c r="AK44" s="569"/>
    </row>
    <row r="45" spans="2:37" ht="15" customHeight="1" x14ac:dyDescent="0.35">
      <c r="B45" s="567"/>
      <c r="C45" s="568"/>
      <c r="D45" s="578" t="s">
        <v>2867</v>
      </c>
      <c r="E45" s="568"/>
      <c r="F45" s="568"/>
      <c r="G45" s="568"/>
      <c r="H45" s="568"/>
      <c r="I45" s="568"/>
      <c r="J45" s="568"/>
      <c r="K45" s="568"/>
      <c r="L45" s="568"/>
      <c r="M45" s="568"/>
      <c r="N45" s="568"/>
      <c r="O45" s="568"/>
      <c r="P45" s="568"/>
      <c r="Q45" s="568"/>
      <c r="R45" s="568"/>
      <c r="S45" s="568"/>
      <c r="T45" s="1497" t="s">
        <v>2866</v>
      </c>
      <c r="U45" s="1497"/>
      <c r="V45" s="1497"/>
      <c r="W45" s="1497"/>
      <c r="X45" s="568"/>
      <c r="Y45" s="568" t="s">
        <v>2868</v>
      </c>
      <c r="Z45" s="568"/>
      <c r="AA45" s="568"/>
      <c r="AB45" s="568"/>
      <c r="AC45" s="568"/>
      <c r="AD45" s="568"/>
      <c r="AE45" s="568"/>
      <c r="AF45" s="568"/>
      <c r="AG45" s="568"/>
      <c r="AH45" s="568"/>
      <c r="AI45" s="568"/>
      <c r="AJ45" s="568"/>
      <c r="AK45" s="569"/>
    </row>
    <row r="46" spans="2:37" ht="15" customHeight="1" x14ac:dyDescent="0.35">
      <c r="B46" s="567"/>
      <c r="C46" s="568"/>
      <c r="D46" s="568"/>
      <c r="E46" s="568"/>
      <c r="F46" s="568"/>
      <c r="G46" s="568"/>
      <c r="H46" s="568"/>
      <c r="I46" s="568"/>
      <c r="J46" s="568"/>
      <c r="K46" s="568"/>
      <c r="L46" s="568"/>
      <c r="M46" s="568"/>
      <c r="N46" s="568"/>
      <c r="O46" s="568"/>
      <c r="P46" s="568"/>
      <c r="Q46" s="568"/>
      <c r="R46" s="568"/>
      <c r="S46" s="568"/>
      <c r="T46" s="568"/>
      <c r="U46" s="568"/>
      <c r="V46" s="568"/>
      <c r="W46" s="568"/>
      <c r="X46" s="568"/>
      <c r="Y46" s="568"/>
      <c r="Z46" s="568"/>
      <c r="AA46" s="568"/>
      <c r="AB46" s="568"/>
      <c r="AC46" s="568"/>
      <c r="AD46" s="568"/>
      <c r="AE46" s="568"/>
      <c r="AF46" s="568"/>
      <c r="AG46" s="568"/>
      <c r="AH46" s="568"/>
      <c r="AI46" s="568"/>
      <c r="AJ46" s="568"/>
      <c r="AK46" s="569"/>
    </row>
    <row r="47" spans="2:37" ht="15" customHeight="1" x14ac:dyDescent="0.5">
      <c r="B47" s="567"/>
      <c r="C47" s="568"/>
      <c r="D47" s="1711" t="s">
        <v>3079</v>
      </c>
      <c r="E47" s="586"/>
      <c r="F47" s="586"/>
      <c r="G47" s="586"/>
      <c r="H47" s="586"/>
      <c r="I47" s="586"/>
      <c r="J47" s="586"/>
      <c r="K47" s="586"/>
      <c r="L47" s="586"/>
      <c r="M47" s="586"/>
      <c r="N47" s="586"/>
      <c r="O47" s="586"/>
      <c r="P47" s="586"/>
      <c r="Q47" s="586"/>
      <c r="R47" s="586"/>
      <c r="S47" s="586"/>
      <c r="T47" s="586"/>
      <c r="U47" s="586"/>
      <c r="V47" s="586"/>
      <c r="W47" s="586"/>
      <c r="X47" s="586"/>
      <c r="Y47" s="586"/>
      <c r="Z47" s="586"/>
      <c r="AA47" s="586"/>
      <c r="AB47" s="586"/>
      <c r="AC47" s="568"/>
      <c r="AD47" s="568"/>
      <c r="AE47" s="568"/>
      <c r="AF47" s="568"/>
      <c r="AG47" s="568"/>
      <c r="AH47" s="568"/>
      <c r="AI47" s="568"/>
      <c r="AJ47" s="568"/>
      <c r="AK47" s="569"/>
    </row>
    <row r="48" spans="2:37" ht="15" customHeight="1" x14ac:dyDescent="0.35">
      <c r="B48" s="567"/>
      <c r="C48" s="568"/>
      <c r="D48" s="586"/>
      <c r="E48" s="568"/>
      <c r="F48" s="568"/>
      <c r="G48" s="568"/>
      <c r="H48" s="568"/>
      <c r="I48" s="568"/>
      <c r="J48" s="568"/>
      <c r="K48" s="568"/>
      <c r="L48" s="568"/>
      <c r="M48" s="568"/>
      <c r="N48" s="568"/>
      <c r="O48" s="568"/>
      <c r="P48" s="568"/>
      <c r="Q48" s="568"/>
      <c r="R48" s="568"/>
      <c r="S48" s="568"/>
      <c r="T48" s="568"/>
      <c r="U48" s="568"/>
      <c r="V48" s="568"/>
      <c r="W48" s="568"/>
      <c r="X48" s="568"/>
      <c r="Y48" s="568"/>
      <c r="Z48" s="568"/>
      <c r="AA48" s="568"/>
      <c r="AB48" s="568"/>
      <c r="AC48" s="568"/>
      <c r="AD48" s="568"/>
      <c r="AE48" s="568"/>
      <c r="AF48" s="568"/>
      <c r="AG48" s="568"/>
      <c r="AH48" s="568"/>
      <c r="AI48" s="568"/>
      <c r="AJ48" s="568"/>
      <c r="AK48" s="569"/>
    </row>
    <row r="49" spans="2:37" ht="15" customHeight="1" x14ac:dyDescent="0.35">
      <c r="B49" s="567"/>
      <c r="C49" s="568"/>
      <c r="D49" s="586"/>
      <c r="E49" s="568"/>
      <c r="F49" s="568"/>
      <c r="G49" s="568"/>
      <c r="H49" s="568"/>
      <c r="I49" s="568"/>
      <c r="J49" s="568"/>
      <c r="K49" s="568"/>
      <c r="L49" s="568"/>
      <c r="M49" s="568"/>
      <c r="N49" s="568"/>
      <c r="O49" s="568"/>
      <c r="P49" s="568"/>
      <c r="Q49" s="568"/>
      <c r="R49" s="568"/>
      <c r="S49" s="568"/>
      <c r="T49" s="568"/>
      <c r="U49" s="568"/>
      <c r="V49" s="568"/>
      <c r="W49" s="568"/>
      <c r="X49" s="568"/>
      <c r="Y49" s="568"/>
      <c r="Z49" s="568"/>
      <c r="AA49" s="568"/>
      <c r="AB49" s="568"/>
      <c r="AC49" s="568"/>
      <c r="AD49" s="568"/>
      <c r="AE49" s="568"/>
      <c r="AF49" s="568"/>
      <c r="AG49" s="568"/>
      <c r="AH49" s="568"/>
      <c r="AI49" s="568"/>
      <c r="AJ49" s="568"/>
      <c r="AK49" s="569"/>
    </row>
    <row r="50" spans="2:37" ht="15" customHeight="1" x14ac:dyDescent="0.35">
      <c r="B50" s="567"/>
      <c r="C50" s="568"/>
      <c r="D50" s="586"/>
      <c r="E50" s="568"/>
      <c r="F50" s="568"/>
      <c r="G50" s="568"/>
      <c r="H50" s="568"/>
      <c r="I50" s="568"/>
      <c r="J50" s="568"/>
      <c r="K50" s="568"/>
      <c r="L50" s="568"/>
      <c r="M50" s="568"/>
      <c r="N50" s="568"/>
      <c r="O50" s="568"/>
      <c r="P50" s="568"/>
      <c r="Q50" s="568"/>
      <c r="R50" s="568"/>
      <c r="S50" s="568"/>
      <c r="T50" s="568"/>
      <c r="U50" s="568"/>
      <c r="V50" s="568"/>
      <c r="W50" s="568"/>
      <c r="X50" s="568"/>
      <c r="Y50" s="568"/>
      <c r="Z50" s="568"/>
      <c r="AA50" s="568"/>
      <c r="AB50" s="568"/>
      <c r="AC50" s="568"/>
      <c r="AD50" s="568"/>
      <c r="AE50" s="568"/>
      <c r="AF50" s="568"/>
      <c r="AG50" s="568"/>
      <c r="AH50" s="568"/>
      <c r="AI50" s="568"/>
      <c r="AJ50" s="568"/>
      <c r="AK50" s="569"/>
    </row>
    <row r="51" spans="2:37" ht="15" customHeight="1" x14ac:dyDescent="0.35">
      <c r="B51" s="567"/>
      <c r="C51" s="568"/>
      <c r="D51" s="586"/>
      <c r="E51" s="568"/>
      <c r="F51" s="568"/>
      <c r="G51" s="568"/>
      <c r="H51" s="568"/>
      <c r="I51" s="568"/>
      <c r="J51" s="568"/>
      <c r="K51" s="568"/>
      <c r="L51" s="568"/>
      <c r="M51" s="568"/>
      <c r="N51" s="568"/>
      <c r="O51" s="568"/>
      <c r="P51" s="568"/>
      <c r="Q51" s="568"/>
      <c r="R51" s="568"/>
      <c r="S51" s="568"/>
      <c r="T51" s="568"/>
      <c r="U51" s="568"/>
      <c r="V51" s="568"/>
      <c r="W51" s="568"/>
      <c r="X51" s="568"/>
      <c r="Y51" s="568"/>
      <c r="Z51" s="568"/>
      <c r="AA51" s="568"/>
      <c r="AB51" s="568"/>
      <c r="AC51" s="568"/>
      <c r="AD51" s="568"/>
      <c r="AE51" s="568"/>
      <c r="AF51" s="568"/>
      <c r="AG51" s="568"/>
      <c r="AH51" s="568"/>
      <c r="AI51" s="568"/>
      <c r="AJ51" s="568"/>
      <c r="AK51" s="569"/>
    </row>
    <row r="52" spans="2:37" ht="15" customHeight="1" thickBot="1" x14ac:dyDescent="0.4">
      <c r="B52" s="573"/>
      <c r="C52" s="574"/>
      <c r="D52" s="574"/>
      <c r="E52" s="574"/>
      <c r="F52" s="574"/>
      <c r="G52" s="574"/>
      <c r="H52" s="574"/>
      <c r="I52" s="574"/>
      <c r="J52" s="574"/>
      <c r="K52" s="574"/>
      <c r="L52" s="574"/>
      <c r="M52" s="574"/>
      <c r="N52" s="574"/>
      <c r="O52" s="574"/>
      <c r="P52" s="574"/>
      <c r="Q52" s="574"/>
      <c r="R52" s="574"/>
      <c r="S52" s="574"/>
      <c r="T52" s="574"/>
      <c r="U52" s="574"/>
      <c r="V52" s="574"/>
      <c r="W52" s="574"/>
      <c r="X52" s="574"/>
      <c r="Y52" s="574"/>
      <c r="Z52" s="574"/>
      <c r="AA52" s="574"/>
      <c r="AB52" s="574"/>
      <c r="AC52" s="574"/>
      <c r="AD52" s="574"/>
      <c r="AE52" s="574"/>
      <c r="AF52" s="574"/>
      <c r="AG52" s="574"/>
      <c r="AH52" s="574"/>
      <c r="AI52" s="574"/>
      <c r="AJ52" s="574"/>
      <c r="AK52" s="575"/>
    </row>
  </sheetData>
  <sheetProtection algorithmName="SHA-512" hashValue="GP7G8PeWzrjWMBe8VFgk2wTFOyO5msEbkjNU8LoARq9smLUgC7swNDQMdIG9vJwKKnw2uvzckedtBYKkk+VsWg==" saltValue="94/FvgfIqvrF99/TE03v9w==" spinCount="100000" sheet="1" objects="1" scenarios="1"/>
  <mergeCells count="4">
    <mergeCell ref="T17:W17"/>
    <mergeCell ref="T18:W18"/>
    <mergeCell ref="M5:W5"/>
    <mergeCell ref="AM5:BO26"/>
  </mergeCells>
  <hyperlinks>
    <hyperlink ref="M5" r:id="rId1" xr:uid="{1A703F43-65ED-4256-85C2-CED6ECD29119}"/>
  </hyperlinks>
  <printOptions horizontalCentered="1" verticalCentered="1"/>
  <pageMargins left="0.11811023622047245" right="0.11811023622047245" top="0.11811023622047245" bottom="0.11811023622047245" header="0" footer="0"/>
  <pageSetup scale="50" orientation="landscape"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F9635E-9B78-478F-989B-1B389444B782}">
  <sheetPr syncVertical="1" syncRef="A1" transitionEvaluation="1">
    <tabColor rgb="FFCCFFCC"/>
    <pageSetUpPr fitToPage="1"/>
  </sheetPr>
  <dimension ref="A1:BR114"/>
  <sheetViews>
    <sheetView showGridLines="0" showZeros="0" zoomScale="140" zoomScaleNormal="140" zoomScaleSheetLayoutView="110" workbookViewId="0">
      <selection activeCell="Y80" sqref="Y80:AG81"/>
    </sheetView>
  </sheetViews>
  <sheetFormatPr defaultColWidth="7.15234375" defaultRowHeight="18" customHeight="1" x14ac:dyDescent="0.3"/>
  <cols>
    <col min="1" max="1" width="2.53515625" style="477" customWidth="1"/>
    <col min="2" max="2" width="2.3046875" style="1502" customWidth="1"/>
    <col min="3" max="3" width="3.15234375" style="477" customWidth="1"/>
    <col min="4" max="4" width="2.3046875" style="477" customWidth="1"/>
    <col min="5" max="5" width="2.3828125" style="477" customWidth="1"/>
    <col min="6" max="6" width="2.84375" style="477" customWidth="1"/>
    <col min="7" max="23" width="2.3046875" style="477" customWidth="1"/>
    <col min="24" max="24" width="2.69140625" style="477" customWidth="1"/>
    <col min="25" max="46" width="2.3046875" style="477" customWidth="1"/>
    <col min="47" max="51" width="7.15234375" style="518" customWidth="1"/>
    <col min="52" max="52" width="7.15234375" style="477"/>
    <col min="53" max="53" width="31.15234375" style="477" customWidth="1"/>
    <col min="54" max="54" width="35.3828125" style="477" customWidth="1"/>
    <col min="55" max="67" width="5.3828125" style="477" customWidth="1"/>
    <col min="68" max="16384" width="7.15234375" style="477"/>
  </cols>
  <sheetData>
    <row r="1" spans="2:69" ht="18" customHeight="1" x14ac:dyDescent="0.3">
      <c r="B1" s="549"/>
      <c r="C1" s="478"/>
      <c r="D1" s="549"/>
      <c r="E1" s="549"/>
      <c r="F1" s="549"/>
      <c r="G1" s="3564" t="s">
        <v>1707</v>
      </c>
      <c r="H1" s="3564"/>
      <c r="I1" s="3564"/>
      <c r="J1" s="3564"/>
      <c r="K1" s="3564"/>
      <c r="L1" s="3564"/>
      <c r="M1" s="3564"/>
      <c r="N1" s="3564"/>
      <c r="O1" s="3727" t="s">
        <v>2900</v>
      </c>
      <c r="P1" s="3727"/>
      <c r="Q1" s="3727"/>
      <c r="R1" s="3727"/>
      <c r="S1" s="3727"/>
      <c r="T1" s="3727"/>
      <c r="U1" s="3555">
        <v>46084</v>
      </c>
      <c r="V1" s="3555"/>
      <c r="W1" s="3555"/>
      <c r="X1" s="3555"/>
      <c r="Y1" s="3555"/>
      <c r="Z1" s="3565" t="s">
        <v>2901</v>
      </c>
      <c r="AA1" s="3565"/>
      <c r="AB1" s="3565"/>
      <c r="AC1" s="3565"/>
      <c r="AD1" s="3565"/>
      <c r="AE1" s="3565"/>
      <c r="AF1" s="3565"/>
      <c r="AG1" s="3565"/>
      <c r="AH1" s="3565"/>
      <c r="AI1" s="3565"/>
      <c r="AJ1" s="3565"/>
      <c r="AK1" s="3565"/>
      <c r="AL1" s="3565"/>
      <c r="AM1" s="3565"/>
      <c r="AN1" s="3565"/>
      <c r="AO1" s="3565"/>
      <c r="AP1" s="3565"/>
      <c r="AQ1" s="3565"/>
      <c r="AR1" s="3565"/>
      <c r="AS1" s="3565"/>
      <c r="AY1" s="1685"/>
      <c r="AZ1" s="618"/>
      <c r="BA1" s="619" t="s">
        <v>1465</v>
      </c>
      <c r="BB1" s="636"/>
      <c r="BQ1" s="1587"/>
    </row>
    <row r="2" spans="2:69" ht="18" customHeight="1" x14ac:dyDescent="0.3">
      <c r="B2" s="549"/>
      <c r="C2" s="478"/>
      <c r="D2" s="549"/>
      <c r="E2" s="549"/>
      <c r="F2" s="549"/>
      <c r="G2" s="3564"/>
      <c r="H2" s="3564"/>
      <c r="I2" s="3564"/>
      <c r="J2" s="3564"/>
      <c r="K2" s="3564"/>
      <c r="L2" s="3564"/>
      <c r="M2" s="3564"/>
      <c r="N2" s="3564"/>
      <c r="O2" s="1498"/>
      <c r="P2" s="1498"/>
      <c r="Q2" s="3197"/>
      <c r="R2" s="3197"/>
      <c r="S2" s="3197"/>
      <c r="T2" s="3197"/>
      <c r="U2" s="3197"/>
      <c r="V2" s="3197"/>
      <c r="W2" s="895"/>
      <c r="X2" s="895"/>
      <c r="Y2" s="895"/>
      <c r="Z2" s="3565"/>
      <c r="AA2" s="3565"/>
      <c r="AB2" s="3565"/>
      <c r="AC2" s="3565"/>
      <c r="AD2" s="3565"/>
      <c r="AE2" s="3565"/>
      <c r="AF2" s="3565"/>
      <c r="AG2" s="3565"/>
      <c r="AH2" s="3565"/>
      <c r="AI2" s="3565"/>
      <c r="AJ2" s="3565"/>
      <c r="AK2" s="3565"/>
      <c r="AL2" s="3565"/>
      <c r="AM2" s="3565"/>
      <c r="AN2" s="3565"/>
      <c r="AO2" s="3565"/>
      <c r="AP2" s="3565"/>
      <c r="AQ2" s="3565"/>
      <c r="AR2" s="3565"/>
      <c r="AS2" s="3565"/>
      <c r="AU2" s="1686"/>
      <c r="AV2" s="1686"/>
      <c r="AW2" s="1686"/>
      <c r="AX2" s="1686"/>
      <c r="AZ2" s="618"/>
      <c r="BA2" s="618"/>
      <c r="BB2" s="636"/>
      <c r="BN2" s="3408"/>
      <c r="BO2" s="3408"/>
      <c r="BQ2" s="486"/>
    </row>
    <row r="3" spans="2:69" ht="18" customHeight="1" thickBot="1" x14ac:dyDescent="0.35">
      <c r="B3" s="549"/>
      <c r="C3" s="478"/>
      <c r="D3" s="549"/>
      <c r="E3" s="549"/>
      <c r="F3" s="549"/>
      <c r="G3" s="3564"/>
      <c r="H3" s="3564"/>
      <c r="I3" s="3564"/>
      <c r="J3" s="3564"/>
      <c r="K3" s="3564"/>
      <c r="L3" s="3564"/>
      <c r="M3" s="3564"/>
      <c r="N3" s="3564"/>
      <c r="O3" s="894"/>
      <c r="P3" s="894"/>
      <c r="S3" s="505"/>
      <c r="T3" s="493"/>
      <c r="W3" s="895"/>
      <c r="X3" s="895"/>
      <c r="Y3" s="895"/>
      <c r="Z3" s="3565"/>
      <c r="AA3" s="3565"/>
      <c r="AB3" s="3565"/>
      <c r="AC3" s="3565"/>
      <c r="AD3" s="3565"/>
      <c r="AE3" s="3565"/>
      <c r="AF3" s="3565"/>
      <c r="AG3" s="3565"/>
      <c r="AH3" s="3565"/>
      <c r="AI3" s="3565"/>
      <c r="AJ3" s="3565"/>
      <c r="AK3" s="3565"/>
      <c r="AL3" s="3565"/>
      <c r="AM3" s="3565"/>
      <c r="AN3" s="3565"/>
      <c r="AO3" s="3565"/>
      <c r="AP3" s="3565"/>
      <c r="AQ3" s="3565"/>
      <c r="AR3" s="3565"/>
      <c r="AS3" s="3565"/>
      <c r="AT3" s="484"/>
      <c r="AU3" s="1685"/>
      <c r="AV3" s="1685"/>
      <c r="AW3" s="1685"/>
      <c r="AX3" s="1685"/>
      <c r="AY3" s="1685"/>
      <c r="AZ3" s="618"/>
      <c r="BA3" s="620" t="s">
        <v>1882</v>
      </c>
      <c r="BB3" s="636"/>
      <c r="BN3" s="486"/>
    </row>
    <row r="4" spans="2:69" ht="18" customHeight="1" thickBot="1" x14ac:dyDescent="0.35">
      <c r="B4" s="493"/>
      <c r="C4" s="562"/>
      <c r="D4" s="549"/>
      <c r="E4" s="549"/>
      <c r="F4" s="549"/>
      <c r="H4" s="550"/>
      <c r="I4" s="550"/>
      <c r="J4" s="550"/>
      <c r="K4" s="550"/>
      <c r="L4" s="550"/>
      <c r="M4" s="550"/>
      <c r="N4" s="550"/>
      <c r="O4" s="550"/>
      <c r="Q4" s="3743" t="s">
        <v>2504</v>
      </c>
      <c r="R4" s="3744"/>
      <c r="S4" s="3744"/>
      <c r="T4" s="3745"/>
      <c r="U4" s="3746">
        <f>+Application!G11</f>
        <v>0</v>
      </c>
      <c r="V4" s="3747"/>
      <c r="W4" s="3747"/>
      <c r="X4" s="3747"/>
      <c r="Y4" s="3747"/>
      <c r="Z4" s="3747"/>
      <c r="AA4" s="3747"/>
      <c r="AB4" s="3747"/>
      <c r="AC4" s="3747"/>
      <c r="AD4" s="3747"/>
      <c r="AE4" s="3747"/>
      <c r="AF4" s="3748"/>
      <c r="AG4" s="3749" t="s">
        <v>32</v>
      </c>
      <c r="AH4" s="3750"/>
      <c r="AI4" s="3751">
        <v>44819</v>
      </c>
      <c r="AJ4" s="3752"/>
      <c r="AK4" s="3752"/>
      <c r="AL4" s="3752"/>
      <c r="AM4" s="3752"/>
      <c r="AN4" s="3752"/>
      <c r="AO4" s="3753" t="s">
        <v>2505</v>
      </c>
      <c r="AP4" s="3754"/>
      <c r="AQ4" s="3755"/>
      <c r="AR4" s="3756">
        <v>2</v>
      </c>
      <c r="AS4" s="3757"/>
      <c r="AT4" s="484"/>
      <c r="AU4" s="1685"/>
      <c r="AV4" s="1685"/>
      <c r="AW4" s="1685"/>
      <c r="AX4" s="1685"/>
      <c r="AY4" s="1685"/>
      <c r="AZ4" s="618"/>
      <c r="BA4" s="802" t="s">
        <v>2211</v>
      </c>
      <c r="BB4" s="637">
        <f>+Application!G9</f>
        <v>0</v>
      </c>
    </row>
    <row r="5" spans="2:69" ht="18" customHeight="1" thickBot="1" x14ac:dyDescent="0.35">
      <c r="B5" s="549"/>
      <c r="C5" s="548" t="s">
        <v>1515</v>
      </c>
      <c r="H5" s="548"/>
      <c r="R5" s="548"/>
      <c r="S5" s="548"/>
      <c r="AI5" s="478"/>
      <c r="AJ5" s="478"/>
      <c r="AK5" s="478"/>
      <c r="AL5" s="478"/>
      <c r="AM5" s="478"/>
      <c r="AN5" s="478"/>
      <c r="AO5" s="3563"/>
      <c r="AP5" s="3563"/>
      <c r="AQ5" s="3563"/>
      <c r="AR5" s="3563"/>
      <c r="AS5" s="3563"/>
      <c r="AT5" s="486"/>
      <c r="AU5" s="1685"/>
      <c r="AV5" s="1685"/>
      <c r="AW5" s="1685"/>
      <c r="AX5" s="1685"/>
      <c r="AY5" s="1685"/>
      <c r="AZ5" s="621">
        <v>190</v>
      </c>
      <c r="BA5" s="845" t="s">
        <v>1883</v>
      </c>
      <c r="BB5" s="637">
        <f>+Application!G25</f>
        <v>0</v>
      </c>
    </row>
    <row r="6" spans="2:69" ht="18" customHeight="1" x14ac:dyDescent="0.3">
      <c r="B6" s="3380" t="s">
        <v>59</v>
      </c>
      <c r="C6" s="3251">
        <v>11</v>
      </c>
      <c r="D6" s="3539" t="s">
        <v>870</v>
      </c>
      <c r="E6" s="3540"/>
      <c r="F6" s="3540"/>
      <c r="G6" s="3540"/>
      <c r="H6" s="3540"/>
      <c r="I6" s="3540"/>
      <c r="J6" s="3540"/>
      <c r="K6" s="3540"/>
      <c r="L6" s="3541"/>
      <c r="M6" s="3728">
        <f>+Application!H7</f>
        <v>0</v>
      </c>
      <c r="N6" s="3729"/>
      <c r="O6" s="3729"/>
      <c r="P6" s="3729"/>
      <c r="Q6" s="3729"/>
      <c r="R6" s="3729"/>
      <c r="S6" s="3729"/>
      <c r="T6" s="3729"/>
      <c r="U6" s="3729"/>
      <c r="V6" s="3729"/>
      <c r="W6" s="3729"/>
      <c r="X6" s="3729"/>
      <c r="Y6" s="3729"/>
      <c r="Z6" s="3729"/>
      <c r="AA6" s="3729"/>
      <c r="AB6" s="3729"/>
      <c r="AC6" s="3729"/>
      <c r="AD6" s="3729"/>
      <c r="AE6" s="3729"/>
      <c r="AF6" s="3729"/>
      <c r="AG6" s="3729"/>
      <c r="AH6" s="3732" t="str">
        <f>+Application!S7</f>
        <v xml:space="preserve">                  </v>
      </c>
      <c r="AI6" s="3732"/>
      <c r="AJ6" s="3732"/>
      <c r="AK6" s="3732"/>
      <c r="AL6" s="3732"/>
      <c r="AM6" s="3732"/>
      <c r="AN6" s="3732"/>
      <c r="AO6" s="3732"/>
      <c r="AP6" s="3732"/>
      <c r="AQ6" s="3732"/>
      <c r="AR6" s="3732"/>
      <c r="AS6" s="3733"/>
      <c r="AT6" s="486"/>
      <c r="AU6" s="1685"/>
      <c r="AV6" s="1685"/>
      <c r="AW6" s="1685"/>
      <c r="AX6" s="1685"/>
      <c r="AY6" s="1685"/>
      <c r="AZ6" s="623">
        <v>3010</v>
      </c>
      <c r="BA6" s="845" t="s">
        <v>1884</v>
      </c>
      <c r="BB6" s="637">
        <f>+AH80</f>
        <v>0</v>
      </c>
    </row>
    <row r="7" spans="2:69" ht="18" customHeight="1" x14ac:dyDescent="0.3">
      <c r="B7" s="3381"/>
      <c r="C7" s="3217"/>
      <c r="D7" s="3542">
        <f>+Application!E7</f>
        <v>0</v>
      </c>
      <c r="E7" s="3543"/>
      <c r="F7" s="3543"/>
      <c r="G7" s="3543"/>
      <c r="H7" s="3543"/>
      <c r="I7" s="3543"/>
      <c r="J7" s="3543"/>
      <c r="K7" s="3543"/>
      <c r="L7" s="3544"/>
      <c r="M7" s="3730"/>
      <c r="N7" s="3731"/>
      <c r="O7" s="3731"/>
      <c r="P7" s="3731"/>
      <c r="Q7" s="3731"/>
      <c r="R7" s="3731"/>
      <c r="S7" s="3731"/>
      <c r="T7" s="3731"/>
      <c r="U7" s="3731"/>
      <c r="V7" s="3731"/>
      <c r="W7" s="3731"/>
      <c r="X7" s="3731"/>
      <c r="Y7" s="3731"/>
      <c r="Z7" s="3731"/>
      <c r="AA7" s="3731"/>
      <c r="AB7" s="3731"/>
      <c r="AC7" s="3731"/>
      <c r="AD7" s="3731"/>
      <c r="AE7" s="3731"/>
      <c r="AF7" s="3731"/>
      <c r="AG7" s="3731"/>
      <c r="AH7" s="3734"/>
      <c r="AI7" s="3734"/>
      <c r="AJ7" s="3734"/>
      <c r="AK7" s="3734"/>
      <c r="AL7" s="3734"/>
      <c r="AM7" s="3734"/>
      <c r="AN7" s="3734"/>
      <c r="AO7" s="3734"/>
      <c r="AP7" s="3734"/>
      <c r="AQ7" s="3734"/>
      <c r="AR7" s="3734"/>
      <c r="AS7" s="3735"/>
      <c r="AT7" s="486"/>
      <c r="AU7" s="1685"/>
      <c r="AV7" s="1685"/>
      <c r="AW7" s="1685"/>
      <c r="AX7" s="1685"/>
      <c r="AY7" s="1685"/>
      <c r="AZ7" s="623">
        <v>3050</v>
      </c>
      <c r="BA7" s="845" t="s">
        <v>1890</v>
      </c>
      <c r="BB7" s="637">
        <f>+M88</f>
        <v>0</v>
      </c>
      <c r="BP7" s="1359"/>
    </row>
    <row r="8" spans="2:69" ht="18" customHeight="1" x14ac:dyDescent="0.3">
      <c r="B8" s="3381"/>
      <c r="C8" s="3720">
        <v>12</v>
      </c>
      <c r="D8" s="546" t="s">
        <v>1514</v>
      </c>
      <c r="E8" s="545"/>
      <c r="F8" s="545"/>
      <c r="G8" s="545"/>
      <c r="H8" s="545"/>
      <c r="I8" s="545"/>
      <c r="J8" s="545"/>
      <c r="K8" s="545"/>
      <c r="L8" s="1383"/>
      <c r="M8" s="3520">
        <f>+Application!G11</f>
        <v>0</v>
      </c>
      <c r="N8" s="3521"/>
      <c r="O8" s="3521"/>
      <c r="P8" s="3521"/>
      <c r="Q8" s="3521"/>
      <c r="R8" s="3521"/>
      <c r="S8" s="3521"/>
      <c r="T8" s="3521"/>
      <c r="U8" s="3521"/>
      <c r="V8" s="3521"/>
      <c r="W8" s="1384"/>
      <c r="X8" s="3736">
        <v>130</v>
      </c>
      <c r="Y8" s="545" t="s">
        <v>1513</v>
      </c>
      <c r="Z8" s="545"/>
      <c r="AA8" s="545"/>
      <c r="AB8" s="545"/>
      <c r="AC8" s="545"/>
      <c r="AD8" s="545"/>
      <c r="AE8" s="545"/>
      <c r="AF8" s="545"/>
      <c r="AG8" s="545"/>
      <c r="AH8" s="3520">
        <f>+Application!S11</f>
        <v>0</v>
      </c>
      <c r="AI8" s="3521"/>
      <c r="AJ8" s="3521"/>
      <c r="AK8" s="3521"/>
      <c r="AL8" s="3521"/>
      <c r="AM8" s="3521"/>
      <c r="AN8" s="3521"/>
      <c r="AO8" s="3521"/>
      <c r="AP8" s="3521"/>
      <c r="AQ8" s="3521"/>
      <c r="AR8" s="1385"/>
      <c r="AS8" s="1386"/>
      <c r="AT8" s="484"/>
      <c r="AU8" s="1685"/>
      <c r="AV8" s="1685"/>
      <c r="AW8" s="1685"/>
      <c r="AX8" s="1685"/>
      <c r="AY8" s="1685"/>
      <c r="AZ8" s="623">
        <v>1400</v>
      </c>
      <c r="BA8" s="845" t="s">
        <v>1891</v>
      </c>
      <c r="BB8" s="637" t="str">
        <f>+_xlfn.CONCAT(Y22,", ",Y23)</f>
        <v xml:space="preserve">, </v>
      </c>
      <c r="BN8" s="3408"/>
      <c r="BO8" s="3408"/>
      <c r="BQ8" s="486"/>
    </row>
    <row r="9" spans="2:69" ht="18" customHeight="1" x14ac:dyDescent="0.3">
      <c r="B9" s="3381"/>
      <c r="C9" s="3721"/>
      <c r="D9" s="1585" t="s">
        <v>1512</v>
      </c>
      <c r="E9" s="540"/>
      <c r="F9" s="540"/>
      <c r="G9" s="540"/>
      <c r="H9" s="540"/>
      <c r="I9" s="540"/>
      <c r="J9" s="540"/>
      <c r="K9" s="540"/>
      <c r="L9" s="1387"/>
      <c r="M9" s="3522"/>
      <c r="N9" s="3523"/>
      <c r="O9" s="3523"/>
      <c r="P9" s="3523"/>
      <c r="Q9" s="3523"/>
      <c r="R9" s="3523"/>
      <c r="S9" s="3523"/>
      <c r="T9" s="3523"/>
      <c r="U9" s="3523"/>
      <c r="V9" s="3523"/>
      <c r="W9" s="1388"/>
      <c r="X9" s="3716"/>
      <c r="Y9" s="540"/>
      <c r="Z9" s="540"/>
      <c r="AA9" s="540"/>
      <c r="AB9" s="540"/>
      <c r="AC9" s="540"/>
      <c r="AD9" s="540"/>
      <c r="AE9" s="540"/>
      <c r="AF9" s="540"/>
      <c r="AG9" s="1387"/>
      <c r="AH9" s="3522"/>
      <c r="AI9" s="3523"/>
      <c r="AJ9" s="3523"/>
      <c r="AK9" s="3523"/>
      <c r="AL9" s="3523"/>
      <c r="AM9" s="3523"/>
      <c r="AN9" s="3523"/>
      <c r="AO9" s="3523"/>
      <c r="AP9" s="3523"/>
      <c r="AQ9" s="3523"/>
      <c r="AR9" s="1390"/>
      <c r="AS9" s="1382"/>
      <c r="AT9" s="484"/>
      <c r="AU9" s="1687"/>
      <c r="AV9" s="1687"/>
      <c r="AW9" s="1687"/>
      <c r="AX9" s="1687"/>
      <c r="AY9" s="1687"/>
      <c r="AZ9" s="623">
        <v>130</v>
      </c>
      <c r="BA9" s="845" t="s">
        <v>872</v>
      </c>
      <c r="BB9" s="637">
        <f>+AH8</f>
        <v>0</v>
      </c>
      <c r="BN9" s="1419"/>
      <c r="BO9" s="1419"/>
      <c r="BQ9" s="486"/>
    </row>
    <row r="10" spans="2:69" ht="18" customHeight="1" x14ac:dyDescent="0.3">
      <c r="B10" s="3381"/>
      <c r="C10" s="3736">
        <v>540</v>
      </c>
      <c r="D10" s="546" t="s">
        <v>1511</v>
      </c>
      <c r="E10" s="545"/>
      <c r="F10" s="545"/>
      <c r="G10" s="545"/>
      <c r="H10" s="545"/>
      <c r="I10" s="545"/>
      <c r="J10" s="545"/>
      <c r="K10" s="1379"/>
      <c r="L10" s="1392" t="s">
        <v>64</v>
      </c>
      <c r="M10" s="3241"/>
      <c r="N10" s="3219"/>
      <c r="O10" s="3219"/>
      <c r="P10" s="3219"/>
      <c r="Q10" s="3219"/>
      <c r="R10" s="3219"/>
      <c r="S10" s="3219"/>
      <c r="T10" s="3219"/>
      <c r="U10" s="3219"/>
      <c r="V10" s="3219"/>
      <c r="W10" s="3220"/>
      <c r="X10" s="3736">
        <v>520</v>
      </c>
      <c r="Y10" s="545" t="s">
        <v>1510</v>
      </c>
      <c r="Z10" s="482"/>
      <c r="AA10" s="545"/>
      <c r="AB10" s="545"/>
      <c r="AC10" s="545"/>
      <c r="AD10" s="545"/>
      <c r="AE10" s="545"/>
      <c r="AF10" s="545"/>
      <c r="AG10" s="1383"/>
      <c r="AH10" s="3737"/>
      <c r="AI10" s="3738"/>
      <c r="AJ10" s="3738"/>
      <c r="AK10" s="3738"/>
      <c r="AL10" s="3738"/>
      <c r="AM10" s="3738"/>
      <c r="AN10" s="3738"/>
      <c r="AO10" s="3559" t="s">
        <v>2902</v>
      </c>
      <c r="AP10" s="3559"/>
      <c r="AQ10" s="3559"/>
      <c r="AR10" s="3559"/>
      <c r="AS10" s="3560"/>
      <c r="AT10" s="484"/>
      <c r="AU10" s="1685"/>
      <c r="AV10" s="1685"/>
      <c r="AW10" s="1685"/>
      <c r="AX10" s="1685"/>
      <c r="AY10" s="1685"/>
      <c r="AZ10" s="623">
        <v>510</v>
      </c>
      <c r="BA10" s="845" t="s">
        <v>1895</v>
      </c>
      <c r="BB10" s="637" t="str">
        <f>+_xlfn.CONCAT(AH14,", ",AH15)</f>
        <v xml:space="preserve">, </v>
      </c>
      <c r="BN10" s="1419"/>
      <c r="BO10" s="1419"/>
      <c r="BQ10" s="486"/>
    </row>
    <row r="11" spans="2:69" ht="18" customHeight="1" x14ac:dyDescent="0.3">
      <c r="B11" s="3381"/>
      <c r="C11" s="3716"/>
      <c r="D11" s="542"/>
      <c r="E11" s="540"/>
      <c r="F11" s="540"/>
      <c r="G11" s="540"/>
      <c r="H11" s="540"/>
      <c r="I11" s="540"/>
      <c r="J11" s="540"/>
      <c r="K11" s="1376"/>
      <c r="L11" s="1393"/>
      <c r="M11" s="3242"/>
      <c r="N11" s="3222"/>
      <c r="O11" s="3222"/>
      <c r="P11" s="3222"/>
      <c r="Q11" s="3222"/>
      <c r="R11" s="3222"/>
      <c r="S11" s="3222"/>
      <c r="T11" s="3222"/>
      <c r="U11" s="3222"/>
      <c r="V11" s="3222"/>
      <c r="W11" s="3223"/>
      <c r="X11" s="3716"/>
      <c r="Y11" s="540"/>
      <c r="Z11" s="481"/>
      <c r="AA11" s="540"/>
      <c r="AB11" s="540"/>
      <c r="AC11" s="540"/>
      <c r="AD11" s="540"/>
      <c r="AE11" s="540"/>
      <c r="AF11" s="540"/>
      <c r="AG11" s="1387"/>
      <c r="AH11" s="3739"/>
      <c r="AI11" s="3740"/>
      <c r="AJ11" s="3740"/>
      <c r="AK11" s="3740"/>
      <c r="AL11" s="3740"/>
      <c r="AM11" s="3740"/>
      <c r="AN11" s="3740"/>
      <c r="AO11" s="3561" t="s">
        <v>2903</v>
      </c>
      <c r="AP11" s="3561"/>
      <c r="AQ11" s="3561"/>
      <c r="AR11" s="3561"/>
      <c r="AS11" s="3562"/>
      <c r="AT11" s="484"/>
      <c r="AU11" s="1685"/>
      <c r="AV11" s="1685"/>
      <c r="AW11" s="1685"/>
      <c r="AX11" s="1685"/>
      <c r="AY11" s="1685"/>
      <c r="AZ11" s="623">
        <v>520</v>
      </c>
      <c r="BA11" s="1439" t="s">
        <v>2509</v>
      </c>
      <c r="BB11" s="637">
        <f>+AH10</f>
        <v>0</v>
      </c>
      <c r="BN11" s="1419"/>
      <c r="BO11" s="1419"/>
      <c r="BQ11" s="486"/>
    </row>
    <row r="12" spans="2:69" ht="18" customHeight="1" x14ac:dyDescent="0.3">
      <c r="B12" s="3381"/>
      <c r="C12" s="3720">
        <v>18.2</v>
      </c>
      <c r="D12" s="546" t="s">
        <v>2904</v>
      </c>
      <c r="E12" s="545"/>
      <c r="F12" s="545"/>
      <c r="G12" s="545"/>
      <c r="H12" s="545"/>
      <c r="I12" s="545"/>
      <c r="J12" s="545"/>
      <c r="K12" s="1379"/>
      <c r="L12" s="1395"/>
      <c r="M12" s="3208"/>
      <c r="N12" s="3205"/>
      <c r="O12" s="3205"/>
      <c r="P12" s="3205"/>
      <c r="Q12" s="3205"/>
      <c r="R12" s="3205"/>
      <c r="S12" s="3205"/>
      <c r="T12" s="3205"/>
      <c r="U12" s="3205"/>
      <c r="V12" s="3205"/>
      <c r="W12" s="3234"/>
      <c r="X12" s="3216">
        <v>19</v>
      </c>
      <c r="Y12" s="546" t="s">
        <v>1509</v>
      </c>
      <c r="Z12" s="482"/>
      <c r="AA12" s="545"/>
      <c r="AB12" s="545"/>
      <c r="AC12" s="545"/>
      <c r="AD12" s="545"/>
      <c r="AE12" s="545"/>
      <c r="AF12" s="545"/>
      <c r="AG12" s="1588" t="s">
        <v>2905</v>
      </c>
      <c r="AH12" s="3218"/>
      <c r="AI12" s="3219"/>
      <c r="AJ12" s="3219"/>
      <c r="AK12" s="3219"/>
      <c r="AL12" s="3219"/>
      <c r="AM12" s="3219"/>
      <c r="AN12" s="3219"/>
      <c r="AO12" s="3219"/>
      <c r="AP12" s="3219"/>
      <c r="AQ12" s="3219"/>
      <c r="AR12" s="3219"/>
      <c r="AS12" s="1589" t="s">
        <v>1427</v>
      </c>
      <c r="AT12" s="484"/>
      <c r="AU12" s="1685"/>
      <c r="AV12" s="1685"/>
      <c r="AW12" s="1685"/>
      <c r="AX12" s="1685"/>
      <c r="AY12" s="1685"/>
      <c r="AZ12" s="1590">
        <v>530</v>
      </c>
      <c r="BA12" s="1591" t="s">
        <v>2510</v>
      </c>
      <c r="BB12" s="1592"/>
      <c r="BN12" s="1419"/>
      <c r="BO12" s="1419"/>
      <c r="BQ12" s="486"/>
    </row>
    <row r="13" spans="2:69" ht="18" customHeight="1" x14ac:dyDescent="0.3">
      <c r="B13" s="3381"/>
      <c r="C13" s="3721"/>
      <c r="D13" s="1585"/>
      <c r="E13" s="540"/>
      <c r="F13" s="540"/>
      <c r="G13" s="540"/>
      <c r="H13" s="540"/>
      <c r="I13" s="540"/>
      <c r="J13" s="540"/>
      <c r="K13" s="1376"/>
      <c r="L13" s="1397"/>
      <c r="M13" s="3209"/>
      <c r="N13" s="3210"/>
      <c r="O13" s="3210"/>
      <c r="P13" s="3210"/>
      <c r="Q13" s="3210"/>
      <c r="R13" s="3210"/>
      <c r="S13" s="3210"/>
      <c r="T13" s="3210"/>
      <c r="U13" s="3210"/>
      <c r="V13" s="3210"/>
      <c r="W13" s="3233"/>
      <c r="X13" s="3217"/>
      <c r="Y13" s="540" t="s">
        <v>2906</v>
      </c>
      <c r="Z13" s="481"/>
      <c r="AA13" s="540"/>
      <c r="AB13" s="540"/>
      <c r="AC13" s="540"/>
      <c r="AD13" s="540"/>
      <c r="AE13" s="540"/>
      <c r="AF13" s="540"/>
      <c r="AG13" s="1593" t="s">
        <v>2907</v>
      </c>
      <c r="AH13" s="3221"/>
      <c r="AI13" s="3222"/>
      <c r="AJ13" s="3222"/>
      <c r="AK13" s="3222"/>
      <c r="AL13" s="3222"/>
      <c r="AM13" s="3222"/>
      <c r="AN13" s="3222"/>
      <c r="AO13" s="3222"/>
      <c r="AP13" s="3222"/>
      <c r="AQ13" s="3222"/>
      <c r="AR13" s="3222"/>
      <c r="AS13" s="1594" t="s">
        <v>1427</v>
      </c>
      <c r="AT13" s="484"/>
      <c r="AU13" s="1685"/>
      <c r="AV13" s="1688"/>
      <c r="AW13" s="1688"/>
      <c r="AX13" s="1685"/>
      <c r="AY13" s="1685"/>
      <c r="AZ13" s="623">
        <v>520</v>
      </c>
      <c r="BA13" s="1439" t="s">
        <v>2511</v>
      </c>
      <c r="BB13" s="637">
        <f>+AH11</f>
        <v>0</v>
      </c>
      <c r="BN13" s="1419"/>
      <c r="BO13" s="1419"/>
      <c r="BQ13" s="486"/>
    </row>
    <row r="14" spans="2:69" ht="18" customHeight="1" x14ac:dyDescent="0.3">
      <c r="B14" s="3381"/>
      <c r="C14" s="3720">
        <v>19.100000000000001</v>
      </c>
      <c r="D14" s="1206" t="s">
        <v>1508</v>
      </c>
      <c r="E14" s="1206"/>
      <c r="F14" s="1206"/>
      <c r="G14" s="1206"/>
      <c r="H14" s="1206"/>
      <c r="I14" s="1206"/>
      <c r="J14" s="1206"/>
      <c r="K14" s="1259"/>
      <c r="L14" s="1391"/>
      <c r="M14" s="3492"/>
      <c r="N14" s="3268"/>
      <c r="O14" s="3268"/>
      <c r="P14" s="3268"/>
      <c r="Q14" s="3268"/>
      <c r="R14" s="3268"/>
      <c r="S14" s="3268"/>
      <c r="T14" s="3268"/>
      <c r="U14" s="3268"/>
      <c r="V14" s="3268"/>
      <c r="W14" s="3269"/>
      <c r="X14" s="3725">
        <v>510</v>
      </c>
      <c r="Y14" s="1206" t="s">
        <v>2908</v>
      </c>
      <c r="Z14" s="1249"/>
      <c r="AA14" s="1206"/>
      <c r="AB14" s="1206"/>
      <c r="AC14" s="1206"/>
      <c r="AD14" s="1206"/>
      <c r="AE14" s="1206"/>
      <c r="AF14" s="1206"/>
      <c r="AG14" s="1400"/>
      <c r="AH14" s="3726"/>
      <c r="AI14" s="3723"/>
      <c r="AJ14" s="3723"/>
      <c r="AK14" s="3723"/>
      <c r="AL14" s="3723"/>
      <c r="AM14" s="3723"/>
      <c r="AN14" s="3723"/>
      <c r="AO14" s="3723"/>
      <c r="AP14" s="3723"/>
      <c r="AQ14" s="3723"/>
      <c r="AR14" s="3723"/>
      <c r="AS14" s="1401"/>
      <c r="AT14" s="547"/>
      <c r="AU14" s="1685"/>
      <c r="AV14" s="1685"/>
      <c r="AW14" s="1685"/>
      <c r="AX14" s="1685"/>
      <c r="AY14" s="1685"/>
      <c r="AZ14" s="1590">
        <v>1071</v>
      </c>
      <c r="BA14" s="1591" t="s">
        <v>2512</v>
      </c>
      <c r="BB14" s="1592"/>
      <c r="BN14" s="1419"/>
      <c r="BO14" s="1419"/>
      <c r="BP14" s="1359"/>
      <c r="BQ14" s="486"/>
    </row>
    <row r="15" spans="2:69" ht="18" customHeight="1" x14ac:dyDescent="0.3">
      <c r="B15" s="3381"/>
      <c r="C15" s="3721"/>
      <c r="D15" s="1595"/>
      <c r="E15" s="1596"/>
      <c r="F15" s="1596"/>
      <c r="G15" s="1596"/>
      <c r="H15" s="1596"/>
      <c r="I15" s="1596"/>
      <c r="J15" s="1596"/>
      <c r="K15" s="1597"/>
      <c r="L15" s="1598" t="s">
        <v>283</v>
      </c>
      <c r="M15" s="3722"/>
      <c r="N15" s="3723"/>
      <c r="O15" s="3723"/>
      <c r="P15" s="3723"/>
      <c r="Q15" s="3723"/>
      <c r="R15" s="3723"/>
      <c r="S15" s="3723"/>
      <c r="T15" s="3723"/>
      <c r="U15" s="3723"/>
      <c r="V15" s="3723"/>
      <c r="W15" s="3724"/>
      <c r="X15" s="3716"/>
      <c r="Y15" s="1206" t="s">
        <v>2909</v>
      </c>
      <c r="Z15" s="1249"/>
      <c r="AA15" s="1249"/>
      <c r="AB15" s="1249"/>
      <c r="AC15" s="1249"/>
      <c r="AD15" s="1249"/>
      <c r="AE15" s="1249"/>
      <c r="AF15" s="1249"/>
      <c r="AG15" s="1250"/>
      <c r="AH15" s="3267"/>
      <c r="AI15" s="3268"/>
      <c r="AJ15" s="3268"/>
      <c r="AK15" s="3268"/>
      <c r="AL15" s="3268"/>
      <c r="AM15" s="3268"/>
      <c r="AN15" s="3268"/>
      <c r="AO15" s="3268"/>
      <c r="AP15" s="3268"/>
      <c r="AQ15" s="3268"/>
      <c r="AR15" s="3268"/>
      <c r="AS15" s="1599"/>
      <c r="AT15" s="547"/>
      <c r="AU15" s="1685"/>
      <c r="AV15" s="1685"/>
      <c r="AW15" s="1685"/>
      <c r="AX15" s="1685"/>
      <c r="AY15" s="1685"/>
      <c r="AZ15" s="623">
        <v>520</v>
      </c>
      <c r="BA15" s="845" t="s">
        <v>1173</v>
      </c>
      <c r="BB15" s="637">
        <f>+Application!G13</f>
        <v>0</v>
      </c>
      <c r="BN15" s="486"/>
      <c r="BP15" s="1359"/>
    </row>
    <row r="16" spans="2:69" ht="18" customHeight="1" x14ac:dyDescent="0.3">
      <c r="B16" s="3381"/>
      <c r="C16" s="3720">
        <v>20.100000000000001</v>
      </c>
      <c r="D16" s="545" t="s">
        <v>2910</v>
      </c>
      <c r="E16" s="545"/>
      <c r="F16" s="545"/>
      <c r="G16" s="545"/>
      <c r="H16" s="545"/>
      <c r="I16" s="545"/>
      <c r="J16" s="545"/>
      <c r="K16" s="545"/>
      <c r="L16" s="545"/>
      <c r="M16" s="3758"/>
      <c r="N16" s="3759"/>
      <c r="O16" s="3759"/>
      <c r="P16" s="3759"/>
      <c r="Q16" s="3759"/>
      <c r="R16" s="3759"/>
      <c r="S16" s="3759"/>
      <c r="T16" s="3759"/>
      <c r="U16" s="3759"/>
      <c r="V16" s="3759"/>
      <c r="W16" s="3760"/>
      <c r="X16" s="3216">
        <v>20.2</v>
      </c>
      <c r="Y16" s="3763" t="s">
        <v>2911</v>
      </c>
      <c r="Z16" s="3764"/>
      <c r="AA16" s="3764"/>
      <c r="AB16" s="3764"/>
      <c r="AC16" s="3764"/>
      <c r="AD16" s="3764"/>
      <c r="AE16" s="3764"/>
      <c r="AF16" s="3764"/>
      <c r="AG16" s="3765"/>
      <c r="AH16" s="3769"/>
      <c r="AI16" s="3769"/>
      <c r="AJ16" s="3769"/>
      <c r="AK16" s="3769"/>
      <c r="AL16" s="3769"/>
      <c r="AM16" s="3769"/>
      <c r="AN16" s="3769"/>
      <c r="AO16" s="3769"/>
      <c r="AP16" s="3769"/>
      <c r="AQ16" s="3769"/>
      <c r="AR16" s="3769"/>
      <c r="AS16" s="1600"/>
      <c r="AT16" s="547"/>
      <c r="AU16" s="1685"/>
      <c r="AV16" s="1685"/>
      <c r="AW16" s="1685"/>
      <c r="AX16" s="1685"/>
      <c r="AY16" s="1685"/>
      <c r="AZ16" s="623">
        <v>540</v>
      </c>
      <c r="BA16" s="845" t="s">
        <v>1176</v>
      </c>
      <c r="BB16" s="637">
        <f>+M10</f>
        <v>0</v>
      </c>
      <c r="BN16" s="3408"/>
      <c r="BO16" s="3408"/>
      <c r="BQ16" s="486"/>
    </row>
    <row r="17" spans="1:70" ht="18" customHeight="1" thickBot="1" x14ac:dyDescent="0.35">
      <c r="B17" s="3382"/>
      <c r="C17" s="3507"/>
      <c r="D17" s="1255"/>
      <c r="E17" s="1255"/>
      <c r="F17" s="1255"/>
      <c r="G17" s="1255"/>
      <c r="H17" s="1255"/>
      <c r="I17" s="1255"/>
      <c r="J17" s="1255"/>
      <c r="K17" s="1255"/>
      <c r="L17" s="1255"/>
      <c r="M17" s="3761"/>
      <c r="N17" s="3207"/>
      <c r="O17" s="3207"/>
      <c r="P17" s="3207"/>
      <c r="Q17" s="3207"/>
      <c r="R17" s="3207"/>
      <c r="S17" s="3207"/>
      <c r="T17" s="3207"/>
      <c r="U17" s="3207"/>
      <c r="V17" s="3207"/>
      <c r="W17" s="3762"/>
      <c r="X17" s="3313"/>
      <c r="Y17" s="3766"/>
      <c r="Z17" s="3767"/>
      <c r="AA17" s="3767"/>
      <c r="AB17" s="3767"/>
      <c r="AC17" s="3767"/>
      <c r="AD17" s="3767"/>
      <c r="AE17" s="3767"/>
      <c r="AF17" s="3767"/>
      <c r="AG17" s="3768"/>
      <c r="AH17" s="3502"/>
      <c r="AI17" s="3502"/>
      <c r="AJ17" s="3502"/>
      <c r="AK17" s="3502"/>
      <c r="AL17" s="3502"/>
      <c r="AM17" s="3502"/>
      <c r="AN17" s="3502"/>
      <c r="AO17" s="3502"/>
      <c r="AP17" s="3502"/>
      <c r="AQ17" s="3502"/>
      <c r="AR17" s="3502"/>
      <c r="AS17" s="1601"/>
      <c r="AT17" s="547"/>
      <c r="AU17" s="1685"/>
      <c r="AV17" s="1685"/>
      <c r="AW17" s="1685"/>
      <c r="AX17" s="1685"/>
      <c r="AY17" s="1685"/>
      <c r="AZ17" s="1590">
        <v>761</v>
      </c>
      <c r="BA17" s="1591" t="s">
        <v>2731</v>
      </c>
      <c r="BB17" s="1592"/>
      <c r="BN17" s="1419"/>
      <c r="BO17" s="1419"/>
      <c r="BQ17" s="486"/>
      <c r="BR17" s="1359"/>
    </row>
    <row r="18" spans="1:70" ht="18" customHeight="1" thickBot="1" x14ac:dyDescent="0.35">
      <c r="B18" s="1602"/>
      <c r="C18" s="486"/>
      <c r="D18" s="486"/>
      <c r="E18" s="484"/>
      <c r="F18" s="484"/>
      <c r="G18" s="484"/>
      <c r="H18" s="484"/>
      <c r="I18" s="484"/>
      <c r="J18" s="484"/>
      <c r="K18" s="484"/>
      <c r="L18" s="478"/>
      <c r="M18" s="1603"/>
      <c r="N18" s="1603"/>
      <c r="O18" s="1603"/>
      <c r="P18" s="1603"/>
      <c r="Q18" s="1603"/>
      <c r="R18" s="1603"/>
      <c r="S18" s="1603"/>
      <c r="T18" s="1603"/>
      <c r="U18" s="1603"/>
      <c r="V18" s="1603"/>
      <c r="W18" s="1603"/>
      <c r="X18" s="486"/>
      <c r="Y18" s="486"/>
      <c r="Z18" s="1604"/>
      <c r="AA18" s="1603"/>
      <c r="AB18" s="1603"/>
      <c r="AC18" s="1603"/>
      <c r="AD18" s="1603"/>
      <c r="AE18" s="486"/>
      <c r="AF18" s="486"/>
      <c r="AG18" s="1605"/>
      <c r="AH18" s="1606"/>
      <c r="AI18" s="1606"/>
      <c r="AJ18" s="1606"/>
      <c r="AK18" s="1606"/>
      <c r="AL18" s="1606"/>
      <c r="AM18" s="1606"/>
      <c r="AN18" s="1606"/>
      <c r="AO18" s="1606"/>
      <c r="AP18" s="1606"/>
      <c r="AQ18" s="1606"/>
      <c r="AR18" s="1606"/>
      <c r="AS18" s="1606"/>
      <c r="AT18" s="484"/>
      <c r="AU18" s="1685"/>
      <c r="AV18" s="1685"/>
      <c r="AW18" s="1685"/>
      <c r="AX18" s="1685"/>
      <c r="AY18" s="1685"/>
      <c r="AZ18" s="1590">
        <v>841</v>
      </c>
      <c r="BA18" s="1591" t="s">
        <v>2513</v>
      </c>
      <c r="BB18" s="1592"/>
      <c r="BN18" s="1419"/>
      <c r="BO18" s="1419"/>
      <c r="BQ18" s="486"/>
      <c r="BR18" s="1359"/>
    </row>
    <row r="19" spans="1:70" ht="18" customHeight="1" x14ac:dyDescent="0.3">
      <c r="A19" s="539"/>
      <c r="B19" s="3258" t="s">
        <v>1507</v>
      </c>
      <c r="C19" s="3705">
        <v>180</v>
      </c>
      <c r="D19" s="1261" t="s">
        <v>295</v>
      </c>
      <c r="E19" s="1261"/>
      <c r="F19" s="1261"/>
      <c r="G19" s="1261"/>
      <c r="H19" s="1261"/>
      <c r="I19" s="1261"/>
      <c r="J19" s="1261"/>
      <c r="K19" s="1262"/>
      <c r="L19" s="1263"/>
      <c r="M19" s="3503" t="str">
        <f>+Application!G23</f>
        <v>1234 maple</v>
      </c>
      <c r="N19" s="3504"/>
      <c r="O19" s="3504"/>
      <c r="P19" s="3504"/>
      <c r="Q19" s="3504"/>
      <c r="R19" s="3504"/>
      <c r="S19" s="3504"/>
      <c r="T19" s="3504"/>
      <c r="U19" s="3504"/>
      <c r="V19" s="3504"/>
      <c r="W19" s="3504"/>
      <c r="X19" s="3504"/>
      <c r="Y19" s="3504"/>
      <c r="Z19" s="3504"/>
      <c r="AA19" s="3504"/>
      <c r="AB19" s="3504"/>
      <c r="AC19" s="3504"/>
      <c r="AD19" s="3504"/>
      <c r="AE19" s="3504"/>
      <c r="AF19" s="3504"/>
      <c r="AG19" s="3504"/>
      <c r="AH19" s="3504"/>
      <c r="AI19" s="3504"/>
      <c r="AJ19" s="3504"/>
      <c r="AK19" s="3504"/>
      <c r="AL19" s="3504"/>
      <c r="AM19" s="3504"/>
      <c r="AN19" s="3504"/>
      <c r="AO19" s="3504"/>
      <c r="AP19" s="3504"/>
      <c r="AQ19" s="3504"/>
      <c r="AR19" s="3504"/>
      <c r="AS19" s="3505"/>
      <c r="AT19" s="484"/>
      <c r="AU19" s="1685"/>
      <c r="AV19" s="1685"/>
      <c r="AW19" s="1685"/>
      <c r="AX19" s="1685"/>
      <c r="AY19" s="1685"/>
      <c r="AZ19" s="484"/>
      <c r="BA19" s="484"/>
      <c r="BB19" s="484"/>
      <c r="BC19" s="484"/>
      <c r="BD19" s="484"/>
      <c r="BE19" s="484"/>
      <c r="BN19" s="1419"/>
      <c r="BO19" s="1419"/>
      <c r="BQ19" s="486"/>
      <c r="BR19" s="1359"/>
    </row>
    <row r="20" spans="1:70" ht="18" customHeight="1" thickBot="1" x14ac:dyDescent="0.35">
      <c r="A20" s="539"/>
      <c r="B20" s="3260"/>
      <c r="C20" s="3596"/>
      <c r="D20" s="1255"/>
      <c r="E20" s="1255"/>
      <c r="F20" s="1255"/>
      <c r="G20" s="1255"/>
      <c r="H20" s="1255"/>
      <c r="I20" s="1255"/>
      <c r="J20" s="1255"/>
      <c r="K20" s="1265"/>
      <c r="L20" s="1607"/>
      <c r="M20" s="3706" t="str">
        <f>+Application!G24</f>
        <v>Toronto</v>
      </c>
      <c r="N20" s="3707"/>
      <c r="O20" s="3707"/>
      <c r="P20" s="3707"/>
      <c r="Q20" s="3707"/>
      <c r="R20" s="3707"/>
      <c r="S20" s="3707"/>
      <c r="T20" s="3707"/>
      <c r="U20" s="3707"/>
      <c r="V20" s="3707"/>
      <c r="W20" s="3707"/>
      <c r="X20" s="3707"/>
      <c r="Y20" s="3707"/>
      <c r="Z20" s="3707"/>
      <c r="AA20" s="3707"/>
      <c r="AB20" s="3707"/>
      <c r="AC20" s="3707"/>
      <c r="AD20" s="3707"/>
      <c r="AE20" s="3707"/>
      <c r="AF20" s="3707"/>
      <c r="AG20" s="3707"/>
      <c r="AH20" s="3707"/>
      <c r="AI20" s="3707"/>
      <c r="AJ20" s="3707"/>
      <c r="AK20" s="3707"/>
      <c r="AL20" s="3707"/>
      <c r="AM20" s="3707"/>
      <c r="AN20" s="3707"/>
      <c r="AO20" s="3707"/>
      <c r="AP20" s="3707"/>
      <c r="AQ20" s="3707"/>
      <c r="AR20" s="3707"/>
      <c r="AS20" s="3708"/>
      <c r="AT20" s="484"/>
      <c r="AU20" s="1685"/>
      <c r="AV20" s="1685"/>
      <c r="AW20" s="1685"/>
      <c r="AX20" s="1685"/>
      <c r="AY20" s="1685"/>
      <c r="BN20" s="486"/>
      <c r="BR20" s="1359"/>
    </row>
    <row r="21" spans="1:70" ht="18" customHeight="1" thickBot="1" x14ac:dyDescent="0.35">
      <c r="A21" s="539"/>
      <c r="B21" s="1602"/>
      <c r="C21" s="486"/>
      <c r="D21" s="486"/>
      <c r="E21" s="484"/>
      <c r="F21" s="484"/>
      <c r="G21" s="484"/>
      <c r="H21" s="484"/>
      <c r="I21" s="484"/>
      <c r="J21" s="484"/>
      <c r="K21" s="484"/>
      <c r="L21" s="478"/>
      <c r="M21" s="1603"/>
      <c r="N21" s="1603"/>
      <c r="O21" s="1603"/>
      <c r="P21" s="1603"/>
      <c r="Q21" s="1603"/>
      <c r="R21" s="1603"/>
      <c r="S21" s="1603"/>
      <c r="T21" s="1603"/>
      <c r="U21" s="1603"/>
      <c r="V21" s="1603"/>
      <c r="W21" s="1603"/>
      <c r="X21" s="486"/>
      <c r="Y21" s="486"/>
      <c r="Z21" s="1604"/>
      <c r="AA21" s="1603"/>
      <c r="AB21" s="1603"/>
      <c r="AC21" s="1603"/>
      <c r="AD21" s="1603"/>
      <c r="AE21" s="486"/>
      <c r="AF21" s="486"/>
      <c r="AG21" s="1605"/>
      <c r="AH21" s="1606"/>
      <c r="AI21" s="1606"/>
      <c r="AJ21" s="1606"/>
      <c r="AK21" s="1606"/>
      <c r="AL21" s="1606"/>
      <c r="AM21" s="1606"/>
      <c r="AN21" s="1606"/>
      <c r="AO21" s="1606"/>
      <c r="AP21" s="1606"/>
      <c r="AQ21" s="1606"/>
      <c r="AR21" s="1606"/>
      <c r="AS21" s="1606"/>
      <c r="AT21" s="484"/>
      <c r="AU21" s="1685"/>
      <c r="AV21" s="1685"/>
      <c r="AW21" s="1685"/>
      <c r="AX21" s="1685"/>
      <c r="AY21" s="1685"/>
      <c r="BN21" s="486"/>
      <c r="BR21" s="1359"/>
    </row>
    <row r="22" spans="1:70" ht="18" customHeight="1" x14ac:dyDescent="0.3">
      <c r="A22" s="539"/>
      <c r="B22" s="3258" t="s">
        <v>1506</v>
      </c>
      <c r="C22" s="3251">
        <v>36</v>
      </c>
      <c r="D22" s="1267" t="s">
        <v>358</v>
      </c>
      <c r="E22" s="1261"/>
      <c r="F22" s="1261"/>
      <c r="G22" s="1261"/>
      <c r="H22" s="1261"/>
      <c r="I22" s="1261"/>
      <c r="J22" s="1584"/>
      <c r="K22" s="3709"/>
      <c r="L22" s="3710"/>
      <c r="M22" s="3710"/>
      <c r="N22" s="3710"/>
      <c r="O22" s="3710"/>
      <c r="P22" s="3711"/>
      <c r="Q22" s="3715">
        <v>1400</v>
      </c>
      <c r="R22" s="1261" t="s">
        <v>1505</v>
      </c>
      <c r="S22" s="1261"/>
      <c r="T22" s="1261"/>
      <c r="U22" s="1261"/>
      <c r="V22" s="1261"/>
      <c r="W22" s="1261"/>
      <c r="X22" s="1608" t="s">
        <v>2912</v>
      </c>
      <c r="Y22" s="3717"/>
      <c r="Z22" s="3718"/>
      <c r="AA22" s="3718"/>
      <c r="AB22" s="3718"/>
      <c r="AC22" s="3718"/>
      <c r="AD22" s="3718"/>
      <c r="AE22" s="3718"/>
      <c r="AF22" s="3719"/>
      <c r="AG22" s="3251">
        <v>28.2</v>
      </c>
      <c r="AH22" s="1261" t="s">
        <v>1504</v>
      </c>
      <c r="AI22" s="1269"/>
      <c r="AJ22" s="1261"/>
      <c r="AK22" s="1261"/>
      <c r="AL22" s="1261"/>
      <c r="AM22" s="1261"/>
      <c r="AN22" s="3770"/>
      <c r="AO22" s="3771"/>
      <c r="AP22" s="3771"/>
      <c r="AQ22" s="3771"/>
      <c r="AR22" s="3771"/>
      <c r="AS22" s="3772"/>
      <c r="AT22" s="484"/>
      <c r="AU22" s="1685"/>
      <c r="AV22" s="1685"/>
      <c r="AW22" s="1685"/>
      <c r="AX22" s="1685"/>
      <c r="AY22" s="1685"/>
      <c r="BN22" s="486"/>
      <c r="BR22" s="1359"/>
    </row>
    <row r="23" spans="1:70" ht="18" customHeight="1" x14ac:dyDescent="0.3">
      <c r="A23" s="539"/>
      <c r="B23" s="3259"/>
      <c r="C23" s="3217"/>
      <c r="D23" s="1585"/>
      <c r="E23" s="540"/>
      <c r="F23" s="540"/>
      <c r="G23" s="540"/>
      <c r="H23" s="540"/>
      <c r="I23" s="540"/>
      <c r="J23" s="541"/>
      <c r="K23" s="3712"/>
      <c r="L23" s="3713"/>
      <c r="M23" s="3713"/>
      <c r="N23" s="3713"/>
      <c r="O23" s="3713"/>
      <c r="P23" s="3714"/>
      <c r="Q23" s="3716"/>
      <c r="R23" s="540" t="s">
        <v>73</v>
      </c>
      <c r="S23" s="540"/>
      <c r="T23" s="540"/>
      <c r="U23" s="540"/>
      <c r="V23" s="540"/>
      <c r="W23" s="540"/>
      <c r="X23" s="1378" t="s">
        <v>2913</v>
      </c>
      <c r="Y23" s="3773"/>
      <c r="Z23" s="3774"/>
      <c r="AA23" s="3774"/>
      <c r="AB23" s="3774"/>
      <c r="AC23" s="3774"/>
      <c r="AD23" s="3774"/>
      <c r="AE23" s="3774"/>
      <c r="AF23" s="3776"/>
      <c r="AG23" s="3217"/>
      <c r="AH23" s="540" t="s">
        <v>1503</v>
      </c>
      <c r="AI23" s="481"/>
      <c r="AJ23" s="540"/>
      <c r="AK23" s="540"/>
      <c r="AL23" s="540"/>
      <c r="AM23" s="540"/>
      <c r="AN23" s="3773"/>
      <c r="AO23" s="3774"/>
      <c r="AP23" s="3774"/>
      <c r="AQ23" s="3774"/>
      <c r="AR23" s="3774"/>
      <c r="AS23" s="3775"/>
      <c r="AT23" s="484"/>
      <c r="AU23" s="1685"/>
      <c r="AV23" s="1685"/>
      <c r="AW23" s="1685"/>
      <c r="AX23" s="1685"/>
      <c r="AY23" s="1685"/>
      <c r="BR23" s="1359"/>
    </row>
    <row r="24" spans="1:70" ht="18" customHeight="1" x14ac:dyDescent="0.3">
      <c r="A24" s="539"/>
      <c r="B24" s="3259"/>
      <c r="C24" s="3216">
        <v>38</v>
      </c>
      <c r="D24" s="544" t="s">
        <v>1502</v>
      </c>
      <c r="E24" s="1206"/>
      <c r="F24" s="1206"/>
      <c r="G24" s="1206"/>
      <c r="H24" s="1206"/>
      <c r="I24" s="1206"/>
      <c r="J24" s="543"/>
      <c r="K24" s="3693"/>
      <c r="L24" s="3693"/>
      <c r="M24" s="3693"/>
      <c r="N24" s="3693"/>
      <c r="O24" s="3693"/>
      <c r="P24" s="3694"/>
      <c r="Q24" s="3312">
        <v>33</v>
      </c>
      <c r="R24" s="1206" t="s">
        <v>1501</v>
      </c>
      <c r="S24" s="1206"/>
      <c r="T24" s="1206"/>
      <c r="U24" s="1206"/>
      <c r="V24" s="1206"/>
      <c r="W24" s="1206"/>
      <c r="X24" s="1206"/>
      <c r="Y24" s="3697"/>
      <c r="Z24" s="3693"/>
      <c r="AA24" s="3693"/>
      <c r="AB24" s="3693"/>
      <c r="AC24" s="3693"/>
      <c r="AD24" s="3693"/>
      <c r="AE24" s="3693"/>
      <c r="AF24" s="3694"/>
      <c r="AG24" s="3312"/>
      <c r="AH24" s="1206"/>
      <c r="AI24" s="1249"/>
      <c r="AJ24" s="1206"/>
      <c r="AK24" s="1206"/>
      <c r="AL24" s="1206"/>
      <c r="AM24" s="1206"/>
      <c r="AN24" s="3699"/>
      <c r="AO24" s="3700"/>
      <c r="AP24" s="3700"/>
      <c r="AQ24" s="3700"/>
      <c r="AR24" s="3700"/>
      <c r="AS24" s="3701"/>
      <c r="AT24" s="484"/>
      <c r="AU24" s="1685"/>
      <c r="AV24" s="1685"/>
      <c r="AW24" s="1685"/>
      <c r="AX24" s="1685"/>
      <c r="AY24" s="1685"/>
    </row>
    <row r="25" spans="1:70" ht="18" customHeight="1" thickBot="1" x14ac:dyDescent="0.3">
      <c r="A25" s="539"/>
      <c r="B25" s="3260"/>
      <c r="C25" s="3313"/>
      <c r="D25" s="1264"/>
      <c r="E25" s="1255"/>
      <c r="F25" s="1255"/>
      <c r="G25" s="1255"/>
      <c r="H25" s="1255"/>
      <c r="I25" s="1255"/>
      <c r="J25" s="1586"/>
      <c r="K25" s="3695"/>
      <c r="L25" s="3695"/>
      <c r="M25" s="3695"/>
      <c r="N25" s="3695"/>
      <c r="O25" s="3695"/>
      <c r="P25" s="3696"/>
      <c r="Q25" s="3313"/>
      <c r="R25" s="1255" t="s">
        <v>1500</v>
      </c>
      <c r="S25" s="1255"/>
      <c r="T25" s="1255"/>
      <c r="U25" s="1255"/>
      <c r="V25" s="1255"/>
      <c r="W25" s="1255"/>
      <c r="X25" s="1255"/>
      <c r="Y25" s="3698"/>
      <c r="Z25" s="3695"/>
      <c r="AA25" s="3695"/>
      <c r="AB25" s="3695"/>
      <c r="AC25" s="3695"/>
      <c r="AD25" s="3695"/>
      <c r="AE25" s="3695"/>
      <c r="AF25" s="3696"/>
      <c r="AG25" s="3313"/>
      <c r="AH25" s="1255"/>
      <c r="AI25" s="1256"/>
      <c r="AJ25" s="1255"/>
      <c r="AK25" s="1255"/>
      <c r="AL25" s="1255"/>
      <c r="AM25" s="1255"/>
      <c r="AN25" s="3702"/>
      <c r="AO25" s="3703"/>
      <c r="AP25" s="3703"/>
      <c r="AQ25" s="3703"/>
      <c r="AR25" s="3703"/>
      <c r="AS25" s="3704"/>
      <c r="AT25" s="484"/>
      <c r="AU25" s="1685"/>
      <c r="AV25" s="1685"/>
      <c r="AW25" s="1685"/>
      <c r="AX25" s="1685"/>
      <c r="AY25" s="1685"/>
    </row>
    <row r="26" spans="1:70" ht="18" customHeight="1" thickBot="1" x14ac:dyDescent="0.3">
      <c r="A26" s="539"/>
      <c r="B26" s="1609"/>
      <c r="C26" s="487"/>
      <c r="D26" s="1273"/>
      <c r="E26" s="486"/>
      <c r="F26" s="486"/>
      <c r="G26" s="486"/>
      <c r="H26" s="486"/>
      <c r="I26" s="486"/>
      <c r="J26" s="486"/>
      <c r="K26" s="1603"/>
      <c r="L26" s="1603"/>
      <c r="M26" s="1603"/>
      <c r="N26" s="1603"/>
      <c r="O26" s="1603"/>
      <c r="P26" s="1603"/>
      <c r="Q26" s="487"/>
      <c r="R26" s="486"/>
      <c r="S26" s="486"/>
      <c r="T26" s="486"/>
      <c r="U26" s="486"/>
      <c r="V26" s="486"/>
      <c r="W26" s="486"/>
      <c r="X26" s="486"/>
      <c r="Y26" s="1603"/>
      <c r="Z26" s="1603"/>
      <c r="AA26" s="1603"/>
      <c r="AB26" s="1603"/>
      <c r="AC26" s="1603"/>
      <c r="AD26" s="1603"/>
      <c r="AE26" s="1603"/>
      <c r="AF26" s="1603"/>
      <c r="AG26" s="487"/>
      <c r="AH26" s="486"/>
      <c r="AJ26" s="486"/>
      <c r="AK26" s="486"/>
      <c r="AL26" s="486"/>
      <c r="AM26" s="486"/>
      <c r="AN26" s="1610"/>
      <c r="AO26" s="1610"/>
      <c r="AP26" s="1610"/>
      <c r="AQ26" s="1610"/>
      <c r="AR26" s="1610"/>
      <c r="AS26" s="1610"/>
      <c r="AT26" s="484"/>
      <c r="AU26" s="1685"/>
      <c r="AV26" s="1685"/>
      <c r="AW26" s="1685"/>
      <c r="AX26" s="1685"/>
      <c r="AY26" s="1685"/>
    </row>
    <row r="27" spans="1:70" ht="18" customHeight="1" x14ac:dyDescent="0.3">
      <c r="A27" s="539"/>
      <c r="B27" s="3258" t="s">
        <v>2914</v>
      </c>
      <c r="C27" s="1611" t="s">
        <v>2915</v>
      </c>
      <c r="D27" s="1612"/>
      <c r="E27" s="1613"/>
      <c r="F27" s="1613"/>
      <c r="G27" s="1613"/>
      <c r="H27" s="1613"/>
      <c r="I27" s="1613"/>
      <c r="J27" s="1613"/>
      <c r="K27" s="1613"/>
      <c r="L27" s="1613"/>
      <c r="M27" s="1613"/>
      <c r="N27" s="1613"/>
      <c r="O27" s="1613"/>
      <c r="P27" s="1614"/>
      <c r="Q27" s="1613"/>
      <c r="R27" s="1613"/>
      <c r="S27" s="1613"/>
      <c r="T27" s="1613"/>
      <c r="U27" s="1613"/>
      <c r="V27" s="1613"/>
      <c r="W27" s="1613"/>
      <c r="X27" s="1613"/>
      <c r="Y27" s="1613"/>
      <c r="Z27" s="1613"/>
      <c r="AA27" s="1613"/>
      <c r="AB27" s="1613"/>
      <c r="AC27" s="1613"/>
      <c r="AD27" s="1613"/>
      <c r="AE27" s="1613"/>
      <c r="AF27" s="1613"/>
      <c r="AG27" s="1613"/>
      <c r="AH27" s="1613"/>
      <c r="AI27" s="1613"/>
      <c r="AJ27" s="1613"/>
      <c r="AK27" s="1613"/>
      <c r="AL27" s="1613"/>
      <c r="AM27" s="1613"/>
      <c r="AN27" s="1613"/>
      <c r="AO27" s="1613"/>
      <c r="AP27" s="1613"/>
      <c r="AQ27" s="1613"/>
      <c r="AR27" s="1613"/>
      <c r="AS27" s="1615"/>
      <c r="AT27" s="484"/>
      <c r="AU27" s="1685"/>
      <c r="AV27" s="1685"/>
      <c r="AW27" s="1685"/>
      <c r="AX27" s="1685"/>
      <c r="AY27" s="1685"/>
    </row>
    <row r="28" spans="1:70" ht="29.25" customHeight="1" x14ac:dyDescent="0.3">
      <c r="B28" s="3259"/>
      <c r="C28" s="1616" t="s">
        <v>2912</v>
      </c>
      <c r="D28" s="3692" t="s">
        <v>2969</v>
      </c>
      <c r="E28" s="3692"/>
      <c r="F28" s="3692"/>
      <c r="G28" s="3692"/>
      <c r="H28" s="3692"/>
      <c r="I28" s="3692"/>
      <c r="J28" s="3692"/>
      <c r="K28" s="3692"/>
      <c r="L28" s="3692"/>
      <c r="M28" s="3692"/>
      <c r="N28" s="3692"/>
      <c r="O28" s="3692"/>
      <c r="P28" s="3692"/>
      <c r="Q28" s="3678"/>
      <c r="R28" s="3679"/>
      <c r="S28" s="3679"/>
      <c r="T28" s="3679"/>
      <c r="U28" s="3679"/>
      <c r="V28" s="3679"/>
      <c r="W28" s="3679"/>
      <c r="X28" s="3679"/>
      <c r="Y28" s="3679"/>
      <c r="Z28" s="3679"/>
      <c r="AA28" s="3679"/>
      <c r="AB28" s="3679"/>
      <c r="AC28" s="3679"/>
      <c r="AD28" s="3679"/>
      <c r="AE28" s="3679"/>
      <c r="AF28" s="3679"/>
      <c r="AG28" s="3679"/>
      <c r="AH28" s="3679"/>
      <c r="AI28" s="3679"/>
      <c r="AJ28" s="3679"/>
      <c r="AK28" s="3679"/>
      <c r="AL28" s="3679"/>
      <c r="AM28" s="3679"/>
      <c r="AN28" s="3679"/>
      <c r="AO28" s="3679"/>
      <c r="AP28" s="3679"/>
      <c r="AQ28" s="3679"/>
      <c r="AR28" s="3679"/>
      <c r="AS28" s="3680"/>
      <c r="AT28" s="484"/>
      <c r="AU28" s="1685"/>
      <c r="AV28" s="1685"/>
      <c r="AW28" s="1685"/>
      <c r="AX28" s="1685"/>
      <c r="AY28" s="1685"/>
    </row>
    <row r="29" spans="1:70" ht="29.25" customHeight="1" x14ac:dyDescent="0.3">
      <c r="B29" s="3259"/>
      <c r="C29" s="1616" t="s">
        <v>2916</v>
      </c>
      <c r="D29" s="3692" t="s">
        <v>2917</v>
      </c>
      <c r="E29" s="3692"/>
      <c r="F29" s="3692"/>
      <c r="G29" s="3692"/>
      <c r="H29" s="3692"/>
      <c r="I29" s="3692"/>
      <c r="J29" s="3692"/>
      <c r="K29" s="3692"/>
      <c r="L29" s="3692"/>
      <c r="M29" s="3692"/>
      <c r="N29" s="3692"/>
      <c r="O29" s="3692"/>
      <c r="P29" s="3692"/>
      <c r="Q29" s="3678"/>
      <c r="R29" s="3679"/>
      <c r="S29" s="3679"/>
      <c r="T29" s="3679"/>
      <c r="U29" s="3679"/>
      <c r="V29" s="3679"/>
      <c r="W29" s="3679"/>
      <c r="X29" s="3679"/>
      <c r="Y29" s="3679"/>
      <c r="Z29" s="3679"/>
      <c r="AA29" s="3679"/>
      <c r="AB29" s="3679"/>
      <c r="AC29" s="3679"/>
      <c r="AD29" s="3679"/>
      <c r="AE29" s="3679"/>
      <c r="AF29" s="3679"/>
      <c r="AG29" s="3679"/>
      <c r="AH29" s="3679"/>
      <c r="AI29" s="3679"/>
      <c r="AJ29" s="3679"/>
      <c r="AK29" s="3679"/>
      <c r="AL29" s="3679"/>
      <c r="AM29" s="3679"/>
      <c r="AN29" s="3679"/>
      <c r="AO29" s="3679"/>
      <c r="AP29" s="3679"/>
      <c r="AQ29" s="3679"/>
      <c r="AR29" s="3679"/>
      <c r="AS29" s="3680"/>
      <c r="AT29" s="484"/>
      <c r="AU29" s="1685"/>
      <c r="AV29" s="1685"/>
      <c r="AW29" s="1685"/>
      <c r="AX29" s="1685"/>
      <c r="AY29" s="1685"/>
    </row>
    <row r="30" spans="1:70" ht="29.25" customHeight="1" x14ac:dyDescent="0.3">
      <c r="B30" s="3259"/>
      <c r="C30" s="1616" t="s">
        <v>2918</v>
      </c>
      <c r="D30" s="3692" t="s">
        <v>2919</v>
      </c>
      <c r="E30" s="3692"/>
      <c r="F30" s="3692"/>
      <c r="G30" s="3692"/>
      <c r="H30" s="3692"/>
      <c r="I30" s="3692"/>
      <c r="J30" s="3692"/>
      <c r="K30" s="3692"/>
      <c r="L30" s="3692"/>
      <c r="M30" s="3692"/>
      <c r="N30" s="3692"/>
      <c r="O30" s="3692"/>
      <c r="P30" s="3692"/>
      <c r="Q30" s="3678"/>
      <c r="R30" s="3679"/>
      <c r="S30" s="3679"/>
      <c r="T30" s="3679"/>
      <c r="U30" s="3679"/>
      <c r="V30" s="3679"/>
      <c r="W30" s="3679"/>
      <c r="X30" s="3679"/>
      <c r="Y30" s="3679"/>
      <c r="Z30" s="3679"/>
      <c r="AA30" s="3679"/>
      <c r="AB30" s="3679"/>
      <c r="AC30" s="3679"/>
      <c r="AD30" s="3679"/>
      <c r="AE30" s="3679"/>
      <c r="AF30" s="3679"/>
      <c r="AG30" s="3679"/>
      <c r="AH30" s="3679"/>
      <c r="AI30" s="3679"/>
      <c r="AJ30" s="3679"/>
      <c r="AK30" s="3679"/>
      <c r="AL30" s="3679"/>
      <c r="AM30" s="3679"/>
      <c r="AN30" s="3679"/>
      <c r="AO30" s="3679"/>
      <c r="AP30" s="3679"/>
      <c r="AQ30" s="3679"/>
      <c r="AR30" s="3679"/>
      <c r="AS30" s="3680"/>
      <c r="AT30" s="484"/>
      <c r="AU30" s="1685"/>
      <c r="AV30" s="1685"/>
      <c r="AW30" s="1685"/>
      <c r="AX30" s="1685"/>
      <c r="AY30" s="1685"/>
    </row>
    <row r="31" spans="1:70" ht="29.25" customHeight="1" x14ac:dyDescent="0.3">
      <c r="B31" s="3259"/>
      <c r="C31" s="1616" t="s">
        <v>2920</v>
      </c>
      <c r="D31" s="3692" t="s">
        <v>2921</v>
      </c>
      <c r="E31" s="3692"/>
      <c r="F31" s="3692"/>
      <c r="G31" s="3692"/>
      <c r="H31" s="3692"/>
      <c r="I31" s="3692"/>
      <c r="J31" s="3692"/>
      <c r="K31" s="3692"/>
      <c r="L31" s="3692"/>
      <c r="M31" s="3692"/>
      <c r="N31" s="3692"/>
      <c r="O31" s="3692"/>
      <c r="P31" s="3692"/>
      <c r="Q31" s="3678"/>
      <c r="R31" s="3679"/>
      <c r="S31" s="3679"/>
      <c r="T31" s="3679"/>
      <c r="U31" s="3679"/>
      <c r="V31" s="3679"/>
      <c r="W31" s="3679"/>
      <c r="X31" s="3679"/>
      <c r="Y31" s="3679"/>
      <c r="Z31" s="3679"/>
      <c r="AA31" s="3679"/>
      <c r="AB31" s="3679"/>
      <c r="AC31" s="3679"/>
      <c r="AD31" s="3679"/>
      <c r="AE31" s="3679"/>
      <c r="AF31" s="3679"/>
      <c r="AG31" s="3679"/>
      <c r="AH31" s="3679"/>
      <c r="AI31" s="3679"/>
      <c r="AJ31" s="3679"/>
      <c r="AK31" s="3679"/>
      <c r="AL31" s="3679"/>
      <c r="AM31" s="3679"/>
      <c r="AN31" s="3679"/>
      <c r="AO31" s="3679"/>
      <c r="AP31" s="3679"/>
      <c r="AQ31" s="3679"/>
      <c r="AR31" s="3679"/>
      <c r="AS31" s="3680"/>
      <c r="AT31" s="484"/>
      <c r="AU31" s="1685"/>
      <c r="AV31" s="1685"/>
      <c r="AW31" s="1685"/>
      <c r="AX31" s="1685"/>
      <c r="AY31" s="1685"/>
    </row>
    <row r="32" spans="1:70" ht="29.25" customHeight="1" x14ac:dyDescent="0.3">
      <c r="B32" s="3259"/>
      <c r="C32" s="1616" t="s">
        <v>2922</v>
      </c>
      <c r="D32" s="3692" t="s">
        <v>2923</v>
      </c>
      <c r="E32" s="3692"/>
      <c r="F32" s="3692"/>
      <c r="G32" s="3692"/>
      <c r="H32" s="3692"/>
      <c r="I32" s="3692"/>
      <c r="J32" s="3692"/>
      <c r="K32" s="3692"/>
      <c r="L32" s="3692"/>
      <c r="M32" s="3692"/>
      <c r="N32" s="3692"/>
      <c r="O32" s="3692"/>
      <c r="P32" s="3692"/>
      <c r="Q32" s="3678"/>
      <c r="R32" s="3679"/>
      <c r="S32" s="3679"/>
      <c r="T32" s="3679"/>
      <c r="U32" s="3679"/>
      <c r="V32" s="3679"/>
      <c r="W32" s="3679"/>
      <c r="X32" s="3679"/>
      <c r="Y32" s="3679"/>
      <c r="Z32" s="3679"/>
      <c r="AA32" s="3679"/>
      <c r="AB32" s="3679"/>
      <c r="AC32" s="3679"/>
      <c r="AD32" s="3679"/>
      <c r="AE32" s="3679"/>
      <c r="AF32" s="3679"/>
      <c r="AG32" s="3679"/>
      <c r="AH32" s="3679"/>
      <c r="AI32" s="3679"/>
      <c r="AJ32" s="3679"/>
      <c r="AK32" s="3679"/>
      <c r="AL32" s="3679"/>
      <c r="AM32" s="3679"/>
      <c r="AN32" s="3679"/>
      <c r="AO32" s="3679"/>
      <c r="AP32" s="3679"/>
      <c r="AQ32" s="3679"/>
      <c r="AR32" s="3679"/>
      <c r="AS32" s="3680"/>
      <c r="AT32" s="484"/>
      <c r="AU32" s="1685"/>
      <c r="AV32" s="1685"/>
      <c r="AW32" s="1685"/>
      <c r="AX32" s="1685"/>
      <c r="AY32" s="1685"/>
    </row>
    <row r="33" spans="2:51" ht="29.25" customHeight="1" x14ac:dyDescent="0.3">
      <c r="B33" s="3259"/>
      <c r="C33" s="1616" t="s">
        <v>2924</v>
      </c>
      <c r="D33" s="3692" t="s">
        <v>2925</v>
      </c>
      <c r="E33" s="3692"/>
      <c r="F33" s="3692"/>
      <c r="G33" s="3692"/>
      <c r="H33" s="3692"/>
      <c r="I33" s="3692"/>
      <c r="J33" s="3692"/>
      <c r="K33" s="3692"/>
      <c r="L33" s="3692"/>
      <c r="M33" s="3692"/>
      <c r="N33" s="3692"/>
      <c r="O33" s="3692"/>
      <c r="P33" s="3692"/>
      <c r="Q33" s="3678"/>
      <c r="R33" s="3679"/>
      <c r="S33" s="3679"/>
      <c r="T33" s="3679"/>
      <c r="U33" s="3679"/>
      <c r="V33" s="3679"/>
      <c r="W33" s="3679"/>
      <c r="X33" s="3679"/>
      <c r="Y33" s="3679"/>
      <c r="Z33" s="3679"/>
      <c r="AA33" s="3679"/>
      <c r="AB33" s="3679"/>
      <c r="AC33" s="3679"/>
      <c r="AD33" s="3679"/>
      <c r="AE33" s="3679"/>
      <c r="AF33" s="3679"/>
      <c r="AG33" s="3679"/>
      <c r="AH33" s="3679"/>
      <c r="AI33" s="3679"/>
      <c r="AJ33" s="3679"/>
      <c r="AK33" s="3679"/>
      <c r="AL33" s="3679"/>
      <c r="AM33" s="3679"/>
      <c r="AN33" s="3679"/>
      <c r="AO33" s="3679"/>
      <c r="AP33" s="3679"/>
      <c r="AQ33" s="3679"/>
      <c r="AR33" s="3679"/>
      <c r="AS33" s="3680"/>
      <c r="AT33" s="484"/>
      <c r="AU33" s="1685"/>
      <c r="AV33" s="1685"/>
      <c r="AW33" s="1685"/>
      <c r="AX33" s="1685"/>
      <c r="AY33" s="1685"/>
    </row>
    <row r="34" spans="2:51" ht="29.25" customHeight="1" x14ac:dyDescent="0.3">
      <c r="B34" s="3259"/>
      <c r="C34" s="1616" t="s">
        <v>2926</v>
      </c>
      <c r="D34" s="3692" t="s">
        <v>2927</v>
      </c>
      <c r="E34" s="3692"/>
      <c r="F34" s="3692"/>
      <c r="G34" s="3692"/>
      <c r="H34" s="3692"/>
      <c r="I34" s="3692"/>
      <c r="J34" s="3692"/>
      <c r="K34" s="3692"/>
      <c r="L34" s="3692"/>
      <c r="M34" s="3692"/>
      <c r="N34" s="3692"/>
      <c r="O34" s="3692"/>
      <c r="P34" s="3692"/>
      <c r="Q34" s="3678"/>
      <c r="R34" s="3679"/>
      <c r="S34" s="3679"/>
      <c r="T34" s="3679"/>
      <c r="U34" s="3679"/>
      <c r="V34" s="3679"/>
      <c r="W34" s="3679"/>
      <c r="X34" s="3679"/>
      <c r="Y34" s="3679"/>
      <c r="Z34" s="3679"/>
      <c r="AA34" s="3679"/>
      <c r="AB34" s="3679"/>
      <c r="AC34" s="3679"/>
      <c r="AD34" s="3679"/>
      <c r="AE34" s="3679"/>
      <c r="AF34" s="3679"/>
      <c r="AG34" s="3679"/>
      <c r="AH34" s="3679"/>
      <c r="AI34" s="3679"/>
      <c r="AJ34" s="3679"/>
      <c r="AK34" s="3679"/>
      <c r="AL34" s="3679"/>
      <c r="AM34" s="3679"/>
      <c r="AN34" s="3679"/>
      <c r="AO34" s="3679"/>
      <c r="AP34" s="3679"/>
      <c r="AQ34" s="3679"/>
      <c r="AR34" s="3679"/>
      <c r="AS34" s="3680"/>
      <c r="AT34" s="484"/>
      <c r="AU34" s="1685"/>
      <c r="AV34" s="1685"/>
      <c r="AW34" s="1685"/>
      <c r="AX34" s="1685"/>
      <c r="AY34" s="1685"/>
    </row>
    <row r="35" spans="2:51" ht="29.25" customHeight="1" x14ac:dyDescent="0.3">
      <c r="B35" s="3259"/>
      <c r="C35" s="1616" t="s">
        <v>2928</v>
      </c>
      <c r="D35" s="3692" t="s">
        <v>2929</v>
      </c>
      <c r="E35" s="3692"/>
      <c r="F35" s="3692"/>
      <c r="G35" s="3692"/>
      <c r="H35" s="3692"/>
      <c r="I35" s="3692"/>
      <c r="J35" s="3692"/>
      <c r="K35" s="3692"/>
      <c r="L35" s="3692"/>
      <c r="M35" s="3692"/>
      <c r="N35" s="3692"/>
      <c r="O35" s="3692"/>
      <c r="P35" s="3692"/>
      <c r="Q35" s="3678"/>
      <c r="R35" s="3679"/>
      <c r="S35" s="3679"/>
      <c r="T35" s="3679"/>
      <c r="U35" s="3679"/>
      <c r="V35" s="3679"/>
      <c r="W35" s="3679"/>
      <c r="X35" s="3679"/>
      <c r="Y35" s="3679"/>
      <c r="Z35" s="3679"/>
      <c r="AA35" s="3679"/>
      <c r="AB35" s="3679"/>
      <c r="AC35" s="3679"/>
      <c r="AD35" s="3679"/>
      <c r="AE35" s="3679"/>
      <c r="AF35" s="3679"/>
      <c r="AG35" s="3679"/>
      <c r="AH35" s="3679"/>
      <c r="AI35" s="3679"/>
      <c r="AJ35" s="3679"/>
      <c r="AK35" s="3679"/>
      <c r="AL35" s="3679"/>
      <c r="AM35" s="3679"/>
      <c r="AN35" s="3679"/>
      <c r="AO35" s="3679"/>
      <c r="AP35" s="3679"/>
      <c r="AQ35" s="3679"/>
      <c r="AR35" s="3679"/>
      <c r="AS35" s="3680"/>
      <c r="AT35" s="484"/>
      <c r="AU35" s="1685"/>
      <c r="AV35" s="1685"/>
      <c r="AW35" s="1685"/>
      <c r="AX35" s="1685"/>
      <c r="AY35" s="1685"/>
    </row>
    <row r="36" spans="2:51" ht="29.25" customHeight="1" x14ac:dyDescent="0.3">
      <c r="B36" s="3259"/>
      <c r="C36" s="1616" t="s">
        <v>2930</v>
      </c>
      <c r="D36" s="3692" t="s">
        <v>2931</v>
      </c>
      <c r="E36" s="3692"/>
      <c r="F36" s="3692"/>
      <c r="G36" s="3692"/>
      <c r="H36" s="3692"/>
      <c r="I36" s="3692"/>
      <c r="J36" s="3692"/>
      <c r="K36" s="3692"/>
      <c r="L36" s="3692"/>
      <c r="M36" s="3692"/>
      <c r="N36" s="3692"/>
      <c r="O36" s="3692"/>
      <c r="P36" s="3692"/>
      <c r="Q36" s="3678"/>
      <c r="R36" s="3679"/>
      <c r="S36" s="3679"/>
      <c r="T36" s="3679"/>
      <c r="U36" s="3679"/>
      <c r="V36" s="3679"/>
      <c r="W36" s="3679"/>
      <c r="X36" s="3679"/>
      <c r="Y36" s="3679"/>
      <c r="Z36" s="3679"/>
      <c r="AA36" s="3679"/>
      <c r="AB36" s="3679"/>
      <c r="AC36" s="3679"/>
      <c r="AD36" s="3679"/>
      <c r="AE36" s="3679"/>
      <c r="AF36" s="3679"/>
      <c r="AG36" s="3679"/>
      <c r="AH36" s="3679"/>
      <c r="AI36" s="3679"/>
      <c r="AJ36" s="3679"/>
      <c r="AK36" s="3679"/>
      <c r="AL36" s="3679"/>
      <c r="AM36" s="3679"/>
      <c r="AN36" s="3679"/>
      <c r="AO36" s="3679"/>
      <c r="AP36" s="3679"/>
      <c r="AQ36" s="3679"/>
      <c r="AR36" s="3679"/>
      <c r="AS36" s="3680"/>
      <c r="AT36" s="484"/>
      <c r="AU36" s="1685"/>
      <c r="AV36" s="1685"/>
      <c r="AW36" s="1685"/>
      <c r="AX36" s="1685"/>
      <c r="AY36" s="1685"/>
    </row>
    <row r="37" spans="2:51" ht="29.25" customHeight="1" thickBot="1" x14ac:dyDescent="0.35">
      <c r="B37" s="3260"/>
      <c r="C37" s="1617" t="s">
        <v>2932</v>
      </c>
      <c r="D37" s="3667" t="s">
        <v>2933</v>
      </c>
      <c r="E37" s="3667"/>
      <c r="F37" s="3667"/>
      <c r="G37" s="3667"/>
      <c r="H37" s="3667"/>
      <c r="I37" s="3667"/>
      <c r="J37" s="3667"/>
      <c r="K37" s="3667"/>
      <c r="L37" s="3667"/>
      <c r="M37" s="3667"/>
      <c r="N37" s="3667"/>
      <c r="O37" s="3667"/>
      <c r="P37" s="3667"/>
      <c r="Q37" s="3668" t="s">
        <v>2967</v>
      </c>
      <c r="R37" s="3669"/>
      <c r="S37" s="3669"/>
      <c r="T37" s="3669"/>
      <c r="U37" s="3669"/>
      <c r="V37" s="3669"/>
      <c r="W37" s="3669"/>
      <c r="X37" s="3669"/>
      <c r="Y37" s="3669"/>
      <c r="Z37" s="3669"/>
      <c r="AA37" s="3669"/>
      <c r="AB37" s="3669"/>
      <c r="AC37" s="3669"/>
      <c r="AD37" s="3669"/>
      <c r="AE37" s="3669"/>
      <c r="AF37" s="3669"/>
      <c r="AG37" s="3669"/>
      <c r="AH37" s="3669"/>
      <c r="AI37" s="3669"/>
      <c r="AJ37" s="3669"/>
      <c r="AK37" s="3669"/>
      <c r="AL37" s="3669"/>
      <c r="AM37" s="3669"/>
      <c r="AN37" s="3669"/>
      <c r="AO37" s="3669"/>
      <c r="AP37" s="3669"/>
      <c r="AQ37" s="3669"/>
      <c r="AR37" s="3669"/>
      <c r="AS37" s="3670"/>
      <c r="AT37" s="484"/>
      <c r="AU37" s="1685"/>
      <c r="AV37" s="1685"/>
      <c r="AW37" s="1685"/>
      <c r="AX37" s="1685"/>
      <c r="AY37" s="1685"/>
    </row>
    <row r="38" spans="2:51" ht="18" customHeight="1" thickBot="1" x14ac:dyDescent="0.35">
      <c r="B38" s="1602"/>
      <c r="C38" s="1618"/>
      <c r="D38" s="1619"/>
      <c r="E38" s="1619"/>
      <c r="F38" s="1619"/>
      <c r="G38" s="1619"/>
      <c r="H38" s="1619"/>
      <c r="I38" s="1619"/>
      <c r="J38" s="1619"/>
      <c r="K38" s="1619"/>
      <c r="L38" s="1619"/>
      <c r="M38" s="1619"/>
      <c r="N38" s="1619"/>
      <c r="O38" s="1619"/>
      <c r="P38" s="1619"/>
      <c r="Q38" s="486"/>
      <c r="R38" s="486"/>
      <c r="S38" s="486"/>
      <c r="T38" s="486"/>
      <c r="U38" s="486"/>
      <c r="V38" s="486"/>
      <c r="W38" s="486"/>
      <c r="X38" s="486"/>
      <c r="Y38" s="486"/>
      <c r="Z38" s="486"/>
      <c r="AA38" s="486"/>
      <c r="AB38" s="486"/>
      <c r="AC38" s="486"/>
      <c r="AD38" s="486"/>
      <c r="AE38" s="486"/>
      <c r="AF38" s="486"/>
      <c r="AG38" s="486"/>
      <c r="AH38" s="486"/>
      <c r="AI38" s="486"/>
      <c r="AJ38" s="486"/>
      <c r="AK38" s="486"/>
      <c r="AL38" s="486"/>
      <c r="AM38" s="486"/>
      <c r="AN38" s="486"/>
      <c r="AO38" s="486"/>
      <c r="AP38" s="486"/>
      <c r="AQ38" s="486"/>
      <c r="AR38" s="486"/>
      <c r="AS38" s="486"/>
      <c r="AT38" s="484"/>
      <c r="AU38" s="1685"/>
      <c r="AV38" s="1685"/>
      <c r="AW38" s="1685"/>
      <c r="AX38" s="1685"/>
      <c r="AY38" s="1685"/>
    </row>
    <row r="39" spans="2:51" ht="18" customHeight="1" x14ac:dyDescent="0.3">
      <c r="B39" s="3258" t="s">
        <v>1506</v>
      </c>
      <c r="C39" s="1620" t="s">
        <v>2934</v>
      </c>
      <c r="D39" s="1621"/>
      <c r="E39" s="1622"/>
      <c r="F39" s="1622"/>
      <c r="G39" s="1622"/>
      <c r="H39" s="1622"/>
      <c r="I39" s="1622"/>
      <c r="J39" s="1622"/>
      <c r="K39" s="1622"/>
      <c r="L39" s="1622"/>
      <c r="M39" s="1622"/>
      <c r="N39" s="1622"/>
      <c r="O39" s="1622"/>
      <c r="P39" s="1623"/>
      <c r="Q39" s="1683"/>
      <c r="R39" s="1683"/>
      <c r="S39" s="1683" t="s">
        <v>2968</v>
      </c>
      <c r="T39" s="1683"/>
      <c r="U39" s="1683"/>
      <c r="V39" s="1683"/>
      <c r="W39" s="1683"/>
      <c r="X39" s="1683"/>
      <c r="Y39" s="1683"/>
      <c r="Z39" s="1683"/>
      <c r="AA39" s="1683"/>
      <c r="AB39" s="1683"/>
      <c r="AC39" s="1683"/>
      <c r="AD39" s="1683"/>
      <c r="AE39" s="1683"/>
      <c r="AF39" s="1683"/>
      <c r="AG39" s="1683"/>
      <c r="AH39" s="1683"/>
      <c r="AI39" s="1683"/>
      <c r="AJ39" s="1683"/>
      <c r="AK39" s="1683"/>
      <c r="AL39" s="1683"/>
      <c r="AM39" s="1683"/>
      <c r="AN39" s="1683"/>
      <c r="AO39" s="1683"/>
      <c r="AP39" s="1683"/>
      <c r="AQ39" s="1683"/>
      <c r="AR39" s="1683"/>
      <c r="AS39" s="1684"/>
      <c r="AT39" s="484"/>
      <c r="AU39" s="1685"/>
      <c r="AV39" s="1685"/>
      <c r="AW39" s="1685"/>
      <c r="AX39" s="1685"/>
      <c r="AY39" s="1685"/>
    </row>
    <row r="40" spans="2:51" ht="18" customHeight="1" x14ac:dyDescent="0.3">
      <c r="B40" s="3259"/>
      <c r="C40" s="1624" t="s">
        <v>2935</v>
      </c>
      <c r="D40" s="3686" t="s">
        <v>2936</v>
      </c>
      <c r="E40" s="3687"/>
      <c r="F40" s="3687"/>
      <c r="G40" s="3687"/>
      <c r="H40" s="3687"/>
      <c r="I40" s="3687"/>
      <c r="J40" s="3687"/>
      <c r="K40" s="3687"/>
      <c r="L40" s="3687"/>
      <c r="M40" s="3687"/>
      <c r="N40" s="3687"/>
      <c r="O40" s="3687"/>
      <c r="P40" s="3687"/>
      <c r="Q40" s="1625"/>
      <c r="R40" s="1626"/>
      <c r="S40" s="1626"/>
      <c r="T40" s="3688" t="s">
        <v>2937</v>
      </c>
      <c r="U40" s="3688"/>
      <c r="V40" s="3688"/>
      <c r="W40" s="3688"/>
      <c r="X40" s="3689" t="s">
        <v>2936</v>
      </c>
      <c r="Y40" s="3689"/>
      <c r="Z40" s="3689"/>
      <c r="AA40" s="3689"/>
      <c r="AB40" s="3689"/>
      <c r="AC40" s="3689"/>
      <c r="AD40" s="3689"/>
      <c r="AE40" s="3689"/>
      <c r="AF40" s="3689"/>
      <c r="AG40" s="3689"/>
      <c r="AH40" s="3689"/>
      <c r="AI40" s="3689"/>
      <c r="AJ40" s="3689"/>
      <c r="AK40" s="3689"/>
      <c r="AL40" s="3689"/>
      <c r="AM40" s="3688" t="s">
        <v>2938</v>
      </c>
      <c r="AN40" s="3688"/>
      <c r="AO40" s="3688"/>
      <c r="AP40" s="3688"/>
      <c r="AQ40" s="1627"/>
      <c r="AR40" s="1628"/>
      <c r="AS40" s="1629"/>
      <c r="AT40" s="484"/>
      <c r="AU40" s="1685"/>
      <c r="AV40" s="1685"/>
      <c r="AW40" s="1685"/>
      <c r="AX40" s="1685"/>
      <c r="AY40" s="1685"/>
    </row>
    <row r="41" spans="2:51" ht="18" customHeight="1" x14ac:dyDescent="0.3">
      <c r="B41" s="3259"/>
      <c r="C41" s="1624" t="s">
        <v>2939</v>
      </c>
      <c r="D41" s="1630" t="s">
        <v>2940</v>
      </c>
      <c r="E41" s="1627"/>
      <c r="F41" s="1627"/>
      <c r="G41" s="1627"/>
      <c r="H41" s="1627"/>
      <c r="I41" s="1627"/>
      <c r="J41" s="3685"/>
      <c r="K41" s="3685"/>
      <c r="L41" s="3685"/>
      <c r="M41" s="3685"/>
      <c r="N41" s="3685"/>
      <c r="O41" s="3690" t="s">
        <v>66</v>
      </c>
      <c r="P41" s="3691"/>
      <c r="Q41" s="1681"/>
      <c r="R41" s="1676"/>
      <c r="S41" s="1676"/>
      <c r="T41" s="1676"/>
      <c r="U41" s="1676"/>
      <c r="V41" s="1676"/>
      <c r="W41" s="1682"/>
      <c r="X41" s="3674" t="s">
        <v>2941</v>
      </c>
      <c r="Y41" s="3674"/>
      <c r="Z41" s="3674"/>
      <c r="AA41" s="3674"/>
      <c r="AB41" s="3674"/>
      <c r="AC41" s="3674"/>
      <c r="AD41" s="3674"/>
      <c r="AE41" s="3674"/>
      <c r="AF41" s="3674"/>
      <c r="AG41" s="3674"/>
      <c r="AH41" s="3674"/>
      <c r="AI41" s="3674"/>
      <c r="AJ41" s="3674"/>
      <c r="AK41" s="3674"/>
      <c r="AL41" s="3674"/>
      <c r="AM41" s="1675"/>
      <c r="AN41" s="1676"/>
      <c r="AO41" s="1676"/>
      <c r="AP41" s="1676"/>
      <c r="AQ41" s="1677"/>
      <c r="AR41" s="1677"/>
      <c r="AS41" s="1678"/>
    </row>
    <row r="42" spans="2:51" ht="18" customHeight="1" x14ac:dyDescent="0.3">
      <c r="B42" s="3259"/>
      <c r="C42" s="1624" t="s">
        <v>2942</v>
      </c>
      <c r="D42" s="1630" t="s">
        <v>2943</v>
      </c>
      <c r="E42" s="1627"/>
      <c r="F42" s="1627"/>
      <c r="G42" s="1627"/>
      <c r="H42" s="1627"/>
      <c r="I42" s="1627"/>
      <c r="J42" s="3685"/>
      <c r="K42" s="3685"/>
      <c r="L42" s="3685"/>
      <c r="M42" s="3685"/>
      <c r="N42" s="3685"/>
      <c r="O42" s="3690" t="s">
        <v>66</v>
      </c>
      <c r="P42" s="3691"/>
      <c r="Q42" s="1681"/>
      <c r="R42" s="1676"/>
      <c r="S42" s="1676"/>
      <c r="T42" s="1676"/>
      <c r="U42" s="1676"/>
      <c r="V42" s="1676"/>
      <c r="W42" s="1682"/>
      <c r="X42" s="3674" t="s">
        <v>2944</v>
      </c>
      <c r="Y42" s="3674"/>
      <c r="Z42" s="3674"/>
      <c r="AA42" s="3674"/>
      <c r="AB42" s="3674"/>
      <c r="AC42" s="3674"/>
      <c r="AD42" s="3674"/>
      <c r="AE42" s="3674"/>
      <c r="AF42" s="3674"/>
      <c r="AG42" s="3674"/>
      <c r="AH42" s="3674"/>
      <c r="AI42" s="3674"/>
      <c r="AJ42" s="3674"/>
      <c r="AK42" s="3674"/>
      <c r="AL42" s="3674"/>
      <c r="AM42" s="1675"/>
      <c r="AN42" s="1676"/>
      <c r="AO42" s="1676"/>
      <c r="AP42" s="1676"/>
      <c r="AQ42" s="1679"/>
      <c r="AR42" s="1679"/>
      <c r="AS42" s="1680"/>
      <c r="AT42" s="484"/>
      <c r="AU42" s="1685"/>
      <c r="AV42" s="1685"/>
      <c r="AW42" s="1685"/>
      <c r="AX42" s="1685"/>
      <c r="AY42" s="1685"/>
    </row>
    <row r="43" spans="2:51" ht="18" customHeight="1" x14ac:dyDescent="0.3">
      <c r="B43" s="3259"/>
      <c r="C43" s="1673"/>
      <c r="D43" s="1674"/>
      <c r="E43" s="1674"/>
      <c r="F43" s="1674"/>
      <c r="G43" s="1674"/>
      <c r="H43" s="1674"/>
      <c r="I43" s="1674"/>
      <c r="J43" s="1674"/>
      <c r="K43" s="1674"/>
      <c r="L43" s="1674"/>
      <c r="M43" s="1674"/>
      <c r="N43" s="1674"/>
      <c r="O43" s="1674"/>
      <c r="P43" s="1674"/>
      <c r="Q43" s="1681"/>
      <c r="R43" s="1676"/>
      <c r="S43" s="1676"/>
      <c r="T43" s="1676"/>
      <c r="U43" s="1676"/>
      <c r="V43" s="1676"/>
      <c r="W43" s="1682"/>
      <c r="X43" s="3674" t="s">
        <v>2945</v>
      </c>
      <c r="Y43" s="3674"/>
      <c r="Z43" s="3674"/>
      <c r="AA43" s="3674"/>
      <c r="AB43" s="3674"/>
      <c r="AC43" s="3674"/>
      <c r="AD43" s="3674"/>
      <c r="AE43" s="3674"/>
      <c r="AF43" s="3674"/>
      <c r="AG43" s="3674"/>
      <c r="AH43" s="3674"/>
      <c r="AI43" s="3674"/>
      <c r="AJ43" s="3674"/>
      <c r="AK43" s="3674"/>
      <c r="AL43" s="3674"/>
      <c r="AM43" s="1675"/>
      <c r="AN43" s="1676"/>
      <c r="AO43" s="1676"/>
      <c r="AP43" s="1676"/>
      <c r="AQ43" s="1679"/>
      <c r="AR43" s="1679"/>
      <c r="AS43" s="1680"/>
      <c r="AT43" s="484"/>
      <c r="AU43" s="1685"/>
      <c r="AV43" s="1685"/>
      <c r="AW43" s="1685"/>
      <c r="AX43" s="1685"/>
      <c r="AY43" s="1685"/>
    </row>
    <row r="44" spans="2:51" ht="18" customHeight="1" x14ac:dyDescent="0.3">
      <c r="B44" s="3259"/>
      <c r="C44" s="1673"/>
      <c r="D44" s="1674"/>
      <c r="E44" s="1674"/>
      <c r="F44" s="1674"/>
      <c r="G44" s="1674"/>
      <c r="H44" s="1674"/>
      <c r="I44" s="1674"/>
      <c r="J44" s="1674"/>
      <c r="K44" s="1674"/>
      <c r="L44" s="1674"/>
      <c r="M44" s="1674"/>
      <c r="N44" s="1674"/>
      <c r="O44" s="1674"/>
      <c r="P44" s="1674"/>
      <c r="Q44" s="1681"/>
      <c r="R44" s="1676"/>
      <c r="S44" s="1676"/>
      <c r="T44" s="1676"/>
      <c r="U44" s="1676"/>
      <c r="V44" s="1676"/>
      <c r="W44" s="1682"/>
      <c r="X44" s="3674" t="s">
        <v>2946</v>
      </c>
      <c r="Y44" s="3674"/>
      <c r="Z44" s="3674"/>
      <c r="AA44" s="3674"/>
      <c r="AB44" s="3674"/>
      <c r="AC44" s="3674"/>
      <c r="AD44" s="3674"/>
      <c r="AE44" s="3674"/>
      <c r="AF44" s="3674"/>
      <c r="AG44" s="3674"/>
      <c r="AH44" s="3674"/>
      <c r="AI44" s="3674"/>
      <c r="AJ44" s="3674"/>
      <c r="AK44" s="3674"/>
      <c r="AL44" s="3674"/>
      <c r="AM44" s="1675"/>
      <c r="AN44" s="1679"/>
      <c r="AO44" s="1679"/>
      <c r="AP44" s="1679"/>
      <c r="AQ44" s="1679"/>
      <c r="AR44" s="1679"/>
      <c r="AS44" s="1680"/>
      <c r="AT44" s="484"/>
      <c r="AU44" s="1685"/>
      <c r="AV44" s="1685"/>
      <c r="AW44" s="1685"/>
      <c r="AX44" s="1685"/>
      <c r="AY44" s="1685"/>
    </row>
    <row r="45" spans="2:51" ht="18" customHeight="1" x14ac:dyDescent="0.3">
      <c r="B45" s="3259"/>
      <c r="C45" s="1673"/>
      <c r="D45" s="1674"/>
      <c r="E45" s="1673"/>
      <c r="F45" s="1673"/>
      <c r="G45" s="1674"/>
      <c r="H45" s="1674"/>
      <c r="I45" s="1674"/>
      <c r="J45" s="1674"/>
      <c r="K45" s="1674"/>
      <c r="L45" s="1674"/>
      <c r="M45" s="1674"/>
      <c r="N45" s="1674"/>
      <c r="O45" s="1674"/>
      <c r="P45" s="1674"/>
      <c r="Q45" s="1681"/>
      <c r="R45" s="1676"/>
      <c r="S45" s="1676"/>
      <c r="T45" s="1679"/>
      <c r="U45" s="1679"/>
      <c r="V45" s="1679"/>
      <c r="W45" s="1682"/>
      <c r="X45" s="3674" t="s">
        <v>2947</v>
      </c>
      <c r="Y45" s="3674"/>
      <c r="Z45" s="3674"/>
      <c r="AA45" s="3674"/>
      <c r="AB45" s="3674"/>
      <c r="AC45" s="3674"/>
      <c r="AD45" s="3674"/>
      <c r="AE45" s="3674"/>
      <c r="AF45" s="3674"/>
      <c r="AG45" s="3674"/>
      <c r="AH45" s="3674"/>
      <c r="AI45" s="3674"/>
      <c r="AJ45" s="3674"/>
      <c r="AK45" s="3674"/>
      <c r="AL45" s="3674"/>
      <c r="AM45" s="1675"/>
      <c r="AN45" s="1679"/>
      <c r="AO45" s="1679"/>
      <c r="AP45" s="1679"/>
      <c r="AQ45" s="1679"/>
      <c r="AR45" s="1679"/>
      <c r="AS45" s="1680"/>
      <c r="AT45" s="484"/>
      <c r="AU45" s="1685"/>
      <c r="AV45" s="1685"/>
      <c r="AW45" s="1685"/>
      <c r="AX45" s="1685"/>
      <c r="AY45" s="1685"/>
    </row>
    <row r="46" spans="2:51" ht="18" customHeight="1" x14ac:dyDescent="0.3">
      <c r="B46" s="3259"/>
      <c r="C46" s="1673"/>
      <c r="D46" s="1674"/>
      <c r="E46" s="1673"/>
      <c r="F46" s="1673"/>
      <c r="G46" s="1674"/>
      <c r="H46" s="1674"/>
      <c r="I46" s="1674"/>
      <c r="J46" s="1674"/>
      <c r="K46" s="1674"/>
      <c r="L46" s="1674"/>
      <c r="M46" s="1674"/>
      <c r="N46" s="1674"/>
      <c r="O46" s="1674"/>
      <c r="P46" s="1674"/>
      <c r="Q46" s="1681"/>
      <c r="R46" s="1676"/>
      <c r="S46" s="1676"/>
      <c r="T46" s="1679"/>
      <c r="U46" s="1679"/>
      <c r="V46" s="1679"/>
      <c r="W46" s="1682"/>
      <c r="X46" s="3674" t="s">
        <v>2948</v>
      </c>
      <c r="Y46" s="3674"/>
      <c r="Z46" s="3674"/>
      <c r="AA46" s="3674"/>
      <c r="AB46" s="3674"/>
      <c r="AC46" s="3674"/>
      <c r="AD46" s="3674"/>
      <c r="AE46" s="3674"/>
      <c r="AF46" s="3674"/>
      <c r="AG46" s="3674"/>
      <c r="AH46" s="3674"/>
      <c r="AI46" s="3674"/>
      <c r="AJ46" s="3674"/>
      <c r="AK46" s="3674"/>
      <c r="AL46" s="3674"/>
      <c r="AM46" s="1675"/>
      <c r="AN46" s="1679"/>
      <c r="AO46" s="1679"/>
      <c r="AP46" s="1679"/>
      <c r="AQ46" s="1679"/>
      <c r="AR46" s="1679"/>
      <c r="AS46" s="1680"/>
      <c r="AT46" s="484"/>
      <c r="AV46" s="1689"/>
      <c r="AW46" s="1689"/>
      <c r="AX46" s="1689"/>
      <c r="AY46" s="1685"/>
    </row>
    <row r="47" spans="2:51" ht="18" customHeight="1" x14ac:dyDescent="0.3">
      <c r="B47" s="3259"/>
      <c r="C47" s="1624" t="s">
        <v>2949</v>
      </c>
      <c r="D47" s="3675" t="s">
        <v>2950</v>
      </c>
      <c r="E47" s="3676"/>
      <c r="F47" s="3676"/>
      <c r="G47" s="3676"/>
      <c r="H47" s="3676"/>
      <c r="I47" s="3676"/>
      <c r="J47" s="3676"/>
      <c r="K47" s="3676"/>
      <c r="L47" s="3676"/>
      <c r="M47" s="3676"/>
      <c r="N47" s="3676"/>
      <c r="O47" s="3676"/>
      <c r="P47" s="3677"/>
      <c r="Q47" s="3678"/>
      <c r="R47" s="3679"/>
      <c r="S47" s="3679"/>
      <c r="T47" s="3679"/>
      <c r="U47" s="3679"/>
      <c r="V47" s="3679"/>
      <c r="W47" s="3679"/>
      <c r="X47" s="3679"/>
      <c r="Y47" s="3679"/>
      <c r="Z47" s="3679"/>
      <c r="AA47" s="3679"/>
      <c r="AB47" s="3679"/>
      <c r="AC47" s="3679"/>
      <c r="AD47" s="3679"/>
      <c r="AE47" s="3679"/>
      <c r="AF47" s="3679"/>
      <c r="AG47" s="3679"/>
      <c r="AH47" s="3679"/>
      <c r="AI47" s="3679"/>
      <c r="AJ47" s="3679"/>
      <c r="AK47" s="3679"/>
      <c r="AL47" s="3679"/>
      <c r="AM47" s="3679"/>
      <c r="AN47" s="3679"/>
      <c r="AO47" s="3679"/>
      <c r="AP47" s="3679"/>
      <c r="AQ47" s="3679"/>
      <c r="AR47" s="3679"/>
      <c r="AS47" s="3680"/>
      <c r="AT47" s="484"/>
      <c r="AV47" s="1689"/>
      <c r="AW47" s="1689"/>
      <c r="AX47" s="1689"/>
      <c r="AY47" s="1685"/>
    </row>
    <row r="48" spans="2:51" ht="18" customHeight="1" thickBot="1" x14ac:dyDescent="0.35">
      <c r="B48" s="3260"/>
      <c r="C48" s="1631" t="s">
        <v>2951</v>
      </c>
      <c r="D48" s="3681" t="s">
        <v>2952</v>
      </c>
      <c r="E48" s="3682"/>
      <c r="F48" s="3682"/>
      <c r="G48" s="3682"/>
      <c r="H48" s="3682"/>
      <c r="I48" s="3682"/>
      <c r="J48" s="3682"/>
      <c r="K48" s="3682"/>
      <c r="L48" s="3682"/>
      <c r="M48" s="3682"/>
      <c r="N48" s="3682"/>
      <c r="O48" s="3682"/>
      <c r="P48" s="3683"/>
      <c r="Q48" s="3668"/>
      <c r="R48" s="3669"/>
      <c r="S48" s="3669"/>
      <c r="T48" s="3669"/>
      <c r="U48" s="3669"/>
      <c r="V48" s="3669"/>
      <c r="W48" s="3669"/>
      <c r="X48" s="3669"/>
      <c r="Y48" s="3669"/>
      <c r="Z48" s="3669"/>
      <c r="AA48" s="3669"/>
      <c r="AB48" s="3669"/>
      <c r="AC48" s="3669"/>
      <c r="AD48" s="3669"/>
      <c r="AE48" s="3669"/>
      <c r="AF48" s="3669"/>
      <c r="AG48" s="3669"/>
      <c r="AH48" s="3669"/>
      <c r="AI48" s="3669"/>
      <c r="AJ48" s="3669"/>
      <c r="AK48" s="3669"/>
      <c r="AL48" s="3669"/>
      <c r="AM48" s="3669"/>
      <c r="AN48" s="3669"/>
      <c r="AO48" s="3669"/>
      <c r="AP48" s="3669"/>
      <c r="AQ48" s="3669"/>
      <c r="AR48" s="3669"/>
      <c r="AS48" s="3670"/>
      <c r="AT48" s="484"/>
      <c r="AV48" s="1689"/>
      <c r="AW48" s="1689"/>
      <c r="AX48" s="1689"/>
      <c r="AY48" s="1685"/>
    </row>
    <row r="49" spans="2:46" ht="18" customHeight="1" thickBot="1" x14ac:dyDescent="0.35">
      <c r="C49" s="1632"/>
      <c r="D49" s="486"/>
      <c r="E49" s="486"/>
      <c r="F49" s="486"/>
      <c r="G49" s="486"/>
      <c r="H49" s="486"/>
      <c r="I49" s="486"/>
      <c r="J49" s="486"/>
      <c r="K49" s="1633"/>
      <c r="L49" s="486"/>
      <c r="M49" s="1633"/>
      <c r="N49" s="1633"/>
      <c r="O49" s="1633"/>
      <c r="P49" s="1633"/>
      <c r="AO49" s="1634"/>
      <c r="AP49" s="1634"/>
      <c r="AQ49" s="1634"/>
      <c r="AR49" s="1634"/>
      <c r="AS49" s="1634"/>
    </row>
    <row r="50" spans="2:46" ht="18" customHeight="1" x14ac:dyDescent="0.3">
      <c r="B50" s="3258" t="s">
        <v>2953</v>
      </c>
      <c r="C50" s="1635" t="s">
        <v>1498</v>
      </c>
      <c r="D50" s="1612"/>
      <c r="E50" s="1612"/>
      <c r="F50" s="1636" t="s">
        <v>117</v>
      </c>
      <c r="G50" s="1636"/>
      <c r="H50" s="1636"/>
      <c r="I50" s="1637"/>
      <c r="J50" s="1637"/>
      <c r="K50" s="1637"/>
      <c r="L50" s="1637"/>
      <c r="M50" s="1638"/>
      <c r="N50" s="1639"/>
      <c r="O50" s="1639"/>
      <c r="P50" s="1639"/>
      <c r="Q50" s="1639"/>
      <c r="R50" s="1639"/>
      <c r="S50" s="1639"/>
      <c r="T50" s="1639"/>
      <c r="U50" s="1639"/>
      <c r="V50" s="1639"/>
      <c r="W50" s="1639"/>
      <c r="X50" s="1640"/>
      <c r="Y50" s="1641"/>
      <c r="Z50" s="1637"/>
      <c r="AA50" s="1637"/>
      <c r="AB50" s="1637"/>
      <c r="AC50" s="1637"/>
      <c r="AD50" s="1637"/>
      <c r="AE50" s="1637"/>
      <c r="AF50" s="1637"/>
      <c r="AG50" s="1637"/>
      <c r="AH50" s="1642"/>
      <c r="AI50" s="1642"/>
      <c r="AJ50" s="1642"/>
      <c r="AK50" s="1642"/>
      <c r="AL50" s="1642"/>
      <c r="AM50" s="1642"/>
      <c r="AN50" s="1642"/>
      <c r="AO50" s="3589"/>
      <c r="AP50" s="3589"/>
      <c r="AQ50" s="3589"/>
      <c r="AR50" s="3589"/>
      <c r="AS50" s="3684"/>
    </row>
    <row r="51" spans="2:46" ht="18" customHeight="1" x14ac:dyDescent="0.3">
      <c r="B51" s="3259"/>
      <c r="C51" s="3663" t="s">
        <v>2954</v>
      </c>
      <c r="D51" s="3663"/>
      <c r="E51" s="3663"/>
      <c r="F51" s="3663"/>
      <c r="G51" s="3663"/>
      <c r="H51" s="3663"/>
      <c r="I51" s="3663"/>
      <c r="J51" s="3663"/>
      <c r="K51" s="3663"/>
      <c r="L51" s="3663"/>
      <c r="M51" s="3663"/>
      <c r="N51" s="3663"/>
      <c r="O51" s="3663"/>
      <c r="P51" s="3663"/>
      <c r="Q51" s="3663"/>
      <c r="R51" s="3663"/>
      <c r="S51" s="3663"/>
      <c r="T51" s="3663"/>
      <c r="U51" s="3663"/>
      <c r="V51" s="3663"/>
      <c r="W51" s="3663"/>
      <c r="X51" s="3663"/>
      <c r="Y51" s="3663"/>
      <c r="Z51" s="3663"/>
      <c r="AA51" s="3663"/>
      <c r="AB51" s="3663"/>
      <c r="AC51" s="3663"/>
      <c r="AD51" s="3663"/>
      <c r="AE51" s="3663"/>
      <c r="AF51" s="3663"/>
      <c r="AG51" s="3663"/>
      <c r="AH51" s="3663"/>
      <c r="AI51" s="3663"/>
      <c r="AJ51" s="3663"/>
      <c r="AK51" s="3663"/>
      <c r="AL51" s="3663"/>
      <c r="AM51" s="3663"/>
      <c r="AN51" s="3663"/>
      <c r="AO51" s="3663"/>
      <c r="AP51" s="3663"/>
      <c r="AQ51" s="3663"/>
      <c r="AR51" s="3663"/>
      <c r="AS51" s="3664"/>
    </row>
    <row r="52" spans="2:46" ht="18" customHeight="1" x14ac:dyDescent="0.3">
      <c r="B52" s="3259"/>
      <c r="C52" s="3406"/>
      <c r="D52" s="3406"/>
      <c r="E52" s="3406"/>
      <c r="F52" s="3406"/>
      <c r="G52" s="3406"/>
      <c r="H52" s="3406"/>
      <c r="I52" s="3406"/>
      <c r="J52" s="3406"/>
      <c r="K52" s="3406"/>
      <c r="L52" s="3406"/>
      <c r="M52" s="3406"/>
      <c r="N52" s="3406"/>
      <c r="O52" s="3406"/>
      <c r="P52" s="3406"/>
      <c r="Q52" s="3406"/>
      <c r="R52" s="3406"/>
      <c r="S52" s="3406"/>
      <c r="T52" s="3406"/>
      <c r="U52" s="3406"/>
      <c r="V52" s="3406"/>
      <c r="W52" s="3406"/>
      <c r="X52" s="3406"/>
      <c r="Y52" s="3406"/>
      <c r="Z52" s="3406"/>
      <c r="AA52" s="3406"/>
      <c r="AB52" s="3406"/>
      <c r="AC52" s="3406"/>
      <c r="AD52" s="3406"/>
      <c r="AE52" s="3406"/>
      <c r="AF52" s="3406"/>
      <c r="AG52" s="3406"/>
      <c r="AH52" s="3406"/>
      <c r="AI52" s="3406"/>
      <c r="AJ52" s="3406"/>
      <c r="AK52" s="3406"/>
      <c r="AL52" s="3406"/>
      <c r="AM52" s="3406"/>
      <c r="AN52" s="3406"/>
      <c r="AO52" s="3406"/>
      <c r="AP52" s="3406"/>
      <c r="AQ52" s="3406"/>
      <c r="AR52" s="3406"/>
      <c r="AS52" s="3407"/>
    </row>
    <row r="53" spans="2:46" ht="18" customHeight="1" x14ac:dyDescent="0.3">
      <c r="B53" s="3259"/>
      <c r="C53" s="3570" t="s">
        <v>1497</v>
      </c>
      <c r="D53" s="3570"/>
      <c r="E53" s="3570"/>
      <c r="F53" s="3571"/>
      <c r="G53" s="3572"/>
      <c r="H53" s="3573"/>
      <c r="I53" s="3574"/>
      <c r="J53" s="496"/>
      <c r="K53" s="496"/>
      <c r="L53" s="496"/>
      <c r="M53" s="495"/>
      <c r="N53" s="494"/>
      <c r="O53" s="494"/>
      <c r="P53" s="494"/>
      <c r="Q53" s="494"/>
      <c r="R53" s="494"/>
      <c r="S53" s="494"/>
      <c r="T53" s="494"/>
      <c r="U53" s="494"/>
      <c r="V53" s="494"/>
      <c r="W53" s="494"/>
      <c r="X53" s="499"/>
      <c r="Y53" s="3671" t="s">
        <v>1497</v>
      </c>
      <c r="Z53" s="3672"/>
      <c r="AA53" s="3672"/>
      <c r="AB53" s="3673"/>
      <c r="AC53" s="3572"/>
      <c r="AD53" s="3573"/>
      <c r="AE53" s="3574"/>
      <c r="AF53" s="496"/>
      <c r="AG53" s="496"/>
      <c r="AH53" s="496"/>
      <c r="AI53" s="495"/>
      <c r="AJ53" s="494"/>
      <c r="AK53" s="494"/>
      <c r="AL53" s="494"/>
      <c r="AM53" s="494"/>
      <c r="AN53" s="494"/>
      <c r="AO53" s="3575"/>
      <c r="AP53" s="3575"/>
      <c r="AQ53" s="3575"/>
      <c r="AR53" s="3575"/>
      <c r="AS53" s="3576"/>
      <c r="AT53" s="484"/>
    </row>
    <row r="54" spans="2:46" ht="18" customHeight="1" x14ac:dyDescent="0.3">
      <c r="B54" s="3259"/>
      <c r="C54" s="3383"/>
      <c r="D54" s="3383"/>
      <c r="E54" s="3383"/>
      <c r="F54" s="3383"/>
      <c r="G54" s="3384"/>
      <c r="H54" s="3385"/>
      <c r="I54" s="3386"/>
      <c r="J54" s="527" t="s">
        <v>1496</v>
      </c>
      <c r="K54" s="526"/>
      <c r="L54" s="526"/>
      <c r="M54" s="525"/>
      <c r="N54" s="524"/>
      <c r="O54" s="524"/>
      <c r="P54" s="524"/>
      <c r="Q54" s="524"/>
      <c r="R54" s="524"/>
      <c r="S54" s="524"/>
      <c r="T54" s="524"/>
      <c r="U54" s="524"/>
      <c r="V54" s="524"/>
      <c r="W54" s="534"/>
      <c r="X54" s="1293"/>
      <c r="Y54" s="3666"/>
      <c r="Z54" s="3383"/>
      <c r="AA54" s="3383"/>
      <c r="AB54" s="3439"/>
      <c r="AC54" s="3384"/>
      <c r="AD54" s="3385"/>
      <c r="AE54" s="3386"/>
      <c r="AF54" s="527" t="s">
        <v>1495</v>
      </c>
      <c r="AG54" s="526"/>
      <c r="AH54" s="526"/>
      <c r="AI54" s="525"/>
      <c r="AJ54" s="524"/>
      <c r="AK54" s="524"/>
      <c r="AL54" s="524"/>
      <c r="AM54" s="524"/>
      <c r="AN54" s="524"/>
      <c r="AO54" s="524"/>
      <c r="AP54" s="524"/>
      <c r="AQ54" s="524"/>
      <c r="AR54" s="524"/>
      <c r="AS54" s="1294"/>
      <c r="AT54" s="484"/>
    </row>
    <row r="55" spans="2:46" ht="18" customHeight="1" x14ac:dyDescent="0.3">
      <c r="B55" s="3259"/>
      <c r="C55" s="3383"/>
      <c r="D55" s="3383"/>
      <c r="E55" s="3383"/>
      <c r="F55" s="3383"/>
      <c r="G55" s="3384"/>
      <c r="H55" s="3385"/>
      <c r="I55" s="3386"/>
      <c r="J55" s="527" t="s">
        <v>1494</v>
      </c>
      <c r="K55" s="526"/>
      <c r="L55" s="526"/>
      <c r="M55" s="525"/>
      <c r="N55" s="524"/>
      <c r="O55" s="524"/>
      <c r="P55" s="524"/>
      <c r="Q55" s="524"/>
      <c r="R55" s="524"/>
      <c r="S55" s="524"/>
      <c r="T55" s="524"/>
      <c r="U55" s="524"/>
      <c r="V55" s="524"/>
      <c r="W55" s="533"/>
      <c r="X55" s="1293"/>
      <c r="Y55" s="3666"/>
      <c r="Z55" s="3383"/>
      <c r="AA55" s="3383"/>
      <c r="AB55" s="3439"/>
      <c r="AC55" s="3384"/>
      <c r="AD55" s="3385"/>
      <c r="AE55" s="3386"/>
      <c r="AF55" s="527" t="s">
        <v>2955</v>
      </c>
      <c r="AG55" s="526"/>
      <c r="AH55" s="526"/>
      <c r="AI55" s="525"/>
      <c r="AJ55" s="524"/>
      <c r="AK55" s="524"/>
      <c r="AL55" s="524"/>
      <c r="AM55" s="524"/>
      <c r="AN55" s="524"/>
      <c r="AO55" s="524"/>
      <c r="AP55" s="524"/>
      <c r="AQ55" s="524"/>
      <c r="AR55" s="524"/>
      <c r="AS55" s="1295"/>
      <c r="AT55" s="484"/>
    </row>
    <row r="56" spans="2:46" ht="18" customHeight="1" x14ac:dyDescent="0.3">
      <c r="B56" s="3259"/>
      <c r="C56" s="3383"/>
      <c r="D56" s="3383"/>
      <c r="E56" s="3383"/>
      <c r="F56" s="3383"/>
      <c r="G56" s="3384"/>
      <c r="H56" s="3385"/>
      <c r="I56" s="3386"/>
      <c r="J56" s="527" t="s">
        <v>1493</v>
      </c>
      <c r="K56" s="526"/>
      <c r="L56" s="526"/>
      <c r="M56" s="525"/>
      <c r="N56" s="524"/>
      <c r="O56" s="524"/>
      <c r="P56" s="524"/>
      <c r="Q56" s="524"/>
      <c r="R56" s="524"/>
      <c r="S56" s="524"/>
      <c r="T56" s="524"/>
      <c r="U56" s="524"/>
      <c r="V56" s="524"/>
      <c r="W56" s="533"/>
      <c r="X56" s="1293"/>
      <c r="Y56" s="3666"/>
      <c r="Z56" s="3383"/>
      <c r="AA56" s="3383"/>
      <c r="AB56" s="3439"/>
      <c r="AC56" s="3384"/>
      <c r="AD56" s="3385"/>
      <c r="AE56" s="3386"/>
      <c r="AF56" s="527" t="s">
        <v>1492</v>
      </c>
      <c r="AG56" s="526"/>
      <c r="AH56" s="526"/>
      <c r="AI56" s="525"/>
      <c r="AJ56" s="524"/>
      <c r="AK56" s="524"/>
      <c r="AL56" s="524"/>
      <c r="AM56" s="524"/>
      <c r="AN56" s="524"/>
      <c r="AO56" s="524"/>
      <c r="AP56" s="524"/>
      <c r="AQ56" s="524"/>
      <c r="AR56" s="524"/>
      <c r="AS56" s="1295"/>
      <c r="AT56" s="484"/>
    </row>
    <row r="57" spans="2:46" ht="18" customHeight="1" x14ac:dyDescent="0.3">
      <c r="B57" s="3259"/>
      <c r="C57" s="3383"/>
      <c r="D57" s="3383"/>
      <c r="E57" s="3383"/>
      <c r="F57" s="3383"/>
      <c r="G57" s="3384"/>
      <c r="H57" s="3385"/>
      <c r="I57" s="3386"/>
      <c r="J57" s="527" t="s">
        <v>1491</v>
      </c>
      <c r="K57" s="526"/>
      <c r="L57" s="526"/>
      <c r="M57" s="525"/>
      <c r="N57" s="524"/>
      <c r="O57" s="524"/>
      <c r="P57" s="524"/>
      <c r="Q57" s="524"/>
      <c r="R57" s="524"/>
      <c r="S57" s="524"/>
      <c r="T57" s="524"/>
      <c r="U57" s="524"/>
      <c r="V57" s="524"/>
      <c r="W57" s="532"/>
      <c r="X57" s="1293"/>
      <c r="Y57" s="3666"/>
      <c r="Z57" s="3383"/>
      <c r="AA57" s="3383"/>
      <c r="AB57" s="3439"/>
      <c r="AC57" s="3384"/>
      <c r="AD57" s="3385"/>
      <c r="AE57" s="3386"/>
      <c r="AF57" s="527" t="s">
        <v>1490</v>
      </c>
      <c r="AG57" s="526"/>
      <c r="AH57" s="526"/>
      <c r="AI57" s="525"/>
      <c r="AJ57" s="524"/>
      <c r="AK57" s="524"/>
      <c r="AL57" s="524"/>
      <c r="AM57" s="524"/>
      <c r="AN57" s="524"/>
      <c r="AO57" s="524"/>
      <c r="AP57" s="524"/>
      <c r="AQ57" s="524"/>
      <c r="AR57" s="524"/>
      <c r="AS57" s="1295"/>
      <c r="AT57" s="484"/>
    </row>
    <row r="58" spans="2:46" ht="18" customHeight="1" x14ac:dyDescent="0.3">
      <c r="B58" s="3259"/>
      <c r="C58" s="3383"/>
      <c r="D58" s="3383"/>
      <c r="E58" s="3383"/>
      <c r="F58" s="3383"/>
      <c r="G58" s="3384"/>
      <c r="H58" s="3385"/>
      <c r="I58" s="3386"/>
      <c r="J58" s="527" t="s">
        <v>1489</v>
      </c>
      <c r="K58" s="526"/>
      <c r="L58" s="526"/>
      <c r="M58" s="525"/>
      <c r="N58" s="524"/>
      <c r="O58" s="524"/>
      <c r="P58" s="524"/>
      <c r="Q58" s="524"/>
      <c r="R58" s="524"/>
      <c r="S58" s="524"/>
      <c r="T58" s="524"/>
      <c r="U58" s="524"/>
      <c r="V58" s="524"/>
      <c r="W58" s="532"/>
      <c r="X58" s="499"/>
      <c r="Y58" s="3666"/>
      <c r="Z58" s="3383"/>
      <c r="AA58" s="3383"/>
      <c r="AB58" s="3439"/>
      <c r="AC58" s="3384"/>
      <c r="AD58" s="3385"/>
      <c r="AE58" s="3386"/>
      <c r="AF58" s="527" t="s">
        <v>1488</v>
      </c>
      <c r="AG58" s="526"/>
      <c r="AH58" s="526"/>
      <c r="AI58" s="525"/>
      <c r="AJ58" s="524"/>
      <c r="AK58" s="524"/>
      <c r="AL58" s="524"/>
      <c r="AM58" s="524"/>
      <c r="AN58" s="524"/>
      <c r="AO58" s="524"/>
      <c r="AP58" s="524"/>
      <c r="AQ58" s="524"/>
      <c r="AR58" s="524"/>
      <c r="AS58" s="1295"/>
      <c r="AT58" s="484"/>
    </row>
    <row r="59" spans="2:46" ht="18" customHeight="1" x14ac:dyDescent="0.3">
      <c r="B59" s="3259"/>
      <c r="C59" s="3383"/>
      <c r="D59" s="3383"/>
      <c r="E59" s="3383"/>
      <c r="F59" s="3383"/>
      <c r="G59" s="3384"/>
      <c r="H59" s="3385"/>
      <c r="I59" s="3386"/>
      <c r="J59" s="527" t="s">
        <v>2956</v>
      </c>
      <c r="K59" s="526"/>
      <c r="L59" s="526"/>
      <c r="M59" s="525"/>
      <c r="N59" s="524"/>
      <c r="O59" s="524"/>
      <c r="P59" s="524"/>
      <c r="Q59" s="524"/>
      <c r="R59" s="524"/>
      <c r="S59" s="524"/>
      <c r="T59" s="524"/>
      <c r="U59" s="524"/>
      <c r="V59" s="524"/>
      <c r="W59" s="523"/>
      <c r="X59" s="499"/>
      <c r="Y59" s="3666"/>
      <c r="Z59" s="3383"/>
      <c r="AA59" s="3383"/>
      <c r="AB59" s="3439"/>
      <c r="AC59" s="3447"/>
      <c r="AD59" s="3448"/>
      <c r="AE59" s="3449"/>
      <c r="AF59" s="527" t="s">
        <v>1487</v>
      </c>
      <c r="AG59" s="526"/>
      <c r="AH59" s="526"/>
      <c r="AI59" s="525"/>
      <c r="AJ59" s="524"/>
      <c r="AK59" s="524"/>
      <c r="AL59" s="524"/>
      <c r="AM59" s="524"/>
      <c r="AN59" s="524"/>
      <c r="AO59" s="524"/>
      <c r="AP59" s="524"/>
      <c r="AQ59" s="524"/>
      <c r="AR59" s="531"/>
      <c r="AS59" s="1295"/>
      <c r="AT59" s="484"/>
    </row>
    <row r="60" spans="2:46" ht="18" customHeight="1" x14ac:dyDescent="0.3">
      <c r="B60" s="3259"/>
      <c r="C60" s="3383"/>
      <c r="D60" s="3383"/>
      <c r="E60" s="3383"/>
      <c r="F60" s="3383"/>
      <c r="G60" s="3384"/>
      <c r="H60" s="3385"/>
      <c r="I60" s="3386"/>
      <c r="J60" s="527" t="s">
        <v>2957</v>
      </c>
      <c r="K60" s="526"/>
      <c r="L60" s="526"/>
      <c r="M60" s="525"/>
      <c r="N60" s="524"/>
      <c r="O60" s="524"/>
      <c r="P60" s="524"/>
      <c r="Q60" s="524"/>
      <c r="R60" s="524"/>
      <c r="S60" s="524"/>
      <c r="T60" s="524"/>
      <c r="U60" s="524"/>
      <c r="V60" s="524"/>
      <c r="W60" s="523"/>
      <c r="X60" s="499"/>
      <c r="Y60" s="3666"/>
      <c r="Z60" s="3383"/>
      <c r="AA60" s="3383"/>
      <c r="AB60" s="3439"/>
      <c r="AC60" s="3384"/>
      <c r="AD60" s="3385"/>
      <c r="AE60" s="3386"/>
      <c r="AF60" s="527" t="s">
        <v>1486</v>
      </c>
      <c r="AG60" s="526"/>
      <c r="AH60" s="526"/>
      <c r="AI60" s="525"/>
      <c r="AJ60" s="524"/>
      <c r="AK60" s="524"/>
      <c r="AL60" s="524"/>
      <c r="AM60" s="524"/>
      <c r="AN60" s="524"/>
      <c r="AO60" s="524"/>
      <c r="AP60" s="524"/>
      <c r="AQ60" s="524"/>
      <c r="AR60" s="524"/>
      <c r="AS60" s="1296"/>
      <c r="AT60" s="484"/>
    </row>
    <row r="61" spans="2:46" ht="18" customHeight="1" x14ac:dyDescent="0.3">
      <c r="B61" s="3259"/>
      <c r="C61" s="3383"/>
      <c r="D61" s="3383"/>
      <c r="E61" s="3383"/>
      <c r="F61" s="3383"/>
      <c r="G61" s="3384"/>
      <c r="H61" s="3385"/>
      <c r="I61" s="3386"/>
      <c r="J61" s="527" t="s">
        <v>1485</v>
      </c>
      <c r="K61" s="526"/>
      <c r="L61" s="526"/>
      <c r="M61" s="525"/>
      <c r="N61" s="524"/>
      <c r="O61" s="524"/>
      <c r="P61" s="524"/>
      <c r="Q61" s="524"/>
      <c r="R61" s="524"/>
      <c r="S61" s="524"/>
      <c r="T61" s="524"/>
      <c r="U61" s="524"/>
      <c r="V61" s="524"/>
      <c r="W61" s="523"/>
      <c r="X61" s="499"/>
      <c r="Y61" s="3666"/>
      <c r="Z61" s="3383"/>
      <c r="AA61" s="3383"/>
      <c r="AB61" s="3439"/>
      <c r="AC61" s="3444"/>
      <c r="AD61" s="3445"/>
      <c r="AE61" s="3446"/>
      <c r="AF61" s="527" t="s">
        <v>1484</v>
      </c>
      <c r="AG61" s="526"/>
      <c r="AH61" s="526"/>
      <c r="AI61" s="525"/>
      <c r="AJ61" s="524"/>
      <c r="AK61" s="524"/>
      <c r="AL61" s="524"/>
      <c r="AM61" s="524"/>
      <c r="AN61" s="524"/>
      <c r="AO61" s="524"/>
      <c r="AP61" s="524"/>
      <c r="AQ61" s="524"/>
      <c r="AR61" s="524"/>
      <c r="AS61" s="1295"/>
      <c r="AT61" s="484"/>
    </row>
    <row r="62" spans="2:46" ht="18" customHeight="1" x14ac:dyDescent="0.3">
      <c r="B62" s="3259"/>
      <c r="C62" s="3383"/>
      <c r="D62" s="3383"/>
      <c r="E62" s="3383"/>
      <c r="F62" s="3383"/>
      <c r="G62" s="3384"/>
      <c r="H62" s="3385"/>
      <c r="I62" s="3386"/>
      <c r="J62" s="527" t="s">
        <v>1483</v>
      </c>
      <c r="K62" s="526"/>
      <c r="L62" s="526"/>
      <c r="M62" s="525"/>
      <c r="N62" s="524"/>
      <c r="O62" s="524"/>
      <c r="P62" s="524"/>
      <c r="Q62" s="524"/>
      <c r="R62" s="524"/>
      <c r="S62" s="524"/>
      <c r="T62" s="524"/>
      <c r="U62" s="524"/>
      <c r="V62" s="524"/>
      <c r="W62" s="530"/>
      <c r="X62" s="499"/>
      <c r="Y62" s="3666"/>
      <c r="Z62" s="3383"/>
      <c r="AA62" s="3383"/>
      <c r="AB62" s="3439"/>
      <c r="AC62" s="3444"/>
      <c r="AD62" s="3445"/>
      <c r="AE62" s="3446"/>
      <c r="AF62" s="527" t="s">
        <v>1482</v>
      </c>
      <c r="AG62" s="526"/>
      <c r="AH62" s="526"/>
      <c r="AI62" s="525"/>
      <c r="AJ62" s="524"/>
      <c r="AK62" s="524"/>
      <c r="AL62" s="524"/>
      <c r="AM62" s="524"/>
      <c r="AN62" s="524"/>
      <c r="AO62" s="524"/>
      <c r="AP62" s="524"/>
      <c r="AQ62" s="524"/>
      <c r="AR62" s="524"/>
      <c r="AS62" s="1295"/>
      <c r="AT62" s="484"/>
    </row>
    <row r="63" spans="2:46" ht="18" customHeight="1" x14ac:dyDescent="0.3">
      <c r="B63" s="3259"/>
      <c r="C63" s="3383"/>
      <c r="D63" s="3383"/>
      <c r="E63" s="3383"/>
      <c r="F63" s="3383"/>
      <c r="G63" s="3384"/>
      <c r="H63" s="3385"/>
      <c r="I63" s="3386"/>
      <c r="J63" s="527" t="s">
        <v>2958</v>
      </c>
      <c r="K63" s="526"/>
      <c r="L63" s="526"/>
      <c r="M63" s="525"/>
      <c r="N63" s="524"/>
      <c r="O63" s="524"/>
      <c r="P63" s="524"/>
      <c r="Q63" s="524"/>
      <c r="R63" s="524"/>
      <c r="S63" s="524"/>
      <c r="T63" s="524"/>
      <c r="U63" s="524"/>
      <c r="V63" s="524"/>
      <c r="W63" s="529"/>
      <c r="X63" s="499"/>
      <c r="Y63" s="3666"/>
      <c r="Z63" s="3383"/>
      <c r="AA63" s="3383"/>
      <c r="AB63" s="3439"/>
      <c r="AC63" s="3444"/>
      <c r="AD63" s="3445"/>
      <c r="AE63" s="3446"/>
      <c r="AF63" s="527" t="s">
        <v>1481</v>
      </c>
      <c r="AG63" s="526"/>
      <c r="AH63" s="526"/>
      <c r="AI63" s="525"/>
      <c r="AJ63" s="524"/>
      <c r="AK63" s="524"/>
      <c r="AL63" s="524"/>
      <c r="AM63" s="524"/>
      <c r="AN63" s="524"/>
      <c r="AO63" s="524"/>
      <c r="AP63" s="524"/>
      <c r="AQ63" s="524"/>
      <c r="AR63" s="524"/>
      <c r="AS63" s="1294"/>
      <c r="AT63" s="484"/>
    </row>
    <row r="64" spans="2:46" ht="18" customHeight="1" x14ac:dyDescent="0.3">
      <c r="B64" s="3259"/>
      <c r="C64" s="3383"/>
      <c r="D64" s="3383"/>
      <c r="E64" s="3383"/>
      <c r="F64" s="3383"/>
      <c r="G64" s="3384"/>
      <c r="H64" s="3385"/>
      <c r="I64" s="3386"/>
      <c r="J64" s="527" t="s">
        <v>1480</v>
      </c>
      <c r="K64" s="526"/>
      <c r="L64" s="526"/>
      <c r="M64" s="525"/>
      <c r="N64" s="524"/>
      <c r="O64" s="524"/>
      <c r="P64" s="524"/>
      <c r="Q64" s="524"/>
      <c r="R64" s="524"/>
      <c r="S64" s="524"/>
      <c r="T64" s="524"/>
      <c r="U64" s="524"/>
      <c r="V64" s="524"/>
      <c r="W64" s="528"/>
      <c r="X64" s="499"/>
      <c r="Y64" s="3666"/>
      <c r="Z64" s="3383"/>
      <c r="AA64" s="3383"/>
      <c r="AB64" s="3439"/>
      <c r="AC64" s="3384"/>
      <c r="AD64" s="3385"/>
      <c r="AE64" s="3386"/>
      <c r="AF64" s="527" t="s">
        <v>1479</v>
      </c>
      <c r="AG64" s="526"/>
      <c r="AH64" s="526"/>
      <c r="AI64" s="525"/>
      <c r="AJ64" s="524"/>
      <c r="AK64" s="524"/>
      <c r="AL64" s="524"/>
      <c r="AM64" s="524"/>
      <c r="AN64" s="524"/>
      <c r="AO64" s="524"/>
      <c r="AP64" s="524"/>
      <c r="AQ64" s="524"/>
      <c r="AR64" s="524"/>
      <c r="AS64" s="1297"/>
      <c r="AT64" s="484"/>
    </row>
    <row r="65" spans="2:46" ht="18" customHeight="1" thickBot="1" x14ac:dyDescent="0.35">
      <c r="B65" s="3260"/>
      <c r="C65" s="3440"/>
      <c r="D65" s="3440"/>
      <c r="E65" s="3440"/>
      <c r="F65" s="3440"/>
      <c r="G65" s="3441"/>
      <c r="H65" s="3442"/>
      <c r="I65" s="3443"/>
      <c r="J65" s="1298" t="s">
        <v>1478</v>
      </c>
      <c r="K65" s="1299"/>
      <c r="L65" s="1299"/>
      <c r="M65" s="1300"/>
      <c r="N65" s="1301"/>
      <c r="O65" s="1301"/>
      <c r="P65" s="1301"/>
      <c r="Q65" s="1301"/>
      <c r="R65" s="1301"/>
      <c r="S65" s="1301"/>
      <c r="T65" s="1301"/>
      <c r="U65" s="1301"/>
      <c r="V65" s="1301"/>
      <c r="W65" s="1302"/>
      <c r="X65" s="1303"/>
      <c r="Y65" s="3741"/>
      <c r="Z65" s="3440"/>
      <c r="AA65" s="3440"/>
      <c r="AB65" s="3742"/>
      <c r="AC65" s="3441"/>
      <c r="AD65" s="3442"/>
      <c r="AE65" s="3443"/>
      <c r="AF65" s="1672"/>
      <c r="AG65" s="1299"/>
      <c r="AH65" s="1299"/>
      <c r="AI65" s="1300"/>
      <c r="AJ65" s="1301"/>
      <c r="AK65" s="1301"/>
      <c r="AL65" s="1301"/>
      <c r="AM65" s="1301"/>
      <c r="AN65" s="1301"/>
      <c r="AO65" s="1301"/>
      <c r="AP65" s="1301"/>
      <c r="AQ65" s="1301"/>
      <c r="AR65" s="1301"/>
      <c r="AS65" s="1671"/>
      <c r="AT65" s="484"/>
    </row>
    <row r="66" spans="2:46" ht="18" customHeight="1" thickBot="1" x14ac:dyDescent="0.35">
      <c r="B66" s="493"/>
      <c r="C66" s="502"/>
      <c r="E66" s="493"/>
      <c r="F66" s="496"/>
      <c r="G66" s="493"/>
      <c r="H66" s="493"/>
      <c r="I66" s="496"/>
      <c r="J66" s="496"/>
      <c r="K66" s="496"/>
      <c r="L66" s="496"/>
      <c r="M66" s="495"/>
      <c r="N66" s="494"/>
      <c r="O66" s="494"/>
      <c r="P66" s="494"/>
      <c r="Q66" s="494"/>
      <c r="R66" s="494"/>
      <c r="S66" s="494"/>
      <c r="T66" s="494"/>
      <c r="U66" s="494"/>
      <c r="V66" s="494"/>
      <c r="W66" s="494"/>
      <c r="X66" s="499"/>
      <c r="Y66" s="501"/>
      <c r="Z66" s="496"/>
      <c r="AA66" s="496"/>
      <c r="AB66" s="496"/>
      <c r="AC66" s="496"/>
      <c r="AD66" s="520"/>
      <c r="AE66" s="496"/>
      <c r="AF66" s="496"/>
      <c r="AG66" s="496"/>
      <c r="AH66" s="500"/>
      <c r="AI66" s="500"/>
      <c r="AJ66" s="500"/>
      <c r="AK66" s="500"/>
      <c r="AL66" s="500"/>
      <c r="AM66" s="500"/>
      <c r="AN66" s="500"/>
      <c r="AO66" s="500"/>
      <c r="AP66" s="486"/>
      <c r="AQ66" s="486"/>
      <c r="AR66" s="507"/>
      <c r="AS66" s="506"/>
      <c r="AT66" s="484"/>
    </row>
    <row r="67" spans="2:46" ht="18" customHeight="1" x14ac:dyDescent="0.3">
      <c r="B67" s="3258" t="s">
        <v>2959</v>
      </c>
      <c r="C67" s="1635" t="s">
        <v>1477</v>
      </c>
      <c r="D67" s="1643"/>
      <c r="E67" s="1612"/>
      <c r="F67" s="1636" t="s">
        <v>1476</v>
      </c>
      <c r="G67" s="1636"/>
      <c r="H67" s="1636"/>
      <c r="I67" s="1637"/>
      <c r="J67" s="1637"/>
      <c r="K67" s="1637"/>
      <c r="L67" s="1637"/>
      <c r="M67" s="1638"/>
      <c r="N67" s="1639"/>
      <c r="O67" s="1639"/>
      <c r="P67" s="1639"/>
      <c r="Q67" s="1639"/>
      <c r="R67" s="1639"/>
      <c r="S67" s="1639"/>
      <c r="T67" s="1639"/>
      <c r="U67" s="1639"/>
      <c r="V67" s="1639"/>
      <c r="W67" s="1639"/>
      <c r="X67" s="1640"/>
      <c r="Y67" s="1641"/>
      <c r="Z67" s="1637"/>
      <c r="AA67" s="1637"/>
      <c r="AB67" s="1637"/>
      <c r="AC67" s="1637"/>
      <c r="AD67" s="1644"/>
      <c r="AE67" s="1637"/>
      <c r="AF67" s="1637"/>
      <c r="AG67" s="1637"/>
      <c r="AH67" s="1642"/>
      <c r="AI67" s="1642"/>
      <c r="AJ67" s="1642"/>
      <c r="AK67" s="1642"/>
      <c r="AL67" s="1642"/>
      <c r="AM67" s="1642"/>
      <c r="AN67" s="1642"/>
      <c r="AO67" s="1642"/>
      <c r="AP67" s="1613"/>
      <c r="AQ67" s="1613"/>
      <c r="AR67" s="1645"/>
      <c r="AS67" s="1646"/>
      <c r="AT67" s="484"/>
    </row>
    <row r="68" spans="2:46" ht="18" customHeight="1" x14ac:dyDescent="0.3">
      <c r="B68" s="3259"/>
      <c r="C68" s="3663" t="s">
        <v>1475</v>
      </c>
      <c r="D68" s="3663"/>
      <c r="E68" s="3663"/>
      <c r="F68" s="3663"/>
      <c r="G68" s="3663"/>
      <c r="H68" s="3663"/>
      <c r="I68" s="3663"/>
      <c r="J68" s="3663"/>
      <c r="K68" s="3663"/>
      <c r="L68" s="3663"/>
      <c r="M68" s="3663"/>
      <c r="N68" s="3663"/>
      <c r="O68" s="3663"/>
      <c r="P68" s="3663"/>
      <c r="Q68" s="3663"/>
      <c r="R68" s="3663"/>
      <c r="S68" s="3663"/>
      <c r="T68" s="3663"/>
      <c r="U68" s="3663"/>
      <c r="V68" s="3663"/>
      <c r="W68" s="3663"/>
      <c r="X68" s="3663"/>
      <c r="Y68" s="3663"/>
      <c r="Z68" s="3663"/>
      <c r="AA68" s="3663"/>
      <c r="AB68" s="3663"/>
      <c r="AC68" s="3663"/>
      <c r="AD68" s="3663"/>
      <c r="AE68" s="3663"/>
      <c r="AF68" s="3663"/>
      <c r="AG68" s="3663"/>
      <c r="AH68" s="3663"/>
      <c r="AI68" s="3663"/>
      <c r="AJ68" s="3663"/>
      <c r="AK68" s="3663"/>
      <c r="AL68" s="3663"/>
      <c r="AM68" s="3663"/>
      <c r="AN68" s="3663"/>
      <c r="AO68" s="3663"/>
      <c r="AP68" s="3663"/>
      <c r="AQ68" s="3663"/>
      <c r="AR68" s="3663"/>
      <c r="AS68" s="3664"/>
      <c r="AT68" s="484"/>
    </row>
    <row r="69" spans="2:46" ht="18" customHeight="1" x14ac:dyDescent="0.3">
      <c r="B69" s="3259"/>
      <c r="C69" s="3406"/>
      <c r="D69" s="3406"/>
      <c r="E69" s="3406"/>
      <c r="F69" s="3406"/>
      <c r="G69" s="3406"/>
      <c r="H69" s="3406"/>
      <c r="I69" s="3406"/>
      <c r="J69" s="3406"/>
      <c r="K69" s="3406"/>
      <c r="L69" s="3406"/>
      <c r="M69" s="3406"/>
      <c r="N69" s="3406"/>
      <c r="O69" s="3406"/>
      <c r="P69" s="3406"/>
      <c r="Q69" s="3406"/>
      <c r="R69" s="3406"/>
      <c r="S69" s="3406"/>
      <c r="T69" s="3406"/>
      <c r="U69" s="3406"/>
      <c r="V69" s="3406"/>
      <c r="W69" s="3406"/>
      <c r="X69" s="3406"/>
      <c r="Y69" s="3406"/>
      <c r="Z69" s="3406"/>
      <c r="AA69" s="3406"/>
      <c r="AB69" s="3406"/>
      <c r="AC69" s="3406"/>
      <c r="AD69" s="3406"/>
      <c r="AE69" s="3406"/>
      <c r="AF69" s="3406"/>
      <c r="AG69" s="3406"/>
      <c r="AH69" s="3406"/>
      <c r="AI69" s="3406"/>
      <c r="AJ69" s="3406"/>
      <c r="AK69" s="3406"/>
      <c r="AL69" s="3406"/>
      <c r="AM69" s="3406"/>
      <c r="AN69" s="3406"/>
      <c r="AO69" s="3406"/>
      <c r="AP69" s="3406"/>
      <c r="AQ69" s="3406"/>
      <c r="AR69" s="3406"/>
      <c r="AS69" s="3407"/>
      <c r="AT69" s="484"/>
    </row>
    <row r="70" spans="2:46" ht="18" customHeight="1" x14ac:dyDescent="0.3">
      <c r="B70" s="3259"/>
      <c r="C70" s="1647"/>
      <c r="D70" s="1647"/>
      <c r="E70" s="1647"/>
      <c r="F70" s="1647"/>
      <c r="G70" s="1647"/>
      <c r="H70" s="1647"/>
      <c r="I70" s="1647"/>
      <c r="J70" s="1647"/>
      <c r="K70" s="1647"/>
      <c r="L70" s="1647"/>
      <c r="M70" s="1647"/>
      <c r="N70" s="1647"/>
      <c r="O70" s="1647"/>
      <c r="P70" s="1647"/>
      <c r="Q70" s="1647"/>
      <c r="R70" s="1647"/>
      <c r="S70" s="1647"/>
      <c r="T70" s="1647"/>
      <c r="U70" s="1647"/>
      <c r="V70" s="1647"/>
      <c r="W70" s="1647"/>
      <c r="X70" s="1647"/>
      <c r="Y70" s="1647"/>
      <c r="Z70" s="1647"/>
      <c r="AA70" s="1647"/>
      <c r="AB70" s="1647"/>
      <c r="AC70" s="1647"/>
      <c r="AD70" s="1647"/>
      <c r="AE70" s="1647"/>
      <c r="AF70" s="1647"/>
      <c r="AG70" s="1647"/>
      <c r="AH70" s="1647"/>
      <c r="AI70" s="1647"/>
      <c r="AJ70" s="1647"/>
      <c r="AK70" s="1647"/>
      <c r="AL70" s="1647"/>
      <c r="AM70" s="1647"/>
      <c r="AN70" s="1647"/>
      <c r="AO70" s="1648"/>
      <c r="AP70" s="1648"/>
      <c r="AQ70" s="1648"/>
      <c r="AR70" s="1648"/>
      <c r="AS70" s="1649"/>
      <c r="AT70" s="484"/>
    </row>
    <row r="71" spans="2:46" ht="18" customHeight="1" thickBot="1" x14ac:dyDescent="0.35">
      <c r="B71" s="3260"/>
      <c r="C71" s="1252"/>
      <c r="D71" s="1252"/>
      <c r="E71" s="1287" t="s">
        <v>2960</v>
      </c>
      <c r="F71" s="1252"/>
      <c r="G71" s="1288"/>
      <c r="H71" s="1289"/>
      <c r="I71" s="1252"/>
      <c r="J71" s="1289"/>
      <c r="K71" s="1289"/>
      <c r="L71" s="1289"/>
      <c r="M71" s="1290"/>
      <c r="N71" s="1291"/>
      <c r="O71" s="1252"/>
      <c r="P71" s="1291"/>
      <c r="Q71" s="1291"/>
      <c r="R71" s="1287" t="s">
        <v>2961</v>
      </c>
      <c r="S71" s="1291"/>
      <c r="T71" s="1289"/>
      <c r="U71" s="1252"/>
      <c r="V71" s="1288"/>
      <c r="W71" s="1289"/>
      <c r="X71" s="1252"/>
      <c r="Y71" s="1289"/>
      <c r="Z71" s="1289"/>
      <c r="AA71" s="1289"/>
      <c r="AB71" s="1290"/>
      <c r="AC71" s="1252"/>
      <c r="AD71" s="3665"/>
      <c r="AE71" s="3665"/>
      <c r="AF71" s="3665"/>
      <c r="AG71" s="3665"/>
      <c r="AH71" s="3665"/>
      <c r="AI71" s="3665"/>
      <c r="AJ71" s="3665"/>
      <c r="AK71" s="3665"/>
      <c r="AL71" s="3665"/>
      <c r="AM71" s="3665"/>
      <c r="AN71" s="3665"/>
      <c r="AO71" s="1252"/>
      <c r="AP71" s="1252"/>
      <c r="AQ71" s="1291"/>
      <c r="AR71" s="3432" t="s">
        <v>223</v>
      </c>
      <c r="AS71" s="3433"/>
    </row>
    <row r="72" spans="2:46" ht="18" customHeight="1" thickBot="1" x14ac:dyDescent="0.35">
      <c r="B72" s="493"/>
      <c r="C72" s="1602"/>
      <c r="D72" s="3401"/>
      <c r="E72" s="3401"/>
      <c r="F72" s="3401"/>
      <c r="G72" s="3401"/>
      <c r="H72" s="3401"/>
      <c r="I72" s="3401"/>
      <c r="J72" s="3401"/>
      <c r="K72" s="3401"/>
      <c r="L72" s="3401"/>
      <c r="M72" s="3401"/>
      <c r="N72" s="3401"/>
      <c r="O72" s="3401"/>
      <c r="P72" s="3401"/>
      <c r="Q72" s="3401"/>
      <c r="R72" s="3401"/>
      <c r="S72" s="3401"/>
      <c r="T72" s="3401"/>
      <c r="U72" s="3401"/>
      <c r="V72" s="3401"/>
      <c r="W72" s="3401"/>
      <c r="Y72" s="1602"/>
      <c r="Z72" s="3401"/>
      <c r="AA72" s="3401"/>
      <c r="AB72" s="3401"/>
      <c r="AC72" s="3401"/>
      <c r="AD72" s="3401"/>
      <c r="AE72" s="3401"/>
      <c r="AF72" s="3401"/>
      <c r="AG72" s="3401"/>
      <c r="AH72" s="3401"/>
      <c r="AI72" s="3401"/>
      <c r="AJ72" s="3401"/>
      <c r="AK72" s="3401"/>
      <c r="AL72" s="3401"/>
      <c r="AM72" s="3401"/>
      <c r="AN72" s="3401"/>
      <c r="AO72" s="3401"/>
      <c r="AP72" s="3401"/>
      <c r="AQ72" s="3401"/>
      <c r="AR72" s="3401"/>
      <c r="AS72" s="3401"/>
      <c r="AT72" s="484"/>
    </row>
    <row r="73" spans="2:46" ht="18" customHeight="1" x14ac:dyDescent="0.3">
      <c r="B73" s="3258" t="s">
        <v>2962</v>
      </c>
      <c r="C73" s="1635" t="s">
        <v>1474</v>
      </c>
      <c r="D73" s="1643"/>
      <c r="E73" s="1612"/>
      <c r="F73" s="1636" t="s">
        <v>1473</v>
      </c>
      <c r="G73" s="1636"/>
      <c r="H73" s="1636"/>
      <c r="I73" s="1637"/>
      <c r="J73" s="1637"/>
      <c r="K73" s="1637"/>
      <c r="L73" s="1637"/>
      <c r="M73" s="1650"/>
      <c r="N73" s="1639"/>
      <c r="O73" s="1639"/>
      <c r="P73" s="1639"/>
      <c r="Q73" s="1639"/>
      <c r="R73" s="1639"/>
      <c r="S73" s="1639"/>
      <c r="T73" s="1639"/>
      <c r="U73" s="1639"/>
      <c r="V73" s="1639"/>
      <c r="W73" s="1639"/>
      <c r="X73" s="1640"/>
      <c r="Y73" s="1641"/>
      <c r="Z73" s="1637"/>
      <c r="AA73" s="1637"/>
      <c r="AB73" s="1637"/>
      <c r="AC73" s="1637"/>
      <c r="AD73" s="1644"/>
      <c r="AE73" s="1637"/>
      <c r="AF73" s="1637"/>
      <c r="AG73" s="1637"/>
      <c r="AH73" s="1642"/>
      <c r="AI73" s="1642"/>
      <c r="AJ73" s="1642"/>
      <c r="AK73" s="1642"/>
      <c r="AL73" s="1642"/>
      <c r="AM73" s="1642"/>
      <c r="AN73" s="1642"/>
      <c r="AO73" s="1642"/>
      <c r="AP73" s="1613"/>
      <c r="AQ73" s="1613"/>
      <c r="AR73" s="1645"/>
      <c r="AS73" s="1646"/>
      <c r="AT73" s="491"/>
    </row>
    <row r="74" spans="2:46" ht="18" customHeight="1" x14ac:dyDescent="0.3">
      <c r="B74" s="3259"/>
      <c r="C74" s="3659" t="s">
        <v>2963</v>
      </c>
      <c r="D74" s="3660"/>
      <c r="E74" s="3660"/>
      <c r="F74" s="3660"/>
      <c r="G74" s="3660"/>
      <c r="H74" s="3660"/>
      <c r="I74" s="3660"/>
      <c r="J74" s="3660"/>
      <c r="K74" s="3660"/>
      <c r="L74" s="3660"/>
      <c r="M74" s="3660"/>
      <c r="N74" s="3660"/>
      <c r="O74" s="3660"/>
      <c r="P74" s="3660"/>
      <c r="Q74" s="3660"/>
      <c r="R74" s="3660"/>
      <c r="S74" s="3660"/>
      <c r="T74" s="3660"/>
      <c r="U74" s="3660"/>
      <c r="V74" s="3660"/>
      <c r="W74" s="3660"/>
      <c r="X74" s="3660"/>
      <c r="Y74" s="3660"/>
      <c r="Z74" s="3660"/>
      <c r="AA74" s="3660"/>
      <c r="AB74" s="3660"/>
      <c r="AC74" s="3660"/>
      <c r="AD74" s="3660"/>
      <c r="AE74" s="3660"/>
      <c r="AF74" s="3660"/>
      <c r="AG74" s="3660"/>
      <c r="AH74" s="3660"/>
      <c r="AI74" s="3660"/>
      <c r="AJ74" s="3660"/>
      <c r="AK74" s="3660"/>
      <c r="AL74" s="3660"/>
      <c r="AM74" s="3660"/>
      <c r="AN74" s="3660"/>
      <c r="AO74" s="3660"/>
      <c r="AP74" s="3660"/>
      <c r="AQ74" s="3660"/>
      <c r="AR74" s="3660"/>
      <c r="AS74" s="3661"/>
      <c r="AT74" s="489"/>
    </row>
    <row r="75" spans="2:46" ht="18" customHeight="1" x14ac:dyDescent="0.3">
      <c r="B75" s="3259"/>
      <c r="C75" s="3412"/>
      <c r="D75" s="3413"/>
      <c r="E75" s="3413"/>
      <c r="F75" s="3413"/>
      <c r="G75" s="3413"/>
      <c r="H75" s="3413"/>
      <c r="I75" s="3413"/>
      <c r="J75" s="3413"/>
      <c r="K75" s="3413"/>
      <c r="L75" s="3413"/>
      <c r="M75" s="3413"/>
      <c r="N75" s="3413"/>
      <c r="O75" s="3413"/>
      <c r="P75" s="3413"/>
      <c r="Q75" s="3413"/>
      <c r="R75" s="3413"/>
      <c r="S75" s="3413"/>
      <c r="T75" s="3413"/>
      <c r="U75" s="3413"/>
      <c r="V75" s="3413"/>
      <c r="W75" s="3413"/>
      <c r="X75" s="3413"/>
      <c r="Y75" s="3413"/>
      <c r="Z75" s="3413"/>
      <c r="AA75" s="3413"/>
      <c r="AB75" s="3413"/>
      <c r="AC75" s="3413"/>
      <c r="AD75" s="3413"/>
      <c r="AE75" s="3413"/>
      <c r="AF75" s="3413"/>
      <c r="AG75" s="3413"/>
      <c r="AH75" s="3413"/>
      <c r="AI75" s="3413"/>
      <c r="AJ75" s="3413"/>
      <c r="AK75" s="3413"/>
      <c r="AL75" s="3413"/>
      <c r="AM75" s="3413"/>
      <c r="AN75" s="3413"/>
      <c r="AO75" s="3413"/>
      <c r="AP75" s="3413"/>
      <c r="AQ75" s="3413"/>
      <c r="AR75" s="3413"/>
      <c r="AS75" s="3414"/>
      <c r="AT75" s="489"/>
    </row>
    <row r="76" spans="2:46" ht="18" customHeight="1" x14ac:dyDescent="0.3">
      <c r="B76" s="3259"/>
      <c r="AS76" s="1286"/>
      <c r="AT76" s="484"/>
    </row>
    <row r="77" spans="2:46" ht="18" customHeight="1" thickBot="1" x14ac:dyDescent="0.35">
      <c r="B77" s="3260"/>
      <c r="C77" s="1252"/>
      <c r="D77" s="1252"/>
      <c r="E77" s="1287" t="s">
        <v>1472</v>
      </c>
      <c r="F77" s="1252"/>
      <c r="G77" s="1288"/>
      <c r="H77" s="1289"/>
      <c r="I77" s="1252"/>
      <c r="J77" s="1289"/>
      <c r="K77" s="1289"/>
      <c r="L77" s="1289"/>
      <c r="M77" s="1290"/>
      <c r="N77" s="1291"/>
      <c r="O77" s="1252"/>
      <c r="P77" s="1291"/>
      <c r="Q77" s="1291"/>
      <c r="R77" s="1287" t="s">
        <v>1471</v>
      </c>
      <c r="S77" s="1291"/>
      <c r="T77" s="1289"/>
      <c r="U77" s="1252"/>
      <c r="V77" s="1288"/>
      <c r="W77" s="1289"/>
      <c r="X77" s="1252"/>
      <c r="Y77" s="1289"/>
      <c r="Z77" s="1289"/>
      <c r="AA77" s="1289"/>
      <c r="AB77" s="1290"/>
      <c r="AC77" s="1252"/>
      <c r="AD77" s="1292"/>
      <c r="AE77" s="3662"/>
      <c r="AF77" s="3662"/>
      <c r="AG77" s="3662"/>
      <c r="AH77" s="3662"/>
      <c r="AI77" s="3662"/>
      <c r="AJ77" s="3662"/>
      <c r="AK77" s="3662"/>
      <c r="AL77" s="3662"/>
      <c r="AM77" s="3662"/>
      <c r="AN77" s="3662"/>
      <c r="AO77" s="3662"/>
      <c r="AP77" s="1252"/>
      <c r="AQ77" s="1291"/>
      <c r="AR77" s="3432" t="s">
        <v>223</v>
      </c>
      <c r="AS77" s="3433"/>
      <c r="AT77" s="509"/>
    </row>
    <row r="78" spans="2:46" ht="18" customHeight="1" thickBot="1" x14ac:dyDescent="0.35"/>
    <row r="79" spans="2:46" ht="18" customHeight="1" thickBot="1" x14ac:dyDescent="0.35">
      <c r="B79" s="3627" t="s">
        <v>124</v>
      </c>
      <c r="C79" s="3630" t="s">
        <v>125</v>
      </c>
      <c r="D79" s="3631"/>
      <c r="E79" s="3631"/>
      <c r="F79" s="3631"/>
      <c r="G79" s="3631"/>
      <c r="H79" s="3631"/>
      <c r="I79" s="3631"/>
      <c r="J79" s="3631"/>
      <c r="K79" s="3631"/>
      <c r="L79" s="3631"/>
      <c r="M79" s="3631"/>
      <c r="N79" s="3631"/>
      <c r="O79" s="3631"/>
      <c r="P79" s="3631"/>
      <c r="Q79" s="3631"/>
      <c r="R79" s="3631"/>
      <c r="S79" s="3631"/>
      <c r="T79" s="3631"/>
      <c r="U79" s="3631"/>
      <c r="V79" s="3631"/>
      <c r="W79" s="3631"/>
      <c r="X79" s="3631"/>
      <c r="Y79" s="3631"/>
      <c r="Z79" s="3631"/>
      <c r="AA79" s="3631"/>
      <c r="AB79" s="3631"/>
      <c r="AC79" s="3631"/>
      <c r="AD79" s="3631"/>
      <c r="AE79" s="3631"/>
      <c r="AF79" s="3631"/>
      <c r="AG79" s="3631"/>
      <c r="AH79" s="3631"/>
      <c r="AI79" s="3631"/>
      <c r="AJ79" s="3631"/>
      <c r="AK79" s="3631"/>
      <c r="AL79" s="3631"/>
      <c r="AM79" s="3631"/>
      <c r="AN79" s="3631"/>
      <c r="AO79" s="3631"/>
      <c r="AP79" s="3631"/>
      <c r="AQ79" s="3631"/>
      <c r="AR79" s="3631"/>
      <c r="AS79" s="3632"/>
    </row>
    <row r="80" spans="2:46" ht="18" customHeight="1" x14ac:dyDescent="0.3">
      <c r="B80" s="3628"/>
      <c r="C80" s="3633">
        <v>3000</v>
      </c>
      <c r="D80" s="3635" t="s">
        <v>712</v>
      </c>
      <c r="E80" s="3636"/>
      <c r="F80" s="3636"/>
      <c r="G80" s="3636"/>
      <c r="H80" s="3636"/>
      <c r="I80" s="3636"/>
      <c r="J80" s="3636"/>
      <c r="K80" s="3636"/>
      <c r="L80" s="3637"/>
      <c r="M80" s="3641"/>
      <c r="N80" s="3642"/>
      <c r="O80" s="3642"/>
      <c r="P80" s="3642"/>
      <c r="Q80" s="3642"/>
      <c r="R80" s="3642"/>
      <c r="S80" s="3642"/>
      <c r="T80" s="3642"/>
      <c r="U80" s="3642"/>
      <c r="V80" s="3643"/>
      <c r="W80" s="3644"/>
      <c r="X80" s="3646">
        <v>3010</v>
      </c>
      <c r="Y80" s="3656" t="s">
        <v>713</v>
      </c>
      <c r="Z80" s="3636"/>
      <c r="AA80" s="3636"/>
      <c r="AB80" s="3636"/>
      <c r="AC80" s="3636"/>
      <c r="AD80" s="3636"/>
      <c r="AE80" s="3636"/>
      <c r="AF80" s="3636"/>
      <c r="AG80" s="3637"/>
      <c r="AH80" s="3641"/>
      <c r="AI80" s="3642"/>
      <c r="AJ80" s="3642"/>
      <c r="AK80" s="3642"/>
      <c r="AL80" s="3642"/>
      <c r="AM80" s="3642"/>
      <c r="AN80" s="3642"/>
      <c r="AO80" s="3642"/>
      <c r="AP80" s="3642"/>
      <c r="AQ80" s="3642"/>
      <c r="AR80" s="3643"/>
      <c r="AS80" s="3658"/>
    </row>
    <row r="81" spans="2:45" ht="18" customHeight="1" x14ac:dyDescent="0.3">
      <c r="B81" s="3628"/>
      <c r="C81" s="3634"/>
      <c r="D81" s="3638"/>
      <c r="E81" s="3639"/>
      <c r="F81" s="3639"/>
      <c r="G81" s="3639"/>
      <c r="H81" s="3639"/>
      <c r="I81" s="3639"/>
      <c r="J81" s="3639"/>
      <c r="K81" s="3639"/>
      <c r="L81" s="3640"/>
      <c r="M81" s="3605"/>
      <c r="N81" s="3606"/>
      <c r="O81" s="3606"/>
      <c r="P81" s="3606"/>
      <c r="Q81" s="3606"/>
      <c r="R81" s="3606"/>
      <c r="S81" s="3606"/>
      <c r="T81" s="3606"/>
      <c r="U81" s="3606"/>
      <c r="V81" s="3607"/>
      <c r="W81" s="3645"/>
      <c r="X81" s="3647"/>
      <c r="Y81" s="3657"/>
      <c r="Z81" s="3639"/>
      <c r="AA81" s="3639"/>
      <c r="AB81" s="3639"/>
      <c r="AC81" s="3639"/>
      <c r="AD81" s="3639"/>
      <c r="AE81" s="3639"/>
      <c r="AF81" s="3639"/>
      <c r="AG81" s="3640"/>
      <c r="AH81" s="3605"/>
      <c r="AI81" s="3606"/>
      <c r="AJ81" s="3606"/>
      <c r="AK81" s="3606"/>
      <c r="AL81" s="3606"/>
      <c r="AM81" s="3606"/>
      <c r="AN81" s="3606"/>
      <c r="AO81" s="3606"/>
      <c r="AP81" s="3606"/>
      <c r="AQ81" s="3606"/>
      <c r="AR81" s="3607"/>
      <c r="AS81" s="3608"/>
    </row>
    <row r="82" spans="2:45" ht="18" customHeight="1" x14ac:dyDescent="0.3">
      <c r="B82" s="3628"/>
      <c r="C82" s="3609">
        <v>3020</v>
      </c>
      <c r="D82" s="3638" t="s">
        <v>714</v>
      </c>
      <c r="E82" s="3639"/>
      <c r="F82" s="3639"/>
      <c r="G82" s="3639"/>
      <c r="H82" s="3639"/>
      <c r="I82" s="3639"/>
      <c r="J82" s="3639"/>
      <c r="K82" s="3639"/>
      <c r="L82" s="3640"/>
      <c r="M82" s="3581"/>
      <c r="N82" s="3582"/>
      <c r="O82" s="3582"/>
      <c r="P82" s="3582"/>
      <c r="Q82" s="3582"/>
      <c r="R82" s="3582"/>
      <c r="S82" s="3582"/>
      <c r="T82" s="3582"/>
      <c r="U82" s="3582"/>
      <c r="V82" s="3583"/>
      <c r="W82" s="3645"/>
      <c r="X82" s="3597">
        <v>3010.1</v>
      </c>
      <c r="Y82" s="3639" t="s">
        <v>2966</v>
      </c>
      <c r="Z82" s="3639"/>
      <c r="AA82" s="3639"/>
      <c r="AB82" s="3639"/>
      <c r="AC82" s="3639"/>
      <c r="AD82" s="3639"/>
      <c r="AE82" s="3639"/>
      <c r="AF82" s="3639"/>
      <c r="AG82" s="3640"/>
      <c r="AH82" s="3617"/>
      <c r="AI82" s="3618"/>
      <c r="AJ82" s="3618"/>
      <c r="AK82" s="3618"/>
      <c r="AL82" s="3618"/>
      <c r="AM82" s="3618"/>
      <c r="AN82" s="3618"/>
      <c r="AO82" s="3618"/>
      <c r="AP82" s="3618"/>
      <c r="AQ82" s="3618"/>
      <c r="AR82" s="3619"/>
      <c r="AS82" s="3608"/>
    </row>
    <row r="83" spans="2:45" ht="18" customHeight="1" x14ac:dyDescent="0.3">
      <c r="B83" s="3628"/>
      <c r="C83" s="3634"/>
      <c r="D83" s="3638"/>
      <c r="E83" s="3639"/>
      <c r="F83" s="3639"/>
      <c r="G83" s="3639"/>
      <c r="H83" s="3639"/>
      <c r="I83" s="3639"/>
      <c r="J83" s="3639"/>
      <c r="K83" s="3639"/>
      <c r="L83" s="3640"/>
      <c r="M83" s="3605"/>
      <c r="N83" s="3606"/>
      <c r="O83" s="3606"/>
      <c r="P83" s="3606"/>
      <c r="Q83" s="3606"/>
      <c r="R83" s="3606"/>
      <c r="S83" s="3606"/>
      <c r="T83" s="3606"/>
      <c r="U83" s="3606"/>
      <c r="V83" s="3607"/>
      <c r="W83" s="3645"/>
      <c r="X83" s="3598"/>
      <c r="Y83" s="3639"/>
      <c r="Z83" s="3639"/>
      <c r="AA83" s="3639"/>
      <c r="AB83" s="3639"/>
      <c r="AC83" s="3639"/>
      <c r="AD83" s="3639"/>
      <c r="AE83" s="3639"/>
      <c r="AF83" s="3639"/>
      <c r="AG83" s="3640"/>
      <c r="AH83" s="3605"/>
      <c r="AI83" s="3606"/>
      <c r="AJ83" s="3606"/>
      <c r="AK83" s="3606"/>
      <c r="AL83" s="3606"/>
      <c r="AM83" s="3606"/>
      <c r="AN83" s="3606"/>
      <c r="AO83" s="3606"/>
      <c r="AP83" s="3606"/>
      <c r="AQ83" s="3606"/>
      <c r="AR83" s="3607"/>
      <c r="AS83" s="3608"/>
    </row>
    <row r="84" spans="2:45" ht="18" customHeight="1" x14ac:dyDescent="0.3">
      <c r="B84" s="3628"/>
      <c r="C84" s="3609">
        <v>3030</v>
      </c>
      <c r="D84" s="3638" t="s">
        <v>715</v>
      </c>
      <c r="E84" s="3639"/>
      <c r="F84" s="3639"/>
      <c r="G84" s="3639"/>
      <c r="H84" s="3639"/>
      <c r="I84" s="3639"/>
      <c r="J84" s="3639"/>
      <c r="K84" s="3639"/>
      <c r="L84" s="3640"/>
      <c r="M84" s="3581"/>
      <c r="N84" s="3582"/>
      <c r="O84" s="3582"/>
      <c r="P84" s="3582"/>
      <c r="Q84" s="3582"/>
      <c r="R84" s="3582"/>
      <c r="S84" s="3582"/>
      <c r="T84" s="3582"/>
      <c r="U84" s="3582"/>
      <c r="V84" s="3583"/>
      <c r="W84" s="3645"/>
      <c r="X84" s="3597">
        <v>3010.2</v>
      </c>
      <c r="Y84" s="3639" t="s">
        <v>2966</v>
      </c>
      <c r="Z84" s="3639"/>
      <c r="AA84" s="3639"/>
      <c r="AB84" s="3639"/>
      <c r="AC84" s="3639"/>
      <c r="AD84" s="3639"/>
      <c r="AE84" s="3639"/>
      <c r="AF84" s="3639"/>
      <c r="AG84" s="3640"/>
      <c r="AH84" s="3650"/>
      <c r="AI84" s="3651"/>
      <c r="AJ84" s="3651"/>
      <c r="AK84" s="3651"/>
      <c r="AL84" s="3651"/>
      <c r="AM84" s="3651"/>
      <c r="AN84" s="3651"/>
      <c r="AO84" s="3651"/>
      <c r="AP84" s="3651"/>
      <c r="AQ84" s="3651"/>
      <c r="AR84" s="3652"/>
      <c r="AS84" s="3608"/>
    </row>
    <row r="85" spans="2:45" ht="18" customHeight="1" x14ac:dyDescent="0.3">
      <c r="B85" s="3628"/>
      <c r="C85" s="3634"/>
      <c r="D85" s="3638"/>
      <c r="E85" s="3639"/>
      <c r="F85" s="3639"/>
      <c r="G85" s="3639"/>
      <c r="H85" s="3639"/>
      <c r="I85" s="3639"/>
      <c r="J85" s="3639"/>
      <c r="K85" s="3639"/>
      <c r="L85" s="3640"/>
      <c r="M85" s="3605"/>
      <c r="N85" s="3606"/>
      <c r="O85" s="3606"/>
      <c r="P85" s="3606"/>
      <c r="Q85" s="3606"/>
      <c r="R85" s="3606"/>
      <c r="S85" s="3606"/>
      <c r="T85" s="3606"/>
      <c r="U85" s="3606"/>
      <c r="V85" s="3607"/>
      <c r="W85" s="3645"/>
      <c r="X85" s="3598"/>
      <c r="Y85" s="3639"/>
      <c r="Z85" s="3639"/>
      <c r="AA85" s="3639"/>
      <c r="AB85" s="3639"/>
      <c r="AC85" s="3639"/>
      <c r="AD85" s="3639"/>
      <c r="AE85" s="3639"/>
      <c r="AF85" s="3639"/>
      <c r="AG85" s="3640"/>
      <c r="AH85" s="3653"/>
      <c r="AI85" s="3654"/>
      <c r="AJ85" s="3654"/>
      <c r="AK85" s="3654"/>
      <c r="AL85" s="3654"/>
      <c r="AM85" s="3654"/>
      <c r="AN85" s="3654"/>
      <c r="AO85" s="3654"/>
      <c r="AP85" s="3654"/>
      <c r="AQ85" s="3654"/>
      <c r="AR85" s="3655"/>
      <c r="AS85" s="3608"/>
    </row>
    <row r="86" spans="2:45" ht="18" customHeight="1" x14ac:dyDescent="0.3">
      <c r="B86" s="3628"/>
      <c r="C86" s="3609">
        <v>3040</v>
      </c>
      <c r="D86" s="3638" t="s">
        <v>716</v>
      </c>
      <c r="E86" s="3639"/>
      <c r="F86" s="3639"/>
      <c r="G86" s="3639"/>
      <c r="H86" s="3639"/>
      <c r="I86" s="3639"/>
      <c r="J86" s="3639"/>
      <c r="K86" s="3639"/>
      <c r="L86" s="3640"/>
      <c r="M86" s="3581"/>
      <c r="N86" s="3582"/>
      <c r="O86" s="3582"/>
      <c r="P86" s="3582"/>
      <c r="Q86" s="3582"/>
      <c r="R86" s="3582"/>
      <c r="S86" s="3582"/>
      <c r="T86" s="3582"/>
      <c r="U86" s="3582"/>
      <c r="V86" s="3583"/>
      <c r="W86" s="3620"/>
      <c r="X86" s="1651"/>
      <c r="Y86" s="1652"/>
      <c r="Z86" s="1652"/>
      <c r="AA86" s="1652"/>
      <c r="AB86" s="1652"/>
      <c r="AC86" s="1652"/>
      <c r="AD86" s="1652"/>
      <c r="AE86" s="1652"/>
      <c r="AF86" s="1652"/>
      <c r="AG86" s="1653"/>
      <c r="AH86" s="1654"/>
      <c r="AI86" s="1655"/>
      <c r="AJ86" s="1655"/>
      <c r="AK86" s="1655"/>
      <c r="AL86" s="1655"/>
      <c r="AM86" s="1655"/>
      <c r="AN86" s="1655"/>
      <c r="AO86" s="1655"/>
      <c r="AP86" s="1655"/>
      <c r="AQ86" s="1655"/>
      <c r="AR86" s="1656"/>
      <c r="AS86" s="1657"/>
    </row>
    <row r="87" spans="2:45" ht="18" customHeight="1" x14ac:dyDescent="0.3">
      <c r="B87" s="3628"/>
      <c r="C87" s="3634"/>
      <c r="D87" s="3638"/>
      <c r="E87" s="3639"/>
      <c r="F87" s="3639"/>
      <c r="G87" s="3639"/>
      <c r="H87" s="3639"/>
      <c r="I87" s="3639"/>
      <c r="J87" s="3639"/>
      <c r="K87" s="3639"/>
      <c r="L87" s="3640"/>
      <c r="M87" s="3605"/>
      <c r="N87" s="3606"/>
      <c r="O87" s="3606"/>
      <c r="P87" s="3606"/>
      <c r="Q87" s="3606"/>
      <c r="R87" s="3606"/>
      <c r="S87" s="3606"/>
      <c r="T87" s="3606"/>
      <c r="U87" s="3606"/>
      <c r="V87" s="3607"/>
      <c r="W87" s="3645"/>
      <c r="X87" s="1651"/>
      <c r="Y87" s="1652"/>
      <c r="Z87" s="1652"/>
      <c r="AA87" s="1652"/>
      <c r="AB87" s="1652"/>
      <c r="AC87" s="1652"/>
      <c r="AD87" s="1652"/>
      <c r="AE87" s="1652"/>
      <c r="AF87" s="1652"/>
      <c r="AG87" s="1653"/>
      <c r="AH87" s="1658"/>
      <c r="AI87" s="1659"/>
      <c r="AJ87" s="1659"/>
      <c r="AK87" s="1659"/>
      <c r="AL87" s="1659"/>
      <c r="AM87" s="1659"/>
      <c r="AN87" s="1659"/>
      <c r="AO87" s="1659"/>
      <c r="AP87" s="1659"/>
      <c r="AQ87" s="1659"/>
      <c r="AR87" s="1660"/>
      <c r="AS87" s="1657"/>
    </row>
    <row r="88" spans="2:45" ht="18" customHeight="1" x14ac:dyDescent="0.3">
      <c r="B88" s="3628"/>
      <c r="C88" s="3648">
        <v>3050</v>
      </c>
      <c r="D88" s="3638" t="s">
        <v>2576</v>
      </c>
      <c r="E88" s="3639"/>
      <c r="F88" s="3639"/>
      <c r="G88" s="3639"/>
      <c r="H88" s="3639"/>
      <c r="I88" s="3639"/>
      <c r="J88" s="3639"/>
      <c r="K88" s="3639"/>
      <c r="L88" s="3640"/>
      <c r="M88" s="3581"/>
      <c r="N88" s="3582"/>
      <c r="O88" s="3582"/>
      <c r="P88" s="3582"/>
      <c r="Q88" s="3582"/>
      <c r="R88" s="3582"/>
      <c r="S88" s="3582"/>
      <c r="T88" s="3582"/>
      <c r="U88" s="3582"/>
      <c r="V88" s="3583"/>
      <c r="W88" s="3645"/>
      <c r="X88" s="1651"/>
      <c r="Y88" s="1652"/>
      <c r="Z88" s="1652"/>
      <c r="AA88" s="1652"/>
      <c r="AB88" s="1652"/>
      <c r="AC88" s="1652"/>
      <c r="AD88" s="1652"/>
      <c r="AE88" s="1652"/>
      <c r="AF88" s="1652"/>
      <c r="AG88" s="1653"/>
      <c r="AH88" s="1658"/>
      <c r="AI88" s="1659"/>
      <c r="AJ88" s="1659"/>
      <c r="AK88" s="1659"/>
      <c r="AL88" s="1659"/>
      <c r="AM88" s="1659"/>
      <c r="AN88" s="1659"/>
      <c r="AO88" s="1659"/>
      <c r="AP88" s="1659"/>
      <c r="AQ88" s="1659"/>
      <c r="AR88" s="1660"/>
      <c r="AS88" s="1657"/>
    </row>
    <row r="89" spans="2:45" ht="18" customHeight="1" x14ac:dyDescent="0.3">
      <c r="B89" s="3628"/>
      <c r="C89" s="3649"/>
      <c r="D89" s="3638"/>
      <c r="E89" s="3639"/>
      <c r="F89" s="3639"/>
      <c r="G89" s="3639"/>
      <c r="H89" s="3639"/>
      <c r="I89" s="3639"/>
      <c r="J89" s="3639"/>
      <c r="K89" s="3639"/>
      <c r="L89" s="3640"/>
      <c r="M89" s="3605"/>
      <c r="N89" s="3606"/>
      <c r="O89" s="3606"/>
      <c r="P89" s="3606"/>
      <c r="Q89" s="3606"/>
      <c r="R89" s="3606"/>
      <c r="S89" s="3606"/>
      <c r="T89" s="3606"/>
      <c r="U89" s="3606"/>
      <c r="V89" s="3607"/>
      <c r="W89" s="3645"/>
      <c r="X89" s="1651"/>
      <c r="Y89" s="1652"/>
      <c r="Z89" s="1652"/>
      <c r="AA89" s="1652"/>
      <c r="AB89" s="1652"/>
      <c r="AC89" s="1652"/>
      <c r="AD89" s="1652"/>
      <c r="AE89" s="1652"/>
      <c r="AF89" s="1652"/>
      <c r="AG89" s="1653"/>
      <c r="AH89" s="1658"/>
      <c r="AI89" s="1659"/>
      <c r="AJ89" s="1659"/>
      <c r="AK89" s="1659"/>
      <c r="AL89" s="1659"/>
      <c r="AM89" s="1659"/>
      <c r="AN89" s="1659"/>
      <c r="AO89" s="1659"/>
      <c r="AP89" s="1659"/>
      <c r="AQ89" s="1659"/>
      <c r="AR89" s="1660"/>
      <c r="AS89" s="1657"/>
    </row>
    <row r="90" spans="2:45" ht="18" customHeight="1" x14ac:dyDescent="0.3">
      <c r="B90" s="3628"/>
      <c r="C90" s="3609">
        <v>3070</v>
      </c>
      <c r="D90" s="3638" t="s">
        <v>719</v>
      </c>
      <c r="E90" s="3639"/>
      <c r="F90" s="3639"/>
      <c r="G90" s="3639"/>
      <c r="H90" s="3639"/>
      <c r="I90" s="3639"/>
      <c r="J90" s="3639"/>
      <c r="K90" s="3639"/>
      <c r="L90" s="3640"/>
      <c r="M90" s="3617"/>
      <c r="N90" s="3618"/>
      <c r="O90" s="3618"/>
      <c r="P90" s="3618"/>
      <c r="Q90" s="3618"/>
      <c r="R90" s="3618"/>
      <c r="S90" s="3618"/>
      <c r="T90" s="3618"/>
      <c r="U90" s="3618"/>
      <c r="V90" s="3619"/>
      <c r="W90" s="3620"/>
      <c r="X90" s="1651"/>
      <c r="Y90" s="1652"/>
      <c r="Z90" s="1652"/>
      <c r="AA90" s="1652"/>
      <c r="AB90" s="1652"/>
      <c r="AC90" s="1652"/>
      <c r="AD90" s="1652"/>
      <c r="AE90" s="1652"/>
      <c r="AF90" s="1652"/>
      <c r="AG90" s="1653"/>
      <c r="AH90" s="1658"/>
      <c r="AI90" s="1659"/>
      <c r="AJ90" s="1659"/>
      <c r="AK90" s="1659"/>
      <c r="AL90" s="1659"/>
      <c r="AM90" s="1659"/>
      <c r="AN90" s="1659"/>
      <c r="AO90" s="1659"/>
      <c r="AP90" s="1659"/>
      <c r="AQ90" s="1659"/>
      <c r="AR90" s="1660"/>
      <c r="AS90" s="1657"/>
    </row>
    <row r="91" spans="2:45" ht="18" customHeight="1" x14ac:dyDescent="0.3">
      <c r="B91" s="3628"/>
      <c r="C91" s="3634"/>
      <c r="D91" s="3638"/>
      <c r="E91" s="3639"/>
      <c r="F91" s="3639"/>
      <c r="G91" s="3639"/>
      <c r="H91" s="3639"/>
      <c r="I91" s="3639"/>
      <c r="J91" s="3639"/>
      <c r="K91" s="3639"/>
      <c r="L91" s="3640"/>
      <c r="M91" s="3605"/>
      <c r="N91" s="3606"/>
      <c r="O91" s="3606"/>
      <c r="P91" s="3606"/>
      <c r="Q91" s="3606"/>
      <c r="R91" s="3606"/>
      <c r="S91" s="3606"/>
      <c r="T91" s="3606"/>
      <c r="U91" s="3606"/>
      <c r="V91" s="3607"/>
      <c r="W91" s="3645"/>
      <c r="X91" s="1661"/>
      <c r="Y91" s="1662"/>
      <c r="Z91" s="1662"/>
      <c r="AA91" s="1662"/>
      <c r="AB91" s="1662"/>
      <c r="AC91" s="1662"/>
      <c r="AD91" s="1662"/>
      <c r="AE91" s="1662"/>
      <c r="AF91" s="1662"/>
      <c r="AG91" s="1663"/>
      <c r="AH91" s="1664"/>
      <c r="AI91" s="1665"/>
      <c r="AJ91" s="1665"/>
      <c r="AK91" s="1665"/>
      <c r="AL91" s="1665"/>
      <c r="AM91" s="1665"/>
      <c r="AN91" s="1665"/>
      <c r="AO91" s="1665"/>
      <c r="AP91" s="1665"/>
      <c r="AQ91" s="1665"/>
      <c r="AR91" s="1666"/>
      <c r="AS91" s="1667"/>
    </row>
    <row r="92" spans="2:45" ht="20.149999999999999" customHeight="1" x14ac:dyDescent="0.3">
      <c r="B92" s="3628"/>
      <c r="C92" s="3609">
        <v>3080</v>
      </c>
      <c r="D92" s="3611" t="s">
        <v>720</v>
      </c>
      <c r="E92" s="3612"/>
      <c r="F92" s="3612"/>
      <c r="G92" s="3612"/>
      <c r="H92" s="3612"/>
      <c r="I92" s="3612"/>
      <c r="J92" s="3612"/>
      <c r="K92" s="3612"/>
      <c r="L92" s="3613"/>
      <c r="M92" s="3581"/>
      <c r="N92" s="3582"/>
      <c r="O92" s="3582"/>
      <c r="P92" s="3582"/>
      <c r="Q92" s="3582"/>
      <c r="R92" s="3582"/>
      <c r="S92" s="3582"/>
      <c r="T92" s="3582"/>
      <c r="U92" s="3582"/>
      <c r="V92" s="3583"/>
      <c r="W92" s="3645"/>
      <c r="X92" s="3597">
        <v>3090</v>
      </c>
      <c r="Y92" s="3599" t="s">
        <v>721</v>
      </c>
      <c r="Z92" s="3600"/>
      <c r="AA92" s="3600"/>
      <c r="AB92" s="3600"/>
      <c r="AC92" s="3600"/>
      <c r="AD92" s="3600"/>
      <c r="AE92" s="3600"/>
      <c r="AF92" s="3600"/>
      <c r="AG92" s="3601"/>
      <c r="AH92" s="3581"/>
      <c r="AI92" s="3582"/>
      <c r="AJ92" s="3582"/>
      <c r="AK92" s="3582"/>
      <c r="AL92" s="3582"/>
      <c r="AM92" s="3582"/>
      <c r="AN92" s="3582"/>
      <c r="AO92" s="3582"/>
      <c r="AP92" s="3582"/>
      <c r="AQ92" s="3582"/>
      <c r="AR92" s="3583"/>
      <c r="AS92" s="3608"/>
    </row>
    <row r="93" spans="2:45" ht="20.149999999999999" customHeight="1" x14ac:dyDescent="0.3">
      <c r="B93" s="3628"/>
      <c r="C93" s="3634"/>
      <c r="D93" s="3611"/>
      <c r="E93" s="3612"/>
      <c r="F93" s="3612"/>
      <c r="G93" s="3612"/>
      <c r="H93" s="3612"/>
      <c r="I93" s="3612"/>
      <c r="J93" s="3612"/>
      <c r="K93" s="3612"/>
      <c r="L93" s="3613"/>
      <c r="M93" s="3605"/>
      <c r="N93" s="3606"/>
      <c r="O93" s="3606"/>
      <c r="P93" s="3606"/>
      <c r="Q93" s="3606"/>
      <c r="R93" s="3606"/>
      <c r="S93" s="3606"/>
      <c r="T93" s="3606"/>
      <c r="U93" s="3606"/>
      <c r="V93" s="3607"/>
      <c r="W93" s="3645"/>
      <c r="X93" s="3598"/>
      <c r="Y93" s="3602"/>
      <c r="Z93" s="3603"/>
      <c r="AA93" s="3603"/>
      <c r="AB93" s="3603"/>
      <c r="AC93" s="3603"/>
      <c r="AD93" s="3603"/>
      <c r="AE93" s="3603"/>
      <c r="AF93" s="3603"/>
      <c r="AG93" s="3604"/>
      <c r="AH93" s="3605"/>
      <c r="AI93" s="3606"/>
      <c r="AJ93" s="3606"/>
      <c r="AK93" s="3606"/>
      <c r="AL93" s="3606"/>
      <c r="AM93" s="3606"/>
      <c r="AN93" s="3606"/>
      <c r="AO93" s="3606"/>
      <c r="AP93" s="3606"/>
      <c r="AQ93" s="3606"/>
      <c r="AR93" s="3607"/>
      <c r="AS93" s="3608"/>
    </row>
    <row r="94" spans="2:45" ht="20.149999999999999" customHeight="1" x14ac:dyDescent="0.3">
      <c r="B94" s="3628"/>
      <c r="C94" s="3609">
        <v>3100</v>
      </c>
      <c r="D94" s="3611" t="s">
        <v>722</v>
      </c>
      <c r="E94" s="3612"/>
      <c r="F94" s="3612"/>
      <c r="G94" s="3612"/>
      <c r="H94" s="3612"/>
      <c r="I94" s="3612"/>
      <c r="J94" s="3612"/>
      <c r="K94" s="3612"/>
      <c r="L94" s="3613"/>
      <c r="M94" s="3617"/>
      <c r="N94" s="3618"/>
      <c r="O94" s="3618"/>
      <c r="P94" s="3618"/>
      <c r="Q94" s="3618"/>
      <c r="R94" s="3618"/>
      <c r="S94" s="3618"/>
      <c r="T94" s="3618"/>
      <c r="U94" s="3618"/>
      <c r="V94" s="3619"/>
      <c r="W94" s="3620"/>
      <c r="X94" s="3622">
        <v>3110</v>
      </c>
      <c r="Y94" s="3599" t="s">
        <v>723</v>
      </c>
      <c r="Z94" s="3600"/>
      <c r="AA94" s="3600"/>
      <c r="AB94" s="3600"/>
      <c r="AC94" s="3600"/>
      <c r="AD94" s="3600"/>
      <c r="AE94" s="3600"/>
      <c r="AF94" s="3600"/>
      <c r="AG94" s="3601"/>
      <c r="AH94" s="3581"/>
      <c r="AI94" s="3582"/>
      <c r="AJ94" s="3582"/>
      <c r="AK94" s="3582"/>
      <c r="AL94" s="3582"/>
      <c r="AM94" s="3582"/>
      <c r="AN94" s="3582"/>
      <c r="AO94" s="3582"/>
      <c r="AP94" s="3582"/>
      <c r="AQ94" s="3582"/>
      <c r="AR94" s="3583"/>
      <c r="AS94" s="3587"/>
    </row>
    <row r="95" spans="2:45" ht="20.149999999999999" customHeight="1" thickBot="1" x14ac:dyDescent="0.35">
      <c r="B95" s="3629"/>
      <c r="C95" s="3610"/>
      <c r="D95" s="3614"/>
      <c r="E95" s="3615"/>
      <c r="F95" s="3615"/>
      <c r="G95" s="3615"/>
      <c r="H95" s="3615"/>
      <c r="I95" s="3615"/>
      <c r="J95" s="3615"/>
      <c r="K95" s="3615"/>
      <c r="L95" s="3616"/>
      <c r="M95" s="3584"/>
      <c r="N95" s="3585"/>
      <c r="O95" s="3585"/>
      <c r="P95" s="3585"/>
      <c r="Q95" s="3585"/>
      <c r="R95" s="3585"/>
      <c r="S95" s="3585"/>
      <c r="T95" s="3585"/>
      <c r="U95" s="3585"/>
      <c r="V95" s="3586"/>
      <c r="W95" s="3621"/>
      <c r="X95" s="3623"/>
      <c r="Y95" s="3624"/>
      <c r="Z95" s="3625"/>
      <c r="AA95" s="3625"/>
      <c r="AB95" s="3625"/>
      <c r="AC95" s="3625"/>
      <c r="AD95" s="3625"/>
      <c r="AE95" s="3625"/>
      <c r="AF95" s="3625"/>
      <c r="AG95" s="3626"/>
      <c r="AH95" s="3584"/>
      <c r="AI95" s="3585"/>
      <c r="AJ95" s="3585"/>
      <c r="AK95" s="3585"/>
      <c r="AL95" s="3585"/>
      <c r="AM95" s="3585"/>
      <c r="AN95" s="3585"/>
      <c r="AO95" s="3585"/>
      <c r="AP95" s="3585"/>
      <c r="AQ95" s="3585"/>
      <c r="AR95" s="3586"/>
      <c r="AS95" s="3588"/>
    </row>
    <row r="96" spans="2:45" ht="18" customHeight="1" thickBot="1" x14ac:dyDescent="0.35"/>
    <row r="97" spans="2:45" ht="18" customHeight="1" x14ac:dyDescent="0.3">
      <c r="B97" s="3380" t="s">
        <v>129</v>
      </c>
      <c r="C97" s="1635" t="s">
        <v>1470</v>
      </c>
      <c r="D97" s="1643"/>
      <c r="E97" s="1612"/>
      <c r="F97" s="1636" t="s">
        <v>1469</v>
      </c>
      <c r="G97" s="1636"/>
      <c r="H97" s="1636"/>
      <c r="I97" s="1637"/>
      <c r="J97" s="1637"/>
      <c r="K97" s="1637"/>
      <c r="L97" s="1637"/>
      <c r="M97" s="1638"/>
      <c r="N97" s="1639"/>
      <c r="O97" s="1639"/>
      <c r="P97" s="1639"/>
      <c r="Q97" s="1639"/>
      <c r="R97" s="1639"/>
      <c r="S97" s="1639"/>
      <c r="T97" s="1639"/>
      <c r="U97" s="1639"/>
      <c r="V97" s="1639"/>
      <c r="W97" s="1639"/>
      <c r="X97" s="1640"/>
      <c r="Y97" s="1641"/>
      <c r="Z97" s="1637"/>
      <c r="AA97" s="1637"/>
      <c r="AB97" s="1637"/>
      <c r="AC97" s="1637"/>
      <c r="AD97" s="1637"/>
      <c r="AE97" s="1637"/>
      <c r="AF97" s="1637"/>
      <c r="AG97" s="1637"/>
      <c r="AH97" s="1642"/>
      <c r="AI97" s="1642"/>
      <c r="AJ97" s="1642"/>
      <c r="AK97" s="1642"/>
      <c r="AL97" s="1642"/>
      <c r="AM97" s="1642"/>
      <c r="AN97" s="3589"/>
      <c r="AO97" s="3589"/>
      <c r="AP97" s="3589"/>
      <c r="AQ97" s="3589"/>
      <c r="AR97" s="3589"/>
      <c r="AS97" s="1668"/>
    </row>
    <row r="98" spans="2:45" ht="18" customHeight="1" x14ac:dyDescent="0.3">
      <c r="B98" s="3381"/>
      <c r="C98" s="3590" t="s">
        <v>1468</v>
      </c>
      <c r="D98" s="3591"/>
      <c r="E98" s="3591"/>
      <c r="F98" s="3591"/>
      <c r="G98" s="3591"/>
      <c r="H98" s="3591"/>
      <c r="I98" s="3591"/>
      <c r="J98" s="3591"/>
      <c r="K98" s="3591"/>
      <c r="L98" s="3591"/>
      <c r="M98" s="3591"/>
      <c r="N98" s="3591"/>
      <c r="O98" s="3591"/>
      <c r="P98" s="3591"/>
      <c r="Q98" s="3591"/>
      <c r="R98" s="3591"/>
      <c r="S98" s="3591"/>
      <c r="T98" s="3591"/>
      <c r="U98" s="3591"/>
      <c r="V98" s="3591"/>
      <c r="W98" s="3591"/>
      <c r="X98" s="3591"/>
      <c r="Y98" s="3591"/>
      <c r="Z98" s="3591"/>
      <c r="AA98" s="3591"/>
      <c r="AB98" s="3591"/>
      <c r="AC98" s="3591"/>
      <c r="AD98" s="3591"/>
      <c r="AE98" s="3591"/>
      <c r="AF98" s="3591"/>
      <c r="AG98" s="3591"/>
      <c r="AH98" s="3591"/>
      <c r="AI98" s="3591"/>
      <c r="AJ98" s="3591"/>
      <c r="AK98" s="3591"/>
      <c r="AL98" s="3591"/>
      <c r="AM98" s="3591"/>
      <c r="AN98" s="3591"/>
      <c r="AO98" s="3591"/>
      <c r="AP98" s="3591"/>
      <c r="AQ98" s="3591"/>
      <c r="AR98" s="3591"/>
      <c r="AS98" s="3592"/>
    </row>
    <row r="99" spans="2:45" ht="18" customHeight="1" x14ac:dyDescent="0.3">
      <c r="B99" s="3381"/>
      <c r="C99" s="3593"/>
      <c r="D99" s="3430"/>
      <c r="E99" s="3430"/>
      <c r="F99" s="3430"/>
      <c r="G99" s="3430"/>
      <c r="H99" s="3430"/>
      <c r="I99" s="3430"/>
      <c r="J99" s="3430"/>
      <c r="K99" s="3430"/>
      <c r="L99" s="3430"/>
      <c r="M99" s="3430"/>
      <c r="N99" s="3430"/>
      <c r="O99" s="3430"/>
      <c r="P99" s="3430"/>
      <c r="Q99" s="3430"/>
      <c r="R99" s="3430"/>
      <c r="S99" s="3430"/>
      <c r="T99" s="3430"/>
      <c r="U99" s="3430"/>
      <c r="V99" s="3430"/>
      <c r="W99" s="3430"/>
      <c r="X99" s="3430"/>
      <c r="Y99" s="3430"/>
      <c r="Z99" s="3430"/>
      <c r="AA99" s="3430"/>
      <c r="AB99" s="3430"/>
      <c r="AC99" s="3430"/>
      <c r="AD99" s="3430"/>
      <c r="AE99" s="3430"/>
      <c r="AF99" s="3430"/>
      <c r="AG99" s="3430"/>
      <c r="AH99" s="3430"/>
      <c r="AI99" s="3430"/>
      <c r="AJ99" s="3430"/>
      <c r="AK99" s="3430"/>
      <c r="AL99" s="3430"/>
      <c r="AM99" s="3430"/>
      <c r="AN99" s="3430"/>
      <c r="AO99" s="3430"/>
      <c r="AP99" s="3430"/>
      <c r="AQ99" s="3430"/>
      <c r="AR99" s="3430"/>
      <c r="AS99" s="3431"/>
    </row>
    <row r="100" spans="2:45" ht="18" customHeight="1" x14ac:dyDescent="0.3">
      <c r="B100" s="3381"/>
      <c r="C100" s="3594">
        <v>4000</v>
      </c>
      <c r="D100" s="1669" t="s">
        <v>1467</v>
      </c>
      <c r="E100" s="485"/>
      <c r="F100" s="485"/>
      <c r="G100" s="485"/>
      <c r="H100" s="485"/>
      <c r="I100" s="485"/>
      <c r="J100" s="485"/>
      <c r="K100" s="485"/>
      <c r="L100" s="485"/>
      <c r="M100" s="485"/>
      <c r="N100" s="485"/>
      <c r="O100" s="485"/>
      <c r="P100" s="485"/>
      <c r="Q100" s="485"/>
      <c r="R100" s="485"/>
      <c r="S100" s="485"/>
      <c r="T100" s="485"/>
      <c r="U100" s="485"/>
      <c r="V100" s="485"/>
      <c r="W100" s="485"/>
      <c r="X100" s="485"/>
      <c r="Y100" s="485"/>
      <c r="Z100" s="485"/>
      <c r="AA100" s="485"/>
      <c r="AB100" s="485"/>
      <c r="AC100" s="485"/>
      <c r="AD100" s="485"/>
      <c r="AE100" s="485"/>
      <c r="AF100" s="485"/>
      <c r="AG100" s="485"/>
      <c r="AH100" s="485"/>
      <c r="AI100" s="485"/>
      <c r="AJ100" s="485"/>
      <c r="AK100" s="485"/>
      <c r="AL100" s="485"/>
      <c r="AM100" s="485"/>
      <c r="AN100" s="485"/>
      <c r="AO100" s="485"/>
      <c r="AP100" s="485"/>
      <c r="AQ100" s="485"/>
      <c r="AR100" s="485"/>
      <c r="AS100" s="1670"/>
    </row>
    <row r="101" spans="2:45" ht="18" customHeight="1" x14ac:dyDescent="0.3">
      <c r="B101" s="3381"/>
      <c r="C101" s="3595"/>
      <c r="D101" s="3198"/>
      <c r="E101" s="3199"/>
      <c r="F101" s="3199"/>
      <c r="G101" s="3199"/>
      <c r="H101" s="3199"/>
      <c r="I101" s="3199"/>
      <c r="J101" s="3199"/>
      <c r="K101" s="3199"/>
      <c r="L101" s="3199"/>
      <c r="M101" s="3199"/>
      <c r="N101" s="3199"/>
      <c r="O101" s="3199"/>
      <c r="P101" s="3199"/>
      <c r="Q101" s="3199"/>
      <c r="R101" s="3199"/>
      <c r="S101" s="3199"/>
      <c r="T101" s="3199"/>
      <c r="U101" s="3199"/>
      <c r="V101" s="3199"/>
      <c r="W101" s="3199"/>
      <c r="X101" s="3199"/>
      <c r="Y101" s="3199"/>
      <c r="Z101" s="3199"/>
      <c r="AA101" s="3199"/>
      <c r="AB101" s="3199"/>
      <c r="AC101" s="3199"/>
      <c r="AD101" s="3199"/>
      <c r="AE101" s="3199"/>
      <c r="AF101" s="3199"/>
      <c r="AG101" s="3199"/>
      <c r="AH101" s="3199"/>
      <c r="AI101" s="3199"/>
      <c r="AJ101" s="3199"/>
      <c r="AK101" s="3199"/>
      <c r="AL101" s="3199"/>
      <c r="AM101" s="3199"/>
      <c r="AN101" s="3199"/>
      <c r="AO101" s="3199"/>
      <c r="AP101" s="3199"/>
      <c r="AQ101" s="3199"/>
      <c r="AR101" s="3199"/>
      <c r="AS101" s="3200"/>
    </row>
    <row r="102" spans="2:45" ht="18" customHeight="1" x14ac:dyDescent="0.3">
      <c r="B102" s="3381"/>
      <c r="C102" s="3595"/>
      <c r="D102" s="3198"/>
      <c r="E102" s="3199"/>
      <c r="F102" s="3199"/>
      <c r="G102" s="3199"/>
      <c r="H102" s="3199"/>
      <c r="I102" s="3199"/>
      <c r="J102" s="3199"/>
      <c r="K102" s="3199"/>
      <c r="L102" s="3199"/>
      <c r="M102" s="3199"/>
      <c r="N102" s="3199"/>
      <c r="O102" s="3199"/>
      <c r="P102" s="3199"/>
      <c r="Q102" s="3199"/>
      <c r="R102" s="3199"/>
      <c r="S102" s="3199"/>
      <c r="T102" s="3199"/>
      <c r="U102" s="3199"/>
      <c r="V102" s="3199"/>
      <c r="W102" s="3199"/>
      <c r="X102" s="3199"/>
      <c r="Y102" s="3199"/>
      <c r="Z102" s="3199"/>
      <c r="AA102" s="3199"/>
      <c r="AB102" s="3199"/>
      <c r="AC102" s="3199"/>
      <c r="AD102" s="3199"/>
      <c r="AE102" s="3199"/>
      <c r="AF102" s="3199"/>
      <c r="AG102" s="3199"/>
      <c r="AH102" s="3199"/>
      <c r="AI102" s="3199"/>
      <c r="AJ102" s="3199"/>
      <c r="AK102" s="3199"/>
      <c r="AL102" s="3199"/>
      <c r="AM102" s="3199"/>
      <c r="AN102" s="3199"/>
      <c r="AO102" s="3199"/>
      <c r="AP102" s="3199"/>
      <c r="AQ102" s="3199"/>
      <c r="AR102" s="3199"/>
      <c r="AS102" s="3200"/>
    </row>
    <row r="103" spans="2:45" ht="18" customHeight="1" x14ac:dyDescent="0.3">
      <c r="B103" s="3381"/>
      <c r="C103" s="3595"/>
      <c r="D103" s="3198"/>
      <c r="E103" s="3199"/>
      <c r="F103" s="3199"/>
      <c r="G103" s="3199"/>
      <c r="H103" s="3199"/>
      <c r="I103" s="3199"/>
      <c r="J103" s="3199"/>
      <c r="K103" s="3199"/>
      <c r="L103" s="3199"/>
      <c r="M103" s="3199"/>
      <c r="N103" s="3199"/>
      <c r="O103" s="3199"/>
      <c r="P103" s="3199"/>
      <c r="Q103" s="3199"/>
      <c r="R103" s="3199"/>
      <c r="S103" s="3199"/>
      <c r="T103" s="3199"/>
      <c r="U103" s="3199"/>
      <c r="V103" s="3199"/>
      <c r="W103" s="3199"/>
      <c r="X103" s="3199"/>
      <c r="Y103" s="3199"/>
      <c r="Z103" s="3199"/>
      <c r="AA103" s="3199"/>
      <c r="AB103" s="3199"/>
      <c r="AC103" s="3199"/>
      <c r="AD103" s="3199"/>
      <c r="AE103" s="3199"/>
      <c r="AF103" s="3199"/>
      <c r="AG103" s="3199"/>
      <c r="AH103" s="3199"/>
      <c r="AI103" s="3199"/>
      <c r="AJ103" s="3199"/>
      <c r="AK103" s="3199"/>
      <c r="AL103" s="3199"/>
      <c r="AM103" s="3199"/>
      <c r="AN103" s="3199"/>
      <c r="AO103" s="3199"/>
      <c r="AP103" s="3199"/>
      <c r="AQ103" s="3199"/>
      <c r="AR103" s="3199"/>
      <c r="AS103" s="3200"/>
    </row>
    <row r="104" spans="2:45" ht="18" customHeight="1" x14ac:dyDescent="0.3">
      <c r="B104" s="3381"/>
      <c r="C104" s="3595"/>
      <c r="D104" s="3198"/>
      <c r="E104" s="3199"/>
      <c r="F104" s="3199"/>
      <c r="G104" s="3199"/>
      <c r="H104" s="3199"/>
      <c r="I104" s="3199"/>
      <c r="J104" s="3199"/>
      <c r="K104" s="3199"/>
      <c r="L104" s="3199"/>
      <c r="M104" s="3199"/>
      <c r="N104" s="3199"/>
      <c r="O104" s="3199"/>
      <c r="P104" s="3199"/>
      <c r="Q104" s="3199"/>
      <c r="R104" s="3199"/>
      <c r="S104" s="3199"/>
      <c r="T104" s="3199"/>
      <c r="U104" s="3199"/>
      <c r="V104" s="3199"/>
      <c r="W104" s="3199"/>
      <c r="X104" s="3199"/>
      <c r="Y104" s="3199"/>
      <c r="Z104" s="3199"/>
      <c r="AA104" s="3199"/>
      <c r="AB104" s="3199"/>
      <c r="AC104" s="3199"/>
      <c r="AD104" s="3199"/>
      <c r="AE104" s="3199"/>
      <c r="AF104" s="3199"/>
      <c r="AG104" s="3199"/>
      <c r="AH104" s="3199"/>
      <c r="AI104" s="3199"/>
      <c r="AJ104" s="3199"/>
      <c r="AK104" s="3199"/>
      <c r="AL104" s="3199"/>
      <c r="AM104" s="3199"/>
      <c r="AN104" s="3199"/>
      <c r="AO104" s="3199"/>
      <c r="AP104" s="3199"/>
      <c r="AQ104" s="3199"/>
      <c r="AR104" s="3199"/>
      <c r="AS104" s="3200"/>
    </row>
    <row r="105" spans="2:45" ht="18" customHeight="1" x14ac:dyDescent="0.3">
      <c r="B105" s="3381"/>
      <c r="C105" s="3595"/>
      <c r="D105" s="3198"/>
      <c r="E105" s="3199"/>
      <c r="F105" s="3199"/>
      <c r="G105" s="3199"/>
      <c r="H105" s="3199"/>
      <c r="I105" s="3199"/>
      <c r="J105" s="3199"/>
      <c r="K105" s="3199"/>
      <c r="L105" s="3199"/>
      <c r="M105" s="3199"/>
      <c r="N105" s="3199"/>
      <c r="O105" s="3199"/>
      <c r="P105" s="3199"/>
      <c r="Q105" s="3199"/>
      <c r="R105" s="3199"/>
      <c r="S105" s="3199"/>
      <c r="T105" s="3199"/>
      <c r="U105" s="3199"/>
      <c r="V105" s="3199"/>
      <c r="W105" s="3199"/>
      <c r="X105" s="3199"/>
      <c r="Y105" s="3199"/>
      <c r="Z105" s="3199"/>
      <c r="AA105" s="3199"/>
      <c r="AB105" s="3199"/>
      <c r="AC105" s="3199"/>
      <c r="AD105" s="3199"/>
      <c r="AE105" s="3199"/>
      <c r="AF105" s="3199"/>
      <c r="AG105" s="3199"/>
      <c r="AH105" s="3199"/>
      <c r="AI105" s="3199"/>
      <c r="AJ105" s="3199"/>
      <c r="AK105" s="3199"/>
      <c r="AL105" s="3199"/>
      <c r="AM105" s="3199"/>
      <c r="AN105" s="3199"/>
      <c r="AO105" s="3199"/>
      <c r="AP105" s="3199"/>
      <c r="AQ105" s="3199"/>
      <c r="AR105" s="3199"/>
      <c r="AS105" s="3200"/>
    </row>
    <row r="106" spans="2:45" ht="18" customHeight="1" x14ac:dyDescent="0.3">
      <c r="B106" s="3381"/>
      <c r="C106" s="3595"/>
      <c r="D106" s="3198"/>
      <c r="E106" s="3199"/>
      <c r="F106" s="3199"/>
      <c r="G106" s="3199"/>
      <c r="H106" s="3199"/>
      <c r="I106" s="3199"/>
      <c r="J106" s="3199"/>
      <c r="K106" s="3199"/>
      <c r="L106" s="3199"/>
      <c r="M106" s="3199"/>
      <c r="N106" s="3199"/>
      <c r="O106" s="3199"/>
      <c r="P106" s="3199"/>
      <c r="Q106" s="3199"/>
      <c r="R106" s="3199"/>
      <c r="S106" s="3199"/>
      <c r="T106" s="3199"/>
      <c r="U106" s="3199"/>
      <c r="V106" s="3199"/>
      <c r="W106" s="3199"/>
      <c r="X106" s="3199"/>
      <c r="Y106" s="3199"/>
      <c r="Z106" s="3199"/>
      <c r="AA106" s="3199"/>
      <c r="AB106" s="3199"/>
      <c r="AC106" s="3199"/>
      <c r="AD106" s="3199"/>
      <c r="AE106" s="3199"/>
      <c r="AF106" s="3199"/>
      <c r="AG106" s="3199"/>
      <c r="AH106" s="3199"/>
      <c r="AI106" s="3199"/>
      <c r="AJ106" s="3199"/>
      <c r="AK106" s="3199"/>
      <c r="AL106" s="3199"/>
      <c r="AM106" s="3199"/>
      <c r="AN106" s="3199"/>
      <c r="AO106" s="3199"/>
      <c r="AP106" s="3199"/>
      <c r="AQ106" s="3199"/>
      <c r="AR106" s="3199"/>
      <c r="AS106" s="3200"/>
    </row>
    <row r="107" spans="2:45" ht="18" customHeight="1" x14ac:dyDescent="0.3">
      <c r="B107" s="3381"/>
      <c r="C107" s="3595"/>
      <c r="D107" s="3198"/>
      <c r="E107" s="3199"/>
      <c r="F107" s="3199"/>
      <c r="G107" s="3199"/>
      <c r="H107" s="3199"/>
      <c r="I107" s="3199"/>
      <c r="J107" s="3199"/>
      <c r="K107" s="3199"/>
      <c r="L107" s="3199"/>
      <c r="M107" s="3199"/>
      <c r="N107" s="3199"/>
      <c r="O107" s="3199"/>
      <c r="P107" s="3199"/>
      <c r="Q107" s="3199"/>
      <c r="R107" s="3199"/>
      <c r="S107" s="3199"/>
      <c r="T107" s="3199"/>
      <c r="U107" s="3199"/>
      <c r="V107" s="3199"/>
      <c r="W107" s="3199"/>
      <c r="X107" s="3199"/>
      <c r="Y107" s="3199"/>
      <c r="Z107" s="3199"/>
      <c r="AA107" s="3199"/>
      <c r="AB107" s="3199"/>
      <c r="AC107" s="3199"/>
      <c r="AD107" s="3199"/>
      <c r="AE107" s="3199"/>
      <c r="AF107" s="3199"/>
      <c r="AG107" s="3199"/>
      <c r="AH107" s="3199"/>
      <c r="AI107" s="3199"/>
      <c r="AJ107" s="3199"/>
      <c r="AK107" s="3199"/>
      <c r="AL107" s="3199"/>
      <c r="AM107" s="3199"/>
      <c r="AN107" s="3199"/>
      <c r="AO107" s="3199"/>
      <c r="AP107" s="3199"/>
      <c r="AQ107" s="3199"/>
      <c r="AR107" s="3199"/>
      <c r="AS107" s="3200"/>
    </row>
    <row r="108" spans="2:45" ht="18" customHeight="1" x14ac:dyDescent="0.3">
      <c r="B108" s="3381"/>
      <c r="C108" s="3595"/>
      <c r="D108" s="3198"/>
      <c r="E108" s="3199"/>
      <c r="F108" s="3199"/>
      <c r="G108" s="3199"/>
      <c r="H108" s="3199"/>
      <c r="I108" s="3199"/>
      <c r="J108" s="3199"/>
      <c r="K108" s="3199"/>
      <c r="L108" s="3199"/>
      <c r="M108" s="3199"/>
      <c r="N108" s="3199"/>
      <c r="O108" s="3199"/>
      <c r="P108" s="3199"/>
      <c r="Q108" s="3199"/>
      <c r="R108" s="3199"/>
      <c r="S108" s="3199"/>
      <c r="T108" s="3199"/>
      <c r="U108" s="3199"/>
      <c r="V108" s="3199"/>
      <c r="W108" s="3199"/>
      <c r="X108" s="3199"/>
      <c r="Y108" s="3199"/>
      <c r="Z108" s="3199"/>
      <c r="AA108" s="3199"/>
      <c r="AB108" s="3199"/>
      <c r="AC108" s="3199"/>
      <c r="AD108" s="3199"/>
      <c r="AE108" s="3199"/>
      <c r="AF108" s="3199"/>
      <c r="AG108" s="3199"/>
      <c r="AH108" s="3199"/>
      <c r="AI108" s="3199"/>
      <c r="AJ108" s="3199"/>
      <c r="AK108" s="3199"/>
      <c r="AL108" s="3199"/>
      <c r="AM108" s="3199"/>
      <c r="AN108" s="3199"/>
      <c r="AO108" s="3199"/>
      <c r="AP108" s="3199"/>
      <c r="AQ108" s="3199"/>
      <c r="AR108" s="3199"/>
      <c r="AS108" s="3200"/>
    </row>
    <row r="109" spans="2:45" ht="18" customHeight="1" x14ac:dyDescent="0.3">
      <c r="B109" s="3381"/>
      <c r="C109" s="3595"/>
      <c r="D109" s="3198"/>
      <c r="E109" s="3199"/>
      <c r="F109" s="3199"/>
      <c r="G109" s="3199"/>
      <c r="H109" s="3199"/>
      <c r="I109" s="3199"/>
      <c r="J109" s="3199"/>
      <c r="K109" s="3199"/>
      <c r="L109" s="3199"/>
      <c r="M109" s="3199"/>
      <c r="N109" s="3199"/>
      <c r="O109" s="3199"/>
      <c r="P109" s="3199"/>
      <c r="Q109" s="3199"/>
      <c r="R109" s="3199"/>
      <c r="S109" s="3199"/>
      <c r="T109" s="3199"/>
      <c r="U109" s="3199"/>
      <c r="V109" s="3199"/>
      <c r="W109" s="3199"/>
      <c r="X109" s="3199"/>
      <c r="Y109" s="3199"/>
      <c r="Z109" s="3199"/>
      <c r="AA109" s="3199"/>
      <c r="AB109" s="3199"/>
      <c r="AC109" s="3199"/>
      <c r="AD109" s="3199"/>
      <c r="AE109" s="3199"/>
      <c r="AF109" s="3199"/>
      <c r="AG109" s="3199"/>
      <c r="AH109" s="3199"/>
      <c r="AI109" s="3199"/>
      <c r="AJ109" s="3199"/>
      <c r="AK109" s="3199"/>
      <c r="AL109" s="3199"/>
      <c r="AM109" s="3199"/>
      <c r="AN109" s="3199"/>
      <c r="AO109" s="3199"/>
      <c r="AP109" s="3199"/>
      <c r="AQ109" s="3199"/>
      <c r="AR109" s="3199"/>
      <c r="AS109" s="3200"/>
    </row>
    <row r="110" spans="2:45" ht="18" customHeight="1" x14ac:dyDescent="0.3">
      <c r="B110" s="3381"/>
      <c r="C110" s="3595"/>
      <c r="D110" s="3198"/>
      <c r="E110" s="3199"/>
      <c r="F110" s="3199"/>
      <c r="G110" s="3199"/>
      <c r="H110" s="3199"/>
      <c r="I110" s="3199"/>
      <c r="J110" s="3199"/>
      <c r="K110" s="3199"/>
      <c r="L110" s="3199"/>
      <c r="M110" s="3199"/>
      <c r="N110" s="3199"/>
      <c r="O110" s="3199"/>
      <c r="P110" s="3199"/>
      <c r="Q110" s="3199"/>
      <c r="R110" s="3199"/>
      <c r="S110" s="3199"/>
      <c r="T110" s="3199"/>
      <c r="U110" s="3199"/>
      <c r="V110" s="3199"/>
      <c r="W110" s="3199"/>
      <c r="X110" s="3199"/>
      <c r="Y110" s="3199"/>
      <c r="Z110" s="3199"/>
      <c r="AA110" s="3199"/>
      <c r="AB110" s="3199"/>
      <c r="AC110" s="3199"/>
      <c r="AD110" s="3199"/>
      <c r="AE110" s="3199"/>
      <c r="AF110" s="3199"/>
      <c r="AG110" s="3199"/>
      <c r="AH110" s="3199"/>
      <c r="AI110" s="3199"/>
      <c r="AJ110" s="3199"/>
      <c r="AK110" s="3199"/>
      <c r="AL110" s="3199"/>
      <c r="AM110" s="3199"/>
      <c r="AN110" s="3199"/>
      <c r="AO110" s="3199"/>
      <c r="AP110" s="3199"/>
      <c r="AQ110" s="3199"/>
      <c r="AR110" s="3199"/>
      <c r="AS110" s="3200"/>
    </row>
    <row r="111" spans="2:45" ht="18" customHeight="1" x14ac:dyDescent="0.3">
      <c r="B111" s="3381"/>
      <c r="C111" s="3595"/>
      <c r="D111" s="3198"/>
      <c r="E111" s="3199"/>
      <c r="F111" s="3199"/>
      <c r="G111" s="3199"/>
      <c r="H111" s="3199"/>
      <c r="I111" s="3199"/>
      <c r="J111" s="3199"/>
      <c r="K111" s="3199"/>
      <c r="L111" s="3199"/>
      <c r="M111" s="3199"/>
      <c r="N111" s="3199"/>
      <c r="O111" s="3199"/>
      <c r="P111" s="3199"/>
      <c r="Q111" s="3199"/>
      <c r="R111" s="3199"/>
      <c r="S111" s="3199"/>
      <c r="T111" s="3199"/>
      <c r="U111" s="3199"/>
      <c r="V111" s="3199"/>
      <c r="W111" s="3199"/>
      <c r="X111" s="3199"/>
      <c r="Y111" s="3199"/>
      <c r="Z111" s="3199"/>
      <c r="AA111" s="3199"/>
      <c r="AB111" s="3199"/>
      <c r="AC111" s="3199"/>
      <c r="AD111" s="3199"/>
      <c r="AE111" s="3199"/>
      <c r="AF111" s="3199"/>
      <c r="AG111" s="3199"/>
      <c r="AH111" s="3199"/>
      <c r="AI111" s="3199"/>
      <c r="AJ111" s="3199"/>
      <c r="AK111" s="3199"/>
      <c r="AL111" s="3199"/>
      <c r="AM111" s="3199"/>
      <c r="AN111" s="3199"/>
      <c r="AO111" s="3199"/>
      <c r="AP111" s="3199"/>
      <c r="AQ111" s="3199"/>
      <c r="AR111" s="3199"/>
      <c r="AS111" s="3200"/>
    </row>
    <row r="112" spans="2:45" ht="18" customHeight="1" x14ac:dyDescent="0.3">
      <c r="B112" s="3381"/>
      <c r="C112" s="3595"/>
      <c r="D112" s="3198"/>
      <c r="E112" s="3199"/>
      <c r="F112" s="3199"/>
      <c r="G112" s="3199"/>
      <c r="H112" s="3199"/>
      <c r="I112" s="3199"/>
      <c r="J112" s="3199"/>
      <c r="K112" s="3199"/>
      <c r="L112" s="3199"/>
      <c r="M112" s="3199"/>
      <c r="N112" s="3199"/>
      <c r="O112" s="3199"/>
      <c r="P112" s="3199"/>
      <c r="Q112" s="3199"/>
      <c r="R112" s="3199"/>
      <c r="S112" s="3199"/>
      <c r="T112" s="3199"/>
      <c r="U112" s="3199"/>
      <c r="V112" s="3199"/>
      <c r="W112" s="3199"/>
      <c r="X112" s="3199"/>
      <c r="Y112" s="3199"/>
      <c r="Z112" s="3199"/>
      <c r="AA112" s="3199"/>
      <c r="AB112" s="3199"/>
      <c r="AC112" s="3199"/>
      <c r="AD112" s="3199"/>
      <c r="AE112" s="3199"/>
      <c r="AF112" s="3199"/>
      <c r="AG112" s="3199"/>
      <c r="AH112" s="3199"/>
      <c r="AI112" s="3199"/>
      <c r="AJ112" s="3199"/>
      <c r="AK112" s="3199"/>
      <c r="AL112" s="3199"/>
      <c r="AM112" s="3199"/>
      <c r="AN112" s="3199"/>
      <c r="AO112" s="3199"/>
      <c r="AP112" s="3199"/>
      <c r="AQ112" s="3199"/>
      <c r="AR112" s="3199"/>
      <c r="AS112" s="3200"/>
    </row>
    <row r="113" spans="2:45" ht="18" customHeight="1" x14ac:dyDescent="0.3">
      <c r="B113" s="3381"/>
      <c r="C113" s="3595"/>
      <c r="D113" s="3198"/>
      <c r="E113" s="3199"/>
      <c r="F113" s="3199"/>
      <c r="G113" s="3199"/>
      <c r="H113" s="3199"/>
      <c r="I113" s="3199"/>
      <c r="J113" s="3199"/>
      <c r="K113" s="3199"/>
      <c r="L113" s="3199"/>
      <c r="M113" s="3199"/>
      <c r="N113" s="3199"/>
      <c r="O113" s="3199"/>
      <c r="P113" s="3199"/>
      <c r="Q113" s="3199"/>
      <c r="R113" s="3199"/>
      <c r="S113" s="3199"/>
      <c r="T113" s="3199"/>
      <c r="U113" s="3199"/>
      <c r="V113" s="3199"/>
      <c r="W113" s="3199"/>
      <c r="X113" s="3199"/>
      <c r="Y113" s="3199"/>
      <c r="Z113" s="3199"/>
      <c r="AA113" s="3199"/>
      <c r="AB113" s="3199"/>
      <c r="AC113" s="3199"/>
      <c r="AD113" s="3199"/>
      <c r="AE113" s="3199"/>
      <c r="AF113" s="3199"/>
      <c r="AG113" s="3199"/>
      <c r="AH113" s="3199"/>
      <c r="AI113" s="3199"/>
      <c r="AJ113" s="3199"/>
      <c r="AK113" s="3199"/>
      <c r="AL113" s="3199"/>
      <c r="AM113" s="3199"/>
      <c r="AN113" s="3199"/>
      <c r="AO113" s="3199"/>
      <c r="AP113" s="3199"/>
      <c r="AQ113" s="3199"/>
      <c r="AR113" s="3199"/>
      <c r="AS113" s="3200"/>
    </row>
    <row r="114" spans="2:45" ht="18" customHeight="1" thickBot="1" x14ac:dyDescent="0.35">
      <c r="B114" s="3382"/>
      <c r="C114" s="3596"/>
      <c r="D114" s="3201"/>
      <c r="E114" s="3202"/>
      <c r="F114" s="3202"/>
      <c r="G114" s="3202"/>
      <c r="H114" s="3202"/>
      <c r="I114" s="3202"/>
      <c r="J114" s="3202"/>
      <c r="K114" s="3202"/>
      <c r="L114" s="3202"/>
      <c r="M114" s="3202"/>
      <c r="N114" s="3202"/>
      <c r="O114" s="3202"/>
      <c r="P114" s="3202"/>
      <c r="Q114" s="3202"/>
      <c r="R114" s="3202"/>
      <c r="S114" s="3202"/>
      <c r="T114" s="3202"/>
      <c r="U114" s="3202"/>
      <c r="V114" s="3202"/>
      <c r="W114" s="3202"/>
      <c r="X114" s="3202"/>
      <c r="Y114" s="3202"/>
      <c r="Z114" s="3202"/>
      <c r="AA114" s="3202"/>
      <c r="AB114" s="3202"/>
      <c r="AC114" s="3202"/>
      <c r="AD114" s="3202"/>
      <c r="AE114" s="3202"/>
      <c r="AF114" s="3202"/>
      <c r="AG114" s="3202"/>
      <c r="AH114" s="3202"/>
      <c r="AI114" s="3202"/>
      <c r="AJ114" s="3202"/>
      <c r="AK114" s="3202"/>
      <c r="AL114" s="3202"/>
      <c r="AM114" s="3202"/>
      <c r="AN114" s="3202"/>
      <c r="AO114" s="3202"/>
      <c r="AP114" s="3202"/>
      <c r="AQ114" s="3202"/>
      <c r="AR114" s="3202"/>
      <c r="AS114" s="3203"/>
    </row>
  </sheetData>
  <sheetProtection algorithmName="SHA-512" hashValue="9mEJh6WydBDxA4roh73bUv0VUJkOL9AO9e8D2dF3qWl9DAUwZjO8Fiu6OfwNY8UCR/umGNwiqZhh9IYtgM84xQ==" saltValue="yUpAuFeTxbUuDf4eYzt3AA==" spinCount="100000" sheet="1" objects="1" scenarios="1"/>
  <mergeCells count="232">
    <mergeCell ref="BN2:BO2"/>
    <mergeCell ref="Y65:AB65"/>
    <mergeCell ref="AC65:AE65"/>
    <mergeCell ref="Q4:T4"/>
    <mergeCell ref="U4:AF4"/>
    <mergeCell ref="AG4:AH4"/>
    <mergeCell ref="AI4:AN4"/>
    <mergeCell ref="AO4:AQ4"/>
    <mergeCell ref="AR4:AS4"/>
    <mergeCell ref="BN8:BO8"/>
    <mergeCell ref="M16:W17"/>
    <mergeCell ref="X16:X17"/>
    <mergeCell ref="Y16:AG17"/>
    <mergeCell ref="AH16:AR17"/>
    <mergeCell ref="BN16:BO16"/>
    <mergeCell ref="AN22:AS23"/>
    <mergeCell ref="Y23:AF23"/>
    <mergeCell ref="O42:P42"/>
    <mergeCell ref="X42:AL42"/>
    <mergeCell ref="X43:AL43"/>
    <mergeCell ref="X44:AL44"/>
    <mergeCell ref="X45:AL45"/>
    <mergeCell ref="D36:P36"/>
    <mergeCell ref="Q36:AS36"/>
    <mergeCell ref="G1:N3"/>
    <mergeCell ref="O1:T1"/>
    <mergeCell ref="U1:Y1"/>
    <mergeCell ref="Z1:AS3"/>
    <mergeCell ref="Q2:V2"/>
    <mergeCell ref="AO5:AS5"/>
    <mergeCell ref="B6:B17"/>
    <mergeCell ref="C6:C7"/>
    <mergeCell ref="D6:L6"/>
    <mergeCell ref="M6:AG7"/>
    <mergeCell ref="AH6:AS7"/>
    <mergeCell ref="D7:L7"/>
    <mergeCell ref="C8:C9"/>
    <mergeCell ref="M8:V9"/>
    <mergeCell ref="X8:X9"/>
    <mergeCell ref="AH8:AQ9"/>
    <mergeCell ref="C10:C11"/>
    <mergeCell ref="M10:W11"/>
    <mergeCell ref="X10:X11"/>
    <mergeCell ref="AH10:AN10"/>
    <mergeCell ref="AO10:AS10"/>
    <mergeCell ref="AH11:AN11"/>
    <mergeCell ref="AO11:AS11"/>
    <mergeCell ref="C16:C17"/>
    <mergeCell ref="C12:C13"/>
    <mergeCell ref="M12:W13"/>
    <mergeCell ref="X12:X13"/>
    <mergeCell ref="AH12:AR12"/>
    <mergeCell ref="AH13:AR13"/>
    <mergeCell ref="C14:C15"/>
    <mergeCell ref="M14:W15"/>
    <mergeCell ref="X14:X15"/>
    <mergeCell ref="AH14:AR14"/>
    <mergeCell ref="AH15:AR15"/>
    <mergeCell ref="C24:C25"/>
    <mergeCell ref="K24:P25"/>
    <mergeCell ref="Q24:Q25"/>
    <mergeCell ref="Y24:AF25"/>
    <mergeCell ref="AG24:AG25"/>
    <mergeCell ref="AN24:AS25"/>
    <mergeCell ref="B19:B20"/>
    <mergeCell ref="C19:C20"/>
    <mergeCell ref="M19:AS19"/>
    <mergeCell ref="M20:AS20"/>
    <mergeCell ref="B22:B25"/>
    <mergeCell ref="C22:C23"/>
    <mergeCell ref="K22:P23"/>
    <mergeCell ref="Q22:Q23"/>
    <mergeCell ref="Y22:AF22"/>
    <mergeCell ref="AG22:AG23"/>
    <mergeCell ref="Q32:AS32"/>
    <mergeCell ref="D33:P33"/>
    <mergeCell ref="Q33:AS33"/>
    <mergeCell ref="D34:P34"/>
    <mergeCell ref="Q34:AS34"/>
    <mergeCell ref="D35:P35"/>
    <mergeCell ref="Q35:AS35"/>
    <mergeCell ref="B27:B37"/>
    <mergeCell ref="D28:P28"/>
    <mergeCell ref="Q28:AS28"/>
    <mergeCell ref="D29:P29"/>
    <mergeCell ref="Q29:AS29"/>
    <mergeCell ref="D30:P30"/>
    <mergeCell ref="Q30:AS30"/>
    <mergeCell ref="D31:P31"/>
    <mergeCell ref="Q31:AS31"/>
    <mergeCell ref="D32:P32"/>
    <mergeCell ref="C53:F53"/>
    <mergeCell ref="G53:I53"/>
    <mergeCell ref="J41:N41"/>
    <mergeCell ref="J42:N42"/>
    <mergeCell ref="B39:B48"/>
    <mergeCell ref="D40:P40"/>
    <mergeCell ref="T40:W40"/>
    <mergeCell ref="X40:AL40"/>
    <mergeCell ref="AM40:AP40"/>
    <mergeCell ref="O41:P41"/>
    <mergeCell ref="X41:AL41"/>
    <mergeCell ref="C55:F55"/>
    <mergeCell ref="G55:I55"/>
    <mergeCell ref="Y55:AB55"/>
    <mergeCell ref="AC55:AE55"/>
    <mergeCell ref="C56:F56"/>
    <mergeCell ref="G56:I56"/>
    <mergeCell ref="Y56:AB56"/>
    <mergeCell ref="AC56:AE56"/>
    <mergeCell ref="D37:P37"/>
    <mergeCell ref="Q37:AS37"/>
    <mergeCell ref="Y53:AB53"/>
    <mergeCell ref="AC53:AE53"/>
    <mergeCell ref="AO53:AS53"/>
    <mergeCell ref="C54:F54"/>
    <mergeCell ref="G54:I54"/>
    <mergeCell ref="Y54:AB54"/>
    <mergeCell ref="AC54:AE54"/>
    <mergeCell ref="X46:AL46"/>
    <mergeCell ref="D47:P47"/>
    <mergeCell ref="Q47:AS47"/>
    <mergeCell ref="D48:P48"/>
    <mergeCell ref="Q48:AS48"/>
    <mergeCell ref="AO50:AS50"/>
    <mergeCell ref="C51:AS52"/>
    <mergeCell ref="G59:I59"/>
    <mergeCell ref="Y59:AB59"/>
    <mergeCell ref="AC59:AE59"/>
    <mergeCell ref="C60:F60"/>
    <mergeCell ref="G60:I60"/>
    <mergeCell ref="Y60:AB60"/>
    <mergeCell ref="AC60:AE60"/>
    <mergeCell ref="C57:F57"/>
    <mergeCell ref="G57:I57"/>
    <mergeCell ref="Y57:AB57"/>
    <mergeCell ref="AC57:AE57"/>
    <mergeCell ref="C58:F58"/>
    <mergeCell ref="G58:I58"/>
    <mergeCell ref="Y58:AB58"/>
    <mergeCell ref="AC58:AE58"/>
    <mergeCell ref="C65:F65"/>
    <mergeCell ref="G65:I65"/>
    <mergeCell ref="B67:B71"/>
    <mergeCell ref="C68:AS69"/>
    <mergeCell ref="AD71:AN71"/>
    <mergeCell ref="AR71:AS71"/>
    <mergeCell ref="C63:F63"/>
    <mergeCell ref="G63:I63"/>
    <mergeCell ref="Y63:AB63"/>
    <mergeCell ref="AC63:AE63"/>
    <mergeCell ref="C64:F64"/>
    <mergeCell ref="G64:I64"/>
    <mergeCell ref="Y64:AB64"/>
    <mergeCell ref="AC64:AE64"/>
    <mergeCell ref="B50:B65"/>
    <mergeCell ref="C61:F61"/>
    <mergeCell ref="G61:I61"/>
    <mergeCell ref="Y61:AB61"/>
    <mergeCell ref="AC61:AE61"/>
    <mergeCell ref="C62:F62"/>
    <mergeCell ref="G62:I62"/>
    <mergeCell ref="Y62:AB62"/>
    <mergeCell ref="AC62:AE62"/>
    <mergeCell ref="C59:F59"/>
    <mergeCell ref="Y80:AG81"/>
    <mergeCell ref="AH80:AR81"/>
    <mergeCell ref="AS80:AS81"/>
    <mergeCell ref="D72:G72"/>
    <mergeCell ref="H72:W72"/>
    <mergeCell ref="Z72:AC72"/>
    <mergeCell ref="AD72:AS72"/>
    <mergeCell ref="B73:B77"/>
    <mergeCell ref="C74:AS75"/>
    <mergeCell ref="AE77:AO77"/>
    <mergeCell ref="AR77:AS77"/>
    <mergeCell ref="AH82:AR83"/>
    <mergeCell ref="AS82:AS83"/>
    <mergeCell ref="C84:C85"/>
    <mergeCell ref="D84:L85"/>
    <mergeCell ref="M84:V85"/>
    <mergeCell ref="W84:W85"/>
    <mergeCell ref="X84:X85"/>
    <mergeCell ref="Y84:AG85"/>
    <mergeCell ref="AH84:AR85"/>
    <mergeCell ref="AS84:AS85"/>
    <mergeCell ref="C82:C83"/>
    <mergeCell ref="D82:L83"/>
    <mergeCell ref="M82:V83"/>
    <mergeCell ref="W82:W83"/>
    <mergeCell ref="X82:X83"/>
    <mergeCell ref="Y82:AG83"/>
    <mergeCell ref="C90:C91"/>
    <mergeCell ref="D90:L91"/>
    <mergeCell ref="M90:V91"/>
    <mergeCell ref="W90:W91"/>
    <mergeCell ref="C92:C93"/>
    <mergeCell ref="D92:L93"/>
    <mergeCell ref="M92:V93"/>
    <mergeCell ref="W92:W93"/>
    <mergeCell ref="C86:C87"/>
    <mergeCell ref="D86:L87"/>
    <mergeCell ref="M86:V87"/>
    <mergeCell ref="W86:W87"/>
    <mergeCell ref="C88:C89"/>
    <mergeCell ref="D88:L89"/>
    <mergeCell ref="M88:V89"/>
    <mergeCell ref="W88:W89"/>
    <mergeCell ref="AH94:AR95"/>
    <mergeCell ref="AS94:AS95"/>
    <mergeCell ref="B97:B114"/>
    <mergeCell ref="AN97:AR97"/>
    <mergeCell ref="C98:AS99"/>
    <mergeCell ref="C100:C114"/>
    <mergeCell ref="D101:AS114"/>
    <mergeCell ref="X92:X93"/>
    <mergeCell ref="Y92:AG93"/>
    <mergeCell ref="AH92:AR93"/>
    <mergeCell ref="AS92:AS93"/>
    <mergeCell ref="C94:C95"/>
    <mergeCell ref="D94:L95"/>
    <mergeCell ref="M94:V95"/>
    <mergeCell ref="W94:W95"/>
    <mergeCell ref="X94:X95"/>
    <mergeCell ref="Y94:AG95"/>
    <mergeCell ref="B79:B95"/>
    <mergeCell ref="C79:AS79"/>
    <mergeCell ref="C80:C81"/>
    <mergeCell ref="D80:L81"/>
    <mergeCell ref="M80:V81"/>
    <mergeCell ref="W80:W81"/>
    <mergeCell ref="X80:X81"/>
  </mergeCells>
  <conditionalFormatting sqref="D7:L7">
    <cfRule type="containsText" dxfId="37" priority="1" operator="containsText" text="rev">
      <formula>NOT(ISERROR(SEARCH("rev",D7)))</formula>
    </cfRule>
  </conditionalFormatting>
  <dataValidations count="17">
    <dataValidation type="list" allowBlank="1" showInputMessage="1" showErrorMessage="1" promptTitle="OPTIONS:" prompt="Select From List" sqref="K22:P23" xr:uid="{14B00C15-591E-4281-8E39-0D01200EFAD5}">
      <formula1>"Top of Truss, Bottom of Truss, Inside the Truss"</formula1>
    </dataValidation>
    <dataValidation type="list" allowBlank="1" showInputMessage="1" showErrorMessage="1" promptTitle="OPTIONS:" prompt="Select From List" sqref="K24:P25" xr:uid="{6BF8B028-6028-4553-9914-56A2092F56E5}">
      <formula1>DriveType</formula1>
    </dataValidation>
    <dataValidation type="list" allowBlank="1" showInputMessage="1" showErrorMessage="1" sqref="Y24:AF25" xr:uid="{07D7123F-0AAB-45B9-B37B-8AE65196AD36}">
      <formula1>MotorControlType</formula1>
    </dataValidation>
    <dataValidation type="list" allowBlank="1" showInputMessage="1" showErrorMessage="1" sqref="M16:W17" xr:uid="{EA0A3599-960B-443A-9FCA-F661A83A6BA3}">
      <formula1>"Up Running, Down Running"</formula1>
    </dataValidation>
    <dataValidation type="list" allowBlank="1" showInputMessage="1" showErrorMessage="1" sqref="M12:W13" xr:uid="{E73BA04E-0A8C-49A6-A9F9-F939BC99BD0E}">
      <formula1>"No, Yes : see attached write-up, N/A"</formula1>
    </dataValidation>
    <dataValidation type="list" allowBlank="1" showInputMessage="1" showErrorMessage="1" sqref="AH80:AR81 M88:V89" xr:uid="{46107AA9-D7C6-409D-95CC-20CA1D192DE8}">
      <formula1>SafetyCodeforElevators</formula1>
    </dataValidation>
    <dataValidation type="list" allowBlank="1" showInputMessage="1" showErrorMessage="1" sqref="M80" xr:uid="{5840C07C-8AEC-41AD-A230-91E9E76C7C90}">
      <formula1>SafetyCode</formula1>
    </dataValidation>
    <dataValidation type="list" allowBlank="1" showInputMessage="1" showErrorMessage="1" promptTitle="OPTIONS:" prompt="Select From List" sqref="WVR982967:WVW982969 JF23:JK25 TB23:TG25 ACX23:ADC25 AMT23:AMY25 AWP23:AWU25 BGL23:BGQ25 BQH23:BQM25 CAD23:CAI25 CJZ23:CKE25 CTV23:CUA25 DDR23:DDW25 DNN23:DNS25 DXJ23:DXO25 EHF23:EHK25 ERB23:ERG25 FAX23:FBC25 FKT23:FKY25 FUP23:FUU25 GEL23:GEQ25 GOH23:GOM25 GYD23:GYI25 HHZ23:HIE25 HRV23:HSA25 IBR23:IBW25 ILN23:ILS25 IVJ23:IVO25 JFF23:JFK25 JPB23:JPG25 JYX23:JZC25 KIT23:KIY25 KSP23:KSU25 LCL23:LCQ25 LMH23:LMM25 LWD23:LWI25 MFZ23:MGE25 MPV23:MQA25 MZR23:MZW25 NJN23:NJS25 NTJ23:NTO25 ODF23:ODK25 ONB23:ONG25 OWX23:OXC25 PGT23:PGY25 PQP23:PQU25 QAL23:QAQ25 QKH23:QKM25 QUD23:QUI25 RDZ23:REE25 RNV23:ROA25 RXR23:RXW25 SHN23:SHS25 SRJ23:SRO25 TBF23:TBK25 TLB23:TLG25 TUX23:TVC25 UET23:UEY25 UOP23:UOU25 UYL23:UYQ25 VIH23:VIM25 VSD23:VSI25 WBZ23:WCE25 WLV23:WMA25 WVR23:WVW25 K65464:P65466 JF65463:JK65465 TB65463:TG65465 ACX65463:ADC65465 AMT65463:AMY65465 AWP65463:AWU65465 BGL65463:BGQ65465 BQH65463:BQM65465 CAD65463:CAI65465 CJZ65463:CKE65465 CTV65463:CUA65465 DDR65463:DDW65465 DNN65463:DNS65465 DXJ65463:DXO65465 EHF65463:EHK65465 ERB65463:ERG65465 FAX65463:FBC65465 FKT65463:FKY65465 FUP65463:FUU65465 GEL65463:GEQ65465 GOH65463:GOM65465 GYD65463:GYI65465 HHZ65463:HIE65465 HRV65463:HSA65465 IBR65463:IBW65465 ILN65463:ILS65465 IVJ65463:IVO65465 JFF65463:JFK65465 JPB65463:JPG65465 JYX65463:JZC65465 KIT65463:KIY65465 KSP65463:KSU65465 LCL65463:LCQ65465 LMH65463:LMM65465 LWD65463:LWI65465 MFZ65463:MGE65465 MPV65463:MQA65465 MZR65463:MZW65465 NJN65463:NJS65465 NTJ65463:NTO65465 ODF65463:ODK65465 ONB65463:ONG65465 OWX65463:OXC65465 PGT65463:PGY65465 PQP65463:PQU65465 QAL65463:QAQ65465 QKH65463:QKM65465 QUD65463:QUI65465 RDZ65463:REE65465 RNV65463:ROA65465 RXR65463:RXW65465 SHN65463:SHS65465 SRJ65463:SRO65465 TBF65463:TBK65465 TLB65463:TLG65465 TUX65463:TVC65465 UET65463:UEY65465 UOP65463:UOU65465 UYL65463:UYQ65465 VIH65463:VIM65465 VSD65463:VSI65465 WBZ65463:WCE65465 WLV65463:WMA65465 WVR65463:WVW65465 K131000:P131002 JF130999:JK131001 TB130999:TG131001 ACX130999:ADC131001 AMT130999:AMY131001 AWP130999:AWU131001 BGL130999:BGQ131001 BQH130999:BQM131001 CAD130999:CAI131001 CJZ130999:CKE131001 CTV130999:CUA131001 DDR130999:DDW131001 DNN130999:DNS131001 DXJ130999:DXO131001 EHF130999:EHK131001 ERB130999:ERG131001 FAX130999:FBC131001 FKT130999:FKY131001 FUP130999:FUU131001 GEL130999:GEQ131001 GOH130999:GOM131001 GYD130999:GYI131001 HHZ130999:HIE131001 HRV130999:HSA131001 IBR130999:IBW131001 ILN130999:ILS131001 IVJ130999:IVO131001 JFF130999:JFK131001 JPB130999:JPG131001 JYX130999:JZC131001 KIT130999:KIY131001 KSP130999:KSU131001 LCL130999:LCQ131001 LMH130999:LMM131001 LWD130999:LWI131001 MFZ130999:MGE131001 MPV130999:MQA131001 MZR130999:MZW131001 NJN130999:NJS131001 NTJ130999:NTO131001 ODF130999:ODK131001 ONB130999:ONG131001 OWX130999:OXC131001 PGT130999:PGY131001 PQP130999:PQU131001 QAL130999:QAQ131001 QKH130999:QKM131001 QUD130999:QUI131001 RDZ130999:REE131001 RNV130999:ROA131001 RXR130999:RXW131001 SHN130999:SHS131001 SRJ130999:SRO131001 TBF130999:TBK131001 TLB130999:TLG131001 TUX130999:TVC131001 UET130999:UEY131001 UOP130999:UOU131001 UYL130999:UYQ131001 VIH130999:VIM131001 VSD130999:VSI131001 WBZ130999:WCE131001 WLV130999:WMA131001 WVR130999:WVW131001 K196536:P196538 JF196535:JK196537 TB196535:TG196537 ACX196535:ADC196537 AMT196535:AMY196537 AWP196535:AWU196537 BGL196535:BGQ196537 BQH196535:BQM196537 CAD196535:CAI196537 CJZ196535:CKE196537 CTV196535:CUA196537 DDR196535:DDW196537 DNN196535:DNS196537 DXJ196535:DXO196537 EHF196535:EHK196537 ERB196535:ERG196537 FAX196535:FBC196537 FKT196535:FKY196537 FUP196535:FUU196537 GEL196535:GEQ196537 GOH196535:GOM196537 GYD196535:GYI196537 HHZ196535:HIE196537 HRV196535:HSA196537 IBR196535:IBW196537 ILN196535:ILS196537 IVJ196535:IVO196537 JFF196535:JFK196537 JPB196535:JPG196537 JYX196535:JZC196537 KIT196535:KIY196537 KSP196535:KSU196537 LCL196535:LCQ196537 LMH196535:LMM196537 LWD196535:LWI196537 MFZ196535:MGE196537 MPV196535:MQA196537 MZR196535:MZW196537 NJN196535:NJS196537 NTJ196535:NTO196537 ODF196535:ODK196537 ONB196535:ONG196537 OWX196535:OXC196537 PGT196535:PGY196537 PQP196535:PQU196537 QAL196535:QAQ196537 QKH196535:QKM196537 QUD196535:QUI196537 RDZ196535:REE196537 RNV196535:ROA196537 RXR196535:RXW196537 SHN196535:SHS196537 SRJ196535:SRO196537 TBF196535:TBK196537 TLB196535:TLG196537 TUX196535:TVC196537 UET196535:UEY196537 UOP196535:UOU196537 UYL196535:UYQ196537 VIH196535:VIM196537 VSD196535:VSI196537 WBZ196535:WCE196537 WLV196535:WMA196537 WVR196535:WVW196537 K262072:P262074 JF262071:JK262073 TB262071:TG262073 ACX262071:ADC262073 AMT262071:AMY262073 AWP262071:AWU262073 BGL262071:BGQ262073 BQH262071:BQM262073 CAD262071:CAI262073 CJZ262071:CKE262073 CTV262071:CUA262073 DDR262071:DDW262073 DNN262071:DNS262073 DXJ262071:DXO262073 EHF262071:EHK262073 ERB262071:ERG262073 FAX262071:FBC262073 FKT262071:FKY262073 FUP262071:FUU262073 GEL262071:GEQ262073 GOH262071:GOM262073 GYD262071:GYI262073 HHZ262071:HIE262073 HRV262071:HSA262073 IBR262071:IBW262073 ILN262071:ILS262073 IVJ262071:IVO262073 JFF262071:JFK262073 JPB262071:JPG262073 JYX262071:JZC262073 KIT262071:KIY262073 KSP262071:KSU262073 LCL262071:LCQ262073 LMH262071:LMM262073 LWD262071:LWI262073 MFZ262071:MGE262073 MPV262071:MQA262073 MZR262071:MZW262073 NJN262071:NJS262073 NTJ262071:NTO262073 ODF262071:ODK262073 ONB262071:ONG262073 OWX262071:OXC262073 PGT262071:PGY262073 PQP262071:PQU262073 QAL262071:QAQ262073 QKH262071:QKM262073 QUD262071:QUI262073 RDZ262071:REE262073 RNV262071:ROA262073 RXR262071:RXW262073 SHN262071:SHS262073 SRJ262071:SRO262073 TBF262071:TBK262073 TLB262071:TLG262073 TUX262071:TVC262073 UET262071:UEY262073 UOP262071:UOU262073 UYL262071:UYQ262073 VIH262071:VIM262073 VSD262071:VSI262073 WBZ262071:WCE262073 WLV262071:WMA262073 WVR262071:WVW262073 K327608:P327610 JF327607:JK327609 TB327607:TG327609 ACX327607:ADC327609 AMT327607:AMY327609 AWP327607:AWU327609 BGL327607:BGQ327609 BQH327607:BQM327609 CAD327607:CAI327609 CJZ327607:CKE327609 CTV327607:CUA327609 DDR327607:DDW327609 DNN327607:DNS327609 DXJ327607:DXO327609 EHF327607:EHK327609 ERB327607:ERG327609 FAX327607:FBC327609 FKT327607:FKY327609 FUP327607:FUU327609 GEL327607:GEQ327609 GOH327607:GOM327609 GYD327607:GYI327609 HHZ327607:HIE327609 HRV327607:HSA327609 IBR327607:IBW327609 ILN327607:ILS327609 IVJ327607:IVO327609 JFF327607:JFK327609 JPB327607:JPG327609 JYX327607:JZC327609 KIT327607:KIY327609 KSP327607:KSU327609 LCL327607:LCQ327609 LMH327607:LMM327609 LWD327607:LWI327609 MFZ327607:MGE327609 MPV327607:MQA327609 MZR327607:MZW327609 NJN327607:NJS327609 NTJ327607:NTO327609 ODF327607:ODK327609 ONB327607:ONG327609 OWX327607:OXC327609 PGT327607:PGY327609 PQP327607:PQU327609 QAL327607:QAQ327609 QKH327607:QKM327609 QUD327607:QUI327609 RDZ327607:REE327609 RNV327607:ROA327609 RXR327607:RXW327609 SHN327607:SHS327609 SRJ327607:SRO327609 TBF327607:TBK327609 TLB327607:TLG327609 TUX327607:TVC327609 UET327607:UEY327609 UOP327607:UOU327609 UYL327607:UYQ327609 VIH327607:VIM327609 VSD327607:VSI327609 WBZ327607:WCE327609 WLV327607:WMA327609 WVR327607:WVW327609 K393144:P393146 JF393143:JK393145 TB393143:TG393145 ACX393143:ADC393145 AMT393143:AMY393145 AWP393143:AWU393145 BGL393143:BGQ393145 BQH393143:BQM393145 CAD393143:CAI393145 CJZ393143:CKE393145 CTV393143:CUA393145 DDR393143:DDW393145 DNN393143:DNS393145 DXJ393143:DXO393145 EHF393143:EHK393145 ERB393143:ERG393145 FAX393143:FBC393145 FKT393143:FKY393145 FUP393143:FUU393145 GEL393143:GEQ393145 GOH393143:GOM393145 GYD393143:GYI393145 HHZ393143:HIE393145 HRV393143:HSA393145 IBR393143:IBW393145 ILN393143:ILS393145 IVJ393143:IVO393145 JFF393143:JFK393145 JPB393143:JPG393145 JYX393143:JZC393145 KIT393143:KIY393145 KSP393143:KSU393145 LCL393143:LCQ393145 LMH393143:LMM393145 LWD393143:LWI393145 MFZ393143:MGE393145 MPV393143:MQA393145 MZR393143:MZW393145 NJN393143:NJS393145 NTJ393143:NTO393145 ODF393143:ODK393145 ONB393143:ONG393145 OWX393143:OXC393145 PGT393143:PGY393145 PQP393143:PQU393145 QAL393143:QAQ393145 QKH393143:QKM393145 QUD393143:QUI393145 RDZ393143:REE393145 RNV393143:ROA393145 RXR393143:RXW393145 SHN393143:SHS393145 SRJ393143:SRO393145 TBF393143:TBK393145 TLB393143:TLG393145 TUX393143:TVC393145 UET393143:UEY393145 UOP393143:UOU393145 UYL393143:UYQ393145 VIH393143:VIM393145 VSD393143:VSI393145 WBZ393143:WCE393145 WLV393143:WMA393145 WVR393143:WVW393145 K458680:P458682 JF458679:JK458681 TB458679:TG458681 ACX458679:ADC458681 AMT458679:AMY458681 AWP458679:AWU458681 BGL458679:BGQ458681 BQH458679:BQM458681 CAD458679:CAI458681 CJZ458679:CKE458681 CTV458679:CUA458681 DDR458679:DDW458681 DNN458679:DNS458681 DXJ458679:DXO458681 EHF458679:EHK458681 ERB458679:ERG458681 FAX458679:FBC458681 FKT458679:FKY458681 FUP458679:FUU458681 GEL458679:GEQ458681 GOH458679:GOM458681 GYD458679:GYI458681 HHZ458679:HIE458681 HRV458679:HSA458681 IBR458679:IBW458681 ILN458679:ILS458681 IVJ458679:IVO458681 JFF458679:JFK458681 JPB458679:JPG458681 JYX458679:JZC458681 KIT458679:KIY458681 KSP458679:KSU458681 LCL458679:LCQ458681 LMH458679:LMM458681 LWD458679:LWI458681 MFZ458679:MGE458681 MPV458679:MQA458681 MZR458679:MZW458681 NJN458679:NJS458681 NTJ458679:NTO458681 ODF458679:ODK458681 ONB458679:ONG458681 OWX458679:OXC458681 PGT458679:PGY458681 PQP458679:PQU458681 QAL458679:QAQ458681 QKH458679:QKM458681 QUD458679:QUI458681 RDZ458679:REE458681 RNV458679:ROA458681 RXR458679:RXW458681 SHN458679:SHS458681 SRJ458679:SRO458681 TBF458679:TBK458681 TLB458679:TLG458681 TUX458679:TVC458681 UET458679:UEY458681 UOP458679:UOU458681 UYL458679:UYQ458681 VIH458679:VIM458681 VSD458679:VSI458681 WBZ458679:WCE458681 WLV458679:WMA458681 WVR458679:WVW458681 K524216:P524218 JF524215:JK524217 TB524215:TG524217 ACX524215:ADC524217 AMT524215:AMY524217 AWP524215:AWU524217 BGL524215:BGQ524217 BQH524215:BQM524217 CAD524215:CAI524217 CJZ524215:CKE524217 CTV524215:CUA524217 DDR524215:DDW524217 DNN524215:DNS524217 DXJ524215:DXO524217 EHF524215:EHK524217 ERB524215:ERG524217 FAX524215:FBC524217 FKT524215:FKY524217 FUP524215:FUU524217 GEL524215:GEQ524217 GOH524215:GOM524217 GYD524215:GYI524217 HHZ524215:HIE524217 HRV524215:HSA524217 IBR524215:IBW524217 ILN524215:ILS524217 IVJ524215:IVO524217 JFF524215:JFK524217 JPB524215:JPG524217 JYX524215:JZC524217 KIT524215:KIY524217 KSP524215:KSU524217 LCL524215:LCQ524217 LMH524215:LMM524217 LWD524215:LWI524217 MFZ524215:MGE524217 MPV524215:MQA524217 MZR524215:MZW524217 NJN524215:NJS524217 NTJ524215:NTO524217 ODF524215:ODK524217 ONB524215:ONG524217 OWX524215:OXC524217 PGT524215:PGY524217 PQP524215:PQU524217 QAL524215:QAQ524217 QKH524215:QKM524217 QUD524215:QUI524217 RDZ524215:REE524217 RNV524215:ROA524217 RXR524215:RXW524217 SHN524215:SHS524217 SRJ524215:SRO524217 TBF524215:TBK524217 TLB524215:TLG524217 TUX524215:TVC524217 UET524215:UEY524217 UOP524215:UOU524217 UYL524215:UYQ524217 VIH524215:VIM524217 VSD524215:VSI524217 WBZ524215:WCE524217 WLV524215:WMA524217 WVR524215:WVW524217 K589752:P589754 JF589751:JK589753 TB589751:TG589753 ACX589751:ADC589753 AMT589751:AMY589753 AWP589751:AWU589753 BGL589751:BGQ589753 BQH589751:BQM589753 CAD589751:CAI589753 CJZ589751:CKE589753 CTV589751:CUA589753 DDR589751:DDW589753 DNN589751:DNS589753 DXJ589751:DXO589753 EHF589751:EHK589753 ERB589751:ERG589753 FAX589751:FBC589753 FKT589751:FKY589753 FUP589751:FUU589753 GEL589751:GEQ589753 GOH589751:GOM589753 GYD589751:GYI589753 HHZ589751:HIE589753 HRV589751:HSA589753 IBR589751:IBW589753 ILN589751:ILS589753 IVJ589751:IVO589753 JFF589751:JFK589753 JPB589751:JPG589753 JYX589751:JZC589753 KIT589751:KIY589753 KSP589751:KSU589753 LCL589751:LCQ589753 LMH589751:LMM589753 LWD589751:LWI589753 MFZ589751:MGE589753 MPV589751:MQA589753 MZR589751:MZW589753 NJN589751:NJS589753 NTJ589751:NTO589753 ODF589751:ODK589753 ONB589751:ONG589753 OWX589751:OXC589753 PGT589751:PGY589753 PQP589751:PQU589753 QAL589751:QAQ589753 QKH589751:QKM589753 QUD589751:QUI589753 RDZ589751:REE589753 RNV589751:ROA589753 RXR589751:RXW589753 SHN589751:SHS589753 SRJ589751:SRO589753 TBF589751:TBK589753 TLB589751:TLG589753 TUX589751:TVC589753 UET589751:UEY589753 UOP589751:UOU589753 UYL589751:UYQ589753 VIH589751:VIM589753 VSD589751:VSI589753 WBZ589751:WCE589753 WLV589751:WMA589753 WVR589751:WVW589753 K655288:P655290 JF655287:JK655289 TB655287:TG655289 ACX655287:ADC655289 AMT655287:AMY655289 AWP655287:AWU655289 BGL655287:BGQ655289 BQH655287:BQM655289 CAD655287:CAI655289 CJZ655287:CKE655289 CTV655287:CUA655289 DDR655287:DDW655289 DNN655287:DNS655289 DXJ655287:DXO655289 EHF655287:EHK655289 ERB655287:ERG655289 FAX655287:FBC655289 FKT655287:FKY655289 FUP655287:FUU655289 GEL655287:GEQ655289 GOH655287:GOM655289 GYD655287:GYI655289 HHZ655287:HIE655289 HRV655287:HSA655289 IBR655287:IBW655289 ILN655287:ILS655289 IVJ655287:IVO655289 JFF655287:JFK655289 JPB655287:JPG655289 JYX655287:JZC655289 KIT655287:KIY655289 KSP655287:KSU655289 LCL655287:LCQ655289 LMH655287:LMM655289 LWD655287:LWI655289 MFZ655287:MGE655289 MPV655287:MQA655289 MZR655287:MZW655289 NJN655287:NJS655289 NTJ655287:NTO655289 ODF655287:ODK655289 ONB655287:ONG655289 OWX655287:OXC655289 PGT655287:PGY655289 PQP655287:PQU655289 QAL655287:QAQ655289 QKH655287:QKM655289 QUD655287:QUI655289 RDZ655287:REE655289 RNV655287:ROA655289 RXR655287:RXW655289 SHN655287:SHS655289 SRJ655287:SRO655289 TBF655287:TBK655289 TLB655287:TLG655289 TUX655287:TVC655289 UET655287:UEY655289 UOP655287:UOU655289 UYL655287:UYQ655289 VIH655287:VIM655289 VSD655287:VSI655289 WBZ655287:WCE655289 WLV655287:WMA655289 WVR655287:WVW655289 K720824:P720826 JF720823:JK720825 TB720823:TG720825 ACX720823:ADC720825 AMT720823:AMY720825 AWP720823:AWU720825 BGL720823:BGQ720825 BQH720823:BQM720825 CAD720823:CAI720825 CJZ720823:CKE720825 CTV720823:CUA720825 DDR720823:DDW720825 DNN720823:DNS720825 DXJ720823:DXO720825 EHF720823:EHK720825 ERB720823:ERG720825 FAX720823:FBC720825 FKT720823:FKY720825 FUP720823:FUU720825 GEL720823:GEQ720825 GOH720823:GOM720825 GYD720823:GYI720825 HHZ720823:HIE720825 HRV720823:HSA720825 IBR720823:IBW720825 ILN720823:ILS720825 IVJ720823:IVO720825 JFF720823:JFK720825 JPB720823:JPG720825 JYX720823:JZC720825 KIT720823:KIY720825 KSP720823:KSU720825 LCL720823:LCQ720825 LMH720823:LMM720825 LWD720823:LWI720825 MFZ720823:MGE720825 MPV720823:MQA720825 MZR720823:MZW720825 NJN720823:NJS720825 NTJ720823:NTO720825 ODF720823:ODK720825 ONB720823:ONG720825 OWX720823:OXC720825 PGT720823:PGY720825 PQP720823:PQU720825 QAL720823:QAQ720825 QKH720823:QKM720825 QUD720823:QUI720825 RDZ720823:REE720825 RNV720823:ROA720825 RXR720823:RXW720825 SHN720823:SHS720825 SRJ720823:SRO720825 TBF720823:TBK720825 TLB720823:TLG720825 TUX720823:TVC720825 UET720823:UEY720825 UOP720823:UOU720825 UYL720823:UYQ720825 VIH720823:VIM720825 VSD720823:VSI720825 WBZ720823:WCE720825 WLV720823:WMA720825 WVR720823:WVW720825 K786360:P786362 JF786359:JK786361 TB786359:TG786361 ACX786359:ADC786361 AMT786359:AMY786361 AWP786359:AWU786361 BGL786359:BGQ786361 BQH786359:BQM786361 CAD786359:CAI786361 CJZ786359:CKE786361 CTV786359:CUA786361 DDR786359:DDW786361 DNN786359:DNS786361 DXJ786359:DXO786361 EHF786359:EHK786361 ERB786359:ERG786361 FAX786359:FBC786361 FKT786359:FKY786361 FUP786359:FUU786361 GEL786359:GEQ786361 GOH786359:GOM786361 GYD786359:GYI786361 HHZ786359:HIE786361 HRV786359:HSA786361 IBR786359:IBW786361 ILN786359:ILS786361 IVJ786359:IVO786361 JFF786359:JFK786361 JPB786359:JPG786361 JYX786359:JZC786361 KIT786359:KIY786361 KSP786359:KSU786361 LCL786359:LCQ786361 LMH786359:LMM786361 LWD786359:LWI786361 MFZ786359:MGE786361 MPV786359:MQA786361 MZR786359:MZW786361 NJN786359:NJS786361 NTJ786359:NTO786361 ODF786359:ODK786361 ONB786359:ONG786361 OWX786359:OXC786361 PGT786359:PGY786361 PQP786359:PQU786361 QAL786359:QAQ786361 QKH786359:QKM786361 QUD786359:QUI786361 RDZ786359:REE786361 RNV786359:ROA786361 RXR786359:RXW786361 SHN786359:SHS786361 SRJ786359:SRO786361 TBF786359:TBK786361 TLB786359:TLG786361 TUX786359:TVC786361 UET786359:UEY786361 UOP786359:UOU786361 UYL786359:UYQ786361 VIH786359:VIM786361 VSD786359:VSI786361 WBZ786359:WCE786361 WLV786359:WMA786361 WVR786359:WVW786361 K851896:P851898 JF851895:JK851897 TB851895:TG851897 ACX851895:ADC851897 AMT851895:AMY851897 AWP851895:AWU851897 BGL851895:BGQ851897 BQH851895:BQM851897 CAD851895:CAI851897 CJZ851895:CKE851897 CTV851895:CUA851897 DDR851895:DDW851897 DNN851895:DNS851897 DXJ851895:DXO851897 EHF851895:EHK851897 ERB851895:ERG851897 FAX851895:FBC851897 FKT851895:FKY851897 FUP851895:FUU851897 GEL851895:GEQ851897 GOH851895:GOM851897 GYD851895:GYI851897 HHZ851895:HIE851897 HRV851895:HSA851897 IBR851895:IBW851897 ILN851895:ILS851897 IVJ851895:IVO851897 JFF851895:JFK851897 JPB851895:JPG851897 JYX851895:JZC851897 KIT851895:KIY851897 KSP851895:KSU851897 LCL851895:LCQ851897 LMH851895:LMM851897 LWD851895:LWI851897 MFZ851895:MGE851897 MPV851895:MQA851897 MZR851895:MZW851897 NJN851895:NJS851897 NTJ851895:NTO851897 ODF851895:ODK851897 ONB851895:ONG851897 OWX851895:OXC851897 PGT851895:PGY851897 PQP851895:PQU851897 QAL851895:QAQ851897 QKH851895:QKM851897 QUD851895:QUI851897 RDZ851895:REE851897 RNV851895:ROA851897 RXR851895:RXW851897 SHN851895:SHS851897 SRJ851895:SRO851897 TBF851895:TBK851897 TLB851895:TLG851897 TUX851895:TVC851897 UET851895:UEY851897 UOP851895:UOU851897 UYL851895:UYQ851897 VIH851895:VIM851897 VSD851895:VSI851897 WBZ851895:WCE851897 WLV851895:WMA851897 WVR851895:WVW851897 K917432:P917434 JF917431:JK917433 TB917431:TG917433 ACX917431:ADC917433 AMT917431:AMY917433 AWP917431:AWU917433 BGL917431:BGQ917433 BQH917431:BQM917433 CAD917431:CAI917433 CJZ917431:CKE917433 CTV917431:CUA917433 DDR917431:DDW917433 DNN917431:DNS917433 DXJ917431:DXO917433 EHF917431:EHK917433 ERB917431:ERG917433 FAX917431:FBC917433 FKT917431:FKY917433 FUP917431:FUU917433 GEL917431:GEQ917433 GOH917431:GOM917433 GYD917431:GYI917433 HHZ917431:HIE917433 HRV917431:HSA917433 IBR917431:IBW917433 ILN917431:ILS917433 IVJ917431:IVO917433 JFF917431:JFK917433 JPB917431:JPG917433 JYX917431:JZC917433 KIT917431:KIY917433 KSP917431:KSU917433 LCL917431:LCQ917433 LMH917431:LMM917433 LWD917431:LWI917433 MFZ917431:MGE917433 MPV917431:MQA917433 MZR917431:MZW917433 NJN917431:NJS917433 NTJ917431:NTO917433 ODF917431:ODK917433 ONB917431:ONG917433 OWX917431:OXC917433 PGT917431:PGY917433 PQP917431:PQU917433 QAL917431:QAQ917433 QKH917431:QKM917433 QUD917431:QUI917433 RDZ917431:REE917433 RNV917431:ROA917433 RXR917431:RXW917433 SHN917431:SHS917433 SRJ917431:SRO917433 TBF917431:TBK917433 TLB917431:TLG917433 TUX917431:TVC917433 UET917431:UEY917433 UOP917431:UOU917433 UYL917431:UYQ917433 VIH917431:VIM917433 VSD917431:VSI917433 WBZ917431:WCE917433 WLV917431:WMA917433 WVR917431:WVW917433 K982968:P982970 JF982967:JK982969 TB982967:TG982969 ACX982967:ADC982969 AMT982967:AMY982969 AWP982967:AWU982969 BGL982967:BGQ982969 BQH982967:BQM982969 CAD982967:CAI982969 CJZ982967:CKE982969 CTV982967:CUA982969 DDR982967:DDW982969 DNN982967:DNS982969 DXJ982967:DXO982969 EHF982967:EHK982969 ERB982967:ERG982969 FAX982967:FBC982969 FKT982967:FKY982969 FUP982967:FUU982969 GEL982967:GEQ982969 GOH982967:GOM982969 GYD982967:GYI982969 HHZ982967:HIE982969 HRV982967:HSA982969 IBR982967:IBW982969 ILN982967:ILS982969 IVJ982967:IVO982969 JFF982967:JFK982969 JPB982967:JPG982969 JYX982967:JZC982969 KIT982967:KIY982969 KSP982967:KSU982969 LCL982967:LCQ982969 LMH982967:LMM982969 LWD982967:LWI982969 MFZ982967:MGE982969 MPV982967:MQA982969 MZR982967:MZW982969 NJN982967:NJS982969 NTJ982967:NTO982969 ODF982967:ODK982969 ONB982967:ONG982969 OWX982967:OXC982969 PGT982967:PGY982969 PQP982967:PQU982969 QAL982967:QAQ982969 QKH982967:QKM982969 QUD982967:QUI982969 RDZ982967:REE982969 RNV982967:ROA982969 RXR982967:RXW982969 SHN982967:SHS982969 SRJ982967:SRO982969 TBF982967:TBK982969 TLB982967:TLG982969 TUX982967:TVC982969 UET982967:UEY982969 UOP982967:UOU982969 UYL982967:UYQ982969 VIH982967:VIM982969 VSD982967:VSI982969 WBZ982967:WCE982969 WLV982967:WMA982969 K26:P26" xr:uid="{2EDDA8F5-B1FC-42A7-B07F-6234C3F14287}">
      <formula1>$BP$8:$BP$15</formula1>
    </dataValidation>
    <dataValidation type="list" allowBlank="1" showInputMessage="1" showErrorMessage="1" sqref="WWF982967 JT23 TP23 ADL23 ANH23 AXD23 BGZ23 BQV23 CAR23 CKN23 CUJ23 DEF23 DOB23 DXX23 EHT23 ERP23 FBL23 FLH23 FVD23 GEZ23 GOV23 GYR23 HIN23 HSJ23 ICF23 IMB23 IVX23 JFT23 JPP23 JZL23 KJH23 KTD23 LCZ23 LMV23 LWR23 MGN23 MQJ23 NAF23 NKB23 NTX23 ODT23 ONP23 OXL23 PHH23 PRD23 QAZ23 QKV23 QUR23 REN23 ROJ23 RYF23 SIB23 SRX23 TBT23 TLP23 TVL23 UFH23 UPD23 UYZ23 VIV23 VSR23 WCN23 WMJ23 WWF23 Y65464 JT65463 TP65463 ADL65463 ANH65463 AXD65463 BGZ65463 BQV65463 CAR65463 CKN65463 CUJ65463 DEF65463 DOB65463 DXX65463 EHT65463 ERP65463 FBL65463 FLH65463 FVD65463 GEZ65463 GOV65463 GYR65463 HIN65463 HSJ65463 ICF65463 IMB65463 IVX65463 JFT65463 JPP65463 JZL65463 KJH65463 KTD65463 LCZ65463 LMV65463 LWR65463 MGN65463 MQJ65463 NAF65463 NKB65463 NTX65463 ODT65463 ONP65463 OXL65463 PHH65463 PRD65463 QAZ65463 QKV65463 QUR65463 REN65463 ROJ65463 RYF65463 SIB65463 SRX65463 TBT65463 TLP65463 TVL65463 UFH65463 UPD65463 UYZ65463 VIV65463 VSR65463 WCN65463 WMJ65463 WWF65463 Y131000 JT130999 TP130999 ADL130999 ANH130999 AXD130999 BGZ130999 BQV130999 CAR130999 CKN130999 CUJ130999 DEF130999 DOB130999 DXX130999 EHT130999 ERP130999 FBL130999 FLH130999 FVD130999 GEZ130999 GOV130999 GYR130999 HIN130999 HSJ130999 ICF130999 IMB130999 IVX130999 JFT130999 JPP130999 JZL130999 KJH130999 KTD130999 LCZ130999 LMV130999 LWR130999 MGN130999 MQJ130999 NAF130999 NKB130999 NTX130999 ODT130999 ONP130999 OXL130999 PHH130999 PRD130999 QAZ130999 QKV130999 QUR130999 REN130999 ROJ130999 RYF130999 SIB130999 SRX130999 TBT130999 TLP130999 TVL130999 UFH130999 UPD130999 UYZ130999 VIV130999 VSR130999 WCN130999 WMJ130999 WWF130999 Y196536 JT196535 TP196535 ADL196535 ANH196535 AXD196535 BGZ196535 BQV196535 CAR196535 CKN196535 CUJ196535 DEF196535 DOB196535 DXX196535 EHT196535 ERP196535 FBL196535 FLH196535 FVD196535 GEZ196535 GOV196535 GYR196535 HIN196535 HSJ196535 ICF196535 IMB196535 IVX196535 JFT196535 JPP196535 JZL196535 KJH196535 KTD196535 LCZ196535 LMV196535 LWR196535 MGN196535 MQJ196535 NAF196535 NKB196535 NTX196535 ODT196535 ONP196535 OXL196535 PHH196535 PRD196535 QAZ196535 QKV196535 QUR196535 REN196535 ROJ196535 RYF196535 SIB196535 SRX196535 TBT196535 TLP196535 TVL196535 UFH196535 UPD196535 UYZ196535 VIV196535 VSR196535 WCN196535 WMJ196535 WWF196535 Y262072 JT262071 TP262071 ADL262071 ANH262071 AXD262071 BGZ262071 BQV262071 CAR262071 CKN262071 CUJ262071 DEF262071 DOB262071 DXX262071 EHT262071 ERP262071 FBL262071 FLH262071 FVD262071 GEZ262071 GOV262071 GYR262071 HIN262071 HSJ262071 ICF262071 IMB262071 IVX262071 JFT262071 JPP262071 JZL262071 KJH262071 KTD262071 LCZ262071 LMV262071 LWR262071 MGN262071 MQJ262071 NAF262071 NKB262071 NTX262071 ODT262071 ONP262071 OXL262071 PHH262071 PRD262071 QAZ262071 QKV262071 QUR262071 REN262071 ROJ262071 RYF262071 SIB262071 SRX262071 TBT262071 TLP262071 TVL262071 UFH262071 UPD262071 UYZ262071 VIV262071 VSR262071 WCN262071 WMJ262071 WWF262071 Y327608 JT327607 TP327607 ADL327607 ANH327607 AXD327607 BGZ327607 BQV327607 CAR327607 CKN327607 CUJ327607 DEF327607 DOB327607 DXX327607 EHT327607 ERP327607 FBL327607 FLH327607 FVD327607 GEZ327607 GOV327607 GYR327607 HIN327607 HSJ327607 ICF327607 IMB327607 IVX327607 JFT327607 JPP327607 JZL327607 KJH327607 KTD327607 LCZ327607 LMV327607 LWR327607 MGN327607 MQJ327607 NAF327607 NKB327607 NTX327607 ODT327607 ONP327607 OXL327607 PHH327607 PRD327607 QAZ327607 QKV327607 QUR327607 REN327607 ROJ327607 RYF327607 SIB327607 SRX327607 TBT327607 TLP327607 TVL327607 UFH327607 UPD327607 UYZ327607 VIV327607 VSR327607 WCN327607 WMJ327607 WWF327607 Y393144 JT393143 TP393143 ADL393143 ANH393143 AXD393143 BGZ393143 BQV393143 CAR393143 CKN393143 CUJ393143 DEF393143 DOB393143 DXX393143 EHT393143 ERP393143 FBL393143 FLH393143 FVD393143 GEZ393143 GOV393143 GYR393143 HIN393143 HSJ393143 ICF393143 IMB393143 IVX393143 JFT393143 JPP393143 JZL393143 KJH393143 KTD393143 LCZ393143 LMV393143 LWR393143 MGN393143 MQJ393143 NAF393143 NKB393143 NTX393143 ODT393143 ONP393143 OXL393143 PHH393143 PRD393143 QAZ393143 QKV393143 QUR393143 REN393143 ROJ393143 RYF393143 SIB393143 SRX393143 TBT393143 TLP393143 TVL393143 UFH393143 UPD393143 UYZ393143 VIV393143 VSR393143 WCN393143 WMJ393143 WWF393143 Y458680 JT458679 TP458679 ADL458679 ANH458679 AXD458679 BGZ458679 BQV458679 CAR458679 CKN458679 CUJ458679 DEF458679 DOB458679 DXX458679 EHT458679 ERP458679 FBL458679 FLH458679 FVD458679 GEZ458679 GOV458679 GYR458679 HIN458679 HSJ458679 ICF458679 IMB458679 IVX458679 JFT458679 JPP458679 JZL458679 KJH458679 KTD458679 LCZ458679 LMV458679 LWR458679 MGN458679 MQJ458679 NAF458679 NKB458679 NTX458679 ODT458679 ONP458679 OXL458679 PHH458679 PRD458679 QAZ458679 QKV458679 QUR458679 REN458679 ROJ458679 RYF458679 SIB458679 SRX458679 TBT458679 TLP458679 TVL458679 UFH458679 UPD458679 UYZ458679 VIV458679 VSR458679 WCN458679 WMJ458679 WWF458679 Y524216 JT524215 TP524215 ADL524215 ANH524215 AXD524215 BGZ524215 BQV524215 CAR524215 CKN524215 CUJ524215 DEF524215 DOB524215 DXX524215 EHT524215 ERP524215 FBL524215 FLH524215 FVD524215 GEZ524215 GOV524215 GYR524215 HIN524215 HSJ524215 ICF524215 IMB524215 IVX524215 JFT524215 JPP524215 JZL524215 KJH524215 KTD524215 LCZ524215 LMV524215 LWR524215 MGN524215 MQJ524215 NAF524215 NKB524215 NTX524215 ODT524215 ONP524215 OXL524215 PHH524215 PRD524215 QAZ524215 QKV524215 QUR524215 REN524215 ROJ524215 RYF524215 SIB524215 SRX524215 TBT524215 TLP524215 TVL524215 UFH524215 UPD524215 UYZ524215 VIV524215 VSR524215 WCN524215 WMJ524215 WWF524215 Y589752 JT589751 TP589751 ADL589751 ANH589751 AXD589751 BGZ589751 BQV589751 CAR589751 CKN589751 CUJ589751 DEF589751 DOB589751 DXX589751 EHT589751 ERP589751 FBL589751 FLH589751 FVD589751 GEZ589751 GOV589751 GYR589751 HIN589751 HSJ589751 ICF589751 IMB589751 IVX589751 JFT589751 JPP589751 JZL589751 KJH589751 KTD589751 LCZ589751 LMV589751 LWR589751 MGN589751 MQJ589751 NAF589751 NKB589751 NTX589751 ODT589751 ONP589751 OXL589751 PHH589751 PRD589751 QAZ589751 QKV589751 QUR589751 REN589751 ROJ589751 RYF589751 SIB589751 SRX589751 TBT589751 TLP589751 TVL589751 UFH589751 UPD589751 UYZ589751 VIV589751 VSR589751 WCN589751 WMJ589751 WWF589751 Y655288 JT655287 TP655287 ADL655287 ANH655287 AXD655287 BGZ655287 BQV655287 CAR655287 CKN655287 CUJ655287 DEF655287 DOB655287 DXX655287 EHT655287 ERP655287 FBL655287 FLH655287 FVD655287 GEZ655287 GOV655287 GYR655287 HIN655287 HSJ655287 ICF655287 IMB655287 IVX655287 JFT655287 JPP655287 JZL655287 KJH655287 KTD655287 LCZ655287 LMV655287 LWR655287 MGN655287 MQJ655287 NAF655287 NKB655287 NTX655287 ODT655287 ONP655287 OXL655287 PHH655287 PRD655287 QAZ655287 QKV655287 QUR655287 REN655287 ROJ655287 RYF655287 SIB655287 SRX655287 TBT655287 TLP655287 TVL655287 UFH655287 UPD655287 UYZ655287 VIV655287 VSR655287 WCN655287 WMJ655287 WWF655287 Y720824 JT720823 TP720823 ADL720823 ANH720823 AXD720823 BGZ720823 BQV720823 CAR720823 CKN720823 CUJ720823 DEF720823 DOB720823 DXX720823 EHT720823 ERP720823 FBL720823 FLH720823 FVD720823 GEZ720823 GOV720823 GYR720823 HIN720823 HSJ720823 ICF720823 IMB720823 IVX720823 JFT720823 JPP720823 JZL720823 KJH720823 KTD720823 LCZ720823 LMV720823 LWR720823 MGN720823 MQJ720823 NAF720823 NKB720823 NTX720823 ODT720823 ONP720823 OXL720823 PHH720823 PRD720823 QAZ720823 QKV720823 QUR720823 REN720823 ROJ720823 RYF720823 SIB720823 SRX720823 TBT720823 TLP720823 TVL720823 UFH720823 UPD720823 UYZ720823 VIV720823 VSR720823 WCN720823 WMJ720823 WWF720823 Y786360 JT786359 TP786359 ADL786359 ANH786359 AXD786359 BGZ786359 BQV786359 CAR786359 CKN786359 CUJ786359 DEF786359 DOB786359 DXX786359 EHT786359 ERP786359 FBL786359 FLH786359 FVD786359 GEZ786359 GOV786359 GYR786359 HIN786359 HSJ786359 ICF786359 IMB786359 IVX786359 JFT786359 JPP786359 JZL786359 KJH786359 KTD786359 LCZ786359 LMV786359 LWR786359 MGN786359 MQJ786359 NAF786359 NKB786359 NTX786359 ODT786359 ONP786359 OXL786359 PHH786359 PRD786359 QAZ786359 QKV786359 QUR786359 REN786359 ROJ786359 RYF786359 SIB786359 SRX786359 TBT786359 TLP786359 TVL786359 UFH786359 UPD786359 UYZ786359 VIV786359 VSR786359 WCN786359 WMJ786359 WWF786359 Y851896 JT851895 TP851895 ADL851895 ANH851895 AXD851895 BGZ851895 BQV851895 CAR851895 CKN851895 CUJ851895 DEF851895 DOB851895 DXX851895 EHT851895 ERP851895 FBL851895 FLH851895 FVD851895 GEZ851895 GOV851895 GYR851895 HIN851895 HSJ851895 ICF851895 IMB851895 IVX851895 JFT851895 JPP851895 JZL851895 KJH851895 KTD851895 LCZ851895 LMV851895 LWR851895 MGN851895 MQJ851895 NAF851895 NKB851895 NTX851895 ODT851895 ONP851895 OXL851895 PHH851895 PRD851895 QAZ851895 QKV851895 QUR851895 REN851895 ROJ851895 RYF851895 SIB851895 SRX851895 TBT851895 TLP851895 TVL851895 UFH851895 UPD851895 UYZ851895 VIV851895 VSR851895 WCN851895 WMJ851895 WWF851895 Y917432 JT917431 TP917431 ADL917431 ANH917431 AXD917431 BGZ917431 BQV917431 CAR917431 CKN917431 CUJ917431 DEF917431 DOB917431 DXX917431 EHT917431 ERP917431 FBL917431 FLH917431 FVD917431 GEZ917431 GOV917431 GYR917431 HIN917431 HSJ917431 ICF917431 IMB917431 IVX917431 JFT917431 JPP917431 JZL917431 KJH917431 KTD917431 LCZ917431 LMV917431 LWR917431 MGN917431 MQJ917431 NAF917431 NKB917431 NTX917431 ODT917431 ONP917431 OXL917431 PHH917431 PRD917431 QAZ917431 QKV917431 QUR917431 REN917431 ROJ917431 RYF917431 SIB917431 SRX917431 TBT917431 TLP917431 TVL917431 UFH917431 UPD917431 UYZ917431 VIV917431 VSR917431 WCN917431 WMJ917431 WWF917431 Y982968 JT982967 TP982967 ADL982967 ANH982967 AXD982967 BGZ982967 BQV982967 CAR982967 CKN982967 CUJ982967 DEF982967 DOB982967 DXX982967 EHT982967 ERP982967 FBL982967 FLH982967 FVD982967 GEZ982967 GOV982967 GYR982967 HIN982967 HSJ982967 ICF982967 IMB982967 IVX982967 JFT982967 JPP982967 JZL982967 KJH982967 KTD982967 LCZ982967 LMV982967 LWR982967 MGN982967 MQJ982967 NAF982967 NKB982967 NTX982967 ODT982967 ONP982967 OXL982967 PHH982967 PRD982967 QAZ982967 QKV982967 QUR982967 REN982967 ROJ982967 RYF982967 SIB982967 SRX982967 TBT982967 TLP982967 TVL982967 UFH982967 UPD982967 UYZ982967 VIV982967 VSR982967 WCN982967 WMJ982967" xr:uid="{7E659C17-E0AC-4693-8088-9BE7A1DDE36D}">
      <formula1>$BP$16:$BP$23</formula1>
    </dataValidation>
    <dataValidation type="list" allowBlank="1" showInputMessage="1" showErrorMessage="1" promptTitle="OPTIONS:" prompt="Select From List" sqref="WVR982965:WVW982966 JF20:JK22 TB20:TG22 ACX20:ADC22 AMT20:AMY22 AWP20:AWU22 BGL20:BGQ22 BQH20:BQM22 CAD20:CAI22 CJZ20:CKE22 CTV20:CUA22 DDR20:DDW22 DNN20:DNS22 DXJ20:DXO22 EHF20:EHK22 ERB20:ERG22 FAX20:FBC22 FKT20:FKY22 FUP20:FUU22 GEL20:GEQ22 GOH20:GOM22 GYD20:GYI22 HHZ20:HIE22 HRV20:HSA22 IBR20:IBW22 ILN20:ILS22 IVJ20:IVO22 JFF20:JFK22 JPB20:JPG22 JYX20:JZC22 KIT20:KIY22 KSP20:KSU22 LCL20:LCQ22 LMH20:LMM22 LWD20:LWI22 MFZ20:MGE22 MPV20:MQA22 MZR20:MZW22 NJN20:NJS22 NTJ20:NTO22 ODF20:ODK22 ONB20:ONG22 OWX20:OXC22 PGT20:PGY22 PQP20:PQU22 QAL20:QAQ22 QKH20:QKM22 QUD20:QUI22 RDZ20:REE22 RNV20:ROA22 RXR20:RXW22 SHN20:SHS22 SRJ20:SRO22 TBF20:TBK22 TLB20:TLG22 TUX20:TVC22 UET20:UEY22 UOP20:UOU22 UYL20:UYQ22 VIH20:VIM22 VSD20:VSI22 WBZ20:WCE22 WLV20:WMA22 WVR20:WVW22 K65462:P65463 JF65461:JK65462 TB65461:TG65462 ACX65461:ADC65462 AMT65461:AMY65462 AWP65461:AWU65462 BGL65461:BGQ65462 BQH65461:BQM65462 CAD65461:CAI65462 CJZ65461:CKE65462 CTV65461:CUA65462 DDR65461:DDW65462 DNN65461:DNS65462 DXJ65461:DXO65462 EHF65461:EHK65462 ERB65461:ERG65462 FAX65461:FBC65462 FKT65461:FKY65462 FUP65461:FUU65462 GEL65461:GEQ65462 GOH65461:GOM65462 GYD65461:GYI65462 HHZ65461:HIE65462 HRV65461:HSA65462 IBR65461:IBW65462 ILN65461:ILS65462 IVJ65461:IVO65462 JFF65461:JFK65462 JPB65461:JPG65462 JYX65461:JZC65462 KIT65461:KIY65462 KSP65461:KSU65462 LCL65461:LCQ65462 LMH65461:LMM65462 LWD65461:LWI65462 MFZ65461:MGE65462 MPV65461:MQA65462 MZR65461:MZW65462 NJN65461:NJS65462 NTJ65461:NTO65462 ODF65461:ODK65462 ONB65461:ONG65462 OWX65461:OXC65462 PGT65461:PGY65462 PQP65461:PQU65462 QAL65461:QAQ65462 QKH65461:QKM65462 QUD65461:QUI65462 RDZ65461:REE65462 RNV65461:ROA65462 RXR65461:RXW65462 SHN65461:SHS65462 SRJ65461:SRO65462 TBF65461:TBK65462 TLB65461:TLG65462 TUX65461:TVC65462 UET65461:UEY65462 UOP65461:UOU65462 UYL65461:UYQ65462 VIH65461:VIM65462 VSD65461:VSI65462 WBZ65461:WCE65462 WLV65461:WMA65462 WVR65461:WVW65462 K130998:P130999 JF130997:JK130998 TB130997:TG130998 ACX130997:ADC130998 AMT130997:AMY130998 AWP130997:AWU130998 BGL130997:BGQ130998 BQH130997:BQM130998 CAD130997:CAI130998 CJZ130997:CKE130998 CTV130997:CUA130998 DDR130997:DDW130998 DNN130997:DNS130998 DXJ130997:DXO130998 EHF130997:EHK130998 ERB130997:ERG130998 FAX130997:FBC130998 FKT130997:FKY130998 FUP130997:FUU130998 GEL130997:GEQ130998 GOH130997:GOM130998 GYD130997:GYI130998 HHZ130997:HIE130998 HRV130997:HSA130998 IBR130997:IBW130998 ILN130997:ILS130998 IVJ130997:IVO130998 JFF130997:JFK130998 JPB130997:JPG130998 JYX130997:JZC130998 KIT130997:KIY130998 KSP130997:KSU130998 LCL130997:LCQ130998 LMH130997:LMM130998 LWD130997:LWI130998 MFZ130997:MGE130998 MPV130997:MQA130998 MZR130997:MZW130998 NJN130997:NJS130998 NTJ130997:NTO130998 ODF130997:ODK130998 ONB130997:ONG130998 OWX130997:OXC130998 PGT130997:PGY130998 PQP130997:PQU130998 QAL130997:QAQ130998 QKH130997:QKM130998 QUD130997:QUI130998 RDZ130997:REE130998 RNV130997:ROA130998 RXR130997:RXW130998 SHN130997:SHS130998 SRJ130997:SRO130998 TBF130997:TBK130998 TLB130997:TLG130998 TUX130997:TVC130998 UET130997:UEY130998 UOP130997:UOU130998 UYL130997:UYQ130998 VIH130997:VIM130998 VSD130997:VSI130998 WBZ130997:WCE130998 WLV130997:WMA130998 WVR130997:WVW130998 K196534:P196535 JF196533:JK196534 TB196533:TG196534 ACX196533:ADC196534 AMT196533:AMY196534 AWP196533:AWU196534 BGL196533:BGQ196534 BQH196533:BQM196534 CAD196533:CAI196534 CJZ196533:CKE196534 CTV196533:CUA196534 DDR196533:DDW196534 DNN196533:DNS196534 DXJ196533:DXO196534 EHF196533:EHK196534 ERB196533:ERG196534 FAX196533:FBC196534 FKT196533:FKY196534 FUP196533:FUU196534 GEL196533:GEQ196534 GOH196533:GOM196534 GYD196533:GYI196534 HHZ196533:HIE196534 HRV196533:HSA196534 IBR196533:IBW196534 ILN196533:ILS196534 IVJ196533:IVO196534 JFF196533:JFK196534 JPB196533:JPG196534 JYX196533:JZC196534 KIT196533:KIY196534 KSP196533:KSU196534 LCL196533:LCQ196534 LMH196533:LMM196534 LWD196533:LWI196534 MFZ196533:MGE196534 MPV196533:MQA196534 MZR196533:MZW196534 NJN196533:NJS196534 NTJ196533:NTO196534 ODF196533:ODK196534 ONB196533:ONG196534 OWX196533:OXC196534 PGT196533:PGY196534 PQP196533:PQU196534 QAL196533:QAQ196534 QKH196533:QKM196534 QUD196533:QUI196534 RDZ196533:REE196534 RNV196533:ROA196534 RXR196533:RXW196534 SHN196533:SHS196534 SRJ196533:SRO196534 TBF196533:TBK196534 TLB196533:TLG196534 TUX196533:TVC196534 UET196533:UEY196534 UOP196533:UOU196534 UYL196533:UYQ196534 VIH196533:VIM196534 VSD196533:VSI196534 WBZ196533:WCE196534 WLV196533:WMA196534 WVR196533:WVW196534 K262070:P262071 JF262069:JK262070 TB262069:TG262070 ACX262069:ADC262070 AMT262069:AMY262070 AWP262069:AWU262070 BGL262069:BGQ262070 BQH262069:BQM262070 CAD262069:CAI262070 CJZ262069:CKE262070 CTV262069:CUA262070 DDR262069:DDW262070 DNN262069:DNS262070 DXJ262069:DXO262070 EHF262069:EHK262070 ERB262069:ERG262070 FAX262069:FBC262070 FKT262069:FKY262070 FUP262069:FUU262070 GEL262069:GEQ262070 GOH262069:GOM262070 GYD262069:GYI262070 HHZ262069:HIE262070 HRV262069:HSA262070 IBR262069:IBW262070 ILN262069:ILS262070 IVJ262069:IVO262070 JFF262069:JFK262070 JPB262069:JPG262070 JYX262069:JZC262070 KIT262069:KIY262070 KSP262069:KSU262070 LCL262069:LCQ262070 LMH262069:LMM262070 LWD262069:LWI262070 MFZ262069:MGE262070 MPV262069:MQA262070 MZR262069:MZW262070 NJN262069:NJS262070 NTJ262069:NTO262070 ODF262069:ODK262070 ONB262069:ONG262070 OWX262069:OXC262070 PGT262069:PGY262070 PQP262069:PQU262070 QAL262069:QAQ262070 QKH262069:QKM262070 QUD262069:QUI262070 RDZ262069:REE262070 RNV262069:ROA262070 RXR262069:RXW262070 SHN262069:SHS262070 SRJ262069:SRO262070 TBF262069:TBK262070 TLB262069:TLG262070 TUX262069:TVC262070 UET262069:UEY262070 UOP262069:UOU262070 UYL262069:UYQ262070 VIH262069:VIM262070 VSD262069:VSI262070 WBZ262069:WCE262070 WLV262069:WMA262070 WVR262069:WVW262070 K327606:P327607 JF327605:JK327606 TB327605:TG327606 ACX327605:ADC327606 AMT327605:AMY327606 AWP327605:AWU327606 BGL327605:BGQ327606 BQH327605:BQM327606 CAD327605:CAI327606 CJZ327605:CKE327606 CTV327605:CUA327606 DDR327605:DDW327606 DNN327605:DNS327606 DXJ327605:DXO327606 EHF327605:EHK327606 ERB327605:ERG327606 FAX327605:FBC327606 FKT327605:FKY327606 FUP327605:FUU327606 GEL327605:GEQ327606 GOH327605:GOM327606 GYD327605:GYI327606 HHZ327605:HIE327606 HRV327605:HSA327606 IBR327605:IBW327606 ILN327605:ILS327606 IVJ327605:IVO327606 JFF327605:JFK327606 JPB327605:JPG327606 JYX327605:JZC327606 KIT327605:KIY327606 KSP327605:KSU327606 LCL327605:LCQ327606 LMH327605:LMM327606 LWD327605:LWI327606 MFZ327605:MGE327606 MPV327605:MQA327606 MZR327605:MZW327606 NJN327605:NJS327606 NTJ327605:NTO327606 ODF327605:ODK327606 ONB327605:ONG327606 OWX327605:OXC327606 PGT327605:PGY327606 PQP327605:PQU327606 QAL327605:QAQ327606 QKH327605:QKM327606 QUD327605:QUI327606 RDZ327605:REE327606 RNV327605:ROA327606 RXR327605:RXW327606 SHN327605:SHS327606 SRJ327605:SRO327606 TBF327605:TBK327606 TLB327605:TLG327606 TUX327605:TVC327606 UET327605:UEY327606 UOP327605:UOU327606 UYL327605:UYQ327606 VIH327605:VIM327606 VSD327605:VSI327606 WBZ327605:WCE327606 WLV327605:WMA327606 WVR327605:WVW327606 K393142:P393143 JF393141:JK393142 TB393141:TG393142 ACX393141:ADC393142 AMT393141:AMY393142 AWP393141:AWU393142 BGL393141:BGQ393142 BQH393141:BQM393142 CAD393141:CAI393142 CJZ393141:CKE393142 CTV393141:CUA393142 DDR393141:DDW393142 DNN393141:DNS393142 DXJ393141:DXO393142 EHF393141:EHK393142 ERB393141:ERG393142 FAX393141:FBC393142 FKT393141:FKY393142 FUP393141:FUU393142 GEL393141:GEQ393142 GOH393141:GOM393142 GYD393141:GYI393142 HHZ393141:HIE393142 HRV393141:HSA393142 IBR393141:IBW393142 ILN393141:ILS393142 IVJ393141:IVO393142 JFF393141:JFK393142 JPB393141:JPG393142 JYX393141:JZC393142 KIT393141:KIY393142 KSP393141:KSU393142 LCL393141:LCQ393142 LMH393141:LMM393142 LWD393141:LWI393142 MFZ393141:MGE393142 MPV393141:MQA393142 MZR393141:MZW393142 NJN393141:NJS393142 NTJ393141:NTO393142 ODF393141:ODK393142 ONB393141:ONG393142 OWX393141:OXC393142 PGT393141:PGY393142 PQP393141:PQU393142 QAL393141:QAQ393142 QKH393141:QKM393142 QUD393141:QUI393142 RDZ393141:REE393142 RNV393141:ROA393142 RXR393141:RXW393142 SHN393141:SHS393142 SRJ393141:SRO393142 TBF393141:TBK393142 TLB393141:TLG393142 TUX393141:TVC393142 UET393141:UEY393142 UOP393141:UOU393142 UYL393141:UYQ393142 VIH393141:VIM393142 VSD393141:VSI393142 WBZ393141:WCE393142 WLV393141:WMA393142 WVR393141:WVW393142 K458678:P458679 JF458677:JK458678 TB458677:TG458678 ACX458677:ADC458678 AMT458677:AMY458678 AWP458677:AWU458678 BGL458677:BGQ458678 BQH458677:BQM458678 CAD458677:CAI458678 CJZ458677:CKE458678 CTV458677:CUA458678 DDR458677:DDW458678 DNN458677:DNS458678 DXJ458677:DXO458678 EHF458677:EHK458678 ERB458677:ERG458678 FAX458677:FBC458678 FKT458677:FKY458678 FUP458677:FUU458678 GEL458677:GEQ458678 GOH458677:GOM458678 GYD458677:GYI458678 HHZ458677:HIE458678 HRV458677:HSA458678 IBR458677:IBW458678 ILN458677:ILS458678 IVJ458677:IVO458678 JFF458677:JFK458678 JPB458677:JPG458678 JYX458677:JZC458678 KIT458677:KIY458678 KSP458677:KSU458678 LCL458677:LCQ458678 LMH458677:LMM458678 LWD458677:LWI458678 MFZ458677:MGE458678 MPV458677:MQA458678 MZR458677:MZW458678 NJN458677:NJS458678 NTJ458677:NTO458678 ODF458677:ODK458678 ONB458677:ONG458678 OWX458677:OXC458678 PGT458677:PGY458678 PQP458677:PQU458678 QAL458677:QAQ458678 QKH458677:QKM458678 QUD458677:QUI458678 RDZ458677:REE458678 RNV458677:ROA458678 RXR458677:RXW458678 SHN458677:SHS458678 SRJ458677:SRO458678 TBF458677:TBK458678 TLB458677:TLG458678 TUX458677:TVC458678 UET458677:UEY458678 UOP458677:UOU458678 UYL458677:UYQ458678 VIH458677:VIM458678 VSD458677:VSI458678 WBZ458677:WCE458678 WLV458677:WMA458678 WVR458677:WVW458678 K524214:P524215 JF524213:JK524214 TB524213:TG524214 ACX524213:ADC524214 AMT524213:AMY524214 AWP524213:AWU524214 BGL524213:BGQ524214 BQH524213:BQM524214 CAD524213:CAI524214 CJZ524213:CKE524214 CTV524213:CUA524214 DDR524213:DDW524214 DNN524213:DNS524214 DXJ524213:DXO524214 EHF524213:EHK524214 ERB524213:ERG524214 FAX524213:FBC524214 FKT524213:FKY524214 FUP524213:FUU524214 GEL524213:GEQ524214 GOH524213:GOM524214 GYD524213:GYI524214 HHZ524213:HIE524214 HRV524213:HSA524214 IBR524213:IBW524214 ILN524213:ILS524214 IVJ524213:IVO524214 JFF524213:JFK524214 JPB524213:JPG524214 JYX524213:JZC524214 KIT524213:KIY524214 KSP524213:KSU524214 LCL524213:LCQ524214 LMH524213:LMM524214 LWD524213:LWI524214 MFZ524213:MGE524214 MPV524213:MQA524214 MZR524213:MZW524214 NJN524213:NJS524214 NTJ524213:NTO524214 ODF524213:ODK524214 ONB524213:ONG524214 OWX524213:OXC524214 PGT524213:PGY524214 PQP524213:PQU524214 QAL524213:QAQ524214 QKH524213:QKM524214 QUD524213:QUI524214 RDZ524213:REE524214 RNV524213:ROA524214 RXR524213:RXW524214 SHN524213:SHS524214 SRJ524213:SRO524214 TBF524213:TBK524214 TLB524213:TLG524214 TUX524213:TVC524214 UET524213:UEY524214 UOP524213:UOU524214 UYL524213:UYQ524214 VIH524213:VIM524214 VSD524213:VSI524214 WBZ524213:WCE524214 WLV524213:WMA524214 WVR524213:WVW524214 K589750:P589751 JF589749:JK589750 TB589749:TG589750 ACX589749:ADC589750 AMT589749:AMY589750 AWP589749:AWU589750 BGL589749:BGQ589750 BQH589749:BQM589750 CAD589749:CAI589750 CJZ589749:CKE589750 CTV589749:CUA589750 DDR589749:DDW589750 DNN589749:DNS589750 DXJ589749:DXO589750 EHF589749:EHK589750 ERB589749:ERG589750 FAX589749:FBC589750 FKT589749:FKY589750 FUP589749:FUU589750 GEL589749:GEQ589750 GOH589749:GOM589750 GYD589749:GYI589750 HHZ589749:HIE589750 HRV589749:HSA589750 IBR589749:IBW589750 ILN589749:ILS589750 IVJ589749:IVO589750 JFF589749:JFK589750 JPB589749:JPG589750 JYX589749:JZC589750 KIT589749:KIY589750 KSP589749:KSU589750 LCL589749:LCQ589750 LMH589749:LMM589750 LWD589749:LWI589750 MFZ589749:MGE589750 MPV589749:MQA589750 MZR589749:MZW589750 NJN589749:NJS589750 NTJ589749:NTO589750 ODF589749:ODK589750 ONB589749:ONG589750 OWX589749:OXC589750 PGT589749:PGY589750 PQP589749:PQU589750 QAL589749:QAQ589750 QKH589749:QKM589750 QUD589749:QUI589750 RDZ589749:REE589750 RNV589749:ROA589750 RXR589749:RXW589750 SHN589749:SHS589750 SRJ589749:SRO589750 TBF589749:TBK589750 TLB589749:TLG589750 TUX589749:TVC589750 UET589749:UEY589750 UOP589749:UOU589750 UYL589749:UYQ589750 VIH589749:VIM589750 VSD589749:VSI589750 WBZ589749:WCE589750 WLV589749:WMA589750 WVR589749:WVW589750 K655286:P655287 JF655285:JK655286 TB655285:TG655286 ACX655285:ADC655286 AMT655285:AMY655286 AWP655285:AWU655286 BGL655285:BGQ655286 BQH655285:BQM655286 CAD655285:CAI655286 CJZ655285:CKE655286 CTV655285:CUA655286 DDR655285:DDW655286 DNN655285:DNS655286 DXJ655285:DXO655286 EHF655285:EHK655286 ERB655285:ERG655286 FAX655285:FBC655286 FKT655285:FKY655286 FUP655285:FUU655286 GEL655285:GEQ655286 GOH655285:GOM655286 GYD655285:GYI655286 HHZ655285:HIE655286 HRV655285:HSA655286 IBR655285:IBW655286 ILN655285:ILS655286 IVJ655285:IVO655286 JFF655285:JFK655286 JPB655285:JPG655286 JYX655285:JZC655286 KIT655285:KIY655286 KSP655285:KSU655286 LCL655285:LCQ655286 LMH655285:LMM655286 LWD655285:LWI655286 MFZ655285:MGE655286 MPV655285:MQA655286 MZR655285:MZW655286 NJN655285:NJS655286 NTJ655285:NTO655286 ODF655285:ODK655286 ONB655285:ONG655286 OWX655285:OXC655286 PGT655285:PGY655286 PQP655285:PQU655286 QAL655285:QAQ655286 QKH655285:QKM655286 QUD655285:QUI655286 RDZ655285:REE655286 RNV655285:ROA655286 RXR655285:RXW655286 SHN655285:SHS655286 SRJ655285:SRO655286 TBF655285:TBK655286 TLB655285:TLG655286 TUX655285:TVC655286 UET655285:UEY655286 UOP655285:UOU655286 UYL655285:UYQ655286 VIH655285:VIM655286 VSD655285:VSI655286 WBZ655285:WCE655286 WLV655285:WMA655286 WVR655285:WVW655286 K720822:P720823 JF720821:JK720822 TB720821:TG720822 ACX720821:ADC720822 AMT720821:AMY720822 AWP720821:AWU720822 BGL720821:BGQ720822 BQH720821:BQM720822 CAD720821:CAI720822 CJZ720821:CKE720822 CTV720821:CUA720822 DDR720821:DDW720822 DNN720821:DNS720822 DXJ720821:DXO720822 EHF720821:EHK720822 ERB720821:ERG720822 FAX720821:FBC720822 FKT720821:FKY720822 FUP720821:FUU720822 GEL720821:GEQ720822 GOH720821:GOM720822 GYD720821:GYI720822 HHZ720821:HIE720822 HRV720821:HSA720822 IBR720821:IBW720822 ILN720821:ILS720822 IVJ720821:IVO720822 JFF720821:JFK720822 JPB720821:JPG720822 JYX720821:JZC720822 KIT720821:KIY720822 KSP720821:KSU720822 LCL720821:LCQ720822 LMH720821:LMM720822 LWD720821:LWI720822 MFZ720821:MGE720822 MPV720821:MQA720822 MZR720821:MZW720822 NJN720821:NJS720822 NTJ720821:NTO720822 ODF720821:ODK720822 ONB720821:ONG720822 OWX720821:OXC720822 PGT720821:PGY720822 PQP720821:PQU720822 QAL720821:QAQ720822 QKH720821:QKM720822 QUD720821:QUI720822 RDZ720821:REE720822 RNV720821:ROA720822 RXR720821:RXW720822 SHN720821:SHS720822 SRJ720821:SRO720822 TBF720821:TBK720822 TLB720821:TLG720822 TUX720821:TVC720822 UET720821:UEY720822 UOP720821:UOU720822 UYL720821:UYQ720822 VIH720821:VIM720822 VSD720821:VSI720822 WBZ720821:WCE720822 WLV720821:WMA720822 WVR720821:WVW720822 K786358:P786359 JF786357:JK786358 TB786357:TG786358 ACX786357:ADC786358 AMT786357:AMY786358 AWP786357:AWU786358 BGL786357:BGQ786358 BQH786357:BQM786358 CAD786357:CAI786358 CJZ786357:CKE786358 CTV786357:CUA786358 DDR786357:DDW786358 DNN786357:DNS786358 DXJ786357:DXO786358 EHF786357:EHK786358 ERB786357:ERG786358 FAX786357:FBC786358 FKT786357:FKY786358 FUP786357:FUU786358 GEL786357:GEQ786358 GOH786357:GOM786358 GYD786357:GYI786358 HHZ786357:HIE786358 HRV786357:HSA786358 IBR786357:IBW786358 ILN786357:ILS786358 IVJ786357:IVO786358 JFF786357:JFK786358 JPB786357:JPG786358 JYX786357:JZC786358 KIT786357:KIY786358 KSP786357:KSU786358 LCL786357:LCQ786358 LMH786357:LMM786358 LWD786357:LWI786358 MFZ786357:MGE786358 MPV786357:MQA786358 MZR786357:MZW786358 NJN786357:NJS786358 NTJ786357:NTO786358 ODF786357:ODK786358 ONB786357:ONG786358 OWX786357:OXC786358 PGT786357:PGY786358 PQP786357:PQU786358 QAL786357:QAQ786358 QKH786357:QKM786358 QUD786357:QUI786358 RDZ786357:REE786358 RNV786357:ROA786358 RXR786357:RXW786358 SHN786357:SHS786358 SRJ786357:SRO786358 TBF786357:TBK786358 TLB786357:TLG786358 TUX786357:TVC786358 UET786357:UEY786358 UOP786357:UOU786358 UYL786357:UYQ786358 VIH786357:VIM786358 VSD786357:VSI786358 WBZ786357:WCE786358 WLV786357:WMA786358 WVR786357:WVW786358 K851894:P851895 JF851893:JK851894 TB851893:TG851894 ACX851893:ADC851894 AMT851893:AMY851894 AWP851893:AWU851894 BGL851893:BGQ851894 BQH851893:BQM851894 CAD851893:CAI851894 CJZ851893:CKE851894 CTV851893:CUA851894 DDR851893:DDW851894 DNN851893:DNS851894 DXJ851893:DXO851894 EHF851893:EHK851894 ERB851893:ERG851894 FAX851893:FBC851894 FKT851893:FKY851894 FUP851893:FUU851894 GEL851893:GEQ851894 GOH851893:GOM851894 GYD851893:GYI851894 HHZ851893:HIE851894 HRV851893:HSA851894 IBR851893:IBW851894 ILN851893:ILS851894 IVJ851893:IVO851894 JFF851893:JFK851894 JPB851893:JPG851894 JYX851893:JZC851894 KIT851893:KIY851894 KSP851893:KSU851894 LCL851893:LCQ851894 LMH851893:LMM851894 LWD851893:LWI851894 MFZ851893:MGE851894 MPV851893:MQA851894 MZR851893:MZW851894 NJN851893:NJS851894 NTJ851893:NTO851894 ODF851893:ODK851894 ONB851893:ONG851894 OWX851893:OXC851894 PGT851893:PGY851894 PQP851893:PQU851894 QAL851893:QAQ851894 QKH851893:QKM851894 QUD851893:QUI851894 RDZ851893:REE851894 RNV851893:ROA851894 RXR851893:RXW851894 SHN851893:SHS851894 SRJ851893:SRO851894 TBF851893:TBK851894 TLB851893:TLG851894 TUX851893:TVC851894 UET851893:UEY851894 UOP851893:UOU851894 UYL851893:UYQ851894 VIH851893:VIM851894 VSD851893:VSI851894 WBZ851893:WCE851894 WLV851893:WMA851894 WVR851893:WVW851894 K917430:P917431 JF917429:JK917430 TB917429:TG917430 ACX917429:ADC917430 AMT917429:AMY917430 AWP917429:AWU917430 BGL917429:BGQ917430 BQH917429:BQM917430 CAD917429:CAI917430 CJZ917429:CKE917430 CTV917429:CUA917430 DDR917429:DDW917430 DNN917429:DNS917430 DXJ917429:DXO917430 EHF917429:EHK917430 ERB917429:ERG917430 FAX917429:FBC917430 FKT917429:FKY917430 FUP917429:FUU917430 GEL917429:GEQ917430 GOH917429:GOM917430 GYD917429:GYI917430 HHZ917429:HIE917430 HRV917429:HSA917430 IBR917429:IBW917430 ILN917429:ILS917430 IVJ917429:IVO917430 JFF917429:JFK917430 JPB917429:JPG917430 JYX917429:JZC917430 KIT917429:KIY917430 KSP917429:KSU917430 LCL917429:LCQ917430 LMH917429:LMM917430 LWD917429:LWI917430 MFZ917429:MGE917430 MPV917429:MQA917430 MZR917429:MZW917430 NJN917429:NJS917430 NTJ917429:NTO917430 ODF917429:ODK917430 ONB917429:ONG917430 OWX917429:OXC917430 PGT917429:PGY917430 PQP917429:PQU917430 QAL917429:QAQ917430 QKH917429:QKM917430 QUD917429:QUI917430 RDZ917429:REE917430 RNV917429:ROA917430 RXR917429:RXW917430 SHN917429:SHS917430 SRJ917429:SRO917430 TBF917429:TBK917430 TLB917429:TLG917430 TUX917429:TVC917430 UET917429:UEY917430 UOP917429:UOU917430 UYL917429:UYQ917430 VIH917429:VIM917430 VSD917429:VSI917430 WBZ917429:WCE917430 WLV917429:WMA917430 WVR917429:WVW917430 K982966:P982967 JF982965:JK982966 TB982965:TG982966 ACX982965:ADC982966 AMT982965:AMY982966 AWP982965:AWU982966 BGL982965:BGQ982966 BQH982965:BQM982966 CAD982965:CAI982966 CJZ982965:CKE982966 CTV982965:CUA982966 DDR982965:DDW982966 DNN982965:DNS982966 DXJ982965:DXO982966 EHF982965:EHK982966 ERB982965:ERG982966 FAX982965:FBC982966 FKT982965:FKY982966 FUP982965:FUU982966 GEL982965:GEQ982966 GOH982965:GOM982966 GYD982965:GYI982966 HHZ982965:HIE982966 HRV982965:HSA982966 IBR982965:IBW982966 ILN982965:ILS982966 IVJ982965:IVO982966 JFF982965:JFK982966 JPB982965:JPG982966 JYX982965:JZC982966 KIT982965:KIY982966 KSP982965:KSU982966 LCL982965:LCQ982966 LMH982965:LMM982966 LWD982965:LWI982966 MFZ982965:MGE982966 MPV982965:MQA982966 MZR982965:MZW982966 NJN982965:NJS982966 NTJ982965:NTO982966 ODF982965:ODK982966 ONB982965:ONG982966 OWX982965:OXC982966 PGT982965:PGY982966 PQP982965:PQU982966 QAL982965:QAQ982966 QKH982965:QKM982966 QUD982965:QUI982966 RDZ982965:REE982966 RNV982965:ROA982966 RXR982965:RXW982966 SHN982965:SHS982966 SRJ982965:SRO982966 TBF982965:TBK982966 TLB982965:TLG982966 TUX982965:TVC982966 UET982965:UEY982966 UOP982965:UOU982966 UYL982965:UYQ982966 VIH982965:VIM982966 VSD982965:VSI982966 WBZ982965:WCE982966 WLV982965:WMA982966" xr:uid="{FFD8DFC7-3F7E-42E4-8EED-BE2066C41459}">
      <formula1>$BP$2:$BP$7</formula1>
    </dataValidation>
    <dataValidation type="list" allowBlank="1" showInputMessage="1" showErrorMessage="1" sqref="C54:F65 Y54:AB65" xr:uid="{6DDD2EEC-C15E-4109-959D-455E47CF311C}">
      <formula1>"Provided, no, N/A"</formula1>
    </dataValidation>
    <dataValidation type="list" allowBlank="1" showInputMessage="1" showErrorMessage="1" sqref="WVT982958:WWB982959 JH12:JP13 TD12:TL13 ACZ12:ADH13 AMV12:AND13 AWR12:AWZ13 BGN12:BGV13 BQJ12:BQR13 CAF12:CAN13 CKB12:CKJ13 CTX12:CUF13 DDT12:DEB13 DNP12:DNX13 DXL12:DXT13 EHH12:EHP13 ERD12:ERL13 FAZ12:FBH13 FKV12:FLD13 FUR12:FUZ13 GEN12:GEV13 GOJ12:GOR13 GYF12:GYN13 HIB12:HIJ13 HRX12:HSF13 IBT12:ICB13 ILP12:ILX13 IVL12:IVT13 JFH12:JFP13 JPD12:JPL13 JYZ12:JZH13 KIV12:KJD13 KSR12:KSZ13 LCN12:LCV13 LMJ12:LMR13 LWF12:LWN13 MGB12:MGJ13 MPX12:MQF13 MZT12:NAB13 NJP12:NJX13 NTL12:NTT13 ODH12:ODP13 OND12:ONL13 OWZ12:OXH13 PGV12:PHD13 PQR12:PQZ13 QAN12:QAV13 QKJ12:QKR13 QUF12:QUN13 REB12:REJ13 RNX12:ROF13 RXT12:RYB13 SHP12:SHX13 SRL12:SRT13 TBH12:TBP13 TLD12:TLL13 TUZ12:TVH13 UEV12:UFD13 UOR12:UOZ13 UYN12:UYV13 VIJ12:VIR13 VSF12:VSN13 WCB12:WCJ13 WLX12:WMF13 WVT12:WWB13 M65455:U65456 JH65454:JP65455 TD65454:TL65455 ACZ65454:ADH65455 AMV65454:AND65455 AWR65454:AWZ65455 BGN65454:BGV65455 BQJ65454:BQR65455 CAF65454:CAN65455 CKB65454:CKJ65455 CTX65454:CUF65455 DDT65454:DEB65455 DNP65454:DNX65455 DXL65454:DXT65455 EHH65454:EHP65455 ERD65454:ERL65455 FAZ65454:FBH65455 FKV65454:FLD65455 FUR65454:FUZ65455 GEN65454:GEV65455 GOJ65454:GOR65455 GYF65454:GYN65455 HIB65454:HIJ65455 HRX65454:HSF65455 IBT65454:ICB65455 ILP65454:ILX65455 IVL65454:IVT65455 JFH65454:JFP65455 JPD65454:JPL65455 JYZ65454:JZH65455 KIV65454:KJD65455 KSR65454:KSZ65455 LCN65454:LCV65455 LMJ65454:LMR65455 LWF65454:LWN65455 MGB65454:MGJ65455 MPX65454:MQF65455 MZT65454:NAB65455 NJP65454:NJX65455 NTL65454:NTT65455 ODH65454:ODP65455 OND65454:ONL65455 OWZ65454:OXH65455 PGV65454:PHD65455 PQR65454:PQZ65455 QAN65454:QAV65455 QKJ65454:QKR65455 QUF65454:QUN65455 REB65454:REJ65455 RNX65454:ROF65455 RXT65454:RYB65455 SHP65454:SHX65455 SRL65454:SRT65455 TBH65454:TBP65455 TLD65454:TLL65455 TUZ65454:TVH65455 UEV65454:UFD65455 UOR65454:UOZ65455 UYN65454:UYV65455 VIJ65454:VIR65455 VSF65454:VSN65455 WCB65454:WCJ65455 WLX65454:WMF65455 WVT65454:WWB65455 M130991:U130992 JH130990:JP130991 TD130990:TL130991 ACZ130990:ADH130991 AMV130990:AND130991 AWR130990:AWZ130991 BGN130990:BGV130991 BQJ130990:BQR130991 CAF130990:CAN130991 CKB130990:CKJ130991 CTX130990:CUF130991 DDT130990:DEB130991 DNP130990:DNX130991 DXL130990:DXT130991 EHH130990:EHP130991 ERD130990:ERL130991 FAZ130990:FBH130991 FKV130990:FLD130991 FUR130990:FUZ130991 GEN130990:GEV130991 GOJ130990:GOR130991 GYF130990:GYN130991 HIB130990:HIJ130991 HRX130990:HSF130991 IBT130990:ICB130991 ILP130990:ILX130991 IVL130990:IVT130991 JFH130990:JFP130991 JPD130990:JPL130991 JYZ130990:JZH130991 KIV130990:KJD130991 KSR130990:KSZ130991 LCN130990:LCV130991 LMJ130990:LMR130991 LWF130990:LWN130991 MGB130990:MGJ130991 MPX130990:MQF130991 MZT130990:NAB130991 NJP130990:NJX130991 NTL130990:NTT130991 ODH130990:ODP130991 OND130990:ONL130991 OWZ130990:OXH130991 PGV130990:PHD130991 PQR130990:PQZ130991 QAN130990:QAV130991 QKJ130990:QKR130991 QUF130990:QUN130991 REB130990:REJ130991 RNX130990:ROF130991 RXT130990:RYB130991 SHP130990:SHX130991 SRL130990:SRT130991 TBH130990:TBP130991 TLD130990:TLL130991 TUZ130990:TVH130991 UEV130990:UFD130991 UOR130990:UOZ130991 UYN130990:UYV130991 VIJ130990:VIR130991 VSF130990:VSN130991 WCB130990:WCJ130991 WLX130990:WMF130991 WVT130990:WWB130991 M196527:U196528 JH196526:JP196527 TD196526:TL196527 ACZ196526:ADH196527 AMV196526:AND196527 AWR196526:AWZ196527 BGN196526:BGV196527 BQJ196526:BQR196527 CAF196526:CAN196527 CKB196526:CKJ196527 CTX196526:CUF196527 DDT196526:DEB196527 DNP196526:DNX196527 DXL196526:DXT196527 EHH196526:EHP196527 ERD196526:ERL196527 FAZ196526:FBH196527 FKV196526:FLD196527 FUR196526:FUZ196527 GEN196526:GEV196527 GOJ196526:GOR196527 GYF196526:GYN196527 HIB196526:HIJ196527 HRX196526:HSF196527 IBT196526:ICB196527 ILP196526:ILX196527 IVL196526:IVT196527 JFH196526:JFP196527 JPD196526:JPL196527 JYZ196526:JZH196527 KIV196526:KJD196527 KSR196526:KSZ196527 LCN196526:LCV196527 LMJ196526:LMR196527 LWF196526:LWN196527 MGB196526:MGJ196527 MPX196526:MQF196527 MZT196526:NAB196527 NJP196526:NJX196527 NTL196526:NTT196527 ODH196526:ODP196527 OND196526:ONL196527 OWZ196526:OXH196527 PGV196526:PHD196527 PQR196526:PQZ196527 QAN196526:QAV196527 QKJ196526:QKR196527 QUF196526:QUN196527 REB196526:REJ196527 RNX196526:ROF196527 RXT196526:RYB196527 SHP196526:SHX196527 SRL196526:SRT196527 TBH196526:TBP196527 TLD196526:TLL196527 TUZ196526:TVH196527 UEV196526:UFD196527 UOR196526:UOZ196527 UYN196526:UYV196527 VIJ196526:VIR196527 VSF196526:VSN196527 WCB196526:WCJ196527 WLX196526:WMF196527 WVT196526:WWB196527 M262063:U262064 JH262062:JP262063 TD262062:TL262063 ACZ262062:ADH262063 AMV262062:AND262063 AWR262062:AWZ262063 BGN262062:BGV262063 BQJ262062:BQR262063 CAF262062:CAN262063 CKB262062:CKJ262063 CTX262062:CUF262063 DDT262062:DEB262063 DNP262062:DNX262063 DXL262062:DXT262063 EHH262062:EHP262063 ERD262062:ERL262063 FAZ262062:FBH262063 FKV262062:FLD262063 FUR262062:FUZ262063 GEN262062:GEV262063 GOJ262062:GOR262063 GYF262062:GYN262063 HIB262062:HIJ262063 HRX262062:HSF262063 IBT262062:ICB262063 ILP262062:ILX262063 IVL262062:IVT262063 JFH262062:JFP262063 JPD262062:JPL262063 JYZ262062:JZH262063 KIV262062:KJD262063 KSR262062:KSZ262063 LCN262062:LCV262063 LMJ262062:LMR262063 LWF262062:LWN262063 MGB262062:MGJ262063 MPX262062:MQF262063 MZT262062:NAB262063 NJP262062:NJX262063 NTL262062:NTT262063 ODH262062:ODP262063 OND262062:ONL262063 OWZ262062:OXH262063 PGV262062:PHD262063 PQR262062:PQZ262063 QAN262062:QAV262063 QKJ262062:QKR262063 QUF262062:QUN262063 REB262062:REJ262063 RNX262062:ROF262063 RXT262062:RYB262063 SHP262062:SHX262063 SRL262062:SRT262063 TBH262062:TBP262063 TLD262062:TLL262063 TUZ262062:TVH262063 UEV262062:UFD262063 UOR262062:UOZ262063 UYN262062:UYV262063 VIJ262062:VIR262063 VSF262062:VSN262063 WCB262062:WCJ262063 WLX262062:WMF262063 WVT262062:WWB262063 M327599:U327600 JH327598:JP327599 TD327598:TL327599 ACZ327598:ADH327599 AMV327598:AND327599 AWR327598:AWZ327599 BGN327598:BGV327599 BQJ327598:BQR327599 CAF327598:CAN327599 CKB327598:CKJ327599 CTX327598:CUF327599 DDT327598:DEB327599 DNP327598:DNX327599 DXL327598:DXT327599 EHH327598:EHP327599 ERD327598:ERL327599 FAZ327598:FBH327599 FKV327598:FLD327599 FUR327598:FUZ327599 GEN327598:GEV327599 GOJ327598:GOR327599 GYF327598:GYN327599 HIB327598:HIJ327599 HRX327598:HSF327599 IBT327598:ICB327599 ILP327598:ILX327599 IVL327598:IVT327599 JFH327598:JFP327599 JPD327598:JPL327599 JYZ327598:JZH327599 KIV327598:KJD327599 KSR327598:KSZ327599 LCN327598:LCV327599 LMJ327598:LMR327599 LWF327598:LWN327599 MGB327598:MGJ327599 MPX327598:MQF327599 MZT327598:NAB327599 NJP327598:NJX327599 NTL327598:NTT327599 ODH327598:ODP327599 OND327598:ONL327599 OWZ327598:OXH327599 PGV327598:PHD327599 PQR327598:PQZ327599 QAN327598:QAV327599 QKJ327598:QKR327599 QUF327598:QUN327599 REB327598:REJ327599 RNX327598:ROF327599 RXT327598:RYB327599 SHP327598:SHX327599 SRL327598:SRT327599 TBH327598:TBP327599 TLD327598:TLL327599 TUZ327598:TVH327599 UEV327598:UFD327599 UOR327598:UOZ327599 UYN327598:UYV327599 VIJ327598:VIR327599 VSF327598:VSN327599 WCB327598:WCJ327599 WLX327598:WMF327599 WVT327598:WWB327599 M393135:U393136 JH393134:JP393135 TD393134:TL393135 ACZ393134:ADH393135 AMV393134:AND393135 AWR393134:AWZ393135 BGN393134:BGV393135 BQJ393134:BQR393135 CAF393134:CAN393135 CKB393134:CKJ393135 CTX393134:CUF393135 DDT393134:DEB393135 DNP393134:DNX393135 DXL393134:DXT393135 EHH393134:EHP393135 ERD393134:ERL393135 FAZ393134:FBH393135 FKV393134:FLD393135 FUR393134:FUZ393135 GEN393134:GEV393135 GOJ393134:GOR393135 GYF393134:GYN393135 HIB393134:HIJ393135 HRX393134:HSF393135 IBT393134:ICB393135 ILP393134:ILX393135 IVL393134:IVT393135 JFH393134:JFP393135 JPD393134:JPL393135 JYZ393134:JZH393135 KIV393134:KJD393135 KSR393134:KSZ393135 LCN393134:LCV393135 LMJ393134:LMR393135 LWF393134:LWN393135 MGB393134:MGJ393135 MPX393134:MQF393135 MZT393134:NAB393135 NJP393134:NJX393135 NTL393134:NTT393135 ODH393134:ODP393135 OND393134:ONL393135 OWZ393134:OXH393135 PGV393134:PHD393135 PQR393134:PQZ393135 QAN393134:QAV393135 QKJ393134:QKR393135 QUF393134:QUN393135 REB393134:REJ393135 RNX393134:ROF393135 RXT393134:RYB393135 SHP393134:SHX393135 SRL393134:SRT393135 TBH393134:TBP393135 TLD393134:TLL393135 TUZ393134:TVH393135 UEV393134:UFD393135 UOR393134:UOZ393135 UYN393134:UYV393135 VIJ393134:VIR393135 VSF393134:VSN393135 WCB393134:WCJ393135 WLX393134:WMF393135 WVT393134:WWB393135 M458671:U458672 JH458670:JP458671 TD458670:TL458671 ACZ458670:ADH458671 AMV458670:AND458671 AWR458670:AWZ458671 BGN458670:BGV458671 BQJ458670:BQR458671 CAF458670:CAN458671 CKB458670:CKJ458671 CTX458670:CUF458671 DDT458670:DEB458671 DNP458670:DNX458671 DXL458670:DXT458671 EHH458670:EHP458671 ERD458670:ERL458671 FAZ458670:FBH458671 FKV458670:FLD458671 FUR458670:FUZ458671 GEN458670:GEV458671 GOJ458670:GOR458671 GYF458670:GYN458671 HIB458670:HIJ458671 HRX458670:HSF458671 IBT458670:ICB458671 ILP458670:ILX458671 IVL458670:IVT458671 JFH458670:JFP458671 JPD458670:JPL458671 JYZ458670:JZH458671 KIV458670:KJD458671 KSR458670:KSZ458671 LCN458670:LCV458671 LMJ458670:LMR458671 LWF458670:LWN458671 MGB458670:MGJ458671 MPX458670:MQF458671 MZT458670:NAB458671 NJP458670:NJX458671 NTL458670:NTT458671 ODH458670:ODP458671 OND458670:ONL458671 OWZ458670:OXH458671 PGV458670:PHD458671 PQR458670:PQZ458671 QAN458670:QAV458671 QKJ458670:QKR458671 QUF458670:QUN458671 REB458670:REJ458671 RNX458670:ROF458671 RXT458670:RYB458671 SHP458670:SHX458671 SRL458670:SRT458671 TBH458670:TBP458671 TLD458670:TLL458671 TUZ458670:TVH458671 UEV458670:UFD458671 UOR458670:UOZ458671 UYN458670:UYV458671 VIJ458670:VIR458671 VSF458670:VSN458671 WCB458670:WCJ458671 WLX458670:WMF458671 WVT458670:WWB458671 M524207:U524208 JH524206:JP524207 TD524206:TL524207 ACZ524206:ADH524207 AMV524206:AND524207 AWR524206:AWZ524207 BGN524206:BGV524207 BQJ524206:BQR524207 CAF524206:CAN524207 CKB524206:CKJ524207 CTX524206:CUF524207 DDT524206:DEB524207 DNP524206:DNX524207 DXL524206:DXT524207 EHH524206:EHP524207 ERD524206:ERL524207 FAZ524206:FBH524207 FKV524206:FLD524207 FUR524206:FUZ524207 GEN524206:GEV524207 GOJ524206:GOR524207 GYF524206:GYN524207 HIB524206:HIJ524207 HRX524206:HSF524207 IBT524206:ICB524207 ILP524206:ILX524207 IVL524206:IVT524207 JFH524206:JFP524207 JPD524206:JPL524207 JYZ524206:JZH524207 KIV524206:KJD524207 KSR524206:KSZ524207 LCN524206:LCV524207 LMJ524206:LMR524207 LWF524206:LWN524207 MGB524206:MGJ524207 MPX524206:MQF524207 MZT524206:NAB524207 NJP524206:NJX524207 NTL524206:NTT524207 ODH524206:ODP524207 OND524206:ONL524207 OWZ524206:OXH524207 PGV524206:PHD524207 PQR524206:PQZ524207 QAN524206:QAV524207 QKJ524206:QKR524207 QUF524206:QUN524207 REB524206:REJ524207 RNX524206:ROF524207 RXT524206:RYB524207 SHP524206:SHX524207 SRL524206:SRT524207 TBH524206:TBP524207 TLD524206:TLL524207 TUZ524206:TVH524207 UEV524206:UFD524207 UOR524206:UOZ524207 UYN524206:UYV524207 VIJ524206:VIR524207 VSF524206:VSN524207 WCB524206:WCJ524207 WLX524206:WMF524207 WVT524206:WWB524207 M589743:U589744 JH589742:JP589743 TD589742:TL589743 ACZ589742:ADH589743 AMV589742:AND589743 AWR589742:AWZ589743 BGN589742:BGV589743 BQJ589742:BQR589743 CAF589742:CAN589743 CKB589742:CKJ589743 CTX589742:CUF589743 DDT589742:DEB589743 DNP589742:DNX589743 DXL589742:DXT589743 EHH589742:EHP589743 ERD589742:ERL589743 FAZ589742:FBH589743 FKV589742:FLD589743 FUR589742:FUZ589743 GEN589742:GEV589743 GOJ589742:GOR589743 GYF589742:GYN589743 HIB589742:HIJ589743 HRX589742:HSF589743 IBT589742:ICB589743 ILP589742:ILX589743 IVL589742:IVT589743 JFH589742:JFP589743 JPD589742:JPL589743 JYZ589742:JZH589743 KIV589742:KJD589743 KSR589742:KSZ589743 LCN589742:LCV589743 LMJ589742:LMR589743 LWF589742:LWN589743 MGB589742:MGJ589743 MPX589742:MQF589743 MZT589742:NAB589743 NJP589742:NJX589743 NTL589742:NTT589743 ODH589742:ODP589743 OND589742:ONL589743 OWZ589742:OXH589743 PGV589742:PHD589743 PQR589742:PQZ589743 QAN589742:QAV589743 QKJ589742:QKR589743 QUF589742:QUN589743 REB589742:REJ589743 RNX589742:ROF589743 RXT589742:RYB589743 SHP589742:SHX589743 SRL589742:SRT589743 TBH589742:TBP589743 TLD589742:TLL589743 TUZ589742:TVH589743 UEV589742:UFD589743 UOR589742:UOZ589743 UYN589742:UYV589743 VIJ589742:VIR589743 VSF589742:VSN589743 WCB589742:WCJ589743 WLX589742:WMF589743 WVT589742:WWB589743 M655279:U655280 JH655278:JP655279 TD655278:TL655279 ACZ655278:ADH655279 AMV655278:AND655279 AWR655278:AWZ655279 BGN655278:BGV655279 BQJ655278:BQR655279 CAF655278:CAN655279 CKB655278:CKJ655279 CTX655278:CUF655279 DDT655278:DEB655279 DNP655278:DNX655279 DXL655278:DXT655279 EHH655278:EHP655279 ERD655278:ERL655279 FAZ655278:FBH655279 FKV655278:FLD655279 FUR655278:FUZ655279 GEN655278:GEV655279 GOJ655278:GOR655279 GYF655278:GYN655279 HIB655278:HIJ655279 HRX655278:HSF655279 IBT655278:ICB655279 ILP655278:ILX655279 IVL655278:IVT655279 JFH655278:JFP655279 JPD655278:JPL655279 JYZ655278:JZH655279 KIV655278:KJD655279 KSR655278:KSZ655279 LCN655278:LCV655279 LMJ655278:LMR655279 LWF655278:LWN655279 MGB655278:MGJ655279 MPX655278:MQF655279 MZT655278:NAB655279 NJP655278:NJX655279 NTL655278:NTT655279 ODH655278:ODP655279 OND655278:ONL655279 OWZ655278:OXH655279 PGV655278:PHD655279 PQR655278:PQZ655279 QAN655278:QAV655279 QKJ655278:QKR655279 QUF655278:QUN655279 REB655278:REJ655279 RNX655278:ROF655279 RXT655278:RYB655279 SHP655278:SHX655279 SRL655278:SRT655279 TBH655278:TBP655279 TLD655278:TLL655279 TUZ655278:TVH655279 UEV655278:UFD655279 UOR655278:UOZ655279 UYN655278:UYV655279 VIJ655278:VIR655279 VSF655278:VSN655279 WCB655278:WCJ655279 WLX655278:WMF655279 WVT655278:WWB655279 M720815:U720816 JH720814:JP720815 TD720814:TL720815 ACZ720814:ADH720815 AMV720814:AND720815 AWR720814:AWZ720815 BGN720814:BGV720815 BQJ720814:BQR720815 CAF720814:CAN720815 CKB720814:CKJ720815 CTX720814:CUF720815 DDT720814:DEB720815 DNP720814:DNX720815 DXL720814:DXT720815 EHH720814:EHP720815 ERD720814:ERL720815 FAZ720814:FBH720815 FKV720814:FLD720815 FUR720814:FUZ720815 GEN720814:GEV720815 GOJ720814:GOR720815 GYF720814:GYN720815 HIB720814:HIJ720815 HRX720814:HSF720815 IBT720814:ICB720815 ILP720814:ILX720815 IVL720814:IVT720815 JFH720814:JFP720815 JPD720814:JPL720815 JYZ720814:JZH720815 KIV720814:KJD720815 KSR720814:KSZ720815 LCN720814:LCV720815 LMJ720814:LMR720815 LWF720814:LWN720815 MGB720814:MGJ720815 MPX720814:MQF720815 MZT720814:NAB720815 NJP720814:NJX720815 NTL720814:NTT720815 ODH720814:ODP720815 OND720814:ONL720815 OWZ720814:OXH720815 PGV720814:PHD720815 PQR720814:PQZ720815 QAN720814:QAV720815 QKJ720814:QKR720815 QUF720814:QUN720815 REB720814:REJ720815 RNX720814:ROF720815 RXT720814:RYB720815 SHP720814:SHX720815 SRL720814:SRT720815 TBH720814:TBP720815 TLD720814:TLL720815 TUZ720814:TVH720815 UEV720814:UFD720815 UOR720814:UOZ720815 UYN720814:UYV720815 VIJ720814:VIR720815 VSF720814:VSN720815 WCB720814:WCJ720815 WLX720814:WMF720815 WVT720814:WWB720815 M786351:U786352 JH786350:JP786351 TD786350:TL786351 ACZ786350:ADH786351 AMV786350:AND786351 AWR786350:AWZ786351 BGN786350:BGV786351 BQJ786350:BQR786351 CAF786350:CAN786351 CKB786350:CKJ786351 CTX786350:CUF786351 DDT786350:DEB786351 DNP786350:DNX786351 DXL786350:DXT786351 EHH786350:EHP786351 ERD786350:ERL786351 FAZ786350:FBH786351 FKV786350:FLD786351 FUR786350:FUZ786351 GEN786350:GEV786351 GOJ786350:GOR786351 GYF786350:GYN786351 HIB786350:HIJ786351 HRX786350:HSF786351 IBT786350:ICB786351 ILP786350:ILX786351 IVL786350:IVT786351 JFH786350:JFP786351 JPD786350:JPL786351 JYZ786350:JZH786351 KIV786350:KJD786351 KSR786350:KSZ786351 LCN786350:LCV786351 LMJ786350:LMR786351 LWF786350:LWN786351 MGB786350:MGJ786351 MPX786350:MQF786351 MZT786350:NAB786351 NJP786350:NJX786351 NTL786350:NTT786351 ODH786350:ODP786351 OND786350:ONL786351 OWZ786350:OXH786351 PGV786350:PHD786351 PQR786350:PQZ786351 QAN786350:QAV786351 QKJ786350:QKR786351 QUF786350:QUN786351 REB786350:REJ786351 RNX786350:ROF786351 RXT786350:RYB786351 SHP786350:SHX786351 SRL786350:SRT786351 TBH786350:TBP786351 TLD786350:TLL786351 TUZ786350:TVH786351 UEV786350:UFD786351 UOR786350:UOZ786351 UYN786350:UYV786351 VIJ786350:VIR786351 VSF786350:VSN786351 WCB786350:WCJ786351 WLX786350:WMF786351 WVT786350:WWB786351 M851887:U851888 JH851886:JP851887 TD851886:TL851887 ACZ851886:ADH851887 AMV851886:AND851887 AWR851886:AWZ851887 BGN851886:BGV851887 BQJ851886:BQR851887 CAF851886:CAN851887 CKB851886:CKJ851887 CTX851886:CUF851887 DDT851886:DEB851887 DNP851886:DNX851887 DXL851886:DXT851887 EHH851886:EHP851887 ERD851886:ERL851887 FAZ851886:FBH851887 FKV851886:FLD851887 FUR851886:FUZ851887 GEN851886:GEV851887 GOJ851886:GOR851887 GYF851886:GYN851887 HIB851886:HIJ851887 HRX851886:HSF851887 IBT851886:ICB851887 ILP851886:ILX851887 IVL851886:IVT851887 JFH851886:JFP851887 JPD851886:JPL851887 JYZ851886:JZH851887 KIV851886:KJD851887 KSR851886:KSZ851887 LCN851886:LCV851887 LMJ851886:LMR851887 LWF851886:LWN851887 MGB851886:MGJ851887 MPX851886:MQF851887 MZT851886:NAB851887 NJP851886:NJX851887 NTL851886:NTT851887 ODH851886:ODP851887 OND851886:ONL851887 OWZ851886:OXH851887 PGV851886:PHD851887 PQR851886:PQZ851887 QAN851886:QAV851887 QKJ851886:QKR851887 QUF851886:QUN851887 REB851886:REJ851887 RNX851886:ROF851887 RXT851886:RYB851887 SHP851886:SHX851887 SRL851886:SRT851887 TBH851886:TBP851887 TLD851886:TLL851887 TUZ851886:TVH851887 UEV851886:UFD851887 UOR851886:UOZ851887 UYN851886:UYV851887 VIJ851886:VIR851887 VSF851886:VSN851887 WCB851886:WCJ851887 WLX851886:WMF851887 WVT851886:WWB851887 M917423:U917424 JH917422:JP917423 TD917422:TL917423 ACZ917422:ADH917423 AMV917422:AND917423 AWR917422:AWZ917423 BGN917422:BGV917423 BQJ917422:BQR917423 CAF917422:CAN917423 CKB917422:CKJ917423 CTX917422:CUF917423 DDT917422:DEB917423 DNP917422:DNX917423 DXL917422:DXT917423 EHH917422:EHP917423 ERD917422:ERL917423 FAZ917422:FBH917423 FKV917422:FLD917423 FUR917422:FUZ917423 GEN917422:GEV917423 GOJ917422:GOR917423 GYF917422:GYN917423 HIB917422:HIJ917423 HRX917422:HSF917423 IBT917422:ICB917423 ILP917422:ILX917423 IVL917422:IVT917423 JFH917422:JFP917423 JPD917422:JPL917423 JYZ917422:JZH917423 KIV917422:KJD917423 KSR917422:KSZ917423 LCN917422:LCV917423 LMJ917422:LMR917423 LWF917422:LWN917423 MGB917422:MGJ917423 MPX917422:MQF917423 MZT917422:NAB917423 NJP917422:NJX917423 NTL917422:NTT917423 ODH917422:ODP917423 OND917422:ONL917423 OWZ917422:OXH917423 PGV917422:PHD917423 PQR917422:PQZ917423 QAN917422:QAV917423 QKJ917422:QKR917423 QUF917422:QUN917423 REB917422:REJ917423 RNX917422:ROF917423 RXT917422:RYB917423 SHP917422:SHX917423 SRL917422:SRT917423 TBH917422:TBP917423 TLD917422:TLL917423 TUZ917422:TVH917423 UEV917422:UFD917423 UOR917422:UOZ917423 UYN917422:UYV917423 VIJ917422:VIR917423 VSF917422:VSN917423 WCB917422:WCJ917423 WLX917422:WMF917423 WVT917422:WWB917423 M982959:U982960 JH982958:JP982959 TD982958:TL982959 ACZ982958:ADH982959 AMV982958:AND982959 AWR982958:AWZ982959 BGN982958:BGV982959 BQJ982958:BQR982959 CAF982958:CAN982959 CKB982958:CKJ982959 CTX982958:CUF982959 DDT982958:DEB982959 DNP982958:DNX982959 DXL982958:DXT982959 EHH982958:EHP982959 ERD982958:ERL982959 FAZ982958:FBH982959 FKV982958:FLD982959 FUR982958:FUZ982959 GEN982958:GEV982959 GOJ982958:GOR982959 GYF982958:GYN982959 HIB982958:HIJ982959 HRX982958:HSF982959 IBT982958:ICB982959 ILP982958:ILX982959 IVL982958:IVT982959 JFH982958:JFP982959 JPD982958:JPL982959 JYZ982958:JZH982959 KIV982958:KJD982959 KSR982958:KSZ982959 LCN982958:LCV982959 LMJ982958:LMR982959 LWF982958:LWN982959 MGB982958:MGJ982959 MPX982958:MQF982959 MZT982958:NAB982959 NJP982958:NJX982959 NTL982958:NTT982959 ODH982958:ODP982959 OND982958:ONL982959 OWZ982958:OXH982959 PGV982958:PHD982959 PQR982958:PQZ982959 QAN982958:QAV982959 QKJ982958:QKR982959 QUF982958:QUN982959 REB982958:REJ982959 RNX982958:ROF982959 RXT982958:RYB982959 SHP982958:SHX982959 SRL982958:SRT982959 TBH982958:TBP982959 TLD982958:TLL982959 TUZ982958:TVH982959 UEV982958:UFD982959 UOR982958:UOZ982959 UYN982958:UYV982959 VIJ982958:VIR982959 VSF982958:VSN982959 WCB982958:WCJ982959 WLX982958:WMF982959" xr:uid="{75482F45-AACF-48A7-8EAC-9566D44A1416}">
      <formula1>"No, Yes : see attached write-up, N/A, - , "</formula1>
    </dataValidation>
    <dataValidation type="list" allowBlank="1" showInputMessage="1" showErrorMessage="1" sqref="KC16:KN17 TY16:UJ17 ADU16:AEF17 ANQ16:AOB17 AXM16:AXX17 BHI16:BHT17 BRE16:BRP17 CBA16:CBL17 CKW16:CLH17 CUS16:CVD17 DEO16:DEZ17 DOK16:DOV17 DYG16:DYR17 EIC16:EIN17 ERY16:ESJ17 FBU16:FCF17 FLQ16:FMB17 FVM16:FVX17 GFI16:GFT17 GPE16:GPP17 GZA16:GZL17 HIW16:HJH17 HSS16:HTD17 ICO16:ICZ17 IMK16:IMV17 IWG16:IWR17 JGC16:JGN17 JPY16:JQJ17 JZU16:KAF17 KJQ16:KKB17 KTM16:KTX17 LDI16:LDT17 LNE16:LNP17 LXA16:LXL17 MGW16:MHH17 MQS16:MRD17 NAO16:NAZ17 NKK16:NKV17 NUG16:NUR17 OEC16:OEN17 ONY16:OOJ17 OXU16:OYF17 PHQ16:PIB17 PRM16:PRX17 QBI16:QBT17 QLE16:QLP17 QVA16:QVL17 REW16:RFH17 ROS16:RPD17 RYO16:RYZ17 SIK16:SIV17 SSG16:SSR17 TCC16:TCN17 TLY16:TMJ17 TVU16:TWF17 UFQ16:UGB17 UPM16:UPX17 UZI16:UZT17 VJE16:VJP17 VTA16:VTL17 WCW16:WDH17 WMS16:WND17 WWO16:WWZ17 AH65459:AS65459 KC65458:KN65458 TY65458:UJ65458 ADU65458:AEF65458 ANQ65458:AOB65458 AXM65458:AXX65458 BHI65458:BHT65458 BRE65458:BRP65458 CBA65458:CBL65458 CKW65458:CLH65458 CUS65458:CVD65458 DEO65458:DEZ65458 DOK65458:DOV65458 DYG65458:DYR65458 EIC65458:EIN65458 ERY65458:ESJ65458 FBU65458:FCF65458 FLQ65458:FMB65458 FVM65458:FVX65458 GFI65458:GFT65458 GPE65458:GPP65458 GZA65458:GZL65458 HIW65458:HJH65458 HSS65458:HTD65458 ICO65458:ICZ65458 IMK65458:IMV65458 IWG65458:IWR65458 JGC65458:JGN65458 JPY65458:JQJ65458 JZU65458:KAF65458 KJQ65458:KKB65458 KTM65458:KTX65458 LDI65458:LDT65458 LNE65458:LNP65458 LXA65458:LXL65458 MGW65458:MHH65458 MQS65458:MRD65458 NAO65458:NAZ65458 NKK65458:NKV65458 NUG65458:NUR65458 OEC65458:OEN65458 ONY65458:OOJ65458 OXU65458:OYF65458 PHQ65458:PIB65458 PRM65458:PRX65458 QBI65458:QBT65458 QLE65458:QLP65458 QVA65458:QVL65458 REW65458:RFH65458 ROS65458:RPD65458 RYO65458:RYZ65458 SIK65458:SIV65458 SSG65458:SSR65458 TCC65458:TCN65458 TLY65458:TMJ65458 TVU65458:TWF65458 UFQ65458:UGB65458 UPM65458:UPX65458 UZI65458:UZT65458 VJE65458:VJP65458 VTA65458:VTL65458 WCW65458:WDH65458 WMS65458:WND65458 WWO65458:WWZ65458 AH130995:AS130995 KC130994:KN130994 TY130994:UJ130994 ADU130994:AEF130994 ANQ130994:AOB130994 AXM130994:AXX130994 BHI130994:BHT130994 BRE130994:BRP130994 CBA130994:CBL130994 CKW130994:CLH130994 CUS130994:CVD130994 DEO130994:DEZ130994 DOK130994:DOV130994 DYG130994:DYR130994 EIC130994:EIN130994 ERY130994:ESJ130994 FBU130994:FCF130994 FLQ130994:FMB130994 FVM130994:FVX130994 GFI130994:GFT130994 GPE130994:GPP130994 GZA130994:GZL130994 HIW130994:HJH130994 HSS130994:HTD130994 ICO130994:ICZ130994 IMK130994:IMV130994 IWG130994:IWR130994 JGC130994:JGN130994 JPY130994:JQJ130994 JZU130994:KAF130994 KJQ130994:KKB130994 KTM130994:KTX130994 LDI130994:LDT130994 LNE130994:LNP130994 LXA130994:LXL130994 MGW130994:MHH130994 MQS130994:MRD130994 NAO130994:NAZ130994 NKK130994:NKV130994 NUG130994:NUR130994 OEC130994:OEN130994 ONY130994:OOJ130994 OXU130994:OYF130994 PHQ130994:PIB130994 PRM130994:PRX130994 QBI130994:QBT130994 QLE130994:QLP130994 QVA130994:QVL130994 REW130994:RFH130994 ROS130994:RPD130994 RYO130994:RYZ130994 SIK130994:SIV130994 SSG130994:SSR130994 TCC130994:TCN130994 TLY130994:TMJ130994 TVU130994:TWF130994 UFQ130994:UGB130994 UPM130994:UPX130994 UZI130994:UZT130994 VJE130994:VJP130994 VTA130994:VTL130994 WCW130994:WDH130994 WMS130994:WND130994 WWO130994:WWZ130994 AH196531:AS196531 KC196530:KN196530 TY196530:UJ196530 ADU196530:AEF196530 ANQ196530:AOB196530 AXM196530:AXX196530 BHI196530:BHT196530 BRE196530:BRP196530 CBA196530:CBL196530 CKW196530:CLH196530 CUS196530:CVD196530 DEO196530:DEZ196530 DOK196530:DOV196530 DYG196530:DYR196530 EIC196530:EIN196530 ERY196530:ESJ196530 FBU196530:FCF196530 FLQ196530:FMB196530 FVM196530:FVX196530 GFI196530:GFT196530 GPE196530:GPP196530 GZA196530:GZL196530 HIW196530:HJH196530 HSS196530:HTD196530 ICO196530:ICZ196530 IMK196530:IMV196530 IWG196530:IWR196530 JGC196530:JGN196530 JPY196530:JQJ196530 JZU196530:KAF196530 KJQ196530:KKB196530 KTM196530:KTX196530 LDI196530:LDT196530 LNE196530:LNP196530 LXA196530:LXL196530 MGW196530:MHH196530 MQS196530:MRD196530 NAO196530:NAZ196530 NKK196530:NKV196530 NUG196530:NUR196530 OEC196530:OEN196530 ONY196530:OOJ196530 OXU196530:OYF196530 PHQ196530:PIB196530 PRM196530:PRX196530 QBI196530:QBT196530 QLE196530:QLP196530 QVA196530:QVL196530 REW196530:RFH196530 ROS196530:RPD196530 RYO196530:RYZ196530 SIK196530:SIV196530 SSG196530:SSR196530 TCC196530:TCN196530 TLY196530:TMJ196530 TVU196530:TWF196530 UFQ196530:UGB196530 UPM196530:UPX196530 UZI196530:UZT196530 VJE196530:VJP196530 VTA196530:VTL196530 WCW196530:WDH196530 WMS196530:WND196530 WWO196530:WWZ196530 AH262067:AS262067 KC262066:KN262066 TY262066:UJ262066 ADU262066:AEF262066 ANQ262066:AOB262066 AXM262066:AXX262066 BHI262066:BHT262066 BRE262066:BRP262066 CBA262066:CBL262066 CKW262066:CLH262066 CUS262066:CVD262066 DEO262066:DEZ262066 DOK262066:DOV262066 DYG262066:DYR262066 EIC262066:EIN262066 ERY262066:ESJ262066 FBU262066:FCF262066 FLQ262066:FMB262066 FVM262066:FVX262066 GFI262066:GFT262066 GPE262066:GPP262066 GZA262066:GZL262066 HIW262066:HJH262066 HSS262066:HTD262066 ICO262066:ICZ262066 IMK262066:IMV262066 IWG262066:IWR262066 JGC262066:JGN262066 JPY262066:JQJ262066 JZU262066:KAF262066 KJQ262066:KKB262066 KTM262066:KTX262066 LDI262066:LDT262066 LNE262066:LNP262066 LXA262066:LXL262066 MGW262066:MHH262066 MQS262066:MRD262066 NAO262066:NAZ262066 NKK262066:NKV262066 NUG262066:NUR262066 OEC262066:OEN262066 ONY262066:OOJ262066 OXU262066:OYF262066 PHQ262066:PIB262066 PRM262066:PRX262066 QBI262066:QBT262066 QLE262066:QLP262066 QVA262066:QVL262066 REW262066:RFH262066 ROS262066:RPD262066 RYO262066:RYZ262066 SIK262066:SIV262066 SSG262066:SSR262066 TCC262066:TCN262066 TLY262066:TMJ262066 TVU262066:TWF262066 UFQ262066:UGB262066 UPM262066:UPX262066 UZI262066:UZT262066 VJE262066:VJP262066 VTA262066:VTL262066 WCW262066:WDH262066 WMS262066:WND262066 WWO262066:WWZ262066 AH327603:AS327603 KC327602:KN327602 TY327602:UJ327602 ADU327602:AEF327602 ANQ327602:AOB327602 AXM327602:AXX327602 BHI327602:BHT327602 BRE327602:BRP327602 CBA327602:CBL327602 CKW327602:CLH327602 CUS327602:CVD327602 DEO327602:DEZ327602 DOK327602:DOV327602 DYG327602:DYR327602 EIC327602:EIN327602 ERY327602:ESJ327602 FBU327602:FCF327602 FLQ327602:FMB327602 FVM327602:FVX327602 GFI327602:GFT327602 GPE327602:GPP327602 GZA327602:GZL327602 HIW327602:HJH327602 HSS327602:HTD327602 ICO327602:ICZ327602 IMK327602:IMV327602 IWG327602:IWR327602 JGC327602:JGN327602 JPY327602:JQJ327602 JZU327602:KAF327602 KJQ327602:KKB327602 KTM327602:KTX327602 LDI327602:LDT327602 LNE327602:LNP327602 LXA327602:LXL327602 MGW327602:MHH327602 MQS327602:MRD327602 NAO327602:NAZ327602 NKK327602:NKV327602 NUG327602:NUR327602 OEC327602:OEN327602 ONY327602:OOJ327602 OXU327602:OYF327602 PHQ327602:PIB327602 PRM327602:PRX327602 QBI327602:QBT327602 QLE327602:QLP327602 QVA327602:QVL327602 REW327602:RFH327602 ROS327602:RPD327602 RYO327602:RYZ327602 SIK327602:SIV327602 SSG327602:SSR327602 TCC327602:TCN327602 TLY327602:TMJ327602 TVU327602:TWF327602 UFQ327602:UGB327602 UPM327602:UPX327602 UZI327602:UZT327602 VJE327602:VJP327602 VTA327602:VTL327602 WCW327602:WDH327602 WMS327602:WND327602 WWO327602:WWZ327602 AH393139:AS393139 KC393138:KN393138 TY393138:UJ393138 ADU393138:AEF393138 ANQ393138:AOB393138 AXM393138:AXX393138 BHI393138:BHT393138 BRE393138:BRP393138 CBA393138:CBL393138 CKW393138:CLH393138 CUS393138:CVD393138 DEO393138:DEZ393138 DOK393138:DOV393138 DYG393138:DYR393138 EIC393138:EIN393138 ERY393138:ESJ393138 FBU393138:FCF393138 FLQ393138:FMB393138 FVM393138:FVX393138 GFI393138:GFT393138 GPE393138:GPP393138 GZA393138:GZL393138 HIW393138:HJH393138 HSS393138:HTD393138 ICO393138:ICZ393138 IMK393138:IMV393138 IWG393138:IWR393138 JGC393138:JGN393138 JPY393138:JQJ393138 JZU393138:KAF393138 KJQ393138:KKB393138 KTM393138:KTX393138 LDI393138:LDT393138 LNE393138:LNP393138 LXA393138:LXL393138 MGW393138:MHH393138 MQS393138:MRD393138 NAO393138:NAZ393138 NKK393138:NKV393138 NUG393138:NUR393138 OEC393138:OEN393138 ONY393138:OOJ393138 OXU393138:OYF393138 PHQ393138:PIB393138 PRM393138:PRX393138 QBI393138:QBT393138 QLE393138:QLP393138 QVA393138:QVL393138 REW393138:RFH393138 ROS393138:RPD393138 RYO393138:RYZ393138 SIK393138:SIV393138 SSG393138:SSR393138 TCC393138:TCN393138 TLY393138:TMJ393138 TVU393138:TWF393138 UFQ393138:UGB393138 UPM393138:UPX393138 UZI393138:UZT393138 VJE393138:VJP393138 VTA393138:VTL393138 WCW393138:WDH393138 WMS393138:WND393138 WWO393138:WWZ393138 AH458675:AS458675 KC458674:KN458674 TY458674:UJ458674 ADU458674:AEF458674 ANQ458674:AOB458674 AXM458674:AXX458674 BHI458674:BHT458674 BRE458674:BRP458674 CBA458674:CBL458674 CKW458674:CLH458674 CUS458674:CVD458674 DEO458674:DEZ458674 DOK458674:DOV458674 DYG458674:DYR458674 EIC458674:EIN458674 ERY458674:ESJ458674 FBU458674:FCF458674 FLQ458674:FMB458674 FVM458674:FVX458674 GFI458674:GFT458674 GPE458674:GPP458674 GZA458674:GZL458674 HIW458674:HJH458674 HSS458674:HTD458674 ICO458674:ICZ458674 IMK458674:IMV458674 IWG458674:IWR458674 JGC458674:JGN458674 JPY458674:JQJ458674 JZU458674:KAF458674 KJQ458674:KKB458674 KTM458674:KTX458674 LDI458674:LDT458674 LNE458674:LNP458674 LXA458674:LXL458674 MGW458674:MHH458674 MQS458674:MRD458674 NAO458674:NAZ458674 NKK458674:NKV458674 NUG458674:NUR458674 OEC458674:OEN458674 ONY458674:OOJ458674 OXU458674:OYF458674 PHQ458674:PIB458674 PRM458674:PRX458674 QBI458674:QBT458674 QLE458674:QLP458674 QVA458674:QVL458674 REW458674:RFH458674 ROS458674:RPD458674 RYO458674:RYZ458674 SIK458674:SIV458674 SSG458674:SSR458674 TCC458674:TCN458674 TLY458674:TMJ458674 TVU458674:TWF458674 UFQ458674:UGB458674 UPM458674:UPX458674 UZI458674:UZT458674 VJE458674:VJP458674 VTA458674:VTL458674 WCW458674:WDH458674 WMS458674:WND458674 WWO458674:WWZ458674 AH524211:AS524211 KC524210:KN524210 TY524210:UJ524210 ADU524210:AEF524210 ANQ524210:AOB524210 AXM524210:AXX524210 BHI524210:BHT524210 BRE524210:BRP524210 CBA524210:CBL524210 CKW524210:CLH524210 CUS524210:CVD524210 DEO524210:DEZ524210 DOK524210:DOV524210 DYG524210:DYR524210 EIC524210:EIN524210 ERY524210:ESJ524210 FBU524210:FCF524210 FLQ524210:FMB524210 FVM524210:FVX524210 GFI524210:GFT524210 GPE524210:GPP524210 GZA524210:GZL524210 HIW524210:HJH524210 HSS524210:HTD524210 ICO524210:ICZ524210 IMK524210:IMV524210 IWG524210:IWR524210 JGC524210:JGN524210 JPY524210:JQJ524210 JZU524210:KAF524210 KJQ524210:KKB524210 KTM524210:KTX524210 LDI524210:LDT524210 LNE524210:LNP524210 LXA524210:LXL524210 MGW524210:MHH524210 MQS524210:MRD524210 NAO524210:NAZ524210 NKK524210:NKV524210 NUG524210:NUR524210 OEC524210:OEN524210 ONY524210:OOJ524210 OXU524210:OYF524210 PHQ524210:PIB524210 PRM524210:PRX524210 QBI524210:QBT524210 QLE524210:QLP524210 QVA524210:QVL524210 REW524210:RFH524210 ROS524210:RPD524210 RYO524210:RYZ524210 SIK524210:SIV524210 SSG524210:SSR524210 TCC524210:TCN524210 TLY524210:TMJ524210 TVU524210:TWF524210 UFQ524210:UGB524210 UPM524210:UPX524210 UZI524210:UZT524210 VJE524210:VJP524210 VTA524210:VTL524210 WCW524210:WDH524210 WMS524210:WND524210 WWO524210:WWZ524210 AH589747:AS589747 KC589746:KN589746 TY589746:UJ589746 ADU589746:AEF589746 ANQ589746:AOB589746 AXM589746:AXX589746 BHI589746:BHT589746 BRE589746:BRP589746 CBA589746:CBL589746 CKW589746:CLH589746 CUS589746:CVD589746 DEO589746:DEZ589746 DOK589746:DOV589746 DYG589746:DYR589746 EIC589746:EIN589746 ERY589746:ESJ589746 FBU589746:FCF589746 FLQ589746:FMB589746 FVM589746:FVX589746 GFI589746:GFT589746 GPE589746:GPP589746 GZA589746:GZL589746 HIW589746:HJH589746 HSS589746:HTD589746 ICO589746:ICZ589746 IMK589746:IMV589746 IWG589746:IWR589746 JGC589746:JGN589746 JPY589746:JQJ589746 JZU589746:KAF589746 KJQ589746:KKB589746 KTM589746:KTX589746 LDI589746:LDT589746 LNE589746:LNP589746 LXA589746:LXL589746 MGW589746:MHH589746 MQS589746:MRD589746 NAO589746:NAZ589746 NKK589746:NKV589746 NUG589746:NUR589746 OEC589746:OEN589746 ONY589746:OOJ589746 OXU589746:OYF589746 PHQ589746:PIB589746 PRM589746:PRX589746 QBI589746:QBT589746 QLE589746:QLP589746 QVA589746:QVL589746 REW589746:RFH589746 ROS589746:RPD589746 RYO589746:RYZ589746 SIK589746:SIV589746 SSG589746:SSR589746 TCC589746:TCN589746 TLY589746:TMJ589746 TVU589746:TWF589746 UFQ589746:UGB589746 UPM589746:UPX589746 UZI589746:UZT589746 VJE589746:VJP589746 VTA589746:VTL589746 WCW589746:WDH589746 WMS589746:WND589746 WWO589746:WWZ589746 AH655283:AS655283 KC655282:KN655282 TY655282:UJ655282 ADU655282:AEF655282 ANQ655282:AOB655282 AXM655282:AXX655282 BHI655282:BHT655282 BRE655282:BRP655282 CBA655282:CBL655282 CKW655282:CLH655282 CUS655282:CVD655282 DEO655282:DEZ655282 DOK655282:DOV655282 DYG655282:DYR655282 EIC655282:EIN655282 ERY655282:ESJ655282 FBU655282:FCF655282 FLQ655282:FMB655282 FVM655282:FVX655282 GFI655282:GFT655282 GPE655282:GPP655282 GZA655282:GZL655282 HIW655282:HJH655282 HSS655282:HTD655282 ICO655282:ICZ655282 IMK655282:IMV655282 IWG655282:IWR655282 JGC655282:JGN655282 JPY655282:JQJ655282 JZU655282:KAF655282 KJQ655282:KKB655282 KTM655282:KTX655282 LDI655282:LDT655282 LNE655282:LNP655282 LXA655282:LXL655282 MGW655282:MHH655282 MQS655282:MRD655282 NAO655282:NAZ655282 NKK655282:NKV655282 NUG655282:NUR655282 OEC655282:OEN655282 ONY655282:OOJ655282 OXU655282:OYF655282 PHQ655282:PIB655282 PRM655282:PRX655282 QBI655282:QBT655282 QLE655282:QLP655282 QVA655282:QVL655282 REW655282:RFH655282 ROS655282:RPD655282 RYO655282:RYZ655282 SIK655282:SIV655282 SSG655282:SSR655282 TCC655282:TCN655282 TLY655282:TMJ655282 TVU655282:TWF655282 UFQ655282:UGB655282 UPM655282:UPX655282 UZI655282:UZT655282 VJE655282:VJP655282 VTA655282:VTL655282 WCW655282:WDH655282 WMS655282:WND655282 WWO655282:WWZ655282 AH720819:AS720819 KC720818:KN720818 TY720818:UJ720818 ADU720818:AEF720818 ANQ720818:AOB720818 AXM720818:AXX720818 BHI720818:BHT720818 BRE720818:BRP720818 CBA720818:CBL720818 CKW720818:CLH720818 CUS720818:CVD720818 DEO720818:DEZ720818 DOK720818:DOV720818 DYG720818:DYR720818 EIC720818:EIN720818 ERY720818:ESJ720818 FBU720818:FCF720818 FLQ720818:FMB720818 FVM720818:FVX720818 GFI720818:GFT720818 GPE720818:GPP720818 GZA720818:GZL720818 HIW720818:HJH720818 HSS720818:HTD720818 ICO720818:ICZ720818 IMK720818:IMV720818 IWG720818:IWR720818 JGC720818:JGN720818 JPY720818:JQJ720818 JZU720818:KAF720818 KJQ720818:KKB720818 KTM720818:KTX720818 LDI720818:LDT720818 LNE720818:LNP720818 LXA720818:LXL720818 MGW720818:MHH720818 MQS720818:MRD720818 NAO720818:NAZ720818 NKK720818:NKV720818 NUG720818:NUR720818 OEC720818:OEN720818 ONY720818:OOJ720818 OXU720818:OYF720818 PHQ720818:PIB720818 PRM720818:PRX720818 QBI720818:QBT720818 QLE720818:QLP720818 QVA720818:QVL720818 REW720818:RFH720818 ROS720818:RPD720818 RYO720818:RYZ720818 SIK720818:SIV720818 SSG720818:SSR720818 TCC720818:TCN720818 TLY720818:TMJ720818 TVU720818:TWF720818 UFQ720818:UGB720818 UPM720818:UPX720818 UZI720818:UZT720818 VJE720818:VJP720818 VTA720818:VTL720818 WCW720818:WDH720818 WMS720818:WND720818 WWO720818:WWZ720818 AH786355:AS786355 KC786354:KN786354 TY786354:UJ786354 ADU786354:AEF786354 ANQ786354:AOB786354 AXM786354:AXX786354 BHI786354:BHT786354 BRE786354:BRP786354 CBA786354:CBL786354 CKW786354:CLH786354 CUS786354:CVD786354 DEO786354:DEZ786354 DOK786354:DOV786354 DYG786354:DYR786354 EIC786354:EIN786354 ERY786354:ESJ786354 FBU786354:FCF786354 FLQ786354:FMB786354 FVM786354:FVX786354 GFI786354:GFT786354 GPE786354:GPP786354 GZA786354:GZL786354 HIW786354:HJH786354 HSS786354:HTD786354 ICO786354:ICZ786354 IMK786354:IMV786354 IWG786354:IWR786354 JGC786354:JGN786354 JPY786354:JQJ786354 JZU786354:KAF786354 KJQ786354:KKB786354 KTM786354:KTX786354 LDI786354:LDT786354 LNE786354:LNP786354 LXA786354:LXL786354 MGW786354:MHH786354 MQS786354:MRD786354 NAO786354:NAZ786354 NKK786354:NKV786354 NUG786354:NUR786354 OEC786354:OEN786354 ONY786354:OOJ786354 OXU786354:OYF786354 PHQ786354:PIB786354 PRM786354:PRX786354 QBI786354:QBT786354 QLE786354:QLP786354 QVA786354:QVL786354 REW786354:RFH786354 ROS786354:RPD786354 RYO786354:RYZ786354 SIK786354:SIV786354 SSG786354:SSR786354 TCC786354:TCN786354 TLY786354:TMJ786354 TVU786354:TWF786354 UFQ786354:UGB786354 UPM786354:UPX786354 UZI786354:UZT786354 VJE786354:VJP786354 VTA786354:VTL786354 WCW786354:WDH786354 WMS786354:WND786354 WWO786354:WWZ786354 AH851891:AS851891 KC851890:KN851890 TY851890:UJ851890 ADU851890:AEF851890 ANQ851890:AOB851890 AXM851890:AXX851890 BHI851890:BHT851890 BRE851890:BRP851890 CBA851890:CBL851890 CKW851890:CLH851890 CUS851890:CVD851890 DEO851890:DEZ851890 DOK851890:DOV851890 DYG851890:DYR851890 EIC851890:EIN851890 ERY851890:ESJ851890 FBU851890:FCF851890 FLQ851890:FMB851890 FVM851890:FVX851890 GFI851890:GFT851890 GPE851890:GPP851890 GZA851890:GZL851890 HIW851890:HJH851890 HSS851890:HTD851890 ICO851890:ICZ851890 IMK851890:IMV851890 IWG851890:IWR851890 JGC851890:JGN851890 JPY851890:JQJ851890 JZU851890:KAF851890 KJQ851890:KKB851890 KTM851890:KTX851890 LDI851890:LDT851890 LNE851890:LNP851890 LXA851890:LXL851890 MGW851890:MHH851890 MQS851890:MRD851890 NAO851890:NAZ851890 NKK851890:NKV851890 NUG851890:NUR851890 OEC851890:OEN851890 ONY851890:OOJ851890 OXU851890:OYF851890 PHQ851890:PIB851890 PRM851890:PRX851890 QBI851890:QBT851890 QLE851890:QLP851890 QVA851890:QVL851890 REW851890:RFH851890 ROS851890:RPD851890 RYO851890:RYZ851890 SIK851890:SIV851890 SSG851890:SSR851890 TCC851890:TCN851890 TLY851890:TMJ851890 TVU851890:TWF851890 UFQ851890:UGB851890 UPM851890:UPX851890 UZI851890:UZT851890 VJE851890:VJP851890 VTA851890:VTL851890 WCW851890:WDH851890 WMS851890:WND851890 WWO851890:WWZ851890 AH917427:AS917427 KC917426:KN917426 TY917426:UJ917426 ADU917426:AEF917426 ANQ917426:AOB917426 AXM917426:AXX917426 BHI917426:BHT917426 BRE917426:BRP917426 CBA917426:CBL917426 CKW917426:CLH917426 CUS917426:CVD917426 DEO917426:DEZ917426 DOK917426:DOV917426 DYG917426:DYR917426 EIC917426:EIN917426 ERY917426:ESJ917426 FBU917426:FCF917426 FLQ917426:FMB917426 FVM917426:FVX917426 GFI917426:GFT917426 GPE917426:GPP917426 GZA917426:GZL917426 HIW917426:HJH917426 HSS917426:HTD917426 ICO917426:ICZ917426 IMK917426:IMV917426 IWG917426:IWR917426 JGC917426:JGN917426 JPY917426:JQJ917426 JZU917426:KAF917426 KJQ917426:KKB917426 KTM917426:KTX917426 LDI917426:LDT917426 LNE917426:LNP917426 LXA917426:LXL917426 MGW917426:MHH917426 MQS917426:MRD917426 NAO917426:NAZ917426 NKK917426:NKV917426 NUG917426:NUR917426 OEC917426:OEN917426 ONY917426:OOJ917426 OXU917426:OYF917426 PHQ917426:PIB917426 PRM917426:PRX917426 QBI917426:QBT917426 QLE917426:QLP917426 QVA917426:QVL917426 REW917426:RFH917426 ROS917426:RPD917426 RYO917426:RYZ917426 SIK917426:SIV917426 SSG917426:SSR917426 TCC917426:TCN917426 TLY917426:TMJ917426 TVU917426:TWF917426 UFQ917426:UGB917426 UPM917426:UPX917426 UZI917426:UZT917426 VJE917426:VJP917426 VTA917426:VTL917426 WCW917426:WDH917426 WMS917426:WND917426 WWO917426:WWZ917426 AH982963:AS982963 KC982962:KN982962 TY982962:UJ982962 ADU982962:AEF982962 ANQ982962:AOB982962 AXM982962:AXX982962 BHI982962:BHT982962 BRE982962:BRP982962 CBA982962:CBL982962 CKW982962:CLH982962 CUS982962:CVD982962 DEO982962:DEZ982962 DOK982962:DOV982962 DYG982962:DYR982962 EIC982962:EIN982962 ERY982962:ESJ982962 FBU982962:FCF982962 FLQ982962:FMB982962 FVM982962:FVX982962 GFI982962:GFT982962 GPE982962:GPP982962 GZA982962:GZL982962 HIW982962:HJH982962 HSS982962:HTD982962 ICO982962:ICZ982962 IMK982962:IMV982962 IWG982962:IWR982962 JGC982962:JGN982962 JPY982962:JQJ982962 JZU982962:KAF982962 KJQ982962:KKB982962 KTM982962:KTX982962 LDI982962:LDT982962 LNE982962:LNP982962 LXA982962:LXL982962 MGW982962:MHH982962 MQS982962:MRD982962 NAO982962:NAZ982962 NKK982962:NKV982962 NUG982962:NUR982962 OEC982962:OEN982962 ONY982962:OOJ982962 OXU982962:OYF982962 PHQ982962:PIB982962 PRM982962:PRX982962 QBI982962:QBT982962 QLE982962:QLP982962 QVA982962:QVL982962 REW982962:RFH982962 ROS982962:RPD982962 RYO982962:RYZ982962 SIK982962:SIV982962 SSG982962:SSR982962 TCC982962:TCN982962 TLY982962:TMJ982962 TVU982962:TWF982962 UFQ982962:UGB982962 UPM982962:UPX982962 UZI982962:UZT982962 VJE982962:VJP982962 VTA982962:VTL982962 WCW982962:WDH982962 WMS982962:WND982962 WWO982962:WWZ982962 AH16:AS18" xr:uid="{6534FABA-A116-436E-9882-CE78ED42D5CE}">
      <formula1>"Left of Corresponding Escalator, Right of Corresponding Escalator, n/a,-,    "</formula1>
    </dataValidation>
    <dataValidation type="list" allowBlank="1" showInputMessage="1" showErrorMessage="1" sqref="JH16:JR17 TD16:TN17 ACZ16:ADJ17 AMV16:ANF17 AWR16:AXB17 BGN16:BGX17 BQJ16:BQT17 CAF16:CAP17 CKB16:CKL17 CTX16:CUH17 DDT16:DED17 DNP16:DNZ17 DXL16:DXV17 EHH16:EHR17 ERD16:ERN17 FAZ16:FBJ17 FKV16:FLF17 FUR16:FVB17 GEN16:GEX17 GOJ16:GOT17 GYF16:GYP17 HIB16:HIL17 HRX16:HSH17 IBT16:ICD17 ILP16:ILZ17 IVL16:IVV17 JFH16:JFR17 JPD16:JPN17 JYZ16:JZJ17 KIV16:KJF17 KSR16:KTB17 LCN16:LCX17 LMJ16:LMT17 LWF16:LWP17 MGB16:MGL17 MPX16:MQH17 MZT16:NAD17 NJP16:NJZ17 NTL16:NTV17 ODH16:ODR17 OND16:ONN17 OWZ16:OXJ17 PGV16:PHF17 PQR16:PRB17 QAN16:QAX17 QKJ16:QKT17 QUF16:QUP17 REB16:REL17 RNX16:ROH17 RXT16:RYD17 SHP16:SHZ17 SRL16:SRV17 TBH16:TBR17 TLD16:TLN17 TUZ16:TVJ17 UEV16:UFF17 UOR16:UPB17 UYN16:UYX17 VIJ16:VIT17 VSF16:VSP17 WCB16:WCL17 WLX16:WMH17 WVT16:WWD17 M65459:W65459 JH65458:JR65458 TD65458:TN65458 ACZ65458:ADJ65458 AMV65458:ANF65458 AWR65458:AXB65458 BGN65458:BGX65458 BQJ65458:BQT65458 CAF65458:CAP65458 CKB65458:CKL65458 CTX65458:CUH65458 DDT65458:DED65458 DNP65458:DNZ65458 DXL65458:DXV65458 EHH65458:EHR65458 ERD65458:ERN65458 FAZ65458:FBJ65458 FKV65458:FLF65458 FUR65458:FVB65458 GEN65458:GEX65458 GOJ65458:GOT65458 GYF65458:GYP65458 HIB65458:HIL65458 HRX65458:HSH65458 IBT65458:ICD65458 ILP65458:ILZ65458 IVL65458:IVV65458 JFH65458:JFR65458 JPD65458:JPN65458 JYZ65458:JZJ65458 KIV65458:KJF65458 KSR65458:KTB65458 LCN65458:LCX65458 LMJ65458:LMT65458 LWF65458:LWP65458 MGB65458:MGL65458 MPX65458:MQH65458 MZT65458:NAD65458 NJP65458:NJZ65458 NTL65458:NTV65458 ODH65458:ODR65458 OND65458:ONN65458 OWZ65458:OXJ65458 PGV65458:PHF65458 PQR65458:PRB65458 QAN65458:QAX65458 QKJ65458:QKT65458 QUF65458:QUP65458 REB65458:REL65458 RNX65458:ROH65458 RXT65458:RYD65458 SHP65458:SHZ65458 SRL65458:SRV65458 TBH65458:TBR65458 TLD65458:TLN65458 TUZ65458:TVJ65458 UEV65458:UFF65458 UOR65458:UPB65458 UYN65458:UYX65458 VIJ65458:VIT65458 VSF65458:VSP65458 WCB65458:WCL65458 WLX65458:WMH65458 WVT65458:WWD65458 M130995:W130995 JH130994:JR130994 TD130994:TN130994 ACZ130994:ADJ130994 AMV130994:ANF130994 AWR130994:AXB130994 BGN130994:BGX130994 BQJ130994:BQT130994 CAF130994:CAP130994 CKB130994:CKL130994 CTX130994:CUH130994 DDT130994:DED130994 DNP130994:DNZ130994 DXL130994:DXV130994 EHH130994:EHR130994 ERD130994:ERN130994 FAZ130994:FBJ130994 FKV130994:FLF130994 FUR130994:FVB130994 GEN130994:GEX130994 GOJ130994:GOT130994 GYF130994:GYP130994 HIB130994:HIL130994 HRX130994:HSH130994 IBT130994:ICD130994 ILP130994:ILZ130994 IVL130994:IVV130994 JFH130994:JFR130994 JPD130994:JPN130994 JYZ130994:JZJ130994 KIV130994:KJF130994 KSR130994:KTB130994 LCN130994:LCX130994 LMJ130994:LMT130994 LWF130994:LWP130994 MGB130994:MGL130994 MPX130994:MQH130994 MZT130994:NAD130994 NJP130994:NJZ130994 NTL130994:NTV130994 ODH130994:ODR130994 OND130994:ONN130994 OWZ130994:OXJ130994 PGV130994:PHF130994 PQR130994:PRB130994 QAN130994:QAX130994 QKJ130994:QKT130994 QUF130994:QUP130994 REB130994:REL130994 RNX130994:ROH130994 RXT130994:RYD130994 SHP130994:SHZ130994 SRL130994:SRV130994 TBH130994:TBR130994 TLD130994:TLN130994 TUZ130994:TVJ130994 UEV130994:UFF130994 UOR130994:UPB130994 UYN130994:UYX130994 VIJ130994:VIT130994 VSF130994:VSP130994 WCB130994:WCL130994 WLX130994:WMH130994 WVT130994:WWD130994 M196531:W196531 JH196530:JR196530 TD196530:TN196530 ACZ196530:ADJ196530 AMV196530:ANF196530 AWR196530:AXB196530 BGN196530:BGX196530 BQJ196530:BQT196530 CAF196530:CAP196530 CKB196530:CKL196530 CTX196530:CUH196530 DDT196530:DED196530 DNP196530:DNZ196530 DXL196530:DXV196530 EHH196530:EHR196530 ERD196530:ERN196530 FAZ196530:FBJ196530 FKV196530:FLF196530 FUR196530:FVB196530 GEN196530:GEX196530 GOJ196530:GOT196530 GYF196530:GYP196530 HIB196530:HIL196530 HRX196530:HSH196530 IBT196530:ICD196530 ILP196530:ILZ196530 IVL196530:IVV196530 JFH196530:JFR196530 JPD196530:JPN196530 JYZ196530:JZJ196530 KIV196530:KJF196530 KSR196530:KTB196530 LCN196530:LCX196530 LMJ196530:LMT196530 LWF196530:LWP196530 MGB196530:MGL196530 MPX196530:MQH196530 MZT196530:NAD196530 NJP196530:NJZ196530 NTL196530:NTV196530 ODH196530:ODR196530 OND196530:ONN196530 OWZ196530:OXJ196530 PGV196530:PHF196530 PQR196530:PRB196530 QAN196530:QAX196530 QKJ196530:QKT196530 QUF196530:QUP196530 REB196530:REL196530 RNX196530:ROH196530 RXT196530:RYD196530 SHP196530:SHZ196530 SRL196530:SRV196530 TBH196530:TBR196530 TLD196530:TLN196530 TUZ196530:TVJ196530 UEV196530:UFF196530 UOR196530:UPB196530 UYN196530:UYX196530 VIJ196530:VIT196530 VSF196530:VSP196530 WCB196530:WCL196530 WLX196530:WMH196530 WVT196530:WWD196530 M262067:W262067 JH262066:JR262066 TD262066:TN262066 ACZ262066:ADJ262066 AMV262066:ANF262066 AWR262066:AXB262066 BGN262066:BGX262066 BQJ262066:BQT262066 CAF262066:CAP262066 CKB262066:CKL262066 CTX262066:CUH262066 DDT262066:DED262066 DNP262066:DNZ262066 DXL262066:DXV262066 EHH262066:EHR262066 ERD262066:ERN262066 FAZ262066:FBJ262066 FKV262066:FLF262066 FUR262066:FVB262066 GEN262066:GEX262066 GOJ262066:GOT262066 GYF262066:GYP262066 HIB262066:HIL262066 HRX262066:HSH262066 IBT262066:ICD262066 ILP262066:ILZ262066 IVL262066:IVV262066 JFH262066:JFR262066 JPD262066:JPN262066 JYZ262066:JZJ262066 KIV262066:KJF262066 KSR262066:KTB262066 LCN262066:LCX262066 LMJ262066:LMT262066 LWF262066:LWP262066 MGB262066:MGL262066 MPX262066:MQH262066 MZT262066:NAD262066 NJP262066:NJZ262066 NTL262066:NTV262066 ODH262066:ODR262066 OND262066:ONN262066 OWZ262066:OXJ262066 PGV262066:PHF262066 PQR262066:PRB262066 QAN262066:QAX262066 QKJ262066:QKT262066 QUF262066:QUP262066 REB262066:REL262066 RNX262066:ROH262066 RXT262066:RYD262066 SHP262066:SHZ262066 SRL262066:SRV262066 TBH262066:TBR262066 TLD262066:TLN262066 TUZ262066:TVJ262066 UEV262066:UFF262066 UOR262066:UPB262066 UYN262066:UYX262066 VIJ262066:VIT262066 VSF262066:VSP262066 WCB262066:WCL262066 WLX262066:WMH262066 WVT262066:WWD262066 M327603:W327603 JH327602:JR327602 TD327602:TN327602 ACZ327602:ADJ327602 AMV327602:ANF327602 AWR327602:AXB327602 BGN327602:BGX327602 BQJ327602:BQT327602 CAF327602:CAP327602 CKB327602:CKL327602 CTX327602:CUH327602 DDT327602:DED327602 DNP327602:DNZ327602 DXL327602:DXV327602 EHH327602:EHR327602 ERD327602:ERN327602 FAZ327602:FBJ327602 FKV327602:FLF327602 FUR327602:FVB327602 GEN327602:GEX327602 GOJ327602:GOT327602 GYF327602:GYP327602 HIB327602:HIL327602 HRX327602:HSH327602 IBT327602:ICD327602 ILP327602:ILZ327602 IVL327602:IVV327602 JFH327602:JFR327602 JPD327602:JPN327602 JYZ327602:JZJ327602 KIV327602:KJF327602 KSR327602:KTB327602 LCN327602:LCX327602 LMJ327602:LMT327602 LWF327602:LWP327602 MGB327602:MGL327602 MPX327602:MQH327602 MZT327602:NAD327602 NJP327602:NJZ327602 NTL327602:NTV327602 ODH327602:ODR327602 OND327602:ONN327602 OWZ327602:OXJ327602 PGV327602:PHF327602 PQR327602:PRB327602 QAN327602:QAX327602 QKJ327602:QKT327602 QUF327602:QUP327602 REB327602:REL327602 RNX327602:ROH327602 RXT327602:RYD327602 SHP327602:SHZ327602 SRL327602:SRV327602 TBH327602:TBR327602 TLD327602:TLN327602 TUZ327602:TVJ327602 UEV327602:UFF327602 UOR327602:UPB327602 UYN327602:UYX327602 VIJ327602:VIT327602 VSF327602:VSP327602 WCB327602:WCL327602 WLX327602:WMH327602 WVT327602:WWD327602 M393139:W393139 JH393138:JR393138 TD393138:TN393138 ACZ393138:ADJ393138 AMV393138:ANF393138 AWR393138:AXB393138 BGN393138:BGX393138 BQJ393138:BQT393138 CAF393138:CAP393138 CKB393138:CKL393138 CTX393138:CUH393138 DDT393138:DED393138 DNP393138:DNZ393138 DXL393138:DXV393138 EHH393138:EHR393138 ERD393138:ERN393138 FAZ393138:FBJ393138 FKV393138:FLF393138 FUR393138:FVB393138 GEN393138:GEX393138 GOJ393138:GOT393138 GYF393138:GYP393138 HIB393138:HIL393138 HRX393138:HSH393138 IBT393138:ICD393138 ILP393138:ILZ393138 IVL393138:IVV393138 JFH393138:JFR393138 JPD393138:JPN393138 JYZ393138:JZJ393138 KIV393138:KJF393138 KSR393138:KTB393138 LCN393138:LCX393138 LMJ393138:LMT393138 LWF393138:LWP393138 MGB393138:MGL393138 MPX393138:MQH393138 MZT393138:NAD393138 NJP393138:NJZ393138 NTL393138:NTV393138 ODH393138:ODR393138 OND393138:ONN393138 OWZ393138:OXJ393138 PGV393138:PHF393138 PQR393138:PRB393138 QAN393138:QAX393138 QKJ393138:QKT393138 QUF393138:QUP393138 REB393138:REL393138 RNX393138:ROH393138 RXT393138:RYD393138 SHP393138:SHZ393138 SRL393138:SRV393138 TBH393138:TBR393138 TLD393138:TLN393138 TUZ393138:TVJ393138 UEV393138:UFF393138 UOR393138:UPB393138 UYN393138:UYX393138 VIJ393138:VIT393138 VSF393138:VSP393138 WCB393138:WCL393138 WLX393138:WMH393138 WVT393138:WWD393138 M458675:W458675 JH458674:JR458674 TD458674:TN458674 ACZ458674:ADJ458674 AMV458674:ANF458674 AWR458674:AXB458674 BGN458674:BGX458674 BQJ458674:BQT458674 CAF458674:CAP458674 CKB458674:CKL458674 CTX458674:CUH458674 DDT458674:DED458674 DNP458674:DNZ458674 DXL458674:DXV458674 EHH458674:EHR458674 ERD458674:ERN458674 FAZ458674:FBJ458674 FKV458674:FLF458674 FUR458674:FVB458674 GEN458674:GEX458674 GOJ458674:GOT458674 GYF458674:GYP458674 HIB458674:HIL458674 HRX458674:HSH458674 IBT458674:ICD458674 ILP458674:ILZ458674 IVL458674:IVV458674 JFH458674:JFR458674 JPD458674:JPN458674 JYZ458674:JZJ458674 KIV458674:KJF458674 KSR458674:KTB458674 LCN458674:LCX458674 LMJ458674:LMT458674 LWF458674:LWP458674 MGB458674:MGL458674 MPX458674:MQH458674 MZT458674:NAD458674 NJP458674:NJZ458674 NTL458674:NTV458674 ODH458674:ODR458674 OND458674:ONN458674 OWZ458674:OXJ458674 PGV458674:PHF458674 PQR458674:PRB458674 QAN458674:QAX458674 QKJ458674:QKT458674 QUF458674:QUP458674 REB458674:REL458674 RNX458674:ROH458674 RXT458674:RYD458674 SHP458674:SHZ458674 SRL458674:SRV458674 TBH458674:TBR458674 TLD458674:TLN458674 TUZ458674:TVJ458674 UEV458674:UFF458674 UOR458674:UPB458674 UYN458674:UYX458674 VIJ458674:VIT458674 VSF458674:VSP458674 WCB458674:WCL458674 WLX458674:WMH458674 WVT458674:WWD458674 M524211:W524211 JH524210:JR524210 TD524210:TN524210 ACZ524210:ADJ524210 AMV524210:ANF524210 AWR524210:AXB524210 BGN524210:BGX524210 BQJ524210:BQT524210 CAF524210:CAP524210 CKB524210:CKL524210 CTX524210:CUH524210 DDT524210:DED524210 DNP524210:DNZ524210 DXL524210:DXV524210 EHH524210:EHR524210 ERD524210:ERN524210 FAZ524210:FBJ524210 FKV524210:FLF524210 FUR524210:FVB524210 GEN524210:GEX524210 GOJ524210:GOT524210 GYF524210:GYP524210 HIB524210:HIL524210 HRX524210:HSH524210 IBT524210:ICD524210 ILP524210:ILZ524210 IVL524210:IVV524210 JFH524210:JFR524210 JPD524210:JPN524210 JYZ524210:JZJ524210 KIV524210:KJF524210 KSR524210:KTB524210 LCN524210:LCX524210 LMJ524210:LMT524210 LWF524210:LWP524210 MGB524210:MGL524210 MPX524210:MQH524210 MZT524210:NAD524210 NJP524210:NJZ524210 NTL524210:NTV524210 ODH524210:ODR524210 OND524210:ONN524210 OWZ524210:OXJ524210 PGV524210:PHF524210 PQR524210:PRB524210 QAN524210:QAX524210 QKJ524210:QKT524210 QUF524210:QUP524210 REB524210:REL524210 RNX524210:ROH524210 RXT524210:RYD524210 SHP524210:SHZ524210 SRL524210:SRV524210 TBH524210:TBR524210 TLD524210:TLN524210 TUZ524210:TVJ524210 UEV524210:UFF524210 UOR524210:UPB524210 UYN524210:UYX524210 VIJ524210:VIT524210 VSF524210:VSP524210 WCB524210:WCL524210 WLX524210:WMH524210 WVT524210:WWD524210 M589747:W589747 JH589746:JR589746 TD589746:TN589746 ACZ589746:ADJ589746 AMV589746:ANF589746 AWR589746:AXB589746 BGN589746:BGX589746 BQJ589746:BQT589746 CAF589746:CAP589746 CKB589746:CKL589746 CTX589746:CUH589746 DDT589746:DED589746 DNP589746:DNZ589746 DXL589746:DXV589746 EHH589746:EHR589746 ERD589746:ERN589746 FAZ589746:FBJ589746 FKV589746:FLF589746 FUR589746:FVB589746 GEN589746:GEX589746 GOJ589746:GOT589746 GYF589746:GYP589746 HIB589746:HIL589746 HRX589746:HSH589746 IBT589746:ICD589746 ILP589746:ILZ589746 IVL589746:IVV589746 JFH589746:JFR589746 JPD589746:JPN589746 JYZ589746:JZJ589746 KIV589746:KJF589746 KSR589746:KTB589746 LCN589746:LCX589746 LMJ589746:LMT589746 LWF589746:LWP589746 MGB589746:MGL589746 MPX589746:MQH589746 MZT589746:NAD589746 NJP589746:NJZ589746 NTL589746:NTV589746 ODH589746:ODR589746 OND589746:ONN589746 OWZ589746:OXJ589746 PGV589746:PHF589746 PQR589746:PRB589746 QAN589746:QAX589746 QKJ589746:QKT589746 QUF589746:QUP589746 REB589746:REL589746 RNX589746:ROH589746 RXT589746:RYD589746 SHP589746:SHZ589746 SRL589746:SRV589746 TBH589746:TBR589746 TLD589746:TLN589746 TUZ589746:TVJ589746 UEV589746:UFF589746 UOR589746:UPB589746 UYN589746:UYX589746 VIJ589746:VIT589746 VSF589746:VSP589746 WCB589746:WCL589746 WLX589746:WMH589746 WVT589746:WWD589746 M655283:W655283 JH655282:JR655282 TD655282:TN655282 ACZ655282:ADJ655282 AMV655282:ANF655282 AWR655282:AXB655282 BGN655282:BGX655282 BQJ655282:BQT655282 CAF655282:CAP655282 CKB655282:CKL655282 CTX655282:CUH655282 DDT655282:DED655282 DNP655282:DNZ655282 DXL655282:DXV655282 EHH655282:EHR655282 ERD655282:ERN655282 FAZ655282:FBJ655282 FKV655282:FLF655282 FUR655282:FVB655282 GEN655282:GEX655282 GOJ655282:GOT655282 GYF655282:GYP655282 HIB655282:HIL655282 HRX655282:HSH655282 IBT655282:ICD655282 ILP655282:ILZ655282 IVL655282:IVV655282 JFH655282:JFR655282 JPD655282:JPN655282 JYZ655282:JZJ655282 KIV655282:KJF655282 KSR655282:KTB655282 LCN655282:LCX655282 LMJ655282:LMT655282 LWF655282:LWP655282 MGB655282:MGL655282 MPX655282:MQH655282 MZT655282:NAD655282 NJP655282:NJZ655282 NTL655282:NTV655282 ODH655282:ODR655282 OND655282:ONN655282 OWZ655282:OXJ655282 PGV655282:PHF655282 PQR655282:PRB655282 QAN655282:QAX655282 QKJ655282:QKT655282 QUF655282:QUP655282 REB655282:REL655282 RNX655282:ROH655282 RXT655282:RYD655282 SHP655282:SHZ655282 SRL655282:SRV655282 TBH655282:TBR655282 TLD655282:TLN655282 TUZ655282:TVJ655282 UEV655282:UFF655282 UOR655282:UPB655282 UYN655282:UYX655282 VIJ655282:VIT655282 VSF655282:VSP655282 WCB655282:WCL655282 WLX655282:WMH655282 WVT655282:WWD655282 M720819:W720819 JH720818:JR720818 TD720818:TN720818 ACZ720818:ADJ720818 AMV720818:ANF720818 AWR720818:AXB720818 BGN720818:BGX720818 BQJ720818:BQT720818 CAF720818:CAP720818 CKB720818:CKL720818 CTX720818:CUH720818 DDT720818:DED720818 DNP720818:DNZ720818 DXL720818:DXV720818 EHH720818:EHR720818 ERD720818:ERN720818 FAZ720818:FBJ720818 FKV720818:FLF720818 FUR720818:FVB720818 GEN720818:GEX720818 GOJ720818:GOT720818 GYF720818:GYP720818 HIB720818:HIL720818 HRX720818:HSH720818 IBT720818:ICD720818 ILP720818:ILZ720818 IVL720818:IVV720818 JFH720818:JFR720818 JPD720818:JPN720818 JYZ720818:JZJ720818 KIV720818:KJF720818 KSR720818:KTB720818 LCN720818:LCX720818 LMJ720818:LMT720818 LWF720818:LWP720818 MGB720818:MGL720818 MPX720818:MQH720818 MZT720818:NAD720818 NJP720818:NJZ720818 NTL720818:NTV720818 ODH720818:ODR720818 OND720818:ONN720818 OWZ720818:OXJ720818 PGV720818:PHF720818 PQR720818:PRB720818 QAN720818:QAX720818 QKJ720818:QKT720818 QUF720818:QUP720818 REB720818:REL720818 RNX720818:ROH720818 RXT720818:RYD720818 SHP720818:SHZ720818 SRL720818:SRV720818 TBH720818:TBR720818 TLD720818:TLN720818 TUZ720818:TVJ720818 UEV720818:UFF720818 UOR720818:UPB720818 UYN720818:UYX720818 VIJ720818:VIT720818 VSF720818:VSP720818 WCB720818:WCL720818 WLX720818:WMH720818 WVT720818:WWD720818 M786355:W786355 JH786354:JR786354 TD786354:TN786354 ACZ786354:ADJ786354 AMV786354:ANF786354 AWR786354:AXB786354 BGN786354:BGX786354 BQJ786354:BQT786354 CAF786354:CAP786354 CKB786354:CKL786354 CTX786354:CUH786354 DDT786354:DED786354 DNP786354:DNZ786354 DXL786354:DXV786354 EHH786354:EHR786354 ERD786354:ERN786354 FAZ786354:FBJ786354 FKV786354:FLF786354 FUR786354:FVB786354 GEN786354:GEX786354 GOJ786354:GOT786354 GYF786354:GYP786354 HIB786354:HIL786354 HRX786354:HSH786354 IBT786354:ICD786354 ILP786354:ILZ786354 IVL786354:IVV786354 JFH786354:JFR786354 JPD786354:JPN786354 JYZ786354:JZJ786354 KIV786354:KJF786354 KSR786354:KTB786354 LCN786354:LCX786354 LMJ786354:LMT786354 LWF786354:LWP786354 MGB786354:MGL786354 MPX786354:MQH786354 MZT786354:NAD786354 NJP786354:NJZ786354 NTL786354:NTV786354 ODH786354:ODR786354 OND786354:ONN786354 OWZ786354:OXJ786354 PGV786354:PHF786354 PQR786354:PRB786354 QAN786354:QAX786354 QKJ786354:QKT786354 QUF786354:QUP786354 REB786354:REL786354 RNX786354:ROH786354 RXT786354:RYD786354 SHP786354:SHZ786354 SRL786354:SRV786354 TBH786354:TBR786354 TLD786354:TLN786354 TUZ786354:TVJ786354 UEV786354:UFF786354 UOR786354:UPB786354 UYN786354:UYX786354 VIJ786354:VIT786354 VSF786354:VSP786354 WCB786354:WCL786354 WLX786354:WMH786354 WVT786354:WWD786354 M851891:W851891 JH851890:JR851890 TD851890:TN851890 ACZ851890:ADJ851890 AMV851890:ANF851890 AWR851890:AXB851890 BGN851890:BGX851890 BQJ851890:BQT851890 CAF851890:CAP851890 CKB851890:CKL851890 CTX851890:CUH851890 DDT851890:DED851890 DNP851890:DNZ851890 DXL851890:DXV851890 EHH851890:EHR851890 ERD851890:ERN851890 FAZ851890:FBJ851890 FKV851890:FLF851890 FUR851890:FVB851890 GEN851890:GEX851890 GOJ851890:GOT851890 GYF851890:GYP851890 HIB851890:HIL851890 HRX851890:HSH851890 IBT851890:ICD851890 ILP851890:ILZ851890 IVL851890:IVV851890 JFH851890:JFR851890 JPD851890:JPN851890 JYZ851890:JZJ851890 KIV851890:KJF851890 KSR851890:KTB851890 LCN851890:LCX851890 LMJ851890:LMT851890 LWF851890:LWP851890 MGB851890:MGL851890 MPX851890:MQH851890 MZT851890:NAD851890 NJP851890:NJZ851890 NTL851890:NTV851890 ODH851890:ODR851890 OND851890:ONN851890 OWZ851890:OXJ851890 PGV851890:PHF851890 PQR851890:PRB851890 QAN851890:QAX851890 QKJ851890:QKT851890 QUF851890:QUP851890 REB851890:REL851890 RNX851890:ROH851890 RXT851890:RYD851890 SHP851890:SHZ851890 SRL851890:SRV851890 TBH851890:TBR851890 TLD851890:TLN851890 TUZ851890:TVJ851890 UEV851890:UFF851890 UOR851890:UPB851890 UYN851890:UYX851890 VIJ851890:VIT851890 VSF851890:VSP851890 WCB851890:WCL851890 WLX851890:WMH851890 WVT851890:WWD851890 M917427:W917427 JH917426:JR917426 TD917426:TN917426 ACZ917426:ADJ917426 AMV917426:ANF917426 AWR917426:AXB917426 BGN917426:BGX917426 BQJ917426:BQT917426 CAF917426:CAP917426 CKB917426:CKL917426 CTX917426:CUH917426 DDT917426:DED917426 DNP917426:DNZ917426 DXL917426:DXV917426 EHH917426:EHR917426 ERD917426:ERN917426 FAZ917426:FBJ917426 FKV917426:FLF917426 FUR917426:FVB917426 GEN917426:GEX917426 GOJ917426:GOT917426 GYF917426:GYP917426 HIB917426:HIL917426 HRX917426:HSH917426 IBT917426:ICD917426 ILP917426:ILZ917426 IVL917426:IVV917426 JFH917426:JFR917426 JPD917426:JPN917426 JYZ917426:JZJ917426 KIV917426:KJF917426 KSR917426:KTB917426 LCN917426:LCX917426 LMJ917426:LMT917426 LWF917426:LWP917426 MGB917426:MGL917426 MPX917426:MQH917426 MZT917426:NAD917426 NJP917426:NJZ917426 NTL917426:NTV917426 ODH917426:ODR917426 OND917426:ONN917426 OWZ917426:OXJ917426 PGV917426:PHF917426 PQR917426:PRB917426 QAN917426:QAX917426 QKJ917426:QKT917426 QUF917426:QUP917426 REB917426:REL917426 RNX917426:ROH917426 RXT917426:RYD917426 SHP917426:SHZ917426 SRL917426:SRV917426 TBH917426:TBR917426 TLD917426:TLN917426 TUZ917426:TVJ917426 UEV917426:UFF917426 UOR917426:UPB917426 UYN917426:UYX917426 VIJ917426:VIT917426 VSF917426:VSP917426 WCB917426:WCL917426 WLX917426:WMH917426 WVT917426:WWD917426 M982963:W982963 JH982962:JR982962 TD982962:TN982962 ACZ982962:ADJ982962 AMV982962:ANF982962 AWR982962:AXB982962 BGN982962:BGX982962 BQJ982962:BQT982962 CAF982962:CAP982962 CKB982962:CKL982962 CTX982962:CUH982962 DDT982962:DED982962 DNP982962:DNZ982962 DXL982962:DXV982962 EHH982962:EHR982962 ERD982962:ERN982962 FAZ982962:FBJ982962 FKV982962:FLF982962 FUR982962:FVB982962 GEN982962:GEX982962 GOJ982962:GOT982962 GYF982962:GYP982962 HIB982962:HIL982962 HRX982962:HSH982962 IBT982962:ICD982962 ILP982962:ILZ982962 IVL982962:IVV982962 JFH982962:JFR982962 JPD982962:JPN982962 JYZ982962:JZJ982962 KIV982962:KJF982962 KSR982962:KTB982962 LCN982962:LCX982962 LMJ982962:LMT982962 LWF982962:LWP982962 MGB982962:MGL982962 MPX982962:MQH982962 MZT982962:NAD982962 NJP982962:NJZ982962 NTL982962:NTV982962 ODH982962:ODR982962 OND982962:ONN982962 OWZ982962:OXJ982962 PGV982962:PHF982962 PQR982962:PRB982962 QAN982962:QAX982962 QKJ982962:QKT982962 QUF982962:QUP982962 REB982962:REL982962 RNX982962:ROH982962 RXT982962:RYD982962 SHP982962:SHZ982962 SRL982962:SRV982962 TBH982962:TBR982962 TLD982962:TLN982962 TUZ982962:TVJ982962 UEV982962:UFF982962 UOR982962:UPB982962 UYN982962:UYX982962 VIJ982962:VIT982962 VSF982962:VSP982962 WCB982962:WCL982962 WLX982962:WMH982962 WVT982962:WWD982962 M18:W18" xr:uid="{222D55D2-EECC-413D-810B-F5DDEB3F08D8}">
      <formula1>"Up Conveyor Only, Down Conveyor Only, n/a, -,    "</formula1>
    </dataValidation>
    <dataValidation type="list" allowBlank="1" showInputMessage="1" showErrorMessage="1" promptTitle="OPTIONS:" prompt="Select From List" sqref="AB65545 JW65544 TS65544 ADO65544 ANK65544 AXG65544 BHC65544 BQY65544 CAU65544 CKQ65544 CUM65544 DEI65544 DOE65544 DYA65544 EHW65544 ERS65544 FBO65544 FLK65544 FVG65544 GFC65544 GOY65544 GYU65544 HIQ65544 HSM65544 ICI65544 IME65544 IWA65544 JFW65544 JPS65544 JZO65544 KJK65544 KTG65544 LDC65544 LMY65544 LWU65544 MGQ65544 MQM65544 NAI65544 NKE65544 NUA65544 ODW65544 ONS65544 OXO65544 PHK65544 PRG65544 QBC65544 QKY65544 QUU65544 REQ65544 ROM65544 RYI65544 SIE65544 SSA65544 TBW65544 TLS65544 TVO65544 UFK65544 UPG65544 UZC65544 VIY65544 VSU65544 WCQ65544 WMM65544 WWI65544 AB131081 JW131080 TS131080 ADO131080 ANK131080 AXG131080 BHC131080 BQY131080 CAU131080 CKQ131080 CUM131080 DEI131080 DOE131080 DYA131080 EHW131080 ERS131080 FBO131080 FLK131080 FVG131080 GFC131080 GOY131080 GYU131080 HIQ131080 HSM131080 ICI131080 IME131080 IWA131080 JFW131080 JPS131080 JZO131080 KJK131080 KTG131080 LDC131080 LMY131080 LWU131080 MGQ131080 MQM131080 NAI131080 NKE131080 NUA131080 ODW131080 ONS131080 OXO131080 PHK131080 PRG131080 QBC131080 QKY131080 QUU131080 REQ131080 ROM131080 RYI131080 SIE131080 SSA131080 TBW131080 TLS131080 TVO131080 UFK131080 UPG131080 UZC131080 VIY131080 VSU131080 WCQ131080 WMM131080 WWI131080 AB196617 JW196616 TS196616 ADO196616 ANK196616 AXG196616 BHC196616 BQY196616 CAU196616 CKQ196616 CUM196616 DEI196616 DOE196616 DYA196616 EHW196616 ERS196616 FBO196616 FLK196616 FVG196616 GFC196616 GOY196616 GYU196616 HIQ196616 HSM196616 ICI196616 IME196616 IWA196616 JFW196616 JPS196616 JZO196616 KJK196616 KTG196616 LDC196616 LMY196616 LWU196616 MGQ196616 MQM196616 NAI196616 NKE196616 NUA196616 ODW196616 ONS196616 OXO196616 PHK196616 PRG196616 QBC196616 QKY196616 QUU196616 REQ196616 ROM196616 RYI196616 SIE196616 SSA196616 TBW196616 TLS196616 TVO196616 UFK196616 UPG196616 UZC196616 VIY196616 VSU196616 WCQ196616 WMM196616 WWI196616 AB262153 JW262152 TS262152 ADO262152 ANK262152 AXG262152 BHC262152 BQY262152 CAU262152 CKQ262152 CUM262152 DEI262152 DOE262152 DYA262152 EHW262152 ERS262152 FBO262152 FLK262152 FVG262152 GFC262152 GOY262152 GYU262152 HIQ262152 HSM262152 ICI262152 IME262152 IWA262152 JFW262152 JPS262152 JZO262152 KJK262152 KTG262152 LDC262152 LMY262152 LWU262152 MGQ262152 MQM262152 NAI262152 NKE262152 NUA262152 ODW262152 ONS262152 OXO262152 PHK262152 PRG262152 QBC262152 QKY262152 QUU262152 REQ262152 ROM262152 RYI262152 SIE262152 SSA262152 TBW262152 TLS262152 TVO262152 UFK262152 UPG262152 UZC262152 VIY262152 VSU262152 WCQ262152 WMM262152 WWI262152 AB327689 JW327688 TS327688 ADO327688 ANK327688 AXG327688 BHC327688 BQY327688 CAU327688 CKQ327688 CUM327688 DEI327688 DOE327688 DYA327688 EHW327688 ERS327688 FBO327688 FLK327688 FVG327688 GFC327688 GOY327688 GYU327688 HIQ327688 HSM327688 ICI327688 IME327688 IWA327688 JFW327688 JPS327688 JZO327688 KJK327688 KTG327688 LDC327688 LMY327688 LWU327688 MGQ327688 MQM327688 NAI327688 NKE327688 NUA327688 ODW327688 ONS327688 OXO327688 PHK327688 PRG327688 QBC327688 QKY327688 QUU327688 REQ327688 ROM327688 RYI327688 SIE327688 SSA327688 TBW327688 TLS327688 TVO327688 UFK327688 UPG327688 UZC327688 VIY327688 VSU327688 WCQ327688 WMM327688 WWI327688 AB393225 JW393224 TS393224 ADO393224 ANK393224 AXG393224 BHC393224 BQY393224 CAU393224 CKQ393224 CUM393224 DEI393224 DOE393224 DYA393224 EHW393224 ERS393224 FBO393224 FLK393224 FVG393224 GFC393224 GOY393224 GYU393224 HIQ393224 HSM393224 ICI393224 IME393224 IWA393224 JFW393224 JPS393224 JZO393224 KJK393224 KTG393224 LDC393224 LMY393224 LWU393224 MGQ393224 MQM393224 NAI393224 NKE393224 NUA393224 ODW393224 ONS393224 OXO393224 PHK393224 PRG393224 QBC393224 QKY393224 QUU393224 REQ393224 ROM393224 RYI393224 SIE393224 SSA393224 TBW393224 TLS393224 TVO393224 UFK393224 UPG393224 UZC393224 VIY393224 VSU393224 WCQ393224 WMM393224 WWI393224 AB458761 JW458760 TS458760 ADO458760 ANK458760 AXG458760 BHC458760 BQY458760 CAU458760 CKQ458760 CUM458760 DEI458760 DOE458760 DYA458760 EHW458760 ERS458760 FBO458760 FLK458760 FVG458760 GFC458760 GOY458760 GYU458760 HIQ458760 HSM458760 ICI458760 IME458760 IWA458760 JFW458760 JPS458760 JZO458760 KJK458760 KTG458760 LDC458760 LMY458760 LWU458760 MGQ458760 MQM458760 NAI458760 NKE458760 NUA458760 ODW458760 ONS458760 OXO458760 PHK458760 PRG458760 QBC458760 QKY458760 QUU458760 REQ458760 ROM458760 RYI458760 SIE458760 SSA458760 TBW458760 TLS458760 TVO458760 UFK458760 UPG458760 UZC458760 VIY458760 VSU458760 WCQ458760 WMM458760 WWI458760 AB524297 JW524296 TS524296 ADO524296 ANK524296 AXG524296 BHC524296 BQY524296 CAU524296 CKQ524296 CUM524296 DEI524296 DOE524296 DYA524296 EHW524296 ERS524296 FBO524296 FLK524296 FVG524296 GFC524296 GOY524296 GYU524296 HIQ524296 HSM524296 ICI524296 IME524296 IWA524296 JFW524296 JPS524296 JZO524296 KJK524296 KTG524296 LDC524296 LMY524296 LWU524296 MGQ524296 MQM524296 NAI524296 NKE524296 NUA524296 ODW524296 ONS524296 OXO524296 PHK524296 PRG524296 QBC524296 QKY524296 QUU524296 REQ524296 ROM524296 RYI524296 SIE524296 SSA524296 TBW524296 TLS524296 TVO524296 UFK524296 UPG524296 UZC524296 VIY524296 VSU524296 WCQ524296 WMM524296 WWI524296 AB589833 JW589832 TS589832 ADO589832 ANK589832 AXG589832 BHC589832 BQY589832 CAU589832 CKQ589832 CUM589832 DEI589832 DOE589832 DYA589832 EHW589832 ERS589832 FBO589832 FLK589832 FVG589832 GFC589832 GOY589832 GYU589832 HIQ589832 HSM589832 ICI589832 IME589832 IWA589832 JFW589832 JPS589832 JZO589832 KJK589832 KTG589832 LDC589832 LMY589832 LWU589832 MGQ589832 MQM589832 NAI589832 NKE589832 NUA589832 ODW589832 ONS589832 OXO589832 PHK589832 PRG589832 QBC589832 QKY589832 QUU589832 REQ589832 ROM589832 RYI589832 SIE589832 SSA589832 TBW589832 TLS589832 TVO589832 UFK589832 UPG589832 UZC589832 VIY589832 VSU589832 WCQ589832 WMM589832 WWI589832 AB655369 JW655368 TS655368 ADO655368 ANK655368 AXG655368 BHC655368 BQY655368 CAU655368 CKQ655368 CUM655368 DEI655368 DOE655368 DYA655368 EHW655368 ERS655368 FBO655368 FLK655368 FVG655368 GFC655368 GOY655368 GYU655368 HIQ655368 HSM655368 ICI655368 IME655368 IWA655368 JFW655368 JPS655368 JZO655368 KJK655368 KTG655368 LDC655368 LMY655368 LWU655368 MGQ655368 MQM655368 NAI655368 NKE655368 NUA655368 ODW655368 ONS655368 OXO655368 PHK655368 PRG655368 QBC655368 QKY655368 QUU655368 REQ655368 ROM655368 RYI655368 SIE655368 SSA655368 TBW655368 TLS655368 TVO655368 UFK655368 UPG655368 UZC655368 VIY655368 VSU655368 WCQ655368 WMM655368 WWI655368 AB720905 JW720904 TS720904 ADO720904 ANK720904 AXG720904 BHC720904 BQY720904 CAU720904 CKQ720904 CUM720904 DEI720904 DOE720904 DYA720904 EHW720904 ERS720904 FBO720904 FLK720904 FVG720904 GFC720904 GOY720904 GYU720904 HIQ720904 HSM720904 ICI720904 IME720904 IWA720904 JFW720904 JPS720904 JZO720904 KJK720904 KTG720904 LDC720904 LMY720904 LWU720904 MGQ720904 MQM720904 NAI720904 NKE720904 NUA720904 ODW720904 ONS720904 OXO720904 PHK720904 PRG720904 QBC720904 QKY720904 QUU720904 REQ720904 ROM720904 RYI720904 SIE720904 SSA720904 TBW720904 TLS720904 TVO720904 UFK720904 UPG720904 UZC720904 VIY720904 VSU720904 WCQ720904 WMM720904 WWI720904 AB786441 JW786440 TS786440 ADO786440 ANK786440 AXG786440 BHC786440 BQY786440 CAU786440 CKQ786440 CUM786440 DEI786440 DOE786440 DYA786440 EHW786440 ERS786440 FBO786440 FLK786440 FVG786440 GFC786440 GOY786440 GYU786440 HIQ786440 HSM786440 ICI786440 IME786440 IWA786440 JFW786440 JPS786440 JZO786440 KJK786440 KTG786440 LDC786440 LMY786440 LWU786440 MGQ786440 MQM786440 NAI786440 NKE786440 NUA786440 ODW786440 ONS786440 OXO786440 PHK786440 PRG786440 QBC786440 QKY786440 QUU786440 REQ786440 ROM786440 RYI786440 SIE786440 SSA786440 TBW786440 TLS786440 TVO786440 UFK786440 UPG786440 UZC786440 VIY786440 VSU786440 WCQ786440 WMM786440 WWI786440 AB851977 JW851976 TS851976 ADO851976 ANK851976 AXG851976 BHC851976 BQY851976 CAU851976 CKQ851976 CUM851976 DEI851976 DOE851976 DYA851976 EHW851976 ERS851976 FBO851976 FLK851976 FVG851976 GFC851976 GOY851976 GYU851976 HIQ851976 HSM851976 ICI851976 IME851976 IWA851976 JFW851976 JPS851976 JZO851976 KJK851976 KTG851976 LDC851976 LMY851976 LWU851976 MGQ851976 MQM851976 NAI851976 NKE851976 NUA851976 ODW851976 ONS851976 OXO851976 PHK851976 PRG851976 QBC851976 QKY851976 QUU851976 REQ851976 ROM851976 RYI851976 SIE851976 SSA851976 TBW851976 TLS851976 TVO851976 UFK851976 UPG851976 UZC851976 VIY851976 VSU851976 WCQ851976 WMM851976 WWI851976 AB917513 JW917512 TS917512 ADO917512 ANK917512 AXG917512 BHC917512 BQY917512 CAU917512 CKQ917512 CUM917512 DEI917512 DOE917512 DYA917512 EHW917512 ERS917512 FBO917512 FLK917512 FVG917512 GFC917512 GOY917512 GYU917512 HIQ917512 HSM917512 ICI917512 IME917512 IWA917512 JFW917512 JPS917512 JZO917512 KJK917512 KTG917512 LDC917512 LMY917512 LWU917512 MGQ917512 MQM917512 NAI917512 NKE917512 NUA917512 ODW917512 ONS917512 OXO917512 PHK917512 PRG917512 QBC917512 QKY917512 QUU917512 REQ917512 ROM917512 RYI917512 SIE917512 SSA917512 TBW917512 TLS917512 TVO917512 UFK917512 UPG917512 UZC917512 VIY917512 VSU917512 WCQ917512 WMM917512 WWI917512 AB983049 JW983048 TS983048 ADO983048 ANK983048 AXG983048 BHC983048 BQY983048 CAU983048 CKQ983048 CUM983048 DEI983048 DOE983048 DYA983048 EHW983048 ERS983048 FBO983048 FLK983048 FVG983048 GFC983048 GOY983048 GYU983048 HIQ983048 HSM983048 ICI983048 IME983048 IWA983048 JFW983048 JPS983048 JZO983048 KJK983048 KTG983048 LDC983048 LMY983048 LWU983048 MGQ983048 MQM983048 NAI983048 NKE983048 NUA983048 ODW983048 ONS983048 OXO983048 PHK983048 PRG983048 QBC983048 QKY983048 QUU983048 REQ983048 ROM983048 RYI983048 SIE983048 SSA983048 TBW983048 TLS983048 TVO983048 UFK983048 UPG983048 UZC983048 VIY983048 VSU983048 WCQ983048 WMM983048 WWI983048 W65587:X65596 JR65586:JS65595 TN65586:TO65595 ADJ65586:ADK65595 ANF65586:ANG65595 AXB65586:AXC65595 BGX65586:BGY65595 BQT65586:BQU65595 CAP65586:CAQ65595 CKL65586:CKM65595 CUH65586:CUI65595 DED65586:DEE65595 DNZ65586:DOA65595 DXV65586:DXW65595 EHR65586:EHS65595 ERN65586:ERO65595 FBJ65586:FBK65595 FLF65586:FLG65595 FVB65586:FVC65595 GEX65586:GEY65595 GOT65586:GOU65595 GYP65586:GYQ65595 HIL65586:HIM65595 HSH65586:HSI65595 ICD65586:ICE65595 ILZ65586:IMA65595 IVV65586:IVW65595 JFR65586:JFS65595 JPN65586:JPO65595 JZJ65586:JZK65595 KJF65586:KJG65595 KTB65586:KTC65595 LCX65586:LCY65595 LMT65586:LMU65595 LWP65586:LWQ65595 MGL65586:MGM65595 MQH65586:MQI65595 NAD65586:NAE65595 NJZ65586:NKA65595 NTV65586:NTW65595 ODR65586:ODS65595 ONN65586:ONO65595 OXJ65586:OXK65595 PHF65586:PHG65595 PRB65586:PRC65595 QAX65586:QAY65595 QKT65586:QKU65595 QUP65586:QUQ65595 REL65586:REM65595 ROH65586:ROI65595 RYD65586:RYE65595 SHZ65586:SIA65595 SRV65586:SRW65595 TBR65586:TBS65595 TLN65586:TLO65595 TVJ65586:TVK65595 UFF65586:UFG65595 UPB65586:UPC65595 UYX65586:UYY65595 VIT65586:VIU65595 VSP65586:VSQ65595 WCL65586:WCM65595 WMH65586:WMI65595 WWD65586:WWE65595 W131123:X131132 JR131122:JS131131 TN131122:TO131131 ADJ131122:ADK131131 ANF131122:ANG131131 AXB131122:AXC131131 BGX131122:BGY131131 BQT131122:BQU131131 CAP131122:CAQ131131 CKL131122:CKM131131 CUH131122:CUI131131 DED131122:DEE131131 DNZ131122:DOA131131 DXV131122:DXW131131 EHR131122:EHS131131 ERN131122:ERO131131 FBJ131122:FBK131131 FLF131122:FLG131131 FVB131122:FVC131131 GEX131122:GEY131131 GOT131122:GOU131131 GYP131122:GYQ131131 HIL131122:HIM131131 HSH131122:HSI131131 ICD131122:ICE131131 ILZ131122:IMA131131 IVV131122:IVW131131 JFR131122:JFS131131 JPN131122:JPO131131 JZJ131122:JZK131131 KJF131122:KJG131131 KTB131122:KTC131131 LCX131122:LCY131131 LMT131122:LMU131131 LWP131122:LWQ131131 MGL131122:MGM131131 MQH131122:MQI131131 NAD131122:NAE131131 NJZ131122:NKA131131 NTV131122:NTW131131 ODR131122:ODS131131 ONN131122:ONO131131 OXJ131122:OXK131131 PHF131122:PHG131131 PRB131122:PRC131131 QAX131122:QAY131131 QKT131122:QKU131131 QUP131122:QUQ131131 REL131122:REM131131 ROH131122:ROI131131 RYD131122:RYE131131 SHZ131122:SIA131131 SRV131122:SRW131131 TBR131122:TBS131131 TLN131122:TLO131131 TVJ131122:TVK131131 UFF131122:UFG131131 UPB131122:UPC131131 UYX131122:UYY131131 VIT131122:VIU131131 VSP131122:VSQ131131 WCL131122:WCM131131 WMH131122:WMI131131 WWD131122:WWE131131 W196659:X196668 JR196658:JS196667 TN196658:TO196667 ADJ196658:ADK196667 ANF196658:ANG196667 AXB196658:AXC196667 BGX196658:BGY196667 BQT196658:BQU196667 CAP196658:CAQ196667 CKL196658:CKM196667 CUH196658:CUI196667 DED196658:DEE196667 DNZ196658:DOA196667 DXV196658:DXW196667 EHR196658:EHS196667 ERN196658:ERO196667 FBJ196658:FBK196667 FLF196658:FLG196667 FVB196658:FVC196667 GEX196658:GEY196667 GOT196658:GOU196667 GYP196658:GYQ196667 HIL196658:HIM196667 HSH196658:HSI196667 ICD196658:ICE196667 ILZ196658:IMA196667 IVV196658:IVW196667 JFR196658:JFS196667 JPN196658:JPO196667 JZJ196658:JZK196667 KJF196658:KJG196667 KTB196658:KTC196667 LCX196658:LCY196667 LMT196658:LMU196667 LWP196658:LWQ196667 MGL196658:MGM196667 MQH196658:MQI196667 NAD196658:NAE196667 NJZ196658:NKA196667 NTV196658:NTW196667 ODR196658:ODS196667 ONN196658:ONO196667 OXJ196658:OXK196667 PHF196658:PHG196667 PRB196658:PRC196667 QAX196658:QAY196667 QKT196658:QKU196667 QUP196658:QUQ196667 REL196658:REM196667 ROH196658:ROI196667 RYD196658:RYE196667 SHZ196658:SIA196667 SRV196658:SRW196667 TBR196658:TBS196667 TLN196658:TLO196667 TVJ196658:TVK196667 UFF196658:UFG196667 UPB196658:UPC196667 UYX196658:UYY196667 VIT196658:VIU196667 VSP196658:VSQ196667 WCL196658:WCM196667 WMH196658:WMI196667 WWD196658:WWE196667 W262195:X262204 JR262194:JS262203 TN262194:TO262203 ADJ262194:ADK262203 ANF262194:ANG262203 AXB262194:AXC262203 BGX262194:BGY262203 BQT262194:BQU262203 CAP262194:CAQ262203 CKL262194:CKM262203 CUH262194:CUI262203 DED262194:DEE262203 DNZ262194:DOA262203 DXV262194:DXW262203 EHR262194:EHS262203 ERN262194:ERO262203 FBJ262194:FBK262203 FLF262194:FLG262203 FVB262194:FVC262203 GEX262194:GEY262203 GOT262194:GOU262203 GYP262194:GYQ262203 HIL262194:HIM262203 HSH262194:HSI262203 ICD262194:ICE262203 ILZ262194:IMA262203 IVV262194:IVW262203 JFR262194:JFS262203 JPN262194:JPO262203 JZJ262194:JZK262203 KJF262194:KJG262203 KTB262194:KTC262203 LCX262194:LCY262203 LMT262194:LMU262203 LWP262194:LWQ262203 MGL262194:MGM262203 MQH262194:MQI262203 NAD262194:NAE262203 NJZ262194:NKA262203 NTV262194:NTW262203 ODR262194:ODS262203 ONN262194:ONO262203 OXJ262194:OXK262203 PHF262194:PHG262203 PRB262194:PRC262203 QAX262194:QAY262203 QKT262194:QKU262203 QUP262194:QUQ262203 REL262194:REM262203 ROH262194:ROI262203 RYD262194:RYE262203 SHZ262194:SIA262203 SRV262194:SRW262203 TBR262194:TBS262203 TLN262194:TLO262203 TVJ262194:TVK262203 UFF262194:UFG262203 UPB262194:UPC262203 UYX262194:UYY262203 VIT262194:VIU262203 VSP262194:VSQ262203 WCL262194:WCM262203 WMH262194:WMI262203 WWD262194:WWE262203 W327731:X327740 JR327730:JS327739 TN327730:TO327739 ADJ327730:ADK327739 ANF327730:ANG327739 AXB327730:AXC327739 BGX327730:BGY327739 BQT327730:BQU327739 CAP327730:CAQ327739 CKL327730:CKM327739 CUH327730:CUI327739 DED327730:DEE327739 DNZ327730:DOA327739 DXV327730:DXW327739 EHR327730:EHS327739 ERN327730:ERO327739 FBJ327730:FBK327739 FLF327730:FLG327739 FVB327730:FVC327739 GEX327730:GEY327739 GOT327730:GOU327739 GYP327730:GYQ327739 HIL327730:HIM327739 HSH327730:HSI327739 ICD327730:ICE327739 ILZ327730:IMA327739 IVV327730:IVW327739 JFR327730:JFS327739 JPN327730:JPO327739 JZJ327730:JZK327739 KJF327730:KJG327739 KTB327730:KTC327739 LCX327730:LCY327739 LMT327730:LMU327739 LWP327730:LWQ327739 MGL327730:MGM327739 MQH327730:MQI327739 NAD327730:NAE327739 NJZ327730:NKA327739 NTV327730:NTW327739 ODR327730:ODS327739 ONN327730:ONO327739 OXJ327730:OXK327739 PHF327730:PHG327739 PRB327730:PRC327739 QAX327730:QAY327739 QKT327730:QKU327739 QUP327730:QUQ327739 REL327730:REM327739 ROH327730:ROI327739 RYD327730:RYE327739 SHZ327730:SIA327739 SRV327730:SRW327739 TBR327730:TBS327739 TLN327730:TLO327739 TVJ327730:TVK327739 UFF327730:UFG327739 UPB327730:UPC327739 UYX327730:UYY327739 VIT327730:VIU327739 VSP327730:VSQ327739 WCL327730:WCM327739 WMH327730:WMI327739 WWD327730:WWE327739 W393267:X393276 JR393266:JS393275 TN393266:TO393275 ADJ393266:ADK393275 ANF393266:ANG393275 AXB393266:AXC393275 BGX393266:BGY393275 BQT393266:BQU393275 CAP393266:CAQ393275 CKL393266:CKM393275 CUH393266:CUI393275 DED393266:DEE393275 DNZ393266:DOA393275 DXV393266:DXW393275 EHR393266:EHS393275 ERN393266:ERO393275 FBJ393266:FBK393275 FLF393266:FLG393275 FVB393266:FVC393275 GEX393266:GEY393275 GOT393266:GOU393275 GYP393266:GYQ393275 HIL393266:HIM393275 HSH393266:HSI393275 ICD393266:ICE393275 ILZ393266:IMA393275 IVV393266:IVW393275 JFR393266:JFS393275 JPN393266:JPO393275 JZJ393266:JZK393275 KJF393266:KJG393275 KTB393266:KTC393275 LCX393266:LCY393275 LMT393266:LMU393275 LWP393266:LWQ393275 MGL393266:MGM393275 MQH393266:MQI393275 NAD393266:NAE393275 NJZ393266:NKA393275 NTV393266:NTW393275 ODR393266:ODS393275 ONN393266:ONO393275 OXJ393266:OXK393275 PHF393266:PHG393275 PRB393266:PRC393275 QAX393266:QAY393275 QKT393266:QKU393275 QUP393266:QUQ393275 REL393266:REM393275 ROH393266:ROI393275 RYD393266:RYE393275 SHZ393266:SIA393275 SRV393266:SRW393275 TBR393266:TBS393275 TLN393266:TLO393275 TVJ393266:TVK393275 UFF393266:UFG393275 UPB393266:UPC393275 UYX393266:UYY393275 VIT393266:VIU393275 VSP393266:VSQ393275 WCL393266:WCM393275 WMH393266:WMI393275 WWD393266:WWE393275 W458803:X458812 JR458802:JS458811 TN458802:TO458811 ADJ458802:ADK458811 ANF458802:ANG458811 AXB458802:AXC458811 BGX458802:BGY458811 BQT458802:BQU458811 CAP458802:CAQ458811 CKL458802:CKM458811 CUH458802:CUI458811 DED458802:DEE458811 DNZ458802:DOA458811 DXV458802:DXW458811 EHR458802:EHS458811 ERN458802:ERO458811 FBJ458802:FBK458811 FLF458802:FLG458811 FVB458802:FVC458811 GEX458802:GEY458811 GOT458802:GOU458811 GYP458802:GYQ458811 HIL458802:HIM458811 HSH458802:HSI458811 ICD458802:ICE458811 ILZ458802:IMA458811 IVV458802:IVW458811 JFR458802:JFS458811 JPN458802:JPO458811 JZJ458802:JZK458811 KJF458802:KJG458811 KTB458802:KTC458811 LCX458802:LCY458811 LMT458802:LMU458811 LWP458802:LWQ458811 MGL458802:MGM458811 MQH458802:MQI458811 NAD458802:NAE458811 NJZ458802:NKA458811 NTV458802:NTW458811 ODR458802:ODS458811 ONN458802:ONO458811 OXJ458802:OXK458811 PHF458802:PHG458811 PRB458802:PRC458811 QAX458802:QAY458811 QKT458802:QKU458811 QUP458802:QUQ458811 REL458802:REM458811 ROH458802:ROI458811 RYD458802:RYE458811 SHZ458802:SIA458811 SRV458802:SRW458811 TBR458802:TBS458811 TLN458802:TLO458811 TVJ458802:TVK458811 UFF458802:UFG458811 UPB458802:UPC458811 UYX458802:UYY458811 VIT458802:VIU458811 VSP458802:VSQ458811 WCL458802:WCM458811 WMH458802:WMI458811 WWD458802:WWE458811 W524339:X524348 JR524338:JS524347 TN524338:TO524347 ADJ524338:ADK524347 ANF524338:ANG524347 AXB524338:AXC524347 BGX524338:BGY524347 BQT524338:BQU524347 CAP524338:CAQ524347 CKL524338:CKM524347 CUH524338:CUI524347 DED524338:DEE524347 DNZ524338:DOA524347 DXV524338:DXW524347 EHR524338:EHS524347 ERN524338:ERO524347 FBJ524338:FBK524347 FLF524338:FLG524347 FVB524338:FVC524347 GEX524338:GEY524347 GOT524338:GOU524347 GYP524338:GYQ524347 HIL524338:HIM524347 HSH524338:HSI524347 ICD524338:ICE524347 ILZ524338:IMA524347 IVV524338:IVW524347 JFR524338:JFS524347 JPN524338:JPO524347 JZJ524338:JZK524347 KJF524338:KJG524347 KTB524338:KTC524347 LCX524338:LCY524347 LMT524338:LMU524347 LWP524338:LWQ524347 MGL524338:MGM524347 MQH524338:MQI524347 NAD524338:NAE524347 NJZ524338:NKA524347 NTV524338:NTW524347 ODR524338:ODS524347 ONN524338:ONO524347 OXJ524338:OXK524347 PHF524338:PHG524347 PRB524338:PRC524347 QAX524338:QAY524347 QKT524338:QKU524347 QUP524338:QUQ524347 REL524338:REM524347 ROH524338:ROI524347 RYD524338:RYE524347 SHZ524338:SIA524347 SRV524338:SRW524347 TBR524338:TBS524347 TLN524338:TLO524347 TVJ524338:TVK524347 UFF524338:UFG524347 UPB524338:UPC524347 UYX524338:UYY524347 VIT524338:VIU524347 VSP524338:VSQ524347 WCL524338:WCM524347 WMH524338:WMI524347 WWD524338:WWE524347 W589875:X589884 JR589874:JS589883 TN589874:TO589883 ADJ589874:ADK589883 ANF589874:ANG589883 AXB589874:AXC589883 BGX589874:BGY589883 BQT589874:BQU589883 CAP589874:CAQ589883 CKL589874:CKM589883 CUH589874:CUI589883 DED589874:DEE589883 DNZ589874:DOA589883 DXV589874:DXW589883 EHR589874:EHS589883 ERN589874:ERO589883 FBJ589874:FBK589883 FLF589874:FLG589883 FVB589874:FVC589883 GEX589874:GEY589883 GOT589874:GOU589883 GYP589874:GYQ589883 HIL589874:HIM589883 HSH589874:HSI589883 ICD589874:ICE589883 ILZ589874:IMA589883 IVV589874:IVW589883 JFR589874:JFS589883 JPN589874:JPO589883 JZJ589874:JZK589883 KJF589874:KJG589883 KTB589874:KTC589883 LCX589874:LCY589883 LMT589874:LMU589883 LWP589874:LWQ589883 MGL589874:MGM589883 MQH589874:MQI589883 NAD589874:NAE589883 NJZ589874:NKA589883 NTV589874:NTW589883 ODR589874:ODS589883 ONN589874:ONO589883 OXJ589874:OXK589883 PHF589874:PHG589883 PRB589874:PRC589883 QAX589874:QAY589883 QKT589874:QKU589883 QUP589874:QUQ589883 REL589874:REM589883 ROH589874:ROI589883 RYD589874:RYE589883 SHZ589874:SIA589883 SRV589874:SRW589883 TBR589874:TBS589883 TLN589874:TLO589883 TVJ589874:TVK589883 UFF589874:UFG589883 UPB589874:UPC589883 UYX589874:UYY589883 VIT589874:VIU589883 VSP589874:VSQ589883 WCL589874:WCM589883 WMH589874:WMI589883 WWD589874:WWE589883 W655411:X655420 JR655410:JS655419 TN655410:TO655419 ADJ655410:ADK655419 ANF655410:ANG655419 AXB655410:AXC655419 BGX655410:BGY655419 BQT655410:BQU655419 CAP655410:CAQ655419 CKL655410:CKM655419 CUH655410:CUI655419 DED655410:DEE655419 DNZ655410:DOA655419 DXV655410:DXW655419 EHR655410:EHS655419 ERN655410:ERO655419 FBJ655410:FBK655419 FLF655410:FLG655419 FVB655410:FVC655419 GEX655410:GEY655419 GOT655410:GOU655419 GYP655410:GYQ655419 HIL655410:HIM655419 HSH655410:HSI655419 ICD655410:ICE655419 ILZ655410:IMA655419 IVV655410:IVW655419 JFR655410:JFS655419 JPN655410:JPO655419 JZJ655410:JZK655419 KJF655410:KJG655419 KTB655410:KTC655419 LCX655410:LCY655419 LMT655410:LMU655419 LWP655410:LWQ655419 MGL655410:MGM655419 MQH655410:MQI655419 NAD655410:NAE655419 NJZ655410:NKA655419 NTV655410:NTW655419 ODR655410:ODS655419 ONN655410:ONO655419 OXJ655410:OXK655419 PHF655410:PHG655419 PRB655410:PRC655419 QAX655410:QAY655419 QKT655410:QKU655419 QUP655410:QUQ655419 REL655410:REM655419 ROH655410:ROI655419 RYD655410:RYE655419 SHZ655410:SIA655419 SRV655410:SRW655419 TBR655410:TBS655419 TLN655410:TLO655419 TVJ655410:TVK655419 UFF655410:UFG655419 UPB655410:UPC655419 UYX655410:UYY655419 VIT655410:VIU655419 VSP655410:VSQ655419 WCL655410:WCM655419 WMH655410:WMI655419 WWD655410:WWE655419 W720947:X720956 JR720946:JS720955 TN720946:TO720955 ADJ720946:ADK720955 ANF720946:ANG720955 AXB720946:AXC720955 BGX720946:BGY720955 BQT720946:BQU720955 CAP720946:CAQ720955 CKL720946:CKM720955 CUH720946:CUI720955 DED720946:DEE720955 DNZ720946:DOA720955 DXV720946:DXW720955 EHR720946:EHS720955 ERN720946:ERO720955 FBJ720946:FBK720955 FLF720946:FLG720955 FVB720946:FVC720955 GEX720946:GEY720955 GOT720946:GOU720955 GYP720946:GYQ720955 HIL720946:HIM720955 HSH720946:HSI720955 ICD720946:ICE720955 ILZ720946:IMA720955 IVV720946:IVW720955 JFR720946:JFS720955 JPN720946:JPO720955 JZJ720946:JZK720955 KJF720946:KJG720955 KTB720946:KTC720955 LCX720946:LCY720955 LMT720946:LMU720955 LWP720946:LWQ720955 MGL720946:MGM720955 MQH720946:MQI720955 NAD720946:NAE720955 NJZ720946:NKA720955 NTV720946:NTW720955 ODR720946:ODS720955 ONN720946:ONO720955 OXJ720946:OXK720955 PHF720946:PHG720955 PRB720946:PRC720955 QAX720946:QAY720955 QKT720946:QKU720955 QUP720946:QUQ720955 REL720946:REM720955 ROH720946:ROI720955 RYD720946:RYE720955 SHZ720946:SIA720955 SRV720946:SRW720955 TBR720946:TBS720955 TLN720946:TLO720955 TVJ720946:TVK720955 UFF720946:UFG720955 UPB720946:UPC720955 UYX720946:UYY720955 VIT720946:VIU720955 VSP720946:VSQ720955 WCL720946:WCM720955 WMH720946:WMI720955 WWD720946:WWE720955 W786483:X786492 JR786482:JS786491 TN786482:TO786491 ADJ786482:ADK786491 ANF786482:ANG786491 AXB786482:AXC786491 BGX786482:BGY786491 BQT786482:BQU786491 CAP786482:CAQ786491 CKL786482:CKM786491 CUH786482:CUI786491 DED786482:DEE786491 DNZ786482:DOA786491 DXV786482:DXW786491 EHR786482:EHS786491 ERN786482:ERO786491 FBJ786482:FBK786491 FLF786482:FLG786491 FVB786482:FVC786491 GEX786482:GEY786491 GOT786482:GOU786491 GYP786482:GYQ786491 HIL786482:HIM786491 HSH786482:HSI786491 ICD786482:ICE786491 ILZ786482:IMA786491 IVV786482:IVW786491 JFR786482:JFS786491 JPN786482:JPO786491 JZJ786482:JZK786491 KJF786482:KJG786491 KTB786482:KTC786491 LCX786482:LCY786491 LMT786482:LMU786491 LWP786482:LWQ786491 MGL786482:MGM786491 MQH786482:MQI786491 NAD786482:NAE786491 NJZ786482:NKA786491 NTV786482:NTW786491 ODR786482:ODS786491 ONN786482:ONO786491 OXJ786482:OXK786491 PHF786482:PHG786491 PRB786482:PRC786491 QAX786482:QAY786491 QKT786482:QKU786491 QUP786482:QUQ786491 REL786482:REM786491 ROH786482:ROI786491 RYD786482:RYE786491 SHZ786482:SIA786491 SRV786482:SRW786491 TBR786482:TBS786491 TLN786482:TLO786491 TVJ786482:TVK786491 UFF786482:UFG786491 UPB786482:UPC786491 UYX786482:UYY786491 VIT786482:VIU786491 VSP786482:VSQ786491 WCL786482:WCM786491 WMH786482:WMI786491 WWD786482:WWE786491 W852019:X852028 JR852018:JS852027 TN852018:TO852027 ADJ852018:ADK852027 ANF852018:ANG852027 AXB852018:AXC852027 BGX852018:BGY852027 BQT852018:BQU852027 CAP852018:CAQ852027 CKL852018:CKM852027 CUH852018:CUI852027 DED852018:DEE852027 DNZ852018:DOA852027 DXV852018:DXW852027 EHR852018:EHS852027 ERN852018:ERO852027 FBJ852018:FBK852027 FLF852018:FLG852027 FVB852018:FVC852027 GEX852018:GEY852027 GOT852018:GOU852027 GYP852018:GYQ852027 HIL852018:HIM852027 HSH852018:HSI852027 ICD852018:ICE852027 ILZ852018:IMA852027 IVV852018:IVW852027 JFR852018:JFS852027 JPN852018:JPO852027 JZJ852018:JZK852027 KJF852018:KJG852027 KTB852018:KTC852027 LCX852018:LCY852027 LMT852018:LMU852027 LWP852018:LWQ852027 MGL852018:MGM852027 MQH852018:MQI852027 NAD852018:NAE852027 NJZ852018:NKA852027 NTV852018:NTW852027 ODR852018:ODS852027 ONN852018:ONO852027 OXJ852018:OXK852027 PHF852018:PHG852027 PRB852018:PRC852027 QAX852018:QAY852027 QKT852018:QKU852027 QUP852018:QUQ852027 REL852018:REM852027 ROH852018:ROI852027 RYD852018:RYE852027 SHZ852018:SIA852027 SRV852018:SRW852027 TBR852018:TBS852027 TLN852018:TLO852027 TVJ852018:TVK852027 UFF852018:UFG852027 UPB852018:UPC852027 UYX852018:UYY852027 VIT852018:VIU852027 VSP852018:VSQ852027 WCL852018:WCM852027 WMH852018:WMI852027 WWD852018:WWE852027 W917555:X917564 JR917554:JS917563 TN917554:TO917563 ADJ917554:ADK917563 ANF917554:ANG917563 AXB917554:AXC917563 BGX917554:BGY917563 BQT917554:BQU917563 CAP917554:CAQ917563 CKL917554:CKM917563 CUH917554:CUI917563 DED917554:DEE917563 DNZ917554:DOA917563 DXV917554:DXW917563 EHR917554:EHS917563 ERN917554:ERO917563 FBJ917554:FBK917563 FLF917554:FLG917563 FVB917554:FVC917563 GEX917554:GEY917563 GOT917554:GOU917563 GYP917554:GYQ917563 HIL917554:HIM917563 HSH917554:HSI917563 ICD917554:ICE917563 ILZ917554:IMA917563 IVV917554:IVW917563 JFR917554:JFS917563 JPN917554:JPO917563 JZJ917554:JZK917563 KJF917554:KJG917563 KTB917554:KTC917563 LCX917554:LCY917563 LMT917554:LMU917563 LWP917554:LWQ917563 MGL917554:MGM917563 MQH917554:MQI917563 NAD917554:NAE917563 NJZ917554:NKA917563 NTV917554:NTW917563 ODR917554:ODS917563 ONN917554:ONO917563 OXJ917554:OXK917563 PHF917554:PHG917563 PRB917554:PRC917563 QAX917554:QAY917563 QKT917554:QKU917563 QUP917554:QUQ917563 REL917554:REM917563 ROH917554:ROI917563 RYD917554:RYE917563 SHZ917554:SIA917563 SRV917554:SRW917563 TBR917554:TBS917563 TLN917554:TLO917563 TVJ917554:TVK917563 UFF917554:UFG917563 UPB917554:UPC917563 UYX917554:UYY917563 VIT917554:VIU917563 VSP917554:VSQ917563 WCL917554:WCM917563 WMH917554:WMI917563 WWD917554:WWE917563 W983091:X983100 JR983090:JS983099 TN983090:TO983099 ADJ983090:ADK983099 ANF983090:ANG983099 AXB983090:AXC983099 BGX983090:BGY983099 BQT983090:BQU983099 CAP983090:CAQ983099 CKL983090:CKM983099 CUH983090:CUI983099 DED983090:DEE983099 DNZ983090:DOA983099 DXV983090:DXW983099 EHR983090:EHS983099 ERN983090:ERO983099 FBJ983090:FBK983099 FLF983090:FLG983099 FVB983090:FVC983099 GEX983090:GEY983099 GOT983090:GOU983099 GYP983090:GYQ983099 HIL983090:HIM983099 HSH983090:HSI983099 ICD983090:ICE983099 ILZ983090:IMA983099 IVV983090:IVW983099 JFR983090:JFS983099 JPN983090:JPO983099 JZJ983090:JZK983099 KJF983090:KJG983099 KTB983090:KTC983099 LCX983090:LCY983099 LMT983090:LMU983099 LWP983090:LWQ983099 MGL983090:MGM983099 MQH983090:MQI983099 NAD983090:NAE983099 NJZ983090:NKA983099 NTV983090:NTW983099 ODR983090:ODS983099 ONN983090:ONO983099 OXJ983090:OXK983099 PHF983090:PHG983099 PRB983090:PRC983099 QAX983090:QAY983099 QKT983090:QKU983099 QUP983090:QUQ983099 REL983090:REM983099 ROH983090:ROI983099 RYD983090:RYE983099 SHZ983090:SIA983099 SRV983090:SRW983099 TBR983090:TBS983099 TLN983090:TLO983099 TVJ983090:TVK983099 UFF983090:UFG983099 UPB983090:UPC983099 UYX983090:UYY983099 VIT983090:VIU983099 VSP983090:VSQ983099 WCL983090:WCM983099 WMH983090:WMI983099 WWD983090:WWE983099" xr:uid="{4766412B-9768-4A1D-8C18-E41D22950640}">
      <formula1>"Yes, No, "</formula1>
    </dataValidation>
    <dataValidation type="list" allowBlank="1" showInputMessage="1" showErrorMessage="1" promptTitle="OPTIONS:" prompt="Select From List" sqref="K65580 JF65579 TB65579 ACX65579 AMT65579 AWP65579 BGL65579 BQH65579 CAD65579 CJZ65579 CTV65579 DDR65579 DNN65579 DXJ65579 EHF65579 ERB65579 FAX65579 FKT65579 FUP65579 GEL65579 GOH65579 GYD65579 HHZ65579 HRV65579 IBR65579 ILN65579 IVJ65579 JFF65579 JPB65579 JYX65579 KIT65579 KSP65579 LCL65579 LMH65579 LWD65579 MFZ65579 MPV65579 MZR65579 NJN65579 NTJ65579 ODF65579 ONB65579 OWX65579 PGT65579 PQP65579 QAL65579 QKH65579 QUD65579 RDZ65579 RNV65579 RXR65579 SHN65579 SRJ65579 TBF65579 TLB65579 TUX65579 UET65579 UOP65579 UYL65579 VIH65579 VSD65579 WBZ65579 WLV65579 WVR65579 K131116 JF131115 TB131115 ACX131115 AMT131115 AWP131115 BGL131115 BQH131115 CAD131115 CJZ131115 CTV131115 DDR131115 DNN131115 DXJ131115 EHF131115 ERB131115 FAX131115 FKT131115 FUP131115 GEL131115 GOH131115 GYD131115 HHZ131115 HRV131115 IBR131115 ILN131115 IVJ131115 JFF131115 JPB131115 JYX131115 KIT131115 KSP131115 LCL131115 LMH131115 LWD131115 MFZ131115 MPV131115 MZR131115 NJN131115 NTJ131115 ODF131115 ONB131115 OWX131115 PGT131115 PQP131115 QAL131115 QKH131115 QUD131115 RDZ131115 RNV131115 RXR131115 SHN131115 SRJ131115 TBF131115 TLB131115 TUX131115 UET131115 UOP131115 UYL131115 VIH131115 VSD131115 WBZ131115 WLV131115 WVR131115 K196652 JF196651 TB196651 ACX196651 AMT196651 AWP196651 BGL196651 BQH196651 CAD196651 CJZ196651 CTV196651 DDR196651 DNN196651 DXJ196651 EHF196651 ERB196651 FAX196651 FKT196651 FUP196651 GEL196651 GOH196651 GYD196651 HHZ196651 HRV196651 IBR196651 ILN196651 IVJ196651 JFF196651 JPB196651 JYX196651 KIT196651 KSP196651 LCL196651 LMH196651 LWD196651 MFZ196651 MPV196651 MZR196651 NJN196651 NTJ196651 ODF196651 ONB196651 OWX196651 PGT196651 PQP196651 QAL196651 QKH196651 QUD196651 RDZ196651 RNV196651 RXR196651 SHN196651 SRJ196651 TBF196651 TLB196651 TUX196651 UET196651 UOP196651 UYL196651 VIH196651 VSD196651 WBZ196651 WLV196651 WVR196651 K262188 JF262187 TB262187 ACX262187 AMT262187 AWP262187 BGL262187 BQH262187 CAD262187 CJZ262187 CTV262187 DDR262187 DNN262187 DXJ262187 EHF262187 ERB262187 FAX262187 FKT262187 FUP262187 GEL262187 GOH262187 GYD262187 HHZ262187 HRV262187 IBR262187 ILN262187 IVJ262187 JFF262187 JPB262187 JYX262187 KIT262187 KSP262187 LCL262187 LMH262187 LWD262187 MFZ262187 MPV262187 MZR262187 NJN262187 NTJ262187 ODF262187 ONB262187 OWX262187 PGT262187 PQP262187 QAL262187 QKH262187 QUD262187 RDZ262187 RNV262187 RXR262187 SHN262187 SRJ262187 TBF262187 TLB262187 TUX262187 UET262187 UOP262187 UYL262187 VIH262187 VSD262187 WBZ262187 WLV262187 WVR262187 K327724 JF327723 TB327723 ACX327723 AMT327723 AWP327723 BGL327723 BQH327723 CAD327723 CJZ327723 CTV327723 DDR327723 DNN327723 DXJ327723 EHF327723 ERB327723 FAX327723 FKT327723 FUP327723 GEL327723 GOH327723 GYD327723 HHZ327723 HRV327723 IBR327723 ILN327723 IVJ327723 JFF327723 JPB327723 JYX327723 KIT327723 KSP327723 LCL327723 LMH327723 LWD327723 MFZ327723 MPV327723 MZR327723 NJN327723 NTJ327723 ODF327723 ONB327723 OWX327723 PGT327723 PQP327723 QAL327723 QKH327723 QUD327723 RDZ327723 RNV327723 RXR327723 SHN327723 SRJ327723 TBF327723 TLB327723 TUX327723 UET327723 UOP327723 UYL327723 VIH327723 VSD327723 WBZ327723 WLV327723 WVR327723 K393260 JF393259 TB393259 ACX393259 AMT393259 AWP393259 BGL393259 BQH393259 CAD393259 CJZ393259 CTV393259 DDR393259 DNN393259 DXJ393259 EHF393259 ERB393259 FAX393259 FKT393259 FUP393259 GEL393259 GOH393259 GYD393259 HHZ393259 HRV393259 IBR393259 ILN393259 IVJ393259 JFF393259 JPB393259 JYX393259 KIT393259 KSP393259 LCL393259 LMH393259 LWD393259 MFZ393259 MPV393259 MZR393259 NJN393259 NTJ393259 ODF393259 ONB393259 OWX393259 PGT393259 PQP393259 QAL393259 QKH393259 QUD393259 RDZ393259 RNV393259 RXR393259 SHN393259 SRJ393259 TBF393259 TLB393259 TUX393259 UET393259 UOP393259 UYL393259 VIH393259 VSD393259 WBZ393259 WLV393259 WVR393259 K458796 JF458795 TB458795 ACX458795 AMT458795 AWP458795 BGL458795 BQH458795 CAD458795 CJZ458795 CTV458795 DDR458795 DNN458795 DXJ458795 EHF458795 ERB458795 FAX458795 FKT458795 FUP458795 GEL458795 GOH458795 GYD458795 HHZ458795 HRV458795 IBR458795 ILN458795 IVJ458795 JFF458795 JPB458795 JYX458795 KIT458795 KSP458795 LCL458795 LMH458795 LWD458795 MFZ458795 MPV458795 MZR458795 NJN458795 NTJ458795 ODF458795 ONB458795 OWX458795 PGT458795 PQP458795 QAL458795 QKH458795 QUD458795 RDZ458795 RNV458795 RXR458795 SHN458795 SRJ458795 TBF458795 TLB458795 TUX458795 UET458795 UOP458795 UYL458795 VIH458795 VSD458795 WBZ458795 WLV458795 WVR458795 K524332 JF524331 TB524331 ACX524331 AMT524331 AWP524331 BGL524331 BQH524331 CAD524331 CJZ524331 CTV524331 DDR524331 DNN524331 DXJ524331 EHF524331 ERB524331 FAX524331 FKT524331 FUP524331 GEL524331 GOH524331 GYD524331 HHZ524331 HRV524331 IBR524331 ILN524331 IVJ524331 JFF524331 JPB524331 JYX524331 KIT524331 KSP524331 LCL524331 LMH524331 LWD524331 MFZ524331 MPV524331 MZR524331 NJN524331 NTJ524331 ODF524331 ONB524331 OWX524331 PGT524331 PQP524331 QAL524331 QKH524331 QUD524331 RDZ524331 RNV524331 RXR524331 SHN524331 SRJ524331 TBF524331 TLB524331 TUX524331 UET524331 UOP524331 UYL524331 VIH524331 VSD524331 WBZ524331 WLV524331 WVR524331 K589868 JF589867 TB589867 ACX589867 AMT589867 AWP589867 BGL589867 BQH589867 CAD589867 CJZ589867 CTV589867 DDR589867 DNN589867 DXJ589867 EHF589867 ERB589867 FAX589867 FKT589867 FUP589867 GEL589867 GOH589867 GYD589867 HHZ589867 HRV589867 IBR589867 ILN589867 IVJ589867 JFF589867 JPB589867 JYX589867 KIT589867 KSP589867 LCL589867 LMH589867 LWD589867 MFZ589867 MPV589867 MZR589867 NJN589867 NTJ589867 ODF589867 ONB589867 OWX589867 PGT589867 PQP589867 QAL589867 QKH589867 QUD589867 RDZ589867 RNV589867 RXR589867 SHN589867 SRJ589867 TBF589867 TLB589867 TUX589867 UET589867 UOP589867 UYL589867 VIH589867 VSD589867 WBZ589867 WLV589867 WVR589867 K655404 JF655403 TB655403 ACX655403 AMT655403 AWP655403 BGL655403 BQH655403 CAD655403 CJZ655403 CTV655403 DDR655403 DNN655403 DXJ655403 EHF655403 ERB655403 FAX655403 FKT655403 FUP655403 GEL655403 GOH655403 GYD655403 HHZ655403 HRV655403 IBR655403 ILN655403 IVJ655403 JFF655403 JPB655403 JYX655403 KIT655403 KSP655403 LCL655403 LMH655403 LWD655403 MFZ655403 MPV655403 MZR655403 NJN655403 NTJ655403 ODF655403 ONB655403 OWX655403 PGT655403 PQP655403 QAL655403 QKH655403 QUD655403 RDZ655403 RNV655403 RXR655403 SHN655403 SRJ655403 TBF655403 TLB655403 TUX655403 UET655403 UOP655403 UYL655403 VIH655403 VSD655403 WBZ655403 WLV655403 WVR655403 K720940 JF720939 TB720939 ACX720939 AMT720939 AWP720939 BGL720939 BQH720939 CAD720939 CJZ720939 CTV720939 DDR720939 DNN720939 DXJ720939 EHF720939 ERB720939 FAX720939 FKT720939 FUP720939 GEL720939 GOH720939 GYD720939 HHZ720939 HRV720939 IBR720939 ILN720939 IVJ720939 JFF720939 JPB720939 JYX720939 KIT720939 KSP720939 LCL720939 LMH720939 LWD720939 MFZ720939 MPV720939 MZR720939 NJN720939 NTJ720939 ODF720939 ONB720939 OWX720939 PGT720939 PQP720939 QAL720939 QKH720939 QUD720939 RDZ720939 RNV720939 RXR720939 SHN720939 SRJ720939 TBF720939 TLB720939 TUX720939 UET720939 UOP720939 UYL720939 VIH720939 VSD720939 WBZ720939 WLV720939 WVR720939 K786476 JF786475 TB786475 ACX786475 AMT786475 AWP786475 BGL786475 BQH786475 CAD786475 CJZ786475 CTV786475 DDR786475 DNN786475 DXJ786475 EHF786475 ERB786475 FAX786475 FKT786475 FUP786475 GEL786475 GOH786475 GYD786475 HHZ786475 HRV786475 IBR786475 ILN786475 IVJ786475 JFF786475 JPB786475 JYX786475 KIT786475 KSP786475 LCL786475 LMH786475 LWD786475 MFZ786475 MPV786475 MZR786475 NJN786475 NTJ786475 ODF786475 ONB786475 OWX786475 PGT786475 PQP786475 QAL786475 QKH786475 QUD786475 RDZ786475 RNV786475 RXR786475 SHN786475 SRJ786475 TBF786475 TLB786475 TUX786475 UET786475 UOP786475 UYL786475 VIH786475 VSD786475 WBZ786475 WLV786475 WVR786475 K852012 JF852011 TB852011 ACX852011 AMT852011 AWP852011 BGL852011 BQH852011 CAD852011 CJZ852011 CTV852011 DDR852011 DNN852011 DXJ852011 EHF852011 ERB852011 FAX852011 FKT852011 FUP852011 GEL852011 GOH852011 GYD852011 HHZ852011 HRV852011 IBR852011 ILN852011 IVJ852011 JFF852011 JPB852011 JYX852011 KIT852011 KSP852011 LCL852011 LMH852011 LWD852011 MFZ852011 MPV852011 MZR852011 NJN852011 NTJ852011 ODF852011 ONB852011 OWX852011 PGT852011 PQP852011 QAL852011 QKH852011 QUD852011 RDZ852011 RNV852011 RXR852011 SHN852011 SRJ852011 TBF852011 TLB852011 TUX852011 UET852011 UOP852011 UYL852011 VIH852011 VSD852011 WBZ852011 WLV852011 WVR852011 K917548 JF917547 TB917547 ACX917547 AMT917547 AWP917547 BGL917547 BQH917547 CAD917547 CJZ917547 CTV917547 DDR917547 DNN917547 DXJ917547 EHF917547 ERB917547 FAX917547 FKT917547 FUP917547 GEL917547 GOH917547 GYD917547 HHZ917547 HRV917547 IBR917547 ILN917547 IVJ917547 JFF917547 JPB917547 JYX917547 KIT917547 KSP917547 LCL917547 LMH917547 LWD917547 MFZ917547 MPV917547 MZR917547 NJN917547 NTJ917547 ODF917547 ONB917547 OWX917547 PGT917547 PQP917547 QAL917547 QKH917547 QUD917547 RDZ917547 RNV917547 RXR917547 SHN917547 SRJ917547 TBF917547 TLB917547 TUX917547 UET917547 UOP917547 UYL917547 VIH917547 VSD917547 WBZ917547 WLV917547 WVR917547 K983084 JF983083 TB983083 ACX983083 AMT983083 AWP983083 BGL983083 BQH983083 CAD983083 CJZ983083 CTV983083 DDR983083 DNN983083 DXJ983083 EHF983083 ERB983083 FAX983083 FKT983083 FUP983083 GEL983083 GOH983083 GYD983083 HHZ983083 HRV983083 IBR983083 ILN983083 IVJ983083 JFF983083 JPB983083 JYX983083 KIT983083 KSP983083 LCL983083 LMH983083 LWD983083 MFZ983083 MPV983083 MZR983083 NJN983083 NTJ983083 ODF983083 ONB983083 OWX983083 PGT983083 PQP983083 QAL983083 QKH983083 QUD983083 RDZ983083 RNV983083 RXR983083 SHN983083 SRJ983083 TBF983083 TLB983083 TUX983083 UET983083 UOP983083 UYL983083 VIH983083 VSD983083 WBZ983083 WLV983083 WVR983083" xr:uid="{D937F21D-518D-4DBD-92C4-C42B5416E514}">
      <formula1>$E$72:$E$77</formula1>
    </dataValidation>
    <dataValidation type="whole" operator="greaterThan" allowBlank="1" showInputMessage="1" showErrorMessage="1" sqref="M10:W11 AH10:AN10 AH11:AN11" xr:uid="{A4112DC9-7A13-4687-87B4-FBF3D3D788D9}">
      <formula1>0</formula1>
    </dataValidation>
  </dataValidations>
  <printOptions horizontalCentered="1"/>
  <pageMargins left="0.23622047244094491" right="0.23622047244094491" top="0.43307086614173229" bottom="0.23622047244094491" header="0.19685039370078741" footer="0.19685039370078741"/>
  <pageSetup fitToHeight="0" orientation="portrait" r:id="rId1"/>
  <headerFooter alignWithMargins="0">
    <oddFooter>&amp;R&amp;"Arial Narrow,Regular"&amp;9Page &amp;P of &amp;N</oddFooter>
  </headerFooter>
  <rowBreaks count="3" manualBreakCount="3">
    <brk id="25" min="1" max="44" man="1"/>
    <brk id="48" min="1" max="44" man="1"/>
    <brk id="77" min="1" max="44"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81" r:id="rId4" name="Check Box 1">
              <controlPr defaultSize="0" autoFill="0" autoLine="0" autoPict="0">
                <anchor moveWithCells="1">
                  <from>
                    <xdr:col>21</xdr:col>
                    <xdr:colOff>97971</xdr:colOff>
                    <xdr:row>40</xdr:row>
                    <xdr:rowOff>0</xdr:rowOff>
                  </from>
                  <to>
                    <xdr:col>23</xdr:col>
                    <xdr:colOff>87086</xdr:colOff>
                    <xdr:row>40</xdr:row>
                    <xdr:rowOff>217714</xdr:rowOff>
                  </to>
                </anchor>
              </controlPr>
            </control>
          </mc:Choice>
        </mc:AlternateContent>
        <mc:AlternateContent xmlns:mc="http://schemas.openxmlformats.org/markup-compatibility/2006">
          <mc:Choice Requires="x14">
            <control shapeId="122882" r:id="rId5" name="Check Box 2">
              <controlPr defaultSize="0" autoFill="0" autoLine="0" autoPict="0">
                <anchor moveWithCells="1">
                  <from>
                    <xdr:col>21</xdr:col>
                    <xdr:colOff>97971</xdr:colOff>
                    <xdr:row>40</xdr:row>
                    <xdr:rowOff>201386</xdr:rowOff>
                  </from>
                  <to>
                    <xdr:col>23</xdr:col>
                    <xdr:colOff>87086</xdr:colOff>
                    <xdr:row>41</xdr:row>
                    <xdr:rowOff>190500</xdr:rowOff>
                  </to>
                </anchor>
              </controlPr>
            </control>
          </mc:Choice>
        </mc:AlternateContent>
        <mc:AlternateContent xmlns:mc="http://schemas.openxmlformats.org/markup-compatibility/2006">
          <mc:Choice Requires="x14">
            <control shapeId="122883" r:id="rId6" name="Check Box 3">
              <controlPr defaultSize="0" autoFill="0" autoLine="0" autoPict="0">
                <anchor moveWithCells="1">
                  <from>
                    <xdr:col>21</xdr:col>
                    <xdr:colOff>97971</xdr:colOff>
                    <xdr:row>41</xdr:row>
                    <xdr:rowOff>201386</xdr:rowOff>
                  </from>
                  <to>
                    <xdr:col>23</xdr:col>
                    <xdr:colOff>87086</xdr:colOff>
                    <xdr:row>42</xdr:row>
                    <xdr:rowOff>190500</xdr:rowOff>
                  </to>
                </anchor>
              </controlPr>
            </control>
          </mc:Choice>
        </mc:AlternateContent>
        <mc:AlternateContent xmlns:mc="http://schemas.openxmlformats.org/markup-compatibility/2006">
          <mc:Choice Requires="x14">
            <control shapeId="122884" r:id="rId7" name="Check Box 4">
              <controlPr defaultSize="0" autoFill="0" autoLine="0" autoPict="0">
                <anchor moveWithCells="1">
                  <from>
                    <xdr:col>21</xdr:col>
                    <xdr:colOff>97971</xdr:colOff>
                    <xdr:row>42</xdr:row>
                    <xdr:rowOff>201386</xdr:rowOff>
                  </from>
                  <to>
                    <xdr:col>23</xdr:col>
                    <xdr:colOff>87086</xdr:colOff>
                    <xdr:row>43</xdr:row>
                    <xdr:rowOff>190500</xdr:rowOff>
                  </to>
                </anchor>
              </controlPr>
            </control>
          </mc:Choice>
        </mc:AlternateContent>
        <mc:AlternateContent xmlns:mc="http://schemas.openxmlformats.org/markup-compatibility/2006">
          <mc:Choice Requires="x14">
            <control shapeId="122885" r:id="rId8" name="Check Box 5">
              <controlPr defaultSize="0" autoFill="0" autoLine="0" autoPict="0">
                <anchor moveWithCells="1">
                  <from>
                    <xdr:col>21</xdr:col>
                    <xdr:colOff>97971</xdr:colOff>
                    <xdr:row>43</xdr:row>
                    <xdr:rowOff>201386</xdr:rowOff>
                  </from>
                  <to>
                    <xdr:col>23</xdr:col>
                    <xdr:colOff>87086</xdr:colOff>
                    <xdr:row>44</xdr:row>
                    <xdr:rowOff>190500</xdr:rowOff>
                  </to>
                </anchor>
              </controlPr>
            </control>
          </mc:Choice>
        </mc:AlternateContent>
        <mc:AlternateContent xmlns:mc="http://schemas.openxmlformats.org/markup-compatibility/2006">
          <mc:Choice Requires="x14">
            <control shapeId="122886" r:id="rId9" name="Check Box 6">
              <controlPr defaultSize="0" autoFill="0" autoLine="0" autoPict="0">
                <anchor moveWithCells="1">
                  <from>
                    <xdr:col>21</xdr:col>
                    <xdr:colOff>97971</xdr:colOff>
                    <xdr:row>44</xdr:row>
                    <xdr:rowOff>201386</xdr:rowOff>
                  </from>
                  <to>
                    <xdr:col>23</xdr:col>
                    <xdr:colOff>87086</xdr:colOff>
                    <xdr:row>45</xdr:row>
                    <xdr:rowOff>190500</xdr:rowOff>
                  </to>
                </anchor>
              </controlPr>
            </control>
          </mc:Choice>
        </mc:AlternateContent>
        <mc:AlternateContent xmlns:mc="http://schemas.openxmlformats.org/markup-compatibility/2006">
          <mc:Choice Requires="x14">
            <control shapeId="122887" r:id="rId10" name="Check Box 7">
              <controlPr defaultSize="0" autoFill="0" autoLine="0" autoPict="0">
                <anchor moveWithCells="1">
                  <from>
                    <xdr:col>37</xdr:col>
                    <xdr:colOff>114300</xdr:colOff>
                    <xdr:row>40</xdr:row>
                    <xdr:rowOff>0</xdr:rowOff>
                  </from>
                  <to>
                    <xdr:col>39</xdr:col>
                    <xdr:colOff>103414</xdr:colOff>
                    <xdr:row>40</xdr:row>
                    <xdr:rowOff>217714</xdr:rowOff>
                  </to>
                </anchor>
              </controlPr>
            </control>
          </mc:Choice>
        </mc:AlternateContent>
        <mc:AlternateContent xmlns:mc="http://schemas.openxmlformats.org/markup-compatibility/2006">
          <mc:Choice Requires="x14">
            <control shapeId="122888" r:id="rId11" name="Check Box 8">
              <controlPr defaultSize="0" autoFill="0" autoLine="0" autoPict="0">
                <anchor moveWithCells="1">
                  <from>
                    <xdr:col>37</xdr:col>
                    <xdr:colOff>114300</xdr:colOff>
                    <xdr:row>40</xdr:row>
                    <xdr:rowOff>201386</xdr:rowOff>
                  </from>
                  <to>
                    <xdr:col>39</xdr:col>
                    <xdr:colOff>103414</xdr:colOff>
                    <xdr:row>41</xdr:row>
                    <xdr:rowOff>190500</xdr:rowOff>
                  </to>
                </anchor>
              </controlPr>
            </control>
          </mc:Choice>
        </mc:AlternateContent>
        <mc:AlternateContent xmlns:mc="http://schemas.openxmlformats.org/markup-compatibility/2006">
          <mc:Choice Requires="x14">
            <control shapeId="122889" r:id="rId12" name="Check Box 9">
              <controlPr defaultSize="0" autoFill="0" autoLine="0" autoPict="0">
                <anchor moveWithCells="1">
                  <from>
                    <xdr:col>37</xdr:col>
                    <xdr:colOff>114300</xdr:colOff>
                    <xdr:row>41</xdr:row>
                    <xdr:rowOff>201386</xdr:rowOff>
                  </from>
                  <to>
                    <xdr:col>39</xdr:col>
                    <xdr:colOff>103414</xdr:colOff>
                    <xdr:row>42</xdr:row>
                    <xdr:rowOff>190500</xdr:rowOff>
                  </to>
                </anchor>
              </controlPr>
            </control>
          </mc:Choice>
        </mc:AlternateContent>
        <mc:AlternateContent xmlns:mc="http://schemas.openxmlformats.org/markup-compatibility/2006">
          <mc:Choice Requires="x14">
            <control shapeId="122890" r:id="rId13" name="Check Box 10">
              <controlPr defaultSize="0" autoFill="0" autoLine="0" autoPict="0">
                <anchor moveWithCells="1">
                  <from>
                    <xdr:col>37</xdr:col>
                    <xdr:colOff>114300</xdr:colOff>
                    <xdr:row>42</xdr:row>
                    <xdr:rowOff>201386</xdr:rowOff>
                  </from>
                  <to>
                    <xdr:col>39</xdr:col>
                    <xdr:colOff>103414</xdr:colOff>
                    <xdr:row>43</xdr:row>
                    <xdr:rowOff>190500</xdr:rowOff>
                  </to>
                </anchor>
              </controlPr>
            </control>
          </mc:Choice>
        </mc:AlternateContent>
        <mc:AlternateContent xmlns:mc="http://schemas.openxmlformats.org/markup-compatibility/2006">
          <mc:Choice Requires="x14">
            <control shapeId="122891" r:id="rId14" name="Check Box 11">
              <controlPr defaultSize="0" autoFill="0" autoLine="0" autoPict="0">
                <anchor moveWithCells="1">
                  <from>
                    <xdr:col>37</xdr:col>
                    <xdr:colOff>114300</xdr:colOff>
                    <xdr:row>43</xdr:row>
                    <xdr:rowOff>201386</xdr:rowOff>
                  </from>
                  <to>
                    <xdr:col>39</xdr:col>
                    <xdr:colOff>103414</xdr:colOff>
                    <xdr:row>44</xdr:row>
                    <xdr:rowOff>190500</xdr:rowOff>
                  </to>
                </anchor>
              </controlPr>
            </control>
          </mc:Choice>
        </mc:AlternateContent>
        <mc:AlternateContent xmlns:mc="http://schemas.openxmlformats.org/markup-compatibility/2006">
          <mc:Choice Requires="x14">
            <control shapeId="122892" r:id="rId15" name="Check Box 12">
              <controlPr defaultSize="0" autoFill="0" autoLine="0" autoPict="0">
                <anchor moveWithCells="1">
                  <from>
                    <xdr:col>37</xdr:col>
                    <xdr:colOff>114300</xdr:colOff>
                    <xdr:row>44</xdr:row>
                    <xdr:rowOff>201386</xdr:rowOff>
                  </from>
                  <to>
                    <xdr:col>39</xdr:col>
                    <xdr:colOff>103414</xdr:colOff>
                    <xdr:row>45</xdr:row>
                    <xdr:rowOff>190500</xdr:rowOff>
                  </to>
                </anchor>
              </controlPr>
            </control>
          </mc:Choice>
        </mc:AlternateContent>
        <mc:AlternateContent xmlns:mc="http://schemas.openxmlformats.org/markup-compatibility/2006">
          <mc:Choice Requires="x14">
            <control shapeId="122893" r:id="rId16" name="Option Button 13">
              <controlPr defaultSize="0" autoFill="0" autoLine="0" autoPict="0">
                <anchor moveWithCells="1">
                  <from>
                    <xdr:col>2</xdr:col>
                    <xdr:colOff>0</xdr:colOff>
                    <xdr:row>69</xdr:row>
                    <xdr:rowOff>201386</xdr:rowOff>
                  </from>
                  <to>
                    <xdr:col>3</xdr:col>
                    <xdr:colOff>114300</xdr:colOff>
                    <xdr:row>70</xdr:row>
                    <xdr:rowOff>190500</xdr:rowOff>
                  </to>
                </anchor>
              </controlPr>
            </control>
          </mc:Choice>
        </mc:AlternateContent>
        <mc:AlternateContent xmlns:mc="http://schemas.openxmlformats.org/markup-compatibility/2006">
          <mc:Choice Requires="x14">
            <control shapeId="122894" r:id="rId17" name="Option Button 14">
              <controlPr defaultSize="0" autoFill="0" autoLine="0" autoPict="0">
                <anchor moveWithCells="1">
                  <from>
                    <xdr:col>15</xdr:col>
                    <xdr:colOff>0</xdr:colOff>
                    <xdr:row>69</xdr:row>
                    <xdr:rowOff>201386</xdr:rowOff>
                  </from>
                  <to>
                    <xdr:col>17</xdr:col>
                    <xdr:colOff>0</xdr:colOff>
                    <xdr:row>70</xdr:row>
                    <xdr:rowOff>190500</xdr:rowOff>
                  </to>
                </anchor>
              </controlPr>
            </control>
          </mc:Choice>
        </mc:AlternateContent>
        <mc:AlternateContent xmlns:mc="http://schemas.openxmlformats.org/markup-compatibility/2006">
          <mc:Choice Requires="x14">
            <control shapeId="122895" r:id="rId18" name="Option Button 15">
              <controlPr defaultSize="0" autoFill="0" autoLine="0" autoPict="0">
                <anchor moveWithCells="1">
                  <from>
                    <xdr:col>42</xdr:col>
                    <xdr:colOff>0</xdr:colOff>
                    <xdr:row>69</xdr:row>
                    <xdr:rowOff>190500</xdr:rowOff>
                  </from>
                  <to>
                    <xdr:col>44</xdr:col>
                    <xdr:colOff>10886</xdr:colOff>
                    <xdr:row>70</xdr:row>
                    <xdr:rowOff>190500</xdr:rowOff>
                  </to>
                </anchor>
              </controlPr>
            </control>
          </mc:Choice>
        </mc:AlternateContent>
        <mc:AlternateContent xmlns:mc="http://schemas.openxmlformats.org/markup-compatibility/2006">
          <mc:Choice Requires="x14">
            <control shapeId="122896" r:id="rId19" name="Group Box 16">
              <controlPr defaultSize="0" autoFill="0" autoPict="0">
                <anchor moveWithCells="1">
                  <from>
                    <xdr:col>2</xdr:col>
                    <xdr:colOff>0</xdr:colOff>
                    <xdr:row>69</xdr:row>
                    <xdr:rowOff>174171</xdr:rowOff>
                  </from>
                  <to>
                    <xdr:col>44</xdr:col>
                    <xdr:colOff>141514</xdr:colOff>
                    <xdr:row>71</xdr:row>
                    <xdr:rowOff>10886</xdr:rowOff>
                  </to>
                </anchor>
              </controlPr>
            </control>
          </mc:Choice>
        </mc:AlternateContent>
        <mc:AlternateContent xmlns:mc="http://schemas.openxmlformats.org/markup-compatibility/2006">
          <mc:Choice Requires="x14">
            <control shapeId="122897" r:id="rId20" name="Option Button 17">
              <controlPr defaultSize="0" autoFill="0" autoLine="0" autoPict="0">
                <anchor moveWithCells="1">
                  <from>
                    <xdr:col>2</xdr:col>
                    <xdr:colOff>0</xdr:colOff>
                    <xdr:row>75</xdr:row>
                    <xdr:rowOff>201386</xdr:rowOff>
                  </from>
                  <to>
                    <xdr:col>3</xdr:col>
                    <xdr:colOff>114300</xdr:colOff>
                    <xdr:row>76</xdr:row>
                    <xdr:rowOff>190500</xdr:rowOff>
                  </to>
                </anchor>
              </controlPr>
            </control>
          </mc:Choice>
        </mc:AlternateContent>
        <mc:AlternateContent xmlns:mc="http://schemas.openxmlformats.org/markup-compatibility/2006">
          <mc:Choice Requires="x14">
            <control shapeId="122898" r:id="rId21" name="Option Button 18">
              <controlPr defaultSize="0" autoFill="0" autoLine="0" autoPict="0">
                <anchor moveWithCells="1">
                  <from>
                    <xdr:col>15</xdr:col>
                    <xdr:colOff>0</xdr:colOff>
                    <xdr:row>75</xdr:row>
                    <xdr:rowOff>201386</xdr:rowOff>
                  </from>
                  <to>
                    <xdr:col>17</xdr:col>
                    <xdr:colOff>0</xdr:colOff>
                    <xdr:row>76</xdr:row>
                    <xdr:rowOff>190500</xdr:rowOff>
                  </to>
                </anchor>
              </controlPr>
            </control>
          </mc:Choice>
        </mc:AlternateContent>
        <mc:AlternateContent xmlns:mc="http://schemas.openxmlformats.org/markup-compatibility/2006">
          <mc:Choice Requires="x14">
            <control shapeId="122899" r:id="rId22" name="Option Button 19">
              <controlPr defaultSize="0" autoFill="0" autoLine="0" autoPict="0">
                <anchor moveWithCells="1">
                  <from>
                    <xdr:col>42</xdr:col>
                    <xdr:colOff>0</xdr:colOff>
                    <xdr:row>75</xdr:row>
                    <xdr:rowOff>190500</xdr:rowOff>
                  </from>
                  <to>
                    <xdr:col>44</xdr:col>
                    <xdr:colOff>10886</xdr:colOff>
                    <xdr:row>76</xdr:row>
                    <xdr:rowOff>190500</xdr:rowOff>
                  </to>
                </anchor>
              </controlPr>
            </control>
          </mc:Choice>
        </mc:AlternateContent>
        <mc:AlternateContent xmlns:mc="http://schemas.openxmlformats.org/markup-compatibility/2006">
          <mc:Choice Requires="x14">
            <control shapeId="122900" r:id="rId23" name="Group Box 20">
              <controlPr defaultSize="0" autoFill="0" autoPict="0">
                <anchor moveWithCells="1">
                  <from>
                    <xdr:col>2</xdr:col>
                    <xdr:colOff>0</xdr:colOff>
                    <xdr:row>75</xdr:row>
                    <xdr:rowOff>174171</xdr:rowOff>
                  </from>
                  <to>
                    <xdr:col>45</xdr:col>
                    <xdr:colOff>10886</xdr:colOff>
                    <xdr:row>76</xdr:row>
                    <xdr:rowOff>217714</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A6341D6-B739-405D-8FB7-567587DB4D59}">
          <x14:formula1>
            <xm:f>"Provided, no, N/A,-, "</xm:f>
          </x14:formula1>
          <xm:sqref>WBR983059:WBU983059 JT53:JW53 TP53:TS53 ADL53:ADO53 ANH53:ANK53 AXD53:AXG53 BGZ53:BHC53 BQV53:BQY53 CAR53:CAU53 CKN53:CKQ53 CUJ53:CUM53 DEF53:DEI53 DOB53:DOE53 DXX53:DYA53 EHT53:EHW53 ERP53:ERS53 FBL53:FBO53 FLH53:FLK53 FVD53:FVG53 GEZ53:GFC53 GOV53:GOY53 GYR53:GYU53 HIN53:HIQ53 HSJ53:HSM53 ICF53:ICI53 IMB53:IME53 IVX53:IWA53 JFT53:JFW53 JPP53:JPS53 JZL53:JZO53 KJH53:KJK53 KTD53:KTG53 LCZ53:LDC53 LMV53:LMY53 LWR53:LWU53 MGN53:MGQ53 MQJ53:MQM53 NAF53:NAI53 NKB53:NKE53 NTX53:NUA53 ODT53:ODW53 ONP53:ONS53 OXL53:OXO53 PHH53:PHK53 PRD53:PRG53 QAZ53:QBC53 QKV53:QKY53 QUR53:QUU53 REN53:REQ53 ROJ53:ROM53 RYF53:RYI53 SIB53:SIE53 SRX53:SSA53 TBT53:TBW53 TLP53:TLS53 TVL53:TVO53 UFH53:UFK53 UPD53:UPG53 UYZ53:UZC53 VIV53:VIY53 VSR53:VSU53 WCN53:WCQ53 WMJ53:WMM53 WWF53:WWI53 Y65500:AB65500 JT65499:JW65499 TP65499:TS65499 ADL65499:ADO65499 ANH65499:ANK65499 AXD65499:AXG65499 BGZ65499:BHC65499 BQV65499:BQY65499 CAR65499:CAU65499 CKN65499:CKQ65499 CUJ65499:CUM65499 DEF65499:DEI65499 DOB65499:DOE65499 DXX65499:DYA65499 EHT65499:EHW65499 ERP65499:ERS65499 FBL65499:FBO65499 FLH65499:FLK65499 FVD65499:FVG65499 GEZ65499:GFC65499 GOV65499:GOY65499 GYR65499:GYU65499 HIN65499:HIQ65499 HSJ65499:HSM65499 ICF65499:ICI65499 IMB65499:IME65499 IVX65499:IWA65499 JFT65499:JFW65499 JPP65499:JPS65499 JZL65499:JZO65499 KJH65499:KJK65499 KTD65499:KTG65499 LCZ65499:LDC65499 LMV65499:LMY65499 LWR65499:LWU65499 MGN65499:MGQ65499 MQJ65499:MQM65499 NAF65499:NAI65499 NKB65499:NKE65499 NTX65499:NUA65499 ODT65499:ODW65499 ONP65499:ONS65499 OXL65499:OXO65499 PHH65499:PHK65499 PRD65499:PRG65499 QAZ65499:QBC65499 QKV65499:QKY65499 QUR65499:QUU65499 REN65499:REQ65499 ROJ65499:ROM65499 RYF65499:RYI65499 SIB65499:SIE65499 SRX65499:SSA65499 TBT65499:TBW65499 TLP65499:TLS65499 TVL65499:TVO65499 UFH65499:UFK65499 UPD65499:UPG65499 UYZ65499:UZC65499 VIV65499:VIY65499 VSR65499:VSU65499 WCN65499:WCQ65499 WMJ65499:WMM65499 WWF65499:WWI65499 Y131036:AB131036 JT131035:JW131035 TP131035:TS131035 ADL131035:ADO131035 ANH131035:ANK131035 AXD131035:AXG131035 BGZ131035:BHC131035 BQV131035:BQY131035 CAR131035:CAU131035 CKN131035:CKQ131035 CUJ131035:CUM131035 DEF131035:DEI131035 DOB131035:DOE131035 DXX131035:DYA131035 EHT131035:EHW131035 ERP131035:ERS131035 FBL131035:FBO131035 FLH131035:FLK131035 FVD131035:FVG131035 GEZ131035:GFC131035 GOV131035:GOY131035 GYR131035:GYU131035 HIN131035:HIQ131035 HSJ131035:HSM131035 ICF131035:ICI131035 IMB131035:IME131035 IVX131035:IWA131035 JFT131035:JFW131035 JPP131035:JPS131035 JZL131035:JZO131035 KJH131035:KJK131035 KTD131035:KTG131035 LCZ131035:LDC131035 LMV131035:LMY131035 LWR131035:LWU131035 MGN131035:MGQ131035 MQJ131035:MQM131035 NAF131035:NAI131035 NKB131035:NKE131035 NTX131035:NUA131035 ODT131035:ODW131035 ONP131035:ONS131035 OXL131035:OXO131035 PHH131035:PHK131035 PRD131035:PRG131035 QAZ131035:QBC131035 QKV131035:QKY131035 QUR131035:QUU131035 REN131035:REQ131035 ROJ131035:ROM131035 RYF131035:RYI131035 SIB131035:SIE131035 SRX131035:SSA131035 TBT131035:TBW131035 TLP131035:TLS131035 TVL131035:TVO131035 UFH131035:UFK131035 UPD131035:UPG131035 UYZ131035:UZC131035 VIV131035:VIY131035 VSR131035:VSU131035 WCN131035:WCQ131035 WMJ131035:WMM131035 WWF131035:WWI131035 Y196572:AB196572 JT196571:JW196571 TP196571:TS196571 ADL196571:ADO196571 ANH196571:ANK196571 AXD196571:AXG196571 BGZ196571:BHC196571 BQV196571:BQY196571 CAR196571:CAU196571 CKN196571:CKQ196571 CUJ196571:CUM196571 DEF196571:DEI196571 DOB196571:DOE196571 DXX196571:DYA196571 EHT196571:EHW196571 ERP196571:ERS196571 FBL196571:FBO196571 FLH196571:FLK196571 FVD196571:FVG196571 GEZ196571:GFC196571 GOV196571:GOY196571 GYR196571:GYU196571 HIN196571:HIQ196571 HSJ196571:HSM196571 ICF196571:ICI196571 IMB196571:IME196571 IVX196571:IWA196571 JFT196571:JFW196571 JPP196571:JPS196571 JZL196571:JZO196571 KJH196571:KJK196571 KTD196571:KTG196571 LCZ196571:LDC196571 LMV196571:LMY196571 LWR196571:LWU196571 MGN196571:MGQ196571 MQJ196571:MQM196571 NAF196571:NAI196571 NKB196571:NKE196571 NTX196571:NUA196571 ODT196571:ODW196571 ONP196571:ONS196571 OXL196571:OXO196571 PHH196571:PHK196571 PRD196571:PRG196571 QAZ196571:QBC196571 QKV196571:QKY196571 QUR196571:QUU196571 REN196571:REQ196571 ROJ196571:ROM196571 RYF196571:RYI196571 SIB196571:SIE196571 SRX196571:SSA196571 TBT196571:TBW196571 TLP196571:TLS196571 TVL196571:TVO196571 UFH196571:UFK196571 UPD196571:UPG196571 UYZ196571:UZC196571 VIV196571:VIY196571 VSR196571:VSU196571 WCN196571:WCQ196571 WMJ196571:WMM196571 WWF196571:WWI196571 Y262108:AB262108 JT262107:JW262107 TP262107:TS262107 ADL262107:ADO262107 ANH262107:ANK262107 AXD262107:AXG262107 BGZ262107:BHC262107 BQV262107:BQY262107 CAR262107:CAU262107 CKN262107:CKQ262107 CUJ262107:CUM262107 DEF262107:DEI262107 DOB262107:DOE262107 DXX262107:DYA262107 EHT262107:EHW262107 ERP262107:ERS262107 FBL262107:FBO262107 FLH262107:FLK262107 FVD262107:FVG262107 GEZ262107:GFC262107 GOV262107:GOY262107 GYR262107:GYU262107 HIN262107:HIQ262107 HSJ262107:HSM262107 ICF262107:ICI262107 IMB262107:IME262107 IVX262107:IWA262107 JFT262107:JFW262107 JPP262107:JPS262107 JZL262107:JZO262107 KJH262107:KJK262107 KTD262107:KTG262107 LCZ262107:LDC262107 LMV262107:LMY262107 LWR262107:LWU262107 MGN262107:MGQ262107 MQJ262107:MQM262107 NAF262107:NAI262107 NKB262107:NKE262107 NTX262107:NUA262107 ODT262107:ODW262107 ONP262107:ONS262107 OXL262107:OXO262107 PHH262107:PHK262107 PRD262107:PRG262107 QAZ262107:QBC262107 QKV262107:QKY262107 QUR262107:QUU262107 REN262107:REQ262107 ROJ262107:ROM262107 RYF262107:RYI262107 SIB262107:SIE262107 SRX262107:SSA262107 TBT262107:TBW262107 TLP262107:TLS262107 TVL262107:TVO262107 UFH262107:UFK262107 UPD262107:UPG262107 UYZ262107:UZC262107 VIV262107:VIY262107 VSR262107:VSU262107 WCN262107:WCQ262107 WMJ262107:WMM262107 WWF262107:WWI262107 Y327644:AB327644 JT327643:JW327643 TP327643:TS327643 ADL327643:ADO327643 ANH327643:ANK327643 AXD327643:AXG327643 BGZ327643:BHC327643 BQV327643:BQY327643 CAR327643:CAU327643 CKN327643:CKQ327643 CUJ327643:CUM327643 DEF327643:DEI327643 DOB327643:DOE327643 DXX327643:DYA327643 EHT327643:EHW327643 ERP327643:ERS327643 FBL327643:FBO327643 FLH327643:FLK327643 FVD327643:FVG327643 GEZ327643:GFC327643 GOV327643:GOY327643 GYR327643:GYU327643 HIN327643:HIQ327643 HSJ327643:HSM327643 ICF327643:ICI327643 IMB327643:IME327643 IVX327643:IWA327643 JFT327643:JFW327643 JPP327643:JPS327643 JZL327643:JZO327643 KJH327643:KJK327643 KTD327643:KTG327643 LCZ327643:LDC327643 LMV327643:LMY327643 LWR327643:LWU327643 MGN327643:MGQ327643 MQJ327643:MQM327643 NAF327643:NAI327643 NKB327643:NKE327643 NTX327643:NUA327643 ODT327643:ODW327643 ONP327643:ONS327643 OXL327643:OXO327643 PHH327643:PHK327643 PRD327643:PRG327643 QAZ327643:QBC327643 QKV327643:QKY327643 QUR327643:QUU327643 REN327643:REQ327643 ROJ327643:ROM327643 RYF327643:RYI327643 SIB327643:SIE327643 SRX327643:SSA327643 TBT327643:TBW327643 TLP327643:TLS327643 TVL327643:TVO327643 UFH327643:UFK327643 UPD327643:UPG327643 UYZ327643:UZC327643 VIV327643:VIY327643 VSR327643:VSU327643 WCN327643:WCQ327643 WMJ327643:WMM327643 WWF327643:WWI327643 Y393180:AB393180 JT393179:JW393179 TP393179:TS393179 ADL393179:ADO393179 ANH393179:ANK393179 AXD393179:AXG393179 BGZ393179:BHC393179 BQV393179:BQY393179 CAR393179:CAU393179 CKN393179:CKQ393179 CUJ393179:CUM393179 DEF393179:DEI393179 DOB393179:DOE393179 DXX393179:DYA393179 EHT393179:EHW393179 ERP393179:ERS393179 FBL393179:FBO393179 FLH393179:FLK393179 FVD393179:FVG393179 GEZ393179:GFC393179 GOV393179:GOY393179 GYR393179:GYU393179 HIN393179:HIQ393179 HSJ393179:HSM393179 ICF393179:ICI393179 IMB393179:IME393179 IVX393179:IWA393179 JFT393179:JFW393179 JPP393179:JPS393179 JZL393179:JZO393179 KJH393179:KJK393179 KTD393179:KTG393179 LCZ393179:LDC393179 LMV393179:LMY393179 LWR393179:LWU393179 MGN393179:MGQ393179 MQJ393179:MQM393179 NAF393179:NAI393179 NKB393179:NKE393179 NTX393179:NUA393179 ODT393179:ODW393179 ONP393179:ONS393179 OXL393179:OXO393179 PHH393179:PHK393179 PRD393179:PRG393179 QAZ393179:QBC393179 QKV393179:QKY393179 QUR393179:QUU393179 REN393179:REQ393179 ROJ393179:ROM393179 RYF393179:RYI393179 SIB393179:SIE393179 SRX393179:SSA393179 TBT393179:TBW393179 TLP393179:TLS393179 TVL393179:TVO393179 UFH393179:UFK393179 UPD393179:UPG393179 UYZ393179:UZC393179 VIV393179:VIY393179 VSR393179:VSU393179 WCN393179:WCQ393179 WMJ393179:WMM393179 WWF393179:WWI393179 Y458716:AB458716 JT458715:JW458715 TP458715:TS458715 ADL458715:ADO458715 ANH458715:ANK458715 AXD458715:AXG458715 BGZ458715:BHC458715 BQV458715:BQY458715 CAR458715:CAU458715 CKN458715:CKQ458715 CUJ458715:CUM458715 DEF458715:DEI458715 DOB458715:DOE458715 DXX458715:DYA458715 EHT458715:EHW458715 ERP458715:ERS458715 FBL458715:FBO458715 FLH458715:FLK458715 FVD458715:FVG458715 GEZ458715:GFC458715 GOV458715:GOY458715 GYR458715:GYU458715 HIN458715:HIQ458715 HSJ458715:HSM458715 ICF458715:ICI458715 IMB458715:IME458715 IVX458715:IWA458715 JFT458715:JFW458715 JPP458715:JPS458715 JZL458715:JZO458715 KJH458715:KJK458715 KTD458715:KTG458715 LCZ458715:LDC458715 LMV458715:LMY458715 LWR458715:LWU458715 MGN458715:MGQ458715 MQJ458715:MQM458715 NAF458715:NAI458715 NKB458715:NKE458715 NTX458715:NUA458715 ODT458715:ODW458715 ONP458715:ONS458715 OXL458715:OXO458715 PHH458715:PHK458715 PRD458715:PRG458715 QAZ458715:QBC458715 QKV458715:QKY458715 QUR458715:QUU458715 REN458715:REQ458715 ROJ458715:ROM458715 RYF458715:RYI458715 SIB458715:SIE458715 SRX458715:SSA458715 TBT458715:TBW458715 TLP458715:TLS458715 TVL458715:TVO458715 UFH458715:UFK458715 UPD458715:UPG458715 UYZ458715:UZC458715 VIV458715:VIY458715 VSR458715:VSU458715 WCN458715:WCQ458715 WMJ458715:WMM458715 WWF458715:WWI458715 Y524252:AB524252 JT524251:JW524251 TP524251:TS524251 ADL524251:ADO524251 ANH524251:ANK524251 AXD524251:AXG524251 BGZ524251:BHC524251 BQV524251:BQY524251 CAR524251:CAU524251 CKN524251:CKQ524251 CUJ524251:CUM524251 DEF524251:DEI524251 DOB524251:DOE524251 DXX524251:DYA524251 EHT524251:EHW524251 ERP524251:ERS524251 FBL524251:FBO524251 FLH524251:FLK524251 FVD524251:FVG524251 GEZ524251:GFC524251 GOV524251:GOY524251 GYR524251:GYU524251 HIN524251:HIQ524251 HSJ524251:HSM524251 ICF524251:ICI524251 IMB524251:IME524251 IVX524251:IWA524251 JFT524251:JFW524251 JPP524251:JPS524251 JZL524251:JZO524251 KJH524251:KJK524251 KTD524251:KTG524251 LCZ524251:LDC524251 LMV524251:LMY524251 LWR524251:LWU524251 MGN524251:MGQ524251 MQJ524251:MQM524251 NAF524251:NAI524251 NKB524251:NKE524251 NTX524251:NUA524251 ODT524251:ODW524251 ONP524251:ONS524251 OXL524251:OXO524251 PHH524251:PHK524251 PRD524251:PRG524251 QAZ524251:QBC524251 QKV524251:QKY524251 QUR524251:QUU524251 REN524251:REQ524251 ROJ524251:ROM524251 RYF524251:RYI524251 SIB524251:SIE524251 SRX524251:SSA524251 TBT524251:TBW524251 TLP524251:TLS524251 TVL524251:TVO524251 UFH524251:UFK524251 UPD524251:UPG524251 UYZ524251:UZC524251 VIV524251:VIY524251 VSR524251:VSU524251 WCN524251:WCQ524251 WMJ524251:WMM524251 WWF524251:WWI524251 Y589788:AB589788 JT589787:JW589787 TP589787:TS589787 ADL589787:ADO589787 ANH589787:ANK589787 AXD589787:AXG589787 BGZ589787:BHC589787 BQV589787:BQY589787 CAR589787:CAU589787 CKN589787:CKQ589787 CUJ589787:CUM589787 DEF589787:DEI589787 DOB589787:DOE589787 DXX589787:DYA589787 EHT589787:EHW589787 ERP589787:ERS589787 FBL589787:FBO589787 FLH589787:FLK589787 FVD589787:FVG589787 GEZ589787:GFC589787 GOV589787:GOY589787 GYR589787:GYU589787 HIN589787:HIQ589787 HSJ589787:HSM589787 ICF589787:ICI589787 IMB589787:IME589787 IVX589787:IWA589787 JFT589787:JFW589787 JPP589787:JPS589787 JZL589787:JZO589787 KJH589787:KJK589787 KTD589787:KTG589787 LCZ589787:LDC589787 LMV589787:LMY589787 LWR589787:LWU589787 MGN589787:MGQ589787 MQJ589787:MQM589787 NAF589787:NAI589787 NKB589787:NKE589787 NTX589787:NUA589787 ODT589787:ODW589787 ONP589787:ONS589787 OXL589787:OXO589787 PHH589787:PHK589787 PRD589787:PRG589787 QAZ589787:QBC589787 QKV589787:QKY589787 QUR589787:QUU589787 REN589787:REQ589787 ROJ589787:ROM589787 RYF589787:RYI589787 SIB589787:SIE589787 SRX589787:SSA589787 TBT589787:TBW589787 TLP589787:TLS589787 TVL589787:TVO589787 UFH589787:UFK589787 UPD589787:UPG589787 UYZ589787:UZC589787 VIV589787:VIY589787 VSR589787:VSU589787 WCN589787:WCQ589787 WMJ589787:WMM589787 WWF589787:WWI589787 Y655324:AB655324 JT655323:JW655323 TP655323:TS655323 ADL655323:ADO655323 ANH655323:ANK655323 AXD655323:AXG655323 BGZ655323:BHC655323 BQV655323:BQY655323 CAR655323:CAU655323 CKN655323:CKQ655323 CUJ655323:CUM655323 DEF655323:DEI655323 DOB655323:DOE655323 DXX655323:DYA655323 EHT655323:EHW655323 ERP655323:ERS655323 FBL655323:FBO655323 FLH655323:FLK655323 FVD655323:FVG655323 GEZ655323:GFC655323 GOV655323:GOY655323 GYR655323:GYU655323 HIN655323:HIQ655323 HSJ655323:HSM655323 ICF655323:ICI655323 IMB655323:IME655323 IVX655323:IWA655323 JFT655323:JFW655323 JPP655323:JPS655323 JZL655323:JZO655323 KJH655323:KJK655323 KTD655323:KTG655323 LCZ655323:LDC655323 LMV655323:LMY655323 LWR655323:LWU655323 MGN655323:MGQ655323 MQJ655323:MQM655323 NAF655323:NAI655323 NKB655323:NKE655323 NTX655323:NUA655323 ODT655323:ODW655323 ONP655323:ONS655323 OXL655323:OXO655323 PHH655323:PHK655323 PRD655323:PRG655323 QAZ655323:QBC655323 QKV655323:QKY655323 QUR655323:QUU655323 REN655323:REQ655323 ROJ655323:ROM655323 RYF655323:RYI655323 SIB655323:SIE655323 SRX655323:SSA655323 TBT655323:TBW655323 TLP655323:TLS655323 TVL655323:TVO655323 UFH655323:UFK655323 UPD655323:UPG655323 UYZ655323:UZC655323 VIV655323:VIY655323 VSR655323:VSU655323 WCN655323:WCQ655323 WMJ655323:WMM655323 WWF655323:WWI655323 Y720860:AB720860 JT720859:JW720859 TP720859:TS720859 ADL720859:ADO720859 ANH720859:ANK720859 AXD720859:AXG720859 BGZ720859:BHC720859 BQV720859:BQY720859 CAR720859:CAU720859 CKN720859:CKQ720859 CUJ720859:CUM720859 DEF720859:DEI720859 DOB720859:DOE720859 DXX720859:DYA720859 EHT720859:EHW720859 ERP720859:ERS720859 FBL720859:FBO720859 FLH720859:FLK720859 FVD720859:FVG720859 GEZ720859:GFC720859 GOV720859:GOY720859 GYR720859:GYU720859 HIN720859:HIQ720859 HSJ720859:HSM720859 ICF720859:ICI720859 IMB720859:IME720859 IVX720859:IWA720859 JFT720859:JFW720859 JPP720859:JPS720859 JZL720859:JZO720859 KJH720859:KJK720859 KTD720859:KTG720859 LCZ720859:LDC720859 LMV720859:LMY720859 LWR720859:LWU720859 MGN720859:MGQ720859 MQJ720859:MQM720859 NAF720859:NAI720859 NKB720859:NKE720859 NTX720859:NUA720859 ODT720859:ODW720859 ONP720859:ONS720859 OXL720859:OXO720859 PHH720859:PHK720859 PRD720859:PRG720859 QAZ720859:QBC720859 QKV720859:QKY720859 QUR720859:QUU720859 REN720859:REQ720859 ROJ720859:ROM720859 RYF720859:RYI720859 SIB720859:SIE720859 SRX720859:SSA720859 TBT720859:TBW720859 TLP720859:TLS720859 TVL720859:TVO720859 UFH720859:UFK720859 UPD720859:UPG720859 UYZ720859:UZC720859 VIV720859:VIY720859 VSR720859:VSU720859 WCN720859:WCQ720859 WMJ720859:WMM720859 WWF720859:WWI720859 Y786396:AB786396 JT786395:JW786395 TP786395:TS786395 ADL786395:ADO786395 ANH786395:ANK786395 AXD786395:AXG786395 BGZ786395:BHC786395 BQV786395:BQY786395 CAR786395:CAU786395 CKN786395:CKQ786395 CUJ786395:CUM786395 DEF786395:DEI786395 DOB786395:DOE786395 DXX786395:DYA786395 EHT786395:EHW786395 ERP786395:ERS786395 FBL786395:FBO786395 FLH786395:FLK786395 FVD786395:FVG786395 GEZ786395:GFC786395 GOV786395:GOY786395 GYR786395:GYU786395 HIN786395:HIQ786395 HSJ786395:HSM786395 ICF786395:ICI786395 IMB786395:IME786395 IVX786395:IWA786395 JFT786395:JFW786395 JPP786395:JPS786395 JZL786395:JZO786395 KJH786395:KJK786395 KTD786395:KTG786395 LCZ786395:LDC786395 LMV786395:LMY786395 LWR786395:LWU786395 MGN786395:MGQ786395 MQJ786395:MQM786395 NAF786395:NAI786395 NKB786395:NKE786395 NTX786395:NUA786395 ODT786395:ODW786395 ONP786395:ONS786395 OXL786395:OXO786395 PHH786395:PHK786395 PRD786395:PRG786395 QAZ786395:QBC786395 QKV786395:QKY786395 QUR786395:QUU786395 REN786395:REQ786395 ROJ786395:ROM786395 RYF786395:RYI786395 SIB786395:SIE786395 SRX786395:SSA786395 TBT786395:TBW786395 TLP786395:TLS786395 TVL786395:TVO786395 UFH786395:UFK786395 UPD786395:UPG786395 UYZ786395:UZC786395 VIV786395:VIY786395 VSR786395:VSU786395 WCN786395:WCQ786395 WMJ786395:WMM786395 WWF786395:WWI786395 Y851932:AB851932 JT851931:JW851931 TP851931:TS851931 ADL851931:ADO851931 ANH851931:ANK851931 AXD851931:AXG851931 BGZ851931:BHC851931 BQV851931:BQY851931 CAR851931:CAU851931 CKN851931:CKQ851931 CUJ851931:CUM851931 DEF851931:DEI851931 DOB851931:DOE851931 DXX851931:DYA851931 EHT851931:EHW851931 ERP851931:ERS851931 FBL851931:FBO851931 FLH851931:FLK851931 FVD851931:FVG851931 GEZ851931:GFC851931 GOV851931:GOY851931 GYR851931:GYU851931 HIN851931:HIQ851931 HSJ851931:HSM851931 ICF851931:ICI851931 IMB851931:IME851931 IVX851931:IWA851931 JFT851931:JFW851931 JPP851931:JPS851931 JZL851931:JZO851931 KJH851931:KJK851931 KTD851931:KTG851931 LCZ851931:LDC851931 LMV851931:LMY851931 LWR851931:LWU851931 MGN851931:MGQ851931 MQJ851931:MQM851931 NAF851931:NAI851931 NKB851931:NKE851931 NTX851931:NUA851931 ODT851931:ODW851931 ONP851931:ONS851931 OXL851931:OXO851931 PHH851931:PHK851931 PRD851931:PRG851931 QAZ851931:QBC851931 QKV851931:QKY851931 QUR851931:QUU851931 REN851931:REQ851931 ROJ851931:ROM851931 RYF851931:RYI851931 SIB851931:SIE851931 SRX851931:SSA851931 TBT851931:TBW851931 TLP851931:TLS851931 TVL851931:TVO851931 UFH851931:UFK851931 UPD851931:UPG851931 UYZ851931:UZC851931 VIV851931:VIY851931 VSR851931:VSU851931 WCN851931:WCQ851931 WMJ851931:WMM851931 WWF851931:WWI851931 Y917468:AB917468 JT917467:JW917467 TP917467:TS917467 ADL917467:ADO917467 ANH917467:ANK917467 AXD917467:AXG917467 BGZ917467:BHC917467 BQV917467:BQY917467 CAR917467:CAU917467 CKN917467:CKQ917467 CUJ917467:CUM917467 DEF917467:DEI917467 DOB917467:DOE917467 DXX917467:DYA917467 EHT917467:EHW917467 ERP917467:ERS917467 FBL917467:FBO917467 FLH917467:FLK917467 FVD917467:FVG917467 GEZ917467:GFC917467 GOV917467:GOY917467 GYR917467:GYU917467 HIN917467:HIQ917467 HSJ917467:HSM917467 ICF917467:ICI917467 IMB917467:IME917467 IVX917467:IWA917467 JFT917467:JFW917467 JPP917467:JPS917467 JZL917467:JZO917467 KJH917467:KJK917467 KTD917467:KTG917467 LCZ917467:LDC917467 LMV917467:LMY917467 LWR917467:LWU917467 MGN917467:MGQ917467 MQJ917467:MQM917467 NAF917467:NAI917467 NKB917467:NKE917467 NTX917467:NUA917467 ODT917467:ODW917467 ONP917467:ONS917467 OXL917467:OXO917467 PHH917467:PHK917467 PRD917467:PRG917467 QAZ917467:QBC917467 QKV917467:QKY917467 QUR917467:QUU917467 REN917467:REQ917467 ROJ917467:ROM917467 RYF917467:RYI917467 SIB917467:SIE917467 SRX917467:SSA917467 TBT917467:TBW917467 TLP917467:TLS917467 TVL917467:TVO917467 UFH917467:UFK917467 UPD917467:UPG917467 UYZ917467:UZC917467 VIV917467:VIY917467 VSR917467:VSU917467 WCN917467:WCQ917467 WMJ917467:WMM917467 WWF917467:WWI917467 Y983004:AB983004 JT983003:JW983003 TP983003:TS983003 ADL983003:ADO983003 ANH983003:ANK983003 AXD983003:AXG983003 BGZ983003:BHC983003 BQV983003:BQY983003 CAR983003:CAU983003 CKN983003:CKQ983003 CUJ983003:CUM983003 DEF983003:DEI983003 DOB983003:DOE983003 DXX983003:DYA983003 EHT983003:EHW983003 ERP983003:ERS983003 FBL983003:FBO983003 FLH983003:FLK983003 FVD983003:FVG983003 GEZ983003:GFC983003 GOV983003:GOY983003 GYR983003:GYU983003 HIN983003:HIQ983003 HSJ983003:HSM983003 ICF983003:ICI983003 IMB983003:IME983003 IVX983003:IWA983003 JFT983003:JFW983003 JPP983003:JPS983003 JZL983003:JZO983003 KJH983003:KJK983003 KTD983003:KTG983003 LCZ983003:LDC983003 LMV983003:LMY983003 LWR983003:LWU983003 MGN983003:MGQ983003 MQJ983003:MQM983003 NAF983003:NAI983003 NKB983003:NKE983003 NTX983003:NUA983003 ODT983003:ODW983003 ONP983003:ONS983003 OXL983003:OXO983003 PHH983003:PHK983003 PRD983003:PRG983003 QAZ983003:QBC983003 QKV983003:QKY983003 QUR983003:QUU983003 REN983003:REQ983003 ROJ983003:ROM983003 RYF983003:RYI983003 SIB983003:SIE983003 SRX983003:SSA983003 TBT983003:TBW983003 TLP983003:TLS983003 TVL983003:TVO983003 UFH983003:UFK983003 UPD983003:UPG983003 UYZ983003:UZC983003 VIV983003:VIY983003 VSR983003:VSU983003 WCN983003:WCQ983003 WMJ983003:WMM983003 WWF983003:WWI983003 X54:X57 JS53:JS56 TO53:TO56 ADK53:ADK56 ANG53:ANG56 AXC53:AXC56 BGY53:BGY56 BQU53:BQU56 CAQ53:CAQ56 CKM53:CKM56 CUI53:CUI56 DEE53:DEE56 DOA53:DOA56 DXW53:DXW56 EHS53:EHS56 ERO53:ERO56 FBK53:FBK56 FLG53:FLG56 FVC53:FVC56 GEY53:GEY56 GOU53:GOU56 GYQ53:GYQ56 HIM53:HIM56 HSI53:HSI56 ICE53:ICE56 IMA53:IMA56 IVW53:IVW56 JFS53:JFS56 JPO53:JPO56 JZK53:JZK56 KJG53:KJG56 KTC53:KTC56 LCY53:LCY56 LMU53:LMU56 LWQ53:LWQ56 MGM53:MGM56 MQI53:MQI56 NAE53:NAE56 NKA53:NKA56 NTW53:NTW56 ODS53:ODS56 ONO53:ONO56 OXK53:OXK56 PHG53:PHG56 PRC53:PRC56 QAY53:QAY56 QKU53:QKU56 QUQ53:QUQ56 REM53:REM56 ROI53:ROI56 RYE53:RYE56 SIA53:SIA56 SRW53:SRW56 TBS53:TBS56 TLO53:TLO56 TVK53:TVK56 UFG53:UFG56 UPC53:UPC56 UYY53:UYY56 VIU53:VIU56 VSQ53:VSQ56 WCM53:WCM56 WMI53:WMI56 WWE53:WWE56 X65500:X65503 JS65499:JS65502 TO65499:TO65502 ADK65499:ADK65502 ANG65499:ANG65502 AXC65499:AXC65502 BGY65499:BGY65502 BQU65499:BQU65502 CAQ65499:CAQ65502 CKM65499:CKM65502 CUI65499:CUI65502 DEE65499:DEE65502 DOA65499:DOA65502 DXW65499:DXW65502 EHS65499:EHS65502 ERO65499:ERO65502 FBK65499:FBK65502 FLG65499:FLG65502 FVC65499:FVC65502 GEY65499:GEY65502 GOU65499:GOU65502 GYQ65499:GYQ65502 HIM65499:HIM65502 HSI65499:HSI65502 ICE65499:ICE65502 IMA65499:IMA65502 IVW65499:IVW65502 JFS65499:JFS65502 JPO65499:JPO65502 JZK65499:JZK65502 KJG65499:KJG65502 KTC65499:KTC65502 LCY65499:LCY65502 LMU65499:LMU65502 LWQ65499:LWQ65502 MGM65499:MGM65502 MQI65499:MQI65502 NAE65499:NAE65502 NKA65499:NKA65502 NTW65499:NTW65502 ODS65499:ODS65502 ONO65499:ONO65502 OXK65499:OXK65502 PHG65499:PHG65502 PRC65499:PRC65502 QAY65499:QAY65502 QKU65499:QKU65502 QUQ65499:QUQ65502 REM65499:REM65502 ROI65499:ROI65502 RYE65499:RYE65502 SIA65499:SIA65502 SRW65499:SRW65502 TBS65499:TBS65502 TLO65499:TLO65502 TVK65499:TVK65502 UFG65499:UFG65502 UPC65499:UPC65502 UYY65499:UYY65502 VIU65499:VIU65502 VSQ65499:VSQ65502 WCM65499:WCM65502 WMI65499:WMI65502 WWE65499:WWE65502 X131036:X131039 JS131035:JS131038 TO131035:TO131038 ADK131035:ADK131038 ANG131035:ANG131038 AXC131035:AXC131038 BGY131035:BGY131038 BQU131035:BQU131038 CAQ131035:CAQ131038 CKM131035:CKM131038 CUI131035:CUI131038 DEE131035:DEE131038 DOA131035:DOA131038 DXW131035:DXW131038 EHS131035:EHS131038 ERO131035:ERO131038 FBK131035:FBK131038 FLG131035:FLG131038 FVC131035:FVC131038 GEY131035:GEY131038 GOU131035:GOU131038 GYQ131035:GYQ131038 HIM131035:HIM131038 HSI131035:HSI131038 ICE131035:ICE131038 IMA131035:IMA131038 IVW131035:IVW131038 JFS131035:JFS131038 JPO131035:JPO131038 JZK131035:JZK131038 KJG131035:KJG131038 KTC131035:KTC131038 LCY131035:LCY131038 LMU131035:LMU131038 LWQ131035:LWQ131038 MGM131035:MGM131038 MQI131035:MQI131038 NAE131035:NAE131038 NKA131035:NKA131038 NTW131035:NTW131038 ODS131035:ODS131038 ONO131035:ONO131038 OXK131035:OXK131038 PHG131035:PHG131038 PRC131035:PRC131038 QAY131035:QAY131038 QKU131035:QKU131038 QUQ131035:QUQ131038 REM131035:REM131038 ROI131035:ROI131038 RYE131035:RYE131038 SIA131035:SIA131038 SRW131035:SRW131038 TBS131035:TBS131038 TLO131035:TLO131038 TVK131035:TVK131038 UFG131035:UFG131038 UPC131035:UPC131038 UYY131035:UYY131038 VIU131035:VIU131038 VSQ131035:VSQ131038 WCM131035:WCM131038 WMI131035:WMI131038 WWE131035:WWE131038 X196572:X196575 JS196571:JS196574 TO196571:TO196574 ADK196571:ADK196574 ANG196571:ANG196574 AXC196571:AXC196574 BGY196571:BGY196574 BQU196571:BQU196574 CAQ196571:CAQ196574 CKM196571:CKM196574 CUI196571:CUI196574 DEE196571:DEE196574 DOA196571:DOA196574 DXW196571:DXW196574 EHS196571:EHS196574 ERO196571:ERO196574 FBK196571:FBK196574 FLG196571:FLG196574 FVC196571:FVC196574 GEY196571:GEY196574 GOU196571:GOU196574 GYQ196571:GYQ196574 HIM196571:HIM196574 HSI196571:HSI196574 ICE196571:ICE196574 IMA196571:IMA196574 IVW196571:IVW196574 JFS196571:JFS196574 JPO196571:JPO196574 JZK196571:JZK196574 KJG196571:KJG196574 KTC196571:KTC196574 LCY196571:LCY196574 LMU196571:LMU196574 LWQ196571:LWQ196574 MGM196571:MGM196574 MQI196571:MQI196574 NAE196571:NAE196574 NKA196571:NKA196574 NTW196571:NTW196574 ODS196571:ODS196574 ONO196571:ONO196574 OXK196571:OXK196574 PHG196571:PHG196574 PRC196571:PRC196574 QAY196571:QAY196574 QKU196571:QKU196574 QUQ196571:QUQ196574 REM196571:REM196574 ROI196571:ROI196574 RYE196571:RYE196574 SIA196571:SIA196574 SRW196571:SRW196574 TBS196571:TBS196574 TLO196571:TLO196574 TVK196571:TVK196574 UFG196571:UFG196574 UPC196571:UPC196574 UYY196571:UYY196574 VIU196571:VIU196574 VSQ196571:VSQ196574 WCM196571:WCM196574 WMI196571:WMI196574 WWE196571:WWE196574 X262108:X262111 JS262107:JS262110 TO262107:TO262110 ADK262107:ADK262110 ANG262107:ANG262110 AXC262107:AXC262110 BGY262107:BGY262110 BQU262107:BQU262110 CAQ262107:CAQ262110 CKM262107:CKM262110 CUI262107:CUI262110 DEE262107:DEE262110 DOA262107:DOA262110 DXW262107:DXW262110 EHS262107:EHS262110 ERO262107:ERO262110 FBK262107:FBK262110 FLG262107:FLG262110 FVC262107:FVC262110 GEY262107:GEY262110 GOU262107:GOU262110 GYQ262107:GYQ262110 HIM262107:HIM262110 HSI262107:HSI262110 ICE262107:ICE262110 IMA262107:IMA262110 IVW262107:IVW262110 JFS262107:JFS262110 JPO262107:JPO262110 JZK262107:JZK262110 KJG262107:KJG262110 KTC262107:KTC262110 LCY262107:LCY262110 LMU262107:LMU262110 LWQ262107:LWQ262110 MGM262107:MGM262110 MQI262107:MQI262110 NAE262107:NAE262110 NKA262107:NKA262110 NTW262107:NTW262110 ODS262107:ODS262110 ONO262107:ONO262110 OXK262107:OXK262110 PHG262107:PHG262110 PRC262107:PRC262110 QAY262107:QAY262110 QKU262107:QKU262110 QUQ262107:QUQ262110 REM262107:REM262110 ROI262107:ROI262110 RYE262107:RYE262110 SIA262107:SIA262110 SRW262107:SRW262110 TBS262107:TBS262110 TLO262107:TLO262110 TVK262107:TVK262110 UFG262107:UFG262110 UPC262107:UPC262110 UYY262107:UYY262110 VIU262107:VIU262110 VSQ262107:VSQ262110 WCM262107:WCM262110 WMI262107:WMI262110 WWE262107:WWE262110 X327644:X327647 JS327643:JS327646 TO327643:TO327646 ADK327643:ADK327646 ANG327643:ANG327646 AXC327643:AXC327646 BGY327643:BGY327646 BQU327643:BQU327646 CAQ327643:CAQ327646 CKM327643:CKM327646 CUI327643:CUI327646 DEE327643:DEE327646 DOA327643:DOA327646 DXW327643:DXW327646 EHS327643:EHS327646 ERO327643:ERO327646 FBK327643:FBK327646 FLG327643:FLG327646 FVC327643:FVC327646 GEY327643:GEY327646 GOU327643:GOU327646 GYQ327643:GYQ327646 HIM327643:HIM327646 HSI327643:HSI327646 ICE327643:ICE327646 IMA327643:IMA327646 IVW327643:IVW327646 JFS327643:JFS327646 JPO327643:JPO327646 JZK327643:JZK327646 KJG327643:KJG327646 KTC327643:KTC327646 LCY327643:LCY327646 LMU327643:LMU327646 LWQ327643:LWQ327646 MGM327643:MGM327646 MQI327643:MQI327646 NAE327643:NAE327646 NKA327643:NKA327646 NTW327643:NTW327646 ODS327643:ODS327646 ONO327643:ONO327646 OXK327643:OXK327646 PHG327643:PHG327646 PRC327643:PRC327646 QAY327643:QAY327646 QKU327643:QKU327646 QUQ327643:QUQ327646 REM327643:REM327646 ROI327643:ROI327646 RYE327643:RYE327646 SIA327643:SIA327646 SRW327643:SRW327646 TBS327643:TBS327646 TLO327643:TLO327646 TVK327643:TVK327646 UFG327643:UFG327646 UPC327643:UPC327646 UYY327643:UYY327646 VIU327643:VIU327646 VSQ327643:VSQ327646 WCM327643:WCM327646 WMI327643:WMI327646 WWE327643:WWE327646 X393180:X393183 JS393179:JS393182 TO393179:TO393182 ADK393179:ADK393182 ANG393179:ANG393182 AXC393179:AXC393182 BGY393179:BGY393182 BQU393179:BQU393182 CAQ393179:CAQ393182 CKM393179:CKM393182 CUI393179:CUI393182 DEE393179:DEE393182 DOA393179:DOA393182 DXW393179:DXW393182 EHS393179:EHS393182 ERO393179:ERO393182 FBK393179:FBK393182 FLG393179:FLG393182 FVC393179:FVC393182 GEY393179:GEY393182 GOU393179:GOU393182 GYQ393179:GYQ393182 HIM393179:HIM393182 HSI393179:HSI393182 ICE393179:ICE393182 IMA393179:IMA393182 IVW393179:IVW393182 JFS393179:JFS393182 JPO393179:JPO393182 JZK393179:JZK393182 KJG393179:KJG393182 KTC393179:KTC393182 LCY393179:LCY393182 LMU393179:LMU393182 LWQ393179:LWQ393182 MGM393179:MGM393182 MQI393179:MQI393182 NAE393179:NAE393182 NKA393179:NKA393182 NTW393179:NTW393182 ODS393179:ODS393182 ONO393179:ONO393182 OXK393179:OXK393182 PHG393179:PHG393182 PRC393179:PRC393182 QAY393179:QAY393182 QKU393179:QKU393182 QUQ393179:QUQ393182 REM393179:REM393182 ROI393179:ROI393182 RYE393179:RYE393182 SIA393179:SIA393182 SRW393179:SRW393182 TBS393179:TBS393182 TLO393179:TLO393182 TVK393179:TVK393182 UFG393179:UFG393182 UPC393179:UPC393182 UYY393179:UYY393182 VIU393179:VIU393182 VSQ393179:VSQ393182 WCM393179:WCM393182 WMI393179:WMI393182 WWE393179:WWE393182 X458716:X458719 JS458715:JS458718 TO458715:TO458718 ADK458715:ADK458718 ANG458715:ANG458718 AXC458715:AXC458718 BGY458715:BGY458718 BQU458715:BQU458718 CAQ458715:CAQ458718 CKM458715:CKM458718 CUI458715:CUI458718 DEE458715:DEE458718 DOA458715:DOA458718 DXW458715:DXW458718 EHS458715:EHS458718 ERO458715:ERO458718 FBK458715:FBK458718 FLG458715:FLG458718 FVC458715:FVC458718 GEY458715:GEY458718 GOU458715:GOU458718 GYQ458715:GYQ458718 HIM458715:HIM458718 HSI458715:HSI458718 ICE458715:ICE458718 IMA458715:IMA458718 IVW458715:IVW458718 JFS458715:JFS458718 JPO458715:JPO458718 JZK458715:JZK458718 KJG458715:KJG458718 KTC458715:KTC458718 LCY458715:LCY458718 LMU458715:LMU458718 LWQ458715:LWQ458718 MGM458715:MGM458718 MQI458715:MQI458718 NAE458715:NAE458718 NKA458715:NKA458718 NTW458715:NTW458718 ODS458715:ODS458718 ONO458715:ONO458718 OXK458715:OXK458718 PHG458715:PHG458718 PRC458715:PRC458718 QAY458715:QAY458718 QKU458715:QKU458718 QUQ458715:QUQ458718 REM458715:REM458718 ROI458715:ROI458718 RYE458715:RYE458718 SIA458715:SIA458718 SRW458715:SRW458718 TBS458715:TBS458718 TLO458715:TLO458718 TVK458715:TVK458718 UFG458715:UFG458718 UPC458715:UPC458718 UYY458715:UYY458718 VIU458715:VIU458718 VSQ458715:VSQ458718 WCM458715:WCM458718 WMI458715:WMI458718 WWE458715:WWE458718 X524252:X524255 JS524251:JS524254 TO524251:TO524254 ADK524251:ADK524254 ANG524251:ANG524254 AXC524251:AXC524254 BGY524251:BGY524254 BQU524251:BQU524254 CAQ524251:CAQ524254 CKM524251:CKM524254 CUI524251:CUI524254 DEE524251:DEE524254 DOA524251:DOA524254 DXW524251:DXW524254 EHS524251:EHS524254 ERO524251:ERO524254 FBK524251:FBK524254 FLG524251:FLG524254 FVC524251:FVC524254 GEY524251:GEY524254 GOU524251:GOU524254 GYQ524251:GYQ524254 HIM524251:HIM524254 HSI524251:HSI524254 ICE524251:ICE524254 IMA524251:IMA524254 IVW524251:IVW524254 JFS524251:JFS524254 JPO524251:JPO524254 JZK524251:JZK524254 KJG524251:KJG524254 KTC524251:KTC524254 LCY524251:LCY524254 LMU524251:LMU524254 LWQ524251:LWQ524254 MGM524251:MGM524254 MQI524251:MQI524254 NAE524251:NAE524254 NKA524251:NKA524254 NTW524251:NTW524254 ODS524251:ODS524254 ONO524251:ONO524254 OXK524251:OXK524254 PHG524251:PHG524254 PRC524251:PRC524254 QAY524251:QAY524254 QKU524251:QKU524254 QUQ524251:QUQ524254 REM524251:REM524254 ROI524251:ROI524254 RYE524251:RYE524254 SIA524251:SIA524254 SRW524251:SRW524254 TBS524251:TBS524254 TLO524251:TLO524254 TVK524251:TVK524254 UFG524251:UFG524254 UPC524251:UPC524254 UYY524251:UYY524254 VIU524251:VIU524254 VSQ524251:VSQ524254 WCM524251:WCM524254 WMI524251:WMI524254 WWE524251:WWE524254 X589788:X589791 JS589787:JS589790 TO589787:TO589790 ADK589787:ADK589790 ANG589787:ANG589790 AXC589787:AXC589790 BGY589787:BGY589790 BQU589787:BQU589790 CAQ589787:CAQ589790 CKM589787:CKM589790 CUI589787:CUI589790 DEE589787:DEE589790 DOA589787:DOA589790 DXW589787:DXW589790 EHS589787:EHS589790 ERO589787:ERO589790 FBK589787:FBK589790 FLG589787:FLG589790 FVC589787:FVC589790 GEY589787:GEY589790 GOU589787:GOU589790 GYQ589787:GYQ589790 HIM589787:HIM589790 HSI589787:HSI589790 ICE589787:ICE589790 IMA589787:IMA589790 IVW589787:IVW589790 JFS589787:JFS589790 JPO589787:JPO589790 JZK589787:JZK589790 KJG589787:KJG589790 KTC589787:KTC589790 LCY589787:LCY589790 LMU589787:LMU589790 LWQ589787:LWQ589790 MGM589787:MGM589790 MQI589787:MQI589790 NAE589787:NAE589790 NKA589787:NKA589790 NTW589787:NTW589790 ODS589787:ODS589790 ONO589787:ONO589790 OXK589787:OXK589790 PHG589787:PHG589790 PRC589787:PRC589790 QAY589787:QAY589790 QKU589787:QKU589790 QUQ589787:QUQ589790 REM589787:REM589790 ROI589787:ROI589790 RYE589787:RYE589790 SIA589787:SIA589790 SRW589787:SRW589790 TBS589787:TBS589790 TLO589787:TLO589790 TVK589787:TVK589790 UFG589787:UFG589790 UPC589787:UPC589790 UYY589787:UYY589790 VIU589787:VIU589790 VSQ589787:VSQ589790 WCM589787:WCM589790 WMI589787:WMI589790 WWE589787:WWE589790 X655324:X655327 JS655323:JS655326 TO655323:TO655326 ADK655323:ADK655326 ANG655323:ANG655326 AXC655323:AXC655326 BGY655323:BGY655326 BQU655323:BQU655326 CAQ655323:CAQ655326 CKM655323:CKM655326 CUI655323:CUI655326 DEE655323:DEE655326 DOA655323:DOA655326 DXW655323:DXW655326 EHS655323:EHS655326 ERO655323:ERO655326 FBK655323:FBK655326 FLG655323:FLG655326 FVC655323:FVC655326 GEY655323:GEY655326 GOU655323:GOU655326 GYQ655323:GYQ655326 HIM655323:HIM655326 HSI655323:HSI655326 ICE655323:ICE655326 IMA655323:IMA655326 IVW655323:IVW655326 JFS655323:JFS655326 JPO655323:JPO655326 JZK655323:JZK655326 KJG655323:KJG655326 KTC655323:KTC655326 LCY655323:LCY655326 LMU655323:LMU655326 LWQ655323:LWQ655326 MGM655323:MGM655326 MQI655323:MQI655326 NAE655323:NAE655326 NKA655323:NKA655326 NTW655323:NTW655326 ODS655323:ODS655326 ONO655323:ONO655326 OXK655323:OXK655326 PHG655323:PHG655326 PRC655323:PRC655326 QAY655323:QAY655326 QKU655323:QKU655326 QUQ655323:QUQ655326 REM655323:REM655326 ROI655323:ROI655326 RYE655323:RYE655326 SIA655323:SIA655326 SRW655323:SRW655326 TBS655323:TBS655326 TLO655323:TLO655326 TVK655323:TVK655326 UFG655323:UFG655326 UPC655323:UPC655326 UYY655323:UYY655326 VIU655323:VIU655326 VSQ655323:VSQ655326 WCM655323:WCM655326 WMI655323:WMI655326 WWE655323:WWE655326 X720860:X720863 JS720859:JS720862 TO720859:TO720862 ADK720859:ADK720862 ANG720859:ANG720862 AXC720859:AXC720862 BGY720859:BGY720862 BQU720859:BQU720862 CAQ720859:CAQ720862 CKM720859:CKM720862 CUI720859:CUI720862 DEE720859:DEE720862 DOA720859:DOA720862 DXW720859:DXW720862 EHS720859:EHS720862 ERO720859:ERO720862 FBK720859:FBK720862 FLG720859:FLG720862 FVC720859:FVC720862 GEY720859:GEY720862 GOU720859:GOU720862 GYQ720859:GYQ720862 HIM720859:HIM720862 HSI720859:HSI720862 ICE720859:ICE720862 IMA720859:IMA720862 IVW720859:IVW720862 JFS720859:JFS720862 JPO720859:JPO720862 JZK720859:JZK720862 KJG720859:KJG720862 KTC720859:KTC720862 LCY720859:LCY720862 LMU720859:LMU720862 LWQ720859:LWQ720862 MGM720859:MGM720862 MQI720859:MQI720862 NAE720859:NAE720862 NKA720859:NKA720862 NTW720859:NTW720862 ODS720859:ODS720862 ONO720859:ONO720862 OXK720859:OXK720862 PHG720859:PHG720862 PRC720859:PRC720862 QAY720859:QAY720862 QKU720859:QKU720862 QUQ720859:QUQ720862 REM720859:REM720862 ROI720859:ROI720862 RYE720859:RYE720862 SIA720859:SIA720862 SRW720859:SRW720862 TBS720859:TBS720862 TLO720859:TLO720862 TVK720859:TVK720862 UFG720859:UFG720862 UPC720859:UPC720862 UYY720859:UYY720862 VIU720859:VIU720862 VSQ720859:VSQ720862 WCM720859:WCM720862 WMI720859:WMI720862 WWE720859:WWE720862 X786396:X786399 JS786395:JS786398 TO786395:TO786398 ADK786395:ADK786398 ANG786395:ANG786398 AXC786395:AXC786398 BGY786395:BGY786398 BQU786395:BQU786398 CAQ786395:CAQ786398 CKM786395:CKM786398 CUI786395:CUI786398 DEE786395:DEE786398 DOA786395:DOA786398 DXW786395:DXW786398 EHS786395:EHS786398 ERO786395:ERO786398 FBK786395:FBK786398 FLG786395:FLG786398 FVC786395:FVC786398 GEY786395:GEY786398 GOU786395:GOU786398 GYQ786395:GYQ786398 HIM786395:HIM786398 HSI786395:HSI786398 ICE786395:ICE786398 IMA786395:IMA786398 IVW786395:IVW786398 JFS786395:JFS786398 JPO786395:JPO786398 JZK786395:JZK786398 KJG786395:KJG786398 KTC786395:KTC786398 LCY786395:LCY786398 LMU786395:LMU786398 LWQ786395:LWQ786398 MGM786395:MGM786398 MQI786395:MQI786398 NAE786395:NAE786398 NKA786395:NKA786398 NTW786395:NTW786398 ODS786395:ODS786398 ONO786395:ONO786398 OXK786395:OXK786398 PHG786395:PHG786398 PRC786395:PRC786398 QAY786395:QAY786398 QKU786395:QKU786398 QUQ786395:QUQ786398 REM786395:REM786398 ROI786395:ROI786398 RYE786395:RYE786398 SIA786395:SIA786398 SRW786395:SRW786398 TBS786395:TBS786398 TLO786395:TLO786398 TVK786395:TVK786398 UFG786395:UFG786398 UPC786395:UPC786398 UYY786395:UYY786398 VIU786395:VIU786398 VSQ786395:VSQ786398 WCM786395:WCM786398 WMI786395:WMI786398 WWE786395:WWE786398 X851932:X851935 JS851931:JS851934 TO851931:TO851934 ADK851931:ADK851934 ANG851931:ANG851934 AXC851931:AXC851934 BGY851931:BGY851934 BQU851931:BQU851934 CAQ851931:CAQ851934 CKM851931:CKM851934 CUI851931:CUI851934 DEE851931:DEE851934 DOA851931:DOA851934 DXW851931:DXW851934 EHS851931:EHS851934 ERO851931:ERO851934 FBK851931:FBK851934 FLG851931:FLG851934 FVC851931:FVC851934 GEY851931:GEY851934 GOU851931:GOU851934 GYQ851931:GYQ851934 HIM851931:HIM851934 HSI851931:HSI851934 ICE851931:ICE851934 IMA851931:IMA851934 IVW851931:IVW851934 JFS851931:JFS851934 JPO851931:JPO851934 JZK851931:JZK851934 KJG851931:KJG851934 KTC851931:KTC851934 LCY851931:LCY851934 LMU851931:LMU851934 LWQ851931:LWQ851934 MGM851931:MGM851934 MQI851931:MQI851934 NAE851931:NAE851934 NKA851931:NKA851934 NTW851931:NTW851934 ODS851931:ODS851934 ONO851931:ONO851934 OXK851931:OXK851934 PHG851931:PHG851934 PRC851931:PRC851934 QAY851931:QAY851934 QKU851931:QKU851934 QUQ851931:QUQ851934 REM851931:REM851934 ROI851931:ROI851934 RYE851931:RYE851934 SIA851931:SIA851934 SRW851931:SRW851934 TBS851931:TBS851934 TLO851931:TLO851934 TVK851931:TVK851934 UFG851931:UFG851934 UPC851931:UPC851934 UYY851931:UYY851934 VIU851931:VIU851934 VSQ851931:VSQ851934 WCM851931:WCM851934 WMI851931:WMI851934 WWE851931:WWE851934 X917468:X917471 JS917467:JS917470 TO917467:TO917470 ADK917467:ADK917470 ANG917467:ANG917470 AXC917467:AXC917470 BGY917467:BGY917470 BQU917467:BQU917470 CAQ917467:CAQ917470 CKM917467:CKM917470 CUI917467:CUI917470 DEE917467:DEE917470 DOA917467:DOA917470 DXW917467:DXW917470 EHS917467:EHS917470 ERO917467:ERO917470 FBK917467:FBK917470 FLG917467:FLG917470 FVC917467:FVC917470 GEY917467:GEY917470 GOU917467:GOU917470 GYQ917467:GYQ917470 HIM917467:HIM917470 HSI917467:HSI917470 ICE917467:ICE917470 IMA917467:IMA917470 IVW917467:IVW917470 JFS917467:JFS917470 JPO917467:JPO917470 JZK917467:JZK917470 KJG917467:KJG917470 KTC917467:KTC917470 LCY917467:LCY917470 LMU917467:LMU917470 LWQ917467:LWQ917470 MGM917467:MGM917470 MQI917467:MQI917470 NAE917467:NAE917470 NKA917467:NKA917470 NTW917467:NTW917470 ODS917467:ODS917470 ONO917467:ONO917470 OXK917467:OXK917470 PHG917467:PHG917470 PRC917467:PRC917470 QAY917467:QAY917470 QKU917467:QKU917470 QUQ917467:QUQ917470 REM917467:REM917470 ROI917467:ROI917470 RYE917467:RYE917470 SIA917467:SIA917470 SRW917467:SRW917470 TBS917467:TBS917470 TLO917467:TLO917470 TVK917467:TVK917470 UFG917467:UFG917470 UPC917467:UPC917470 UYY917467:UYY917470 VIU917467:VIU917470 VSQ917467:VSQ917470 WCM917467:WCM917470 WMI917467:WMI917470 WWE917467:WWE917470 X983004:X983007 JS983003:JS983006 TO983003:TO983006 ADK983003:ADK983006 ANG983003:ANG983006 AXC983003:AXC983006 BGY983003:BGY983006 BQU983003:BQU983006 CAQ983003:CAQ983006 CKM983003:CKM983006 CUI983003:CUI983006 DEE983003:DEE983006 DOA983003:DOA983006 DXW983003:DXW983006 EHS983003:EHS983006 ERO983003:ERO983006 FBK983003:FBK983006 FLG983003:FLG983006 FVC983003:FVC983006 GEY983003:GEY983006 GOU983003:GOU983006 GYQ983003:GYQ983006 HIM983003:HIM983006 HSI983003:HSI983006 ICE983003:ICE983006 IMA983003:IMA983006 IVW983003:IVW983006 JFS983003:JFS983006 JPO983003:JPO983006 JZK983003:JZK983006 KJG983003:KJG983006 KTC983003:KTC983006 LCY983003:LCY983006 LMU983003:LMU983006 LWQ983003:LWQ983006 MGM983003:MGM983006 MQI983003:MQI983006 NAE983003:NAE983006 NKA983003:NKA983006 NTW983003:NTW983006 ODS983003:ODS983006 ONO983003:ONO983006 OXK983003:OXK983006 PHG983003:PHG983006 PRC983003:PRC983006 QAY983003:QAY983006 QKU983003:QKU983006 QUQ983003:QUQ983006 REM983003:REM983006 ROI983003:ROI983006 RYE983003:RYE983006 SIA983003:SIA983006 SRW983003:SRW983006 TBS983003:TBS983006 TLO983003:TLO983006 TVK983003:TVK983006 UFG983003:UFG983006 UPC983003:UPC983006 UYY983003:UYY983006 VIU983003:VIU983006 VSQ983003:VSQ983006 WCM983003:WCM983006 WMI983003:WMI983006 WWE983003:WWE983006 UYD983059:UYG983059 JU60:JW63 TQ60:TS63 ADM60:ADO63 ANI60:ANK63 AXE60:AXG63 BHA60:BHC63 BQW60:BQY63 CAS60:CAU63 CKO60:CKQ63 CUK60:CUM63 DEG60:DEI63 DOC60:DOE63 DXY60:DYA63 EHU60:EHW63 ERQ60:ERS63 FBM60:FBO63 FLI60:FLK63 FVE60:FVG63 GFA60:GFC63 GOW60:GOY63 GYS60:GYU63 HIO60:HIQ63 HSK60:HSM63 ICG60:ICI63 IMC60:IME63 IVY60:IWA63 JFU60:JFW63 JPQ60:JPS63 JZM60:JZO63 KJI60:KJK63 KTE60:KTG63 LDA60:LDC63 LMW60:LMY63 LWS60:LWU63 MGO60:MGQ63 MQK60:MQM63 NAG60:NAI63 NKC60:NKE63 NTY60:NUA63 ODU60:ODW63 ONQ60:ONS63 OXM60:OXO63 PHI60:PHK63 PRE60:PRG63 QBA60:QBC63 QKW60:QKY63 QUS60:QUU63 REO60:REQ63 ROK60:ROM63 RYG60:RYI63 SIC60:SIE63 SRY60:SSA63 TBU60:TBW63 TLQ60:TLS63 TVM60:TVO63 UFI60:UFK63 UPE60:UPG63 UZA60:UZC63 VIW60:VIY63 VSS60:VSU63 WCO60:WCQ63 WMK60:WMM63 WWG60:WWI63 Z65507:AB65510 JU65506:JW65509 TQ65506:TS65509 ADM65506:ADO65509 ANI65506:ANK65509 AXE65506:AXG65509 BHA65506:BHC65509 BQW65506:BQY65509 CAS65506:CAU65509 CKO65506:CKQ65509 CUK65506:CUM65509 DEG65506:DEI65509 DOC65506:DOE65509 DXY65506:DYA65509 EHU65506:EHW65509 ERQ65506:ERS65509 FBM65506:FBO65509 FLI65506:FLK65509 FVE65506:FVG65509 GFA65506:GFC65509 GOW65506:GOY65509 GYS65506:GYU65509 HIO65506:HIQ65509 HSK65506:HSM65509 ICG65506:ICI65509 IMC65506:IME65509 IVY65506:IWA65509 JFU65506:JFW65509 JPQ65506:JPS65509 JZM65506:JZO65509 KJI65506:KJK65509 KTE65506:KTG65509 LDA65506:LDC65509 LMW65506:LMY65509 LWS65506:LWU65509 MGO65506:MGQ65509 MQK65506:MQM65509 NAG65506:NAI65509 NKC65506:NKE65509 NTY65506:NUA65509 ODU65506:ODW65509 ONQ65506:ONS65509 OXM65506:OXO65509 PHI65506:PHK65509 PRE65506:PRG65509 QBA65506:QBC65509 QKW65506:QKY65509 QUS65506:QUU65509 REO65506:REQ65509 ROK65506:ROM65509 RYG65506:RYI65509 SIC65506:SIE65509 SRY65506:SSA65509 TBU65506:TBW65509 TLQ65506:TLS65509 TVM65506:TVO65509 UFI65506:UFK65509 UPE65506:UPG65509 UZA65506:UZC65509 VIW65506:VIY65509 VSS65506:VSU65509 WCO65506:WCQ65509 WMK65506:WMM65509 WWG65506:WWI65509 Z131043:AB131046 JU131042:JW131045 TQ131042:TS131045 ADM131042:ADO131045 ANI131042:ANK131045 AXE131042:AXG131045 BHA131042:BHC131045 BQW131042:BQY131045 CAS131042:CAU131045 CKO131042:CKQ131045 CUK131042:CUM131045 DEG131042:DEI131045 DOC131042:DOE131045 DXY131042:DYA131045 EHU131042:EHW131045 ERQ131042:ERS131045 FBM131042:FBO131045 FLI131042:FLK131045 FVE131042:FVG131045 GFA131042:GFC131045 GOW131042:GOY131045 GYS131042:GYU131045 HIO131042:HIQ131045 HSK131042:HSM131045 ICG131042:ICI131045 IMC131042:IME131045 IVY131042:IWA131045 JFU131042:JFW131045 JPQ131042:JPS131045 JZM131042:JZO131045 KJI131042:KJK131045 KTE131042:KTG131045 LDA131042:LDC131045 LMW131042:LMY131045 LWS131042:LWU131045 MGO131042:MGQ131045 MQK131042:MQM131045 NAG131042:NAI131045 NKC131042:NKE131045 NTY131042:NUA131045 ODU131042:ODW131045 ONQ131042:ONS131045 OXM131042:OXO131045 PHI131042:PHK131045 PRE131042:PRG131045 QBA131042:QBC131045 QKW131042:QKY131045 QUS131042:QUU131045 REO131042:REQ131045 ROK131042:ROM131045 RYG131042:RYI131045 SIC131042:SIE131045 SRY131042:SSA131045 TBU131042:TBW131045 TLQ131042:TLS131045 TVM131042:TVO131045 UFI131042:UFK131045 UPE131042:UPG131045 UZA131042:UZC131045 VIW131042:VIY131045 VSS131042:VSU131045 WCO131042:WCQ131045 WMK131042:WMM131045 WWG131042:WWI131045 Z196579:AB196582 JU196578:JW196581 TQ196578:TS196581 ADM196578:ADO196581 ANI196578:ANK196581 AXE196578:AXG196581 BHA196578:BHC196581 BQW196578:BQY196581 CAS196578:CAU196581 CKO196578:CKQ196581 CUK196578:CUM196581 DEG196578:DEI196581 DOC196578:DOE196581 DXY196578:DYA196581 EHU196578:EHW196581 ERQ196578:ERS196581 FBM196578:FBO196581 FLI196578:FLK196581 FVE196578:FVG196581 GFA196578:GFC196581 GOW196578:GOY196581 GYS196578:GYU196581 HIO196578:HIQ196581 HSK196578:HSM196581 ICG196578:ICI196581 IMC196578:IME196581 IVY196578:IWA196581 JFU196578:JFW196581 JPQ196578:JPS196581 JZM196578:JZO196581 KJI196578:KJK196581 KTE196578:KTG196581 LDA196578:LDC196581 LMW196578:LMY196581 LWS196578:LWU196581 MGO196578:MGQ196581 MQK196578:MQM196581 NAG196578:NAI196581 NKC196578:NKE196581 NTY196578:NUA196581 ODU196578:ODW196581 ONQ196578:ONS196581 OXM196578:OXO196581 PHI196578:PHK196581 PRE196578:PRG196581 QBA196578:QBC196581 QKW196578:QKY196581 QUS196578:QUU196581 REO196578:REQ196581 ROK196578:ROM196581 RYG196578:RYI196581 SIC196578:SIE196581 SRY196578:SSA196581 TBU196578:TBW196581 TLQ196578:TLS196581 TVM196578:TVO196581 UFI196578:UFK196581 UPE196578:UPG196581 UZA196578:UZC196581 VIW196578:VIY196581 VSS196578:VSU196581 WCO196578:WCQ196581 WMK196578:WMM196581 WWG196578:WWI196581 Z262115:AB262118 JU262114:JW262117 TQ262114:TS262117 ADM262114:ADO262117 ANI262114:ANK262117 AXE262114:AXG262117 BHA262114:BHC262117 BQW262114:BQY262117 CAS262114:CAU262117 CKO262114:CKQ262117 CUK262114:CUM262117 DEG262114:DEI262117 DOC262114:DOE262117 DXY262114:DYA262117 EHU262114:EHW262117 ERQ262114:ERS262117 FBM262114:FBO262117 FLI262114:FLK262117 FVE262114:FVG262117 GFA262114:GFC262117 GOW262114:GOY262117 GYS262114:GYU262117 HIO262114:HIQ262117 HSK262114:HSM262117 ICG262114:ICI262117 IMC262114:IME262117 IVY262114:IWA262117 JFU262114:JFW262117 JPQ262114:JPS262117 JZM262114:JZO262117 KJI262114:KJK262117 KTE262114:KTG262117 LDA262114:LDC262117 LMW262114:LMY262117 LWS262114:LWU262117 MGO262114:MGQ262117 MQK262114:MQM262117 NAG262114:NAI262117 NKC262114:NKE262117 NTY262114:NUA262117 ODU262114:ODW262117 ONQ262114:ONS262117 OXM262114:OXO262117 PHI262114:PHK262117 PRE262114:PRG262117 QBA262114:QBC262117 QKW262114:QKY262117 QUS262114:QUU262117 REO262114:REQ262117 ROK262114:ROM262117 RYG262114:RYI262117 SIC262114:SIE262117 SRY262114:SSA262117 TBU262114:TBW262117 TLQ262114:TLS262117 TVM262114:TVO262117 UFI262114:UFK262117 UPE262114:UPG262117 UZA262114:UZC262117 VIW262114:VIY262117 VSS262114:VSU262117 WCO262114:WCQ262117 WMK262114:WMM262117 WWG262114:WWI262117 Z327651:AB327654 JU327650:JW327653 TQ327650:TS327653 ADM327650:ADO327653 ANI327650:ANK327653 AXE327650:AXG327653 BHA327650:BHC327653 BQW327650:BQY327653 CAS327650:CAU327653 CKO327650:CKQ327653 CUK327650:CUM327653 DEG327650:DEI327653 DOC327650:DOE327653 DXY327650:DYA327653 EHU327650:EHW327653 ERQ327650:ERS327653 FBM327650:FBO327653 FLI327650:FLK327653 FVE327650:FVG327653 GFA327650:GFC327653 GOW327650:GOY327653 GYS327650:GYU327653 HIO327650:HIQ327653 HSK327650:HSM327653 ICG327650:ICI327653 IMC327650:IME327653 IVY327650:IWA327653 JFU327650:JFW327653 JPQ327650:JPS327653 JZM327650:JZO327653 KJI327650:KJK327653 KTE327650:KTG327653 LDA327650:LDC327653 LMW327650:LMY327653 LWS327650:LWU327653 MGO327650:MGQ327653 MQK327650:MQM327653 NAG327650:NAI327653 NKC327650:NKE327653 NTY327650:NUA327653 ODU327650:ODW327653 ONQ327650:ONS327653 OXM327650:OXO327653 PHI327650:PHK327653 PRE327650:PRG327653 QBA327650:QBC327653 QKW327650:QKY327653 QUS327650:QUU327653 REO327650:REQ327653 ROK327650:ROM327653 RYG327650:RYI327653 SIC327650:SIE327653 SRY327650:SSA327653 TBU327650:TBW327653 TLQ327650:TLS327653 TVM327650:TVO327653 UFI327650:UFK327653 UPE327650:UPG327653 UZA327650:UZC327653 VIW327650:VIY327653 VSS327650:VSU327653 WCO327650:WCQ327653 WMK327650:WMM327653 WWG327650:WWI327653 Z393187:AB393190 JU393186:JW393189 TQ393186:TS393189 ADM393186:ADO393189 ANI393186:ANK393189 AXE393186:AXG393189 BHA393186:BHC393189 BQW393186:BQY393189 CAS393186:CAU393189 CKO393186:CKQ393189 CUK393186:CUM393189 DEG393186:DEI393189 DOC393186:DOE393189 DXY393186:DYA393189 EHU393186:EHW393189 ERQ393186:ERS393189 FBM393186:FBO393189 FLI393186:FLK393189 FVE393186:FVG393189 GFA393186:GFC393189 GOW393186:GOY393189 GYS393186:GYU393189 HIO393186:HIQ393189 HSK393186:HSM393189 ICG393186:ICI393189 IMC393186:IME393189 IVY393186:IWA393189 JFU393186:JFW393189 JPQ393186:JPS393189 JZM393186:JZO393189 KJI393186:KJK393189 KTE393186:KTG393189 LDA393186:LDC393189 LMW393186:LMY393189 LWS393186:LWU393189 MGO393186:MGQ393189 MQK393186:MQM393189 NAG393186:NAI393189 NKC393186:NKE393189 NTY393186:NUA393189 ODU393186:ODW393189 ONQ393186:ONS393189 OXM393186:OXO393189 PHI393186:PHK393189 PRE393186:PRG393189 QBA393186:QBC393189 QKW393186:QKY393189 QUS393186:QUU393189 REO393186:REQ393189 ROK393186:ROM393189 RYG393186:RYI393189 SIC393186:SIE393189 SRY393186:SSA393189 TBU393186:TBW393189 TLQ393186:TLS393189 TVM393186:TVO393189 UFI393186:UFK393189 UPE393186:UPG393189 UZA393186:UZC393189 VIW393186:VIY393189 VSS393186:VSU393189 WCO393186:WCQ393189 WMK393186:WMM393189 WWG393186:WWI393189 Z458723:AB458726 JU458722:JW458725 TQ458722:TS458725 ADM458722:ADO458725 ANI458722:ANK458725 AXE458722:AXG458725 BHA458722:BHC458725 BQW458722:BQY458725 CAS458722:CAU458725 CKO458722:CKQ458725 CUK458722:CUM458725 DEG458722:DEI458725 DOC458722:DOE458725 DXY458722:DYA458725 EHU458722:EHW458725 ERQ458722:ERS458725 FBM458722:FBO458725 FLI458722:FLK458725 FVE458722:FVG458725 GFA458722:GFC458725 GOW458722:GOY458725 GYS458722:GYU458725 HIO458722:HIQ458725 HSK458722:HSM458725 ICG458722:ICI458725 IMC458722:IME458725 IVY458722:IWA458725 JFU458722:JFW458725 JPQ458722:JPS458725 JZM458722:JZO458725 KJI458722:KJK458725 KTE458722:KTG458725 LDA458722:LDC458725 LMW458722:LMY458725 LWS458722:LWU458725 MGO458722:MGQ458725 MQK458722:MQM458725 NAG458722:NAI458725 NKC458722:NKE458725 NTY458722:NUA458725 ODU458722:ODW458725 ONQ458722:ONS458725 OXM458722:OXO458725 PHI458722:PHK458725 PRE458722:PRG458725 QBA458722:QBC458725 QKW458722:QKY458725 QUS458722:QUU458725 REO458722:REQ458725 ROK458722:ROM458725 RYG458722:RYI458725 SIC458722:SIE458725 SRY458722:SSA458725 TBU458722:TBW458725 TLQ458722:TLS458725 TVM458722:TVO458725 UFI458722:UFK458725 UPE458722:UPG458725 UZA458722:UZC458725 VIW458722:VIY458725 VSS458722:VSU458725 WCO458722:WCQ458725 WMK458722:WMM458725 WWG458722:WWI458725 Z524259:AB524262 JU524258:JW524261 TQ524258:TS524261 ADM524258:ADO524261 ANI524258:ANK524261 AXE524258:AXG524261 BHA524258:BHC524261 BQW524258:BQY524261 CAS524258:CAU524261 CKO524258:CKQ524261 CUK524258:CUM524261 DEG524258:DEI524261 DOC524258:DOE524261 DXY524258:DYA524261 EHU524258:EHW524261 ERQ524258:ERS524261 FBM524258:FBO524261 FLI524258:FLK524261 FVE524258:FVG524261 GFA524258:GFC524261 GOW524258:GOY524261 GYS524258:GYU524261 HIO524258:HIQ524261 HSK524258:HSM524261 ICG524258:ICI524261 IMC524258:IME524261 IVY524258:IWA524261 JFU524258:JFW524261 JPQ524258:JPS524261 JZM524258:JZO524261 KJI524258:KJK524261 KTE524258:KTG524261 LDA524258:LDC524261 LMW524258:LMY524261 LWS524258:LWU524261 MGO524258:MGQ524261 MQK524258:MQM524261 NAG524258:NAI524261 NKC524258:NKE524261 NTY524258:NUA524261 ODU524258:ODW524261 ONQ524258:ONS524261 OXM524258:OXO524261 PHI524258:PHK524261 PRE524258:PRG524261 QBA524258:QBC524261 QKW524258:QKY524261 QUS524258:QUU524261 REO524258:REQ524261 ROK524258:ROM524261 RYG524258:RYI524261 SIC524258:SIE524261 SRY524258:SSA524261 TBU524258:TBW524261 TLQ524258:TLS524261 TVM524258:TVO524261 UFI524258:UFK524261 UPE524258:UPG524261 UZA524258:UZC524261 VIW524258:VIY524261 VSS524258:VSU524261 WCO524258:WCQ524261 WMK524258:WMM524261 WWG524258:WWI524261 Z589795:AB589798 JU589794:JW589797 TQ589794:TS589797 ADM589794:ADO589797 ANI589794:ANK589797 AXE589794:AXG589797 BHA589794:BHC589797 BQW589794:BQY589797 CAS589794:CAU589797 CKO589794:CKQ589797 CUK589794:CUM589797 DEG589794:DEI589797 DOC589794:DOE589797 DXY589794:DYA589797 EHU589794:EHW589797 ERQ589794:ERS589797 FBM589794:FBO589797 FLI589794:FLK589797 FVE589794:FVG589797 GFA589794:GFC589797 GOW589794:GOY589797 GYS589794:GYU589797 HIO589794:HIQ589797 HSK589794:HSM589797 ICG589794:ICI589797 IMC589794:IME589797 IVY589794:IWA589797 JFU589794:JFW589797 JPQ589794:JPS589797 JZM589794:JZO589797 KJI589794:KJK589797 KTE589794:KTG589797 LDA589794:LDC589797 LMW589794:LMY589797 LWS589794:LWU589797 MGO589794:MGQ589797 MQK589794:MQM589797 NAG589794:NAI589797 NKC589794:NKE589797 NTY589794:NUA589797 ODU589794:ODW589797 ONQ589794:ONS589797 OXM589794:OXO589797 PHI589794:PHK589797 PRE589794:PRG589797 QBA589794:QBC589797 QKW589794:QKY589797 QUS589794:QUU589797 REO589794:REQ589797 ROK589794:ROM589797 RYG589794:RYI589797 SIC589794:SIE589797 SRY589794:SSA589797 TBU589794:TBW589797 TLQ589794:TLS589797 TVM589794:TVO589797 UFI589794:UFK589797 UPE589794:UPG589797 UZA589794:UZC589797 VIW589794:VIY589797 VSS589794:VSU589797 WCO589794:WCQ589797 WMK589794:WMM589797 WWG589794:WWI589797 Z655331:AB655334 JU655330:JW655333 TQ655330:TS655333 ADM655330:ADO655333 ANI655330:ANK655333 AXE655330:AXG655333 BHA655330:BHC655333 BQW655330:BQY655333 CAS655330:CAU655333 CKO655330:CKQ655333 CUK655330:CUM655333 DEG655330:DEI655333 DOC655330:DOE655333 DXY655330:DYA655333 EHU655330:EHW655333 ERQ655330:ERS655333 FBM655330:FBO655333 FLI655330:FLK655333 FVE655330:FVG655333 GFA655330:GFC655333 GOW655330:GOY655333 GYS655330:GYU655333 HIO655330:HIQ655333 HSK655330:HSM655333 ICG655330:ICI655333 IMC655330:IME655333 IVY655330:IWA655333 JFU655330:JFW655333 JPQ655330:JPS655333 JZM655330:JZO655333 KJI655330:KJK655333 KTE655330:KTG655333 LDA655330:LDC655333 LMW655330:LMY655333 LWS655330:LWU655333 MGO655330:MGQ655333 MQK655330:MQM655333 NAG655330:NAI655333 NKC655330:NKE655333 NTY655330:NUA655333 ODU655330:ODW655333 ONQ655330:ONS655333 OXM655330:OXO655333 PHI655330:PHK655333 PRE655330:PRG655333 QBA655330:QBC655333 QKW655330:QKY655333 QUS655330:QUU655333 REO655330:REQ655333 ROK655330:ROM655333 RYG655330:RYI655333 SIC655330:SIE655333 SRY655330:SSA655333 TBU655330:TBW655333 TLQ655330:TLS655333 TVM655330:TVO655333 UFI655330:UFK655333 UPE655330:UPG655333 UZA655330:UZC655333 VIW655330:VIY655333 VSS655330:VSU655333 WCO655330:WCQ655333 WMK655330:WMM655333 WWG655330:WWI655333 Z720867:AB720870 JU720866:JW720869 TQ720866:TS720869 ADM720866:ADO720869 ANI720866:ANK720869 AXE720866:AXG720869 BHA720866:BHC720869 BQW720866:BQY720869 CAS720866:CAU720869 CKO720866:CKQ720869 CUK720866:CUM720869 DEG720866:DEI720869 DOC720866:DOE720869 DXY720866:DYA720869 EHU720866:EHW720869 ERQ720866:ERS720869 FBM720866:FBO720869 FLI720866:FLK720869 FVE720866:FVG720869 GFA720866:GFC720869 GOW720866:GOY720869 GYS720866:GYU720869 HIO720866:HIQ720869 HSK720866:HSM720869 ICG720866:ICI720869 IMC720866:IME720869 IVY720866:IWA720869 JFU720866:JFW720869 JPQ720866:JPS720869 JZM720866:JZO720869 KJI720866:KJK720869 KTE720866:KTG720869 LDA720866:LDC720869 LMW720866:LMY720869 LWS720866:LWU720869 MGO720866:MGQ720869 MQK720866:MQM720869 NAG720866:NAI720869 NKC720866:NKE720869 NTY720866:NUA720869 ODU720866:ODW720869 ONQ720866:ONS720869 OXM720866:OXO720869 PHI720866:PHK720869 PRE720866:PRG720869 QBA720866:QBC720869 QKW720866:QKY720869 QUS720866:QUU720869 REO720866:REQ720869 ROK720866:ROM720869 RYG720866:RYI720869 SIC720866:SIE720869 SRY720866:SSA720869 TBU720866:TBW720869 TLQ720866:TLS720869 TVM720866:TVO720869 UFI720866:UFK720869 UPE720866:UPG720869 UZA720866:UZC720869 VIW720866:VIY720869 VSS720866:VSU720869 WCO720866:WCQ720869 WMK720866:WMM720869 WWG720866:WWI720869 Z786403:AB786406 JU786402:JW786405 TQ786402:TS786405 ADM786402:ADO786405 ANI786402:ANK786405 AXE786402:AXG786405 BHA786402:BHC786405 BQW786402:BQY786405 CAS786402:CAU786405 CKO786402:CKQ786405 CUK786402:CUM786405 DEG786402:DEI786405 DOC786402:DOE786405 DXY786402:DYA786405 EHU786402:EHW786405 ERQ786402:ERS786405 FBM786402:FBO786405 FLI786402:FLK786405 FVE786402:FVG786405 GFA786402:GFC786405 GOW786402:GOY786405 GYS786402:GYU786405 HIO786402:HIQ786405 HSK786402:HSM786405 ICG786402:ICI786405 IMC786402:IME786405 IVY786402:IWA786405 JFU786402:JFW786405 JPQ786402:JPS786405 JZM786402:JZO786405 KJI786402:KJK786405 KTE786402:KTG786405 LDA786402:LDC786405 LMW786402:LMY786405 LWS786402:LWU786405 MGO786402:MGQ786405 MQK786402:MQM786405 NAG786402:NAI786405 NKC786402:NKE786405 NTY786402:NUA786405 ODU786402:ODW786405 ONQ786402:ONS786405 OXM786402:OXO786405 PHI786402:PHK786405 PRE786402:PRG786405 QBA786402:QBC786405 QKW786402:QKY786405 QUS786402:QUU786405 REO786402:REQ786405 ROK786402:ROM786405 RYG786402:RYI786405 SIC786402:SIE786405 SRY786402:SSA786405 TBU786402:TBW786405 TLQ786402:TLS786405 TVM786402:TVO786405 UFI786402:UFK786405 UPE786402:UPG786405 UZA786402:UZC786405 VIW786402:VIY786405 VSS786402:VSU786405 WCO786402:WCQ786405 WMK786402:WMM786405 WWG786402:WWI786405 Z851939:AB851942 JU851938:JW851941 TQ851938:TS851941 ADM851938:ADO851941 ANI851938:ANK851941 AXE851938:AXG851941 BHA851938:BHC851941 BQW851938:BQY851941 CAS851938:CAU851941 CKO851938:CKQ851941 CUK851938:CUM851941 DEG851938:DEI851941 DOC851938:DOE851941 DXY851938:DYA851941 EHU851938:EHW851941 ERQ851938:ERS851941 FBM851938:FBO851941 FLI851938:FLK851941 FVE851938:FVG851941 GFA851938:GFC851941 GOW851938:GOY851941 GYS851938:GYU851941 HIO851938:HIQ851941 HSK851938:HSM851941 ICG851938:ICI851941 IMC851938:IME851941 IVY851938:IWA851941 JFU851938:JFW851941 JPQ851938:JPS851941 JZM851938:JZO851941 KJI851938:KJK851941 KTE851938:KTG851941 LDA851938:LDC851941 LMW851938:LMY851941 LWS851938:LWU851941 MGO851938:MGQ851941 MQK851938:MQM851941 NAG851938:NAI851941 NKC851938:NKE851941 NTY851938:NUA851941 ODU851938:ODW851941 ONQ851938:ONS851941 OXM851938:OXO851941 PHI851938:PHK851941 PRE851938:PRG851941 QBA851938:QBC851941 QKW851938:QKY851941 QUS851938:QUU851941 REO851938:REQ851941 ROK851938:ROM851941 RYG851938:RYI851941 SIC851938:SIE851941 SRY851938:SSA851941 TBU851938:TBW851941 TLQ851938:TLS851941 TVM851938:TVO851941 UFI851938:UFK851941 UPE851938:UPG851941 UZA851938:UZC851941 VIW851938:VIY851941 VSS851938:VSU851941 WCO851938:WCQ851941 WMK851938:WMM851941 WWG851938:WWI851941 Z917475:AB917478 JU917474:JW917477 TQ917474:TS917477 ADM917474:ADO917477 ANI917474:ANK917477 AXE917474:AXG917477 BHA917474:BHC917477 BQW917474:BQY917477 CAS917474:CAU917477 CKO917474:CKQ917477 CUK917474:CUM917477 DEG917474:DEI917477 DOC917474:DOE917477 DXY917474:DYA917477 EHU917474:EHW917477 ERQ917474:ERS917477 FBM917474:FBO917477 FLI917474:FLK917477 FVE917474:FVG917477 GFA917474:GFC917477 GOW917474:GOY917477 GYS917474:GYU917477 HIO917474:HIQ917477 HSK917474:HSM917477 ICG917474:ICI917477 IMC917474:IME917477 IVY917474:IWA917477 JFU917474:JFW917477 JPQ917474:JPS917477 JZM917474:JZO917477 KJI917474:KJK917477 KTE917474:KTG917477 LDA917474:LDC917477 LMW917474:LMY917477 LWS917474:LWU917477 MGO917474:MGQ917477 MQK917474:MQM917477 NAG917474:NAI917477 NKC917474:NKE917477 NTY917474:NUA917477 ODU917474:ODW917477 ONQ917474:ONS917477 OXM917474:OXO917477 PHI917474:PHK917477 PRE917474:PRG917477 QBA917474:QBC917477 QKW917474:QKY917477 QUS917474:QUU917477 REO917474:REQ917477 ROK917474:ROM917477 RYG917474:RYI917477 SIC917474:SIE917477 SRY917474:SSA917477 TBU917474:TBW917477 TLQ917474:TLS917477 TVM917474:TVO917477 UFI917474:UFK917477 UPE917474:UPG917477 UZA917474:UZC917477 VIW917474:VIY917477 VSS917474:VSU917477 WCO917474:WCQ917477 WMK917474:WMM917477 WWG917474:WWI917477 Z983011:AB983014 JU983010:JW983013 TQ983010:TS983013 ADM983010:ADO983013 ANI983010:ANK983013 AXE983010:AXG983013 BHA983010:BHC983013 BQW983010:BQY983013 CAS983010:CAU983013 CKO983010:CKQ983013 CUK983010:CUM983013 DEG983010:DEI983013 DOC983010:DOE983013 DXY983010:DYA983013 EHU983010:EHW983013 ERQ983010:ERS983013 FBM983010:FBO983013 FLI983010:FLK983013 FVE983010:FVG983013 GFA983010:GFC983013 GOW983010:GOY983013 GYS983010:GYU983013 HIO983010:HIQ983013 HSK983010:HSM983013 ICG983010:ICI983013 IMC983010:IME983013 IVY983010:IWA983013 JFU983010:JFW983013 JPQ983010:JPS983013 JZM983010:JZO983013 KJI983010:KJK983013 KTE983010:KTG983013 LDA983010:LDC983013 LMW983010:LMY983013 LWS983010:LWU983013 MGO983010:MGQ983013 MQK983010:MQM983013 NAG983010:NAI983013 NKC983010:NKE983013 NTY983010:NUA983013 ODU983010:ODW983013 ONQ983010:ONS983013 OXM983010:OXO983013 PHI983010:PHK983013 PRE983010:PRG983013 QBA983010:QBC983013 QKW983010:QKY983013 QUS983010:QUU983013 REO983010:REQ983013 ROK983010:ROM983013 RYG983010:RYI983013 SIC983010:SIE983013 SRY983010:SSA983013 TBU983010:TBW983013 TLQ983010:TLS983013 TVM983010:TVO983013 UFI983010:UFK983013 UPE983010:UPG983013 UZA983010:UZC983013 VIW983010:VIY983013 VSS983010:VSU983013 WCO983010:WCQ983013 WMK983010:WMM983013 WWG983010:WWI983013 VHZ983059:VIC983059 JU54:JW54 TQ54:TS54 ADM54:ADO54 ANI54:ANK54 AXE54:AXG54 BHA54:BHC54 BQW54:BQY54 CAS54:CAU54 CKO54:CKQ54 CUK54:CUM54 DEG54:DEI54 DOC54:DOE54 DXY54:DYA54 EHU54:EHW54 ERQ54:ERS54 FBM54:FBO54 FLI54:FLK54 FVE54:FVG54 GFA54:GFC54 GOW54:GOY54 GYS54:GYU54 HIO54:HIQ54 HSK54:HSM54 ICG54:ICI54 IMC54:IME54 IVY54:IWA54 JFU54:JFW54 JPQ54:JPS54 JZM54:JZO54 KJI54:KJK54 KTE54:KTG54 LDA54:LDC54 LMW54:LMY54 LWS54:LWU54 MGO54:MGQ54 MQK54:MQM54 NAG54:NAI54 NKC54:NKE54 NTY54:NUA54 ODU54:ODW54 ONQ54:ONS54 OXM54:OXO54 PHI54:PHK54 PRE54:PRG54 QBA54:QBC54 QKW54:QKY54 QUS54:QUU54 REO54:REQ54 ROK54:ROM54 RYG54:RYI54 SIC54:SIE54 SRY54:SSA54 TBU54:TBW54 TLQ54:TLS54 TVM54:TVO54 UFI54:UFK54 UPE54:UPG54 UZA54:UZC54 VIW54:VIY54 VSS54:VSU54 WCO54:WCQ54 WMK54:WMM54 WWG54:WWI54 Z65501:AB65501 JU65500:JW65500 TQ65500:TS65500 ADM65500:ADO65500 ANI65500:ANK65500 AXE65500:AXG65500 BHA65500:BHC65500 BQW65500:BQY65500 CAS65500:CAU65500 CKO65500:CKQ65500 CUK65500:CUM65500 DEG65500:DEI65500 DOC65500:DOE65500 DXY65500:DYA65500 EHU65500:EHW65500 ERQ65500:ERS65500 FBM65500:FBO65500 FLI65500:FLK65500 FVE65500:FVG65500 GFA65500:GFC65500 GOW65500:GOY65500 GYS65500:GYU65500 HIO65500:HIQ65500 HSK65500:HSM65500 ICG65500:ICI65500 IMC65500:IME65500 IVY65500:IWA65500 JFU65500:JFW65500 JPQ65500:JPS65500 JZM65500:JZO65500 KJI65500:KJK65500 KTE65500:KTG65500 LDA65500:LDC65500 LMW65500:LMY65500 LWS65500:LWU65500 MGO65500:MGQ65500 MQK65500:MQM65500 NAG65500:NAI65500 NKC65500:NKE65500 NTY65500:NUA65500 ODU65500:ODW65500 ONQ65500:ONS65500 OXM65500:OXO65500 PHI65500:PHK65500 PRE65500:PRG65500 QBA65500:QBC65500 QKW65500:QKY65500 QUS65500:QUU65500 REO65500:REQ65500 ROK65500:ROM65500 RYG65500:RYI65500 SIC65500:SIE65500 SRY65500:SSA65500 TBU65500:TBW65500 TLQ65500:TLS65500 TVM65500:TVO65500 UFI65500:UFK65500 UPE65500:UPG65500 UZA65500:UZC65500 VIW65500:VIY65500 VSS65500:VSU65500 WCO65500:WCQ65500 WMK65500:WMM65500 WWG65500:WWI65500 Z131037:AB131037 JU131036:JW131036 TQ131036:TS131036 ADM131036:ADO131036 ANI131036:ANK131036 AXE131036:AXG131036 BHA131036:BHC131036 BQW131036:BQY131036 CAS131036:CAU131036 CKO131036:CKQ131036 CUK131036:CUM131036 DEG131036:DEI131036 DOC131036:DOE131036 DXY131036:DYA131036 EHU131036:EHW131036 ERQ131036:ERS131036 FBM131036:FBO131036 FLI131036:FLK131036 FVE131036:FVG131036 GFA131036:GFC131036 GOW131036:GOY131036 GYS131036:GYU131036 HIO131036:HIQ131036 HSK131036:HSM131036 ICG131036:ICI131036 IMC131036:IME131036 IVY131036:IWA131036 JFU131036:JFW131036 JPQ131036:JPS131036 JZM131036:JZO131036 KJI131036:KJK131036 KTE131036:KTG131036 LDA131036:LDC131036 LMW131036:LMY131036 LWS131036:LWU131036 MGO131036:MGQ131036 MQK131036:MQM131036 NAG131036:NAI131036 NKC131036:NKE131036 NTY131036:NUA131036 ODU131036:ODW131036 ONQ131036:ONS131036 OXM131036:OXO131036 PHI131036:PHK131036 PRE131036:PRG131036 QBA131036:QBC131036 QKW131036:QKY131036 QUS131036:QUU131036 REO131036:REQ131036 ROK131036:ROM131036 RYG131036:RYI131036 SIC131036:SIE131036 SRY131036:SSA131036 TBU131036:TBW131036 TLQ131036:TLS131036 TVM131036:TVO131036 UFI131036:UFK131036 UPE131036:UPG131036 UZA131036:UZC131036 VIW131036:VIY131036 VSS131036:VSU131036 WCO131036:WCQ131036 WMK131036:WMM131036 WWG131036:WWI131036 Z196573:AB196573 JU196572:JW196572 TQ196572:TS196572 ADM196572:ADO196572 ANI196572:ANK196572 AXE196572:AXG196572 BHA196572:BHC196572 BQW196572:BQY196572 CAS196572:CAU196572 CKO196572:CKQ196572 CUK196572:CUM196572 DEG196572:DEI196572 DOC196572:DOE196572 DXY196572:DYA196572 EHU196572:EHW196572 ERQ196572:ERS196572 FBM196572:FBO196572 FLI196572:FLK196572 FVE196572:FVG196572 GFA196572:GFC196572 GOW196572:GOY196572 GYS196572:GYU196572 HIO196572:HIQ196572 HSK196572:HSM196572 ICG196572:ICI196572 IMC196572:IME196572 IVY196572:IWA196572 JFU196572:JFW196572 JPQ196572:JPS196572 JZM196572:JZO196572 KJI196572:KJK196572 KTE196572:KTG196572 LDA196572:LDC196572 LMW196572:LMY196572 LWS196572:LWU196572 MGO196572:MGQ196572 MQK196572:MQM196572 NAG196572:NAI196572 NKC196572:NKE196572 NTY196572:NUA196572 ODU196572:ODW196572 ONQ196572:ONS196572 OXM196572:OXO196572 PHI196572:PHK196572 PRE196572:PRG196572 QBA196572:QBC196572 QKW196572:QKY196572 QUS196572:QUU196572 REO196572:REQ196572 ROK196572:ROM196572 RYG196572:RYI196572 SIC196572:SIE196572 SRY196572:SSA196572 TBU196572:TBW196572 TLQ196572:TLS196572 TVM196572:TVO196572 UFI196572:UFK196572 UPE196572:UPG196572 UZA196572:UZC196572 VIW196572:VIY196572 VSS196572:VSU196572 WCO196572:WCQ196572 WMK196572:WMM196572 WWG196572:WWI196572 Z262109:AB262109 JU262108:JW262108 TQ262108:TS262108 ADM262108:ADO262108 ANI262108:ANK262108 AXE262108:AXG262108 BHA262108:BHC262108 BQW262108:BQY262108 CAS262108:CAU262108 CKO262108:CKQ262108 CUK262108:CUM262108 DEG262108:DEI262108 DOC262108:DOE262108 DXY262108:DYA262108 EHU262108:EHW262108 ERQ262108:ERS262108 FBM262108:FBO262108 FLI262108:FLK262108 FVE262108:FVG262108 GFA262108:GFC262108 GOW262108:GOY262108 GYS262108:GYU262108 HIO262108:HIQ262108 HSK262108:HSM262108 ICG262108:ICI262108 IMC262108:IME262108 IVY262108:IWA262108 JFU262108:JFW262108 JPQ262108:JPS262108 JZM262108:JZO262108 KJI262108:KJK262108 KTE262108:KTG262108 LDA262108:LDC262108 LMW262108:LMY262108 LWS262108:LWU262108 MGO262108:MGQ262108 MQK262108:MQM262108 NAG262108:NAI262108 NKC262108:NKE262108 NTY262108:NUA262108 ODU262108:ODW262108 ONQ262108:ONS262108 OXM262108:OXO262108 PHI262108:PHK262108 PRE262108:PRG262108 QBA262108:QBC262108 QKW262108:QKY262108 QUS262108:QUU262108 REO262108:REQ262108 ROK262108:ROM262108 RYG262108:RYI262108 SIC262108:SIE262108 SRY262108:SSA262108 TBU262108:TBW262108 TLQ262108:TLS262108 TVM262108:TVO262108 UFI262108:UFK262108 UPE262108:UPG262108 UZA262108:UZC262108 VIW262108:VIY262108 VSS262108:VSU262108 WCO262108:WCQ262108 WMK262108:WMM262108 WWG262108:WWI262108 Z327645:AB327645 JU327644:JW327644 TQ327644:TS327644 ADM327644:ADO327644 ANI327644:ANK327644 AXE327644:AXG327644 BHA327644:BHC327644 BQW327644:BQY327644 CAS327644:CAU327644 CKO327644:CKQ327644 CUK327644:CUM327644 DEG327644:DEI327644 DOC327644:DOE327644 DXY327644:DYA327644 EHU327644:EHW327644 ERQ327644:ERS327644 FBM327644:FBO327644 FLI327644:FLK327644 FVE327644:FVG327644 GFA327644:GFC327644 GOW327644:GOY327644 GYS327644:GYU327644 HIO327644:HIQ327644 HSK327644:HSM327644 ICG327644:ICI327644 IMC327644:IME327644 IVY327644:IWA327644 JFU327644:JFW327644 JPQ327644:JPS327644 JZM327644:JZO327644 KJI327644:KJK327644 KTE327644:KTG327644 LDA327644:LDC327644 LMW327644:LMY327644 LWS327644:LWU327644 MGO327644:MGQ327644 MQK327644:MQM327644 NAG327644:NAI327644 NKC327644:NKE327644 NTY327644:NUA327644 ODU327644:ODW327644 ONQ327644:ONS327644 OXM327644:OXO327644 PHI327644:PHK327644 PRE327644:PRG327644 QBA327644:QBC327644 QKW327644:QKY327644 QUS327644:QUU327644 REO327644:REQ327644 ROK327644:ROM327644 RYG327644:RYI327644 SIC327644:SIE327644 SRY327644:SSA327644 TBU327644:TBW327644 TLQ327644:TLS327644 TVM327644:TVO327644 UFI327644:UFK327644 UPE327644:UPG327644 UZA327644:UZC327644 VIW327644:VIY327644 VSS327644:VSU327644 WCO327644:WCQ327644 WMK327644:WMM327644 WWG327644:WWI327644 Z393181:AB393181 JU393180:JW393180 TQ393180:TS393180 ADM393180:ADO393180 ANI393180:ANK393180 AXE393180:AXG393180 BHA393180:BHC393180 BQW393180:BQY393180 CAS393180:CAU393180 CKO393180:CKQ393180 CUK393180:CUM393180 DEG393180:DEI393180 DOC393180:DOE393180 DXY393180:DYA393180 EHU393180:EHW393180 ERQ393180:ERS393180 FBM393180:FBO393180 FLI393180:FLK393180 FVE393180:FVG393180 GFA393180:GFC393180 GOW393180:GOY393180 GYS393180:GYU393180 HIO393180:HIQ393180 HSK393180:HSM393180 ICG393180:ICI393180 IMC393180:IME393180 IVY393180:IWA393180 JFU393180:JFW393180 JPQ393180:JPS393180 JZM393180:JZO393180 KJI393180:KJK393180 KTE393180:KTG393180 LDA393180:LDC393180 LMW393180:LMY393180 LWS393180:LWU393180 MGO393180:MGQ393180 MQK393180:MQM393180 NAG393180:NAI393180 NKC393180:NKE393180 NTY393180:NUA393180 ODU393180:ODW393180 ONQ393180:ONS393180 OXM393180:OXO393180 PHI393180:PHK393180 PRE393180:PRG393180 QBA393180:QBC393180 QKW393180:QKY393180 QUS393180:QUU393180 REO393180:REQ393180 ROK393180:ROM393180 RYG393180:RYI393180 SIC393180:SIE393180 SRY393180:SSA393180 TBU393180:TBW393180 TLQ393180:TLS393180 TVM393180:TVO393180 UFI393180:UFK393180 UPE393180:UPG393180 UZA393180:UZC393180 VIW393180:VIY393180 VSS393180:VSU393180 WCO393180:WCQ393180 WMK393180:WMM393180 WWG393180:WWI393180 Z458717:AB458717 JU458716:JW458716 TQ458716:TS458716 ADM458716:ADO458716 ANI458716:ANK458716 AXE458716:AXG458716 BHA458716:BHC458716 BQW458716:BQY458716 CAS458716:CAU458716 CKO458716:CKQ458716 CUK458716:CUM458716 DEG458716:DEI458716 DOC458716:DOE458716 DXY458716:DYA458716 EHU458716:EHW458716 ERQ458716:ERS458716 FBM458716:FBO458716 FLI458716:FLK458716 FVE458716:FVG458716 GFA458716:GFC458716 GOW458716:GOY458716 GYS458716:GYU458716 HIO458716:HIQ458716 HSK458716:HSM458716 ICG458716:ICI458716 IMC458716:IME458716 IVY458716:IWA458716 JFU458716:JFW458716 JPQ458716:JPS458716 JZM458716:JZO458716 KJI458716:KJK458716 KTE458716:KTG458716 LDA458716:LDC458716 LMW458716:LMY458716 LWS458716:LWU458716 MGO458716:MGQ458716 MQK458716:MQM458716 NAG458716:NAI458716 NKC458716:NKE458716 NTY458716:NUA458716 ODU458716:ODW458716 ONQ458716:ONS458716 OXM458716:OXO458716 PHI458716:PHK458716 PRE458716:PRG458716 QBA458716:QBC458716 QKW458716:QKY458716 QUS458716:QUU458716 REO458716:REQ458716 ROK458716:ROM458716 RYG458716:RYI458716 SIC458716:SIE458716 SRY458716:SSA458716 TBU458716:TBW458716 TLQ458716:TLS458716 TVM458716:TVO458716 UFI458716:UFK458716 UPE458716:UPG458716 UZA458716:UZC458716 VIW458716:VIY458716 VSS458716:VSU458716 WCO458716:WCQ458716 WMK458716:WMM458716 WWG458716:WWI458716 Z524253:AB524253 JU524252:JW524252 TQ524252:TS524252 ADM524252:ADO524252 ANI524252:ANK524252 AXE524252:AXG524252 BHA524252:BHC524252 BQW524252:BQY524252 CAS524252:CAU524252 CKO524252:CKQ524252 CUK524252:CUM524252 DEG524252:DEI524252 DOC524252:DOE524252 DXY524252:DYA524252 EHU524252:EHW524252 ERQ524252:ERS524252 FBM524252:FBO524252 FLI524252:FLK524252 FVE524252:FVG524252 GFA524252:GFC524252 GOW524252:GOY524252 GYS524252:GYU524252 HIO524252:HIQ524252 HSK524252:HSM524252 ICG524252:ICI524252 IMC524252:IME524252 IVY524252:IWA524252 JFU524252:JFW524252 JPQ524252:JPS524252 JZM524252:JZO524252 KJI524252:KJK524252 KTE524252:KTG524252 LDA524252:LDC524252 LMW524252:LMY524252 LWS524252:LWU524252 MGO524252:MGQ524252 MQK524252:MQM524252 NAG524252:NAI524252 NKC524252:NKE524252 NTY524252:NUA524252 ODU524252:ODW524252 ONQ524252:ONS524252 OXM524252:OXO524252 PHI524252:PHK524252 PRE524252:PRG524252 QBA524252:QBC524252 QKW524252:QKY524252 QUS524252:QUU524252 REO524252:REQ524252 ROK524252:ROM524252 RYG524252:RYI524252 SIC524252:SIE524252 SRY524252:SSA524252 TBU524252:TBW524252 TLQ524252:TLS524252 TVM524252:TVO524252 UFI524252:UFK524252 UPE524252:UPG524252 UZA524252:UZC524252 VIW524252:VIY524252 VSS524252:VSU524252 WCO524252:WCQ524252 WMK524252:WMM524252 WWG524252:WWI524252 Z589789:AB589789 JU589788:JW589788 TQ589788:TS589788 ADM589788:ADO589788 ANI589788:ANK589788 AXE589788:AXG589788 BHA589788:BHC589788 BQW589788:BQY589788 CAS589788:CAU589788 CKO589788:CKQ589788 CUK589788:CUM589788 DEG589788:DEI589788 DOC589788:DOE589788 DXY589788:DYA589788 EHU589788:EHW589788 ERQ589788:ERS589788 FBM589788:FBO589788 FLI589788:FLK589788 FVE589788:FVG589788 GFA589788:GFC589788 GOW589788:GOY589788 GYS589788:GYU589788 HIO589788:HIQ589788 HSK589788:HSM589788 ICG589788:ICI589788 IMC589788:IME589788 IVY589788:IWA589788 JFU589788:JFW589788 JPQ589788:JPS589788 JZM589788:JZO589788 KJI589788:KJK589788 KTE589788:KTG589788 LDA589788:LDC589788 LMW589788:LMY589788 LWS589788:LWU589788 MGO589788:MGQ589788 MQK589788:MQM589788 NAG589788:NAI589788 NKC589788:NKE589788 NTY589788:NUA589788 ODU589788:ODW589788 ONQ589788:ONS589788 OXM589788:OXO589788 PHI589788:PHK589788 PRE589788:PRG589788 QBA589788:QBC589788 QKW589788:QKY589788 QUS589788:QUU589788 REO589788:REQ589788 ROK589788:ROM589788 RYG589788:RYI589788 SIC589788:SIE589788 SRY589788:SSA589788 TBU589788:TBW589788 TLQ589788:TLS589788 TVM589788:TVO589788 UFI589788:UFK589788 UPE589788:UPG589788 UZA589788:UZC589788 VIW589788:VIY589788 VSS589788:VSU589788 WCO589788:WCQ589788 WMK589788:WMM589788 WWG589788:WWI589788 Z655325:AB655325 JU655324:JW655324 TQ655324:TS655324 ADM655324:ADO655324 ANI655324:ANK655324 AXE655324:AXG655324 BHA655324:BHC655324 BQW655324:BQY655324 CAS655324:CAU655324 CKO655324:CKQ655324 CUK655324:CUM655324 DEG655324:DEI655324 DOC655324:DOE655324 DXY655324:DYA655324 EHU655324:EHW655324 ERQ655324:ERS655324 FBM655324:FBO655324 FLI655324:FLK655324 FVE655324:FVG655324 GFA655324:GFC655324 GOW655324:GOY655324 GYS655324:GYU655324 HIO655324:HIQ655324 HSK655324:HSM655324 ICG655324:ICI655324 IMC655324:IME655324 IVY655324:IWA655324 JFU655324:JFW655324 JPQ655324:JPS655324 JZM655324:JZO655324 KJI655324:KJK655324 KTE655324:KTG655324 LDA655324:LDC655324 LMW655324:LMY655324 LWS655324:LWU655324 MGO655324:MGQ655324 MQK655324:MQM655324 NAG655324:NAI655324 NKC655324:NKE655324 NTY655324:NUA655324 ODU655324:ODW655324 ONQ655324:ONS655324 OXM655324:OXO655324 PHI655324:PHK655324 PRE655324:PRG655324 QBA655324:QBC655324 QKW655324:QKY655324 QUS655324:QUU655324 REO655324:REQ655324 ROK655324:ROM655324 RYG655324:RYI655324 SIC655324:SIE655324 SRY655324:SSA655324 TBU655324:TBW655324 TLQ655324:TLS655324 TVM655324:TVO655324 UFI655324:UFK655324 UPE655324:UPG655324 UZA655324:UZC655324 VIW655324:VIY655324 VSS655324:VSU655324 WCO655324:WCQ655324 WMK655324:WMM655324 WWG655324:WWI655324 Z720861:AB720861 JU720860:JW720860 TQ720860:TS720860 ADM720860:ADO720860 ANI720860:ANK720860 AXE720860:AXG720860 BHA720860:BHC720860 BQW720860:BQY720860 CAS720860:CAU720860 CKO720860:CKQ720860 CUK720860:CUM720860 DEG720860:DEI720860 DOC720860:DOE720860 DXY720860:DYA720860 EHU720860:EHW720860 ERQ720860:ERS720860 FBM720860:FBO720860 FLI720860:FLK720860 FVE720860:FVG720860 GFA720860:GFC720860 GOW720860:GOY720860 GYS720860:GYU720860 HIO720860:HIQ720860 HSK720860:HSM720860 ICG720860:ICI720860 IMC720860:IME720860 IVY720860:IWA720860 JFU720860:JFW720860 JPQ720860:JPS720860 JZM720860:JZO720860 KJI720860:KJK720860 KTE720860:KTG720860 LDA720860:LDC720860 LMW720860:LMY720860 LWS720860:LWU720860 MGO720860:MGQ720860 MQK720860:MQM720860 NAG720860:NAI720860 NKC720860:NKE720860 NTY720860:NUA720860 ODU720860:ODW720860 ONQ720860:ONS720860 OXM720860:OXO720860 PHI720860:PHK720860 PRE720860:PRG720860 QBA720860:QBC720860 QKW720860:QKY720860 QUS720860:QUU720860 REO720860:REQ720860 ROK720860:ROM720860 RYG720860:RYI720860 SIC720860:SIE720860 SRY720860:SSA720860 TBU720860:TBW720860 TLQ720860:TLS720860 TVM720860:TVO720860 UFI720860:UFK720860 UPE720860:UPG720860 UZA720860:UZC720860 VIW720860:VIY720860 VSS720860:VSU720860 WCO720860:WCQ720860 WMK720860:WMM720860 WWG720860:WWI720860 Z786397:AB786397 JU786396:JW786396 TQ786396:TS786396 ADM786396:ADO786396 ANI786396:ANK786396 AXE786396:AXG786396 BHA786396:BHC786396 BQW786396:BQY786396 CAS786396:CAU786396 CKO786396:CKQ786396 CUK786396:CUM786396 DEG786396:DEI786396 DOC786396:DOE786396 DXY786396:DYA786396 EHU786396:EHW786396 ERQ786396:ERS786396 FBM786396:FBO786396 FLI786396:FLK786396 FVE786396:FVG786396 GFA786396:GFC786396 GOW786396:GOY786396 GYS786396:GYU786396 HIO786396:HIQ786396 HSK786396:HSM786396 ICG786396:ICI786396 IMC786396:IME786396 IVY786396:IWA786396 JFU786396:JFW786396 JPQ786396:JPS786396 JZM786396:JZO786396 KJI786396:KJK786396 KTE786396:KTG786396 LDA786396:LDC786396 LMW786396:LMY786396 LWS786396:LWU786396 MGO786396:MGQ786396 MQK786396:MQM786396 NAG786396:NAI786396 NKC786396:NKE786396 NTY786396:NUA786396 ODU786396:ODW786396 ONQ786396:ONS786396 OXM786396:OXO786396 PHI786396:PHK786396 PRE786396:PRG786396 QBA786396:QBC786396 QKW786396:QKY786396 QUS786396:QUU786396 REO786396:REQ786396 ROK786396:ROM786396 RYG786396:RYI786396 SIC786396:SIE786396 SRY786396:SSA786396 TBU786396:TBW786396 TLQ786396:TLS786396 TVM786396:TVO786396 UFI786396:UFK786396 UPE786396:UPG786396 UZA786396:UZC786396 VIW786396:VIY786396 VSS786396:VSU786396 WCO786396:WCQ786396 WMK786396:WMM786396 WWG786396:WWI786396 Z851933:AB851933 JU851932:JW851932 TQ851932:TS851932 ADM851932:ADO851932 ANI851932:ANK851932 AXE851932:AXG851932 BHA851932:BHC851932 BQW851932:BQY851932 CAS851932:CAU851932 CKO851932:CKQ851932 CUK851932:CUM851932 DEG851932:DEI851932 DOC851932:DOE851932 DXY851932:DYA851932 EHU851932:EHW851932 ERQ851932:ERS851932 FBM851932:FBO851932 FLI851932:FLK851932 FVE851932:FVG851932 GFA851932:GFC851932 GOW851932:GOY851932 GYS851932:GYU851932 HIO851932:HIQ851932 HSK851932:HSM851932 ICG851932:ICI851932 IMC851932:IME851932 IVY851932:IWA851932 JFU851932:JFW851932 JPQ851932:JPS851932 JZM851932:JZO851932 KJI851932:KJK851932 KTE851932:KTG851932 LDA851932:LDC851932 LMW851932:LMY851932 LWS851932:LWU851932 MGO851932:MGQ851932 MQK851932:MQM851932 NAG851932:NAI851932 NKC851932:NKE851932 NTY851932:NUA851932 ODU851932:ODW851932 ONQ851932:ONS851932 OXM851932:OXO851932 PHI851932:PHK851932 PRE851932:PRG851932 QBA851932:QBC851932 QKW851932:QKY851932 QUS851932:QUU851932 REO851932:REQ851932 ROK851932:ROM851932 RYG851932:RYI851932 SIC851932:SIE851932 SRY851932:SSA851932 TBU851932:TBW851932 TLQ851932:TLS851932 TVM851932:TVO851932 UFI851932:UFK851932 UPE851932:UPG851932 UZA851932:UZC851932 VIW851932:VIY851932 VSS851932:VSU851932 WCO851932:WCQ851932 WMK851932:WMM851932 WWG851932:WWI851932 Z917469:AB917469 JU917468:JW917468 TQ917468:TS917468 ADM917468:ADO917468 ANI917468:ANK917468 AXE917468:AXG917468 BHA917468:BHC917468 BQW917468:BQY917468 CAS917468:CAU917468 CKO917468:CKQ917468 CUK917468:CUM917468 DEG917468:DEI917468 DOC917468:DOE917468 DXY917468:DYA917468 EHU917468:EHW917468 ERQ917468:ERS917468 FBM917468:FBO917468 FLI917468:FLK917468 FVE917468:FVG917468 GFA917468:GFC917468 GOW917468:GOY917468 GYS917468:GYU917468 HIO917468:HIQ917468 HSK917468:HSM917468 ICG917468:ICI917468 IMC917468:IME917468 IVY917468:IWA917468 JFU917468:JFW917468 JPQ917468:JPS917468 JZM917468:JZO917468 KJI917468:KJK917468 KTE917468:KTG917468 LDA917468:LDC917468 LMW917468:LMY917468 LWS917468:LWU917468 MGO917468:MGQ917468 MQK917468:MQM917468 NAG917468:NAI917468 NKC917468:NKE917468 NTY917468:NUA917468 ODU917468:ODW917468 ONQ917468:ONS917468 OXM917468:OXO917468 PHI917468:PHK917468 PRE917468:PRG917468 QBA917468:QBC917468 QKW917468:QKY917468 QUS917468:QUU917468 REO917468:REQ917468 ROK917468:ROM917468 RYG917468:RYI917468 SIC917468:SIE917468 SRY917468:SSA917468 TBU917468:TBW917468 TLQ917468:TLS917468 TVM917468:TVO917468 UFI917468:UFK917468 UPE917468:UPG917468 UZA917468:UZC917468 VIW917468:VIY917468 VSS917468:VSU917468 WCO917468:WCQ917468 WMK917468:WMM917468 WWG917468:WWI917468 Z983005:AB983005 JU983004:JW983004 TQ983004:TS983004 ADM983004:ADO983004 ANI983004:ANK983004 AXE983004:AXG983004 BHA983004:BHC983004 BQW983004:BQY983004 CAS983004:CAU983004 CKO983004:CKQ983004 CUK983004:CUM983004 DEG983004:DEI983004 DOC983004:DOE983004 DXY983004:DYA983004 EHU983004:EHW983004 ERQ983004:ERS983004 FBM983004:FBO983004 FLI983004:FLK983004 FVE983004:FVG983004 GFA983004:GFC983004 GOW983004:GOY983004 GYS983004:GYU983004 HIO983004:HIQ983004 HSK983004:HSM983004 ICG983004:ICI983004 IMC983004:IME983004 IVY983004:IWA983004 JFU983004:JFW983004 JPQ983004:JPS983004 JZM983004:JZO983004 KJI983004:KJK983004 KTE983004:KTG983004 LDA983004:LDC983004 LMW983004:LMY983004 LWS983004:LWU983004 MGO983004:MGQ983004 MQK983004:MQM983004 NAG983004:NAI983004 NKC983004:NKE983004 NTY983004:NUA983004 ODU983004:ODW983004 ONQ983004:ONS983004 OXM983004:OXO983004 PHI983004:PHK983004 PRE983004:PRG983004 QBA983004:QBC983004 QKW983004:QKY983004 QUS983004:QUU983004 REO983004:REQ983004 ROK983004:ROM983004 RYG983004:RYI983004 SIC983004:SIE983004 SRY983004:SSA983004 TBU983004:TBW983004 TLQ983004:TLS983004 TVM983004:TVO983004 UFI983004:UFK983004 UPE983004:UPG983004 UZA983004:UZC983004 VIW983004:VIY983004 VSS983004:VSU983004 WCO983004:WCQ983004 WMK983004:WMM983004 WWG983004:WWI983004 WLN983059:WLQ983059 IX61:IX64 ST61:ST64 ACP61:ACP64 AML61:AML64 AWH61:AWH64 BGD61:BGD64 BPZ61:BPZ64 BZV61:BZV64 CJR61:CJR64 CTN61:CTN64 DDJ61:DDJ64 DNF61:DNF64 DXB61:DXB64 EGX61:EGX64 EQT61:EQT64 FAP61:FAP64 FKL61:FKL64 FUH61:FUH64 GED61:GED64 GNZ61:GNZ64 GXV61:GXV64 HHR61:HHR64 HRN61:HRN64 IBJ61:IBJ64 ILF61:ILF64 IVB61:IVB64 JEX61:JEX64 JOT61:JOT64 JYP61:JYP64 KIL61:KIL64 KSH61:KSH64 LCD61:LCD64 LLZ61:LLZ64 LVV61:LVV64 MFR61:MFR64 MPN61:MPN64 MZJ61:MZJ64 NJF61:NJF64 NTB61:NTB64 OCX61:OCX64 OMT61:OMT64 OWP61:OWP64 PGL61:PGL64 PQH61:PQH64 QAD61:QAD64 QJZ61:QJZ64 QTV61:QTV64 RDR61:RDR64 RNN61:RNN64 RXJ61:RXJ64 SHF61:SHF64 SRB61:SRB64 TAX61:TAX64 TKT61:TKT64 TUP61:TUP64 UEL61:UEL64 UOH61:UOH64 UYD61:UYD64 VHZ61:VHZ64 VRV61:VRV64 WBR61:WBR64 WLN61:WLN64 WVJ61:WVJ64 C65508:C65511 IX65507:IX65510 ST65507:ST65510 ACP65507:ACP65510 AML65507:AML65510 AWH65507:AWH65510 BGD65507:BGD65510 BPZ65507:BPZ65510 BZV65507:BZV65510 CJR65507:CJR65510 CTN65507:CTN65510 DDJ65507:DDJ65510 DNF65507:DNF65510 DXB65507:DXB65510 EGX65507:EGX65510 EQT65507:EQT65510 FAP65507:FAP65510 FKL65507:FKL65510 FUH65507:FUH65510 GED65507:GED65510 GNZ65507:GNZ65510 GXV65507:GXV65510 HHR65507:HHR65510 HRN65507:HRN65510 IBJ65507:IBJ65510 ILF65507:ILF65510 IVB65507:IVB65510 JEX65507:JEX65510 JOT65507:JOT65510 JYP65507:JYP65510 KIL65507:KIL65510 KSH65507:KSH65510 LCD65507:LCD65510 LLZ65507:LLZ65510 LVV65507:LVV65510 MFR65507:MFR65510 MPN65507:MPN65510 MZJ65507:MZJ65510 NJF65507:NJF65510 NTB65507:NTB65510 OCX65507:OCX65510 OMT65507:OMT65510 OWP65507:OWP65510 PGL65507:PGL65510 PQH65507:PQH65510 QAD65507:QAD65510 QJZ65507:QJZ65510 QTV65507:QTV65510 RDR65507:RDR65510 RNN65507:RNN65510 RXJ65507:RXJ65510 SHF65507:SHF65510 SRB65507:SRB65510 TAX65507:TAX65510 TKT65507:TKT65510 TUP65507:TUP65510 UEL65507:UEL65510 UOH65507:UOH65510 UYD65507:UYD65510 VHZ65507:VHZ65510 VRV65507:VRV65510 WBR65507:WBR65510 WLN65507:WLN65510 WVJ65507:WVJ65510 C131044:C131047 IX131043:IX131046 ST131043:ST131046 ACP131043:ACP131046 AML131043:AML131046 AWH131043:AWH131046 BGD131043:BGD131046 BPZ131043:BPZ131046 BZV131043:BZV131046 CJR131043:CJR131046 CTN131043:CTN131046 DDJ131043:DDJ131046 DNF131043:DNF131046 DXB131043:DXB131046 EGX131043:EGX131046 EQT131043:EQT131046 FAP131043:FAP131046 FKL131043:FKL131046 FUH131043:FUH131046 GED131043:GED131046 GNZ131043:GNZ131046 GXV131043:GXV131046 HHR131043:HHR131046 HRN131043:HRN131046 IBJ131043:IBJ131046 ILF131043:ILF131046 IVB131043:IVB131046 JEX131043:JEX131046 JOT131043:JOT131046 JYP131043:JYP131046 KIL131043:KIL131046 KSH131043:KSH131046 LCD131043:LCD131046 LLZ131043:LLZ131046 LVV131043:LVV131046 MFR131043:MFR131046 MPN131043:MPN131046 MZJ131043:MZJ131046 NJF131043:NJF131046 NTB131043:NTB131046 OCX131043:OCX131046 OMT131043:OMT131046 OWP131043:OWP131046 PGL131043:PGL131046 PQH131043:PQH131046 QAD131043:QAD131046 QJZ131043:QJZ131046 QTV131043:QTV131046 RDR131043:RDR131046 RNN131043:RNN131046 RXJ131043:RXJ131046 SHF131043:SHF131046 SRB131043:SRB131046 TAX131043:TAX131046 TKT131043:TKT131046 TUP131043:TUP131046 UEL131043:UEL131046 UOH131043:UOH131046 UYD131043:UYD131046 VHZ131043:VHZ131046 VRV131043:VRV131046 WBR131043:WBR131046 WLN131043:WLN131046 WVJ131043:WVJ131046 C196580:C196583 IX196579:IX196582 ST196579:ST196582 ACP196579:ACP196582 AML196579:AML196582 AWH196579:AWH196582 BGD196579:BGD196582 BPZ196579:BPZ196582 BZV196579:BZV196582 CJR196579:CJR196582 CTN196579:CTN196582 DDJ196579:DDJ196582 DNF196579:DNF196582 DXB196579:DXB196582 EGX196579:EGX196582 EQT196579:EQT196582 FAP196579:FAP196582 FKL196579:FKL196582 FUH196579:FUH196582 GED196579:GED196582 GNZ196579:GNZ196582 GXV196579:GXV196582 HHR196579:HHR196582 HRN196579:HRN196582 IBJ196579:IBJ196582 ILF196579:ILF196582 IVB196579:IVB196582 JEX196579:JEX196582 JOT196579:JOT196582 JYP196579:JYP196582 KIL196579:KIL196582 KSH196579:KSH196582 LCD196579:LCD196582 LLZ196579:LLZ196582 LVV196579:LVV196582 MFR196579:MFR196582 MPN196579:MPN196582 MZJ196579:MZJ196582 NJF196579:NJF196582 NTB196579:NTB196582 OCX196579:OCX196582 OMT196579:OMT196582 OWP196579:OWP196582 PGL196579:PGL196582 PQH196579:PQH196582 QAD196579:QAD196582 QJZ196579:QJZ196582 QTV196579:QTV196582 RDR196579:RDR196582 RNN196579:RNN196582 RXJ196579:RXJ196582 SHF196579:SHF196582 SRB196579:SRB196582 TAX196579:TAX196582 TKT196579:TKT196582 TUP196579:TUP196582 UEL196579:UEL196582 UOH196579:UOH196582 UYD196579:UYD196582 VHZ196579:VHZ196582 VRV196579:VRV196582 WBR196579:WBR196582 WLN196579:WLN196582 WVJ196579:WVJ196582 C262116:C262119 IX262115:IX262118 ST262115:ST262118 ACP262115:ACP262118 AML262115:AML262118 AWH262115:AWH262118 BGD262115:BGD262118 BPZ262115:BPZ262118 BZV262115:BZV262118 CJR262115:CJR262118 CTN262115:CTN262118 DDJ262115:DDJ262118 DNF262115:DNF262118 DXB262115:DXB262118 EGX262115:EGX262118 EQT262115:EQT262118 FAP262115:FAP262118 FKL262115:FKL262118 FUH262115:FUH262118 GED262115:GED262118 GNZ262115:GNZ262118 GXV262115:GXV262118 HHR262115:HHR262118 HRN262115:HRN262118 IBJ262115:IBJ262118 ILF262115:ILF262118 IVB262115:IVB262118 JEX262115:JEX262118 JOT262115:JOT262118 JYP262115:JYP262118 KIL262115:KIL262118 KSH262115:KSH262118 LCD262115:LCD262118 LLZ262115:LLZ262118 LVV262115:LVV262118 MFR262115:MFR262118 MPN262115:MPN262118 MZJ262115:MZJ262118 NJF262115:NJF262118 NTB262115:NTB262118 OCX262115:OCX262118 OMT262115:OMT262118 OWP262115:OWP262118 PGL262115:PGL262118 PQH262115:PQH262118 QAD262115:QAD262118 QJZ262115:QJZ262118 QTV262115:QTV262118 RDR262115:RDR262118 RNN262115:RNN262118 RXJ262115:RXJ262118 SHF262115:SHF262118 SRB262115:SRB262118 TAX262115:TAX262118 TKT262115:TKT262118 TUP262115:TUP262118 UEL262115:UEL262118 UOH262115:UOH262118 UYD262115:UYD262118 VHZ262115:VHZ262118 VRV262115:VRV262118 WBR262115:WBR262118 WLN262115:WLN262118 WVJ262115:WVJ262118 C327652:C327655 IX327651:IX327654 ST327651:ST327654 ACP327651:ACP327654 AML327651:AML327654 AWH327651:AWH327654 BGD327651:BGD327654 BPZ327651:BPZ327654 BZV327651:BZV327654 CJR327651:CJR327654 CTN327651:CTN327654 DDJ327651:DDJ327654 DNF327651:DNF327654 DXB327651:DXB327654 EGX327651:EGX327654 EQT327651:EQT327654 FAP327651:FAP327654 FKL327651:FKL327654 FUH327651:FUH327654 GED327651:GED327654 GNZ327651:GNZ327654 GXV327651:GXV327654 HHR327651:HHR327654 HRN327651:HRN327654 IBJ327651:IBJ327654 ILF327651:ILF327654 IVB327651:IVB327654 JEX327651:JEX327654 JOT327651:JOT327654 JYP327651:JYP327654 KIL327651:KIL327654 KSH327651:KSH327654 LCD327651:LCD327654 LLZ327651:LLZ327654 LVV327651:LVV327654 MFR327651:MFR327654 MPN327651:MPN327654 MZJ327651:MZJ327654 NJF327651:NJF327654 NTB327651:NTB327654 OCX327651:OCX327654 OMT327651:OMT327654 OWP327651:OWP327654 PGL327651:PGL327654 PQH327651:PQH327654 QAD327651:QAD327654 QJZ327651:QJZ327654 QTV327651:QTV327654 RDR327651:RDR327654 RNN327651:RNN327654 RXJ327651:RXJ327654 SHF327651:SHF327654 SRB327651:SRB327654 TAX327651:TAX327654 TKT327651:TKT327654 TUP327651:TUP327654 UEL327651:UEL327654 UOH327651:UOH327654 UYD327651:UYD327654 VHZ327651:VHZ327654 VRV327651:VRV327654 WBR327651:WBR327654 WLN327651:WLN327654 WVJ327651:WVJ327654 C393188:C393191 IX393187:IX393190 ST393187:ST393190 ACP393187:ACP393190 AML393187:AML393190 AWH393187:AWH393190 BGD393187:BGD393190 BPZ393187:BPZ393190 BZV393187:BZV393190 CJR393187:CJR393190 CTN393187:CTN393190 DDJ393187:DDJ393190 DNF393187:DNF393190 DXB393187:DXB393190 EGX393187:EGX393190 EQT393187:EQT393190 FAP393187:FAP393190 FKL393187:FKL393190 FUH393187:FUH393190 GED393187:GED393190 GNZ393187:GNZ393190 GXV393187:GXV393190 HHR393187:HHR393190 HRN393187:HRN393190 IBJ393187:IBJ393190 ILF393187:ILF393190 IVB393187:IVB393190 JEX393187:JEX393190 JOT393187:JOT393190 JYP393187:JYP393190 KIL393187:KIL393190 KSH393187:KSH393190 LCD393187:LCD393190 LLZ393187:LLZ393190 LVV393187:LVV393190 MFR393187:MFR393190 MPN393187:MPN393190 MZJ393187:MZJ393190 NJF393187:NJF393190 NTB393187:NTB393190 OCX393187:OCX393190 OMT393187:OMT393190 OWP393187:OWP393190 PGL393187:PGL393190 PQH393187:PQH393190 QAD393187:QAD393190 QJZ393187:QJZ393190 QTV393187:QTV393190 RDR393187:RDR393190 RNN393187:RNN393190 RXJ393187:RXJ393190 SHF393187:SHF393190 SRB393187:SRB393190 TAX393187:TAX393190 TKT393187:TKT393190 TUP393187:TUP393190 UEL393187:UEL393190 UOH393187:UOH393190 UYD393187:UYD393190 VHZ393187:VHZ393190 VRV393187:VRV393190 WBR393187:WBR393190 WLN393187:WLN393190 WVJ393187:WVJ393190 C458724:C458727 IX458723:IX458726 ST458723:ST458726 ACP458723:ACP458726 AML458723:AML458726 AWH458723:AWH458726 BGD458723:BGD458726 BPZ458723:BPZ458726 BZV458723:BZV458726 CJR458723:CJR458726 CTN458723:CTN458726 DDJ458723:DDJ458726 DNF458723:DNF458726 DXB458723:DXB458726 EGX458723:EGX458726 EQT458723:EQT458726 FAP458723:FAP458726 FKL458723:FKL458726 FUH458723:FUH458726 GED458723:GED458726 GNZ458723:GNZ458726 GXV458723:GXV458726 HHR458723:HHR458726 HRN458723:HRN458726 IBJ458723:IBJ458726 ILF458723:ILF458726 IVB458723:IVB458726 JEX458723:JEX458726 JOT458723:JOT458726 JYP458723:JYP458726 KIL458723:KIL458726 KSH458723:KSH458726 LCD458723:LCD458726 LLZ458723:LLZ458726 LVV458723:LVV458726 MFR458723:MFR458726 MPN458723:MPN458726 MZJ458723:MZJ458726 NJF458723:NJF458726 NTB458723:NTB458726 OCX458723:OCX458726 OMT458723:OMT458726 OWP458723:OWP458726 PGL458723:PGL458726 PQH458723:PQH458726 QAD458723:QAD458726 QJZ458723:QJZ458726 QTV458723:QTV458726 RDR458723:RDR458726 RNN458723:RNN458726 RXJ458723:RXJ458726 SHF458723:SHF458726 SRB458723:SRB458726 TAX458723:TAX458726 TKT458723:TKT458726 TUP458723:TUP458726 UEL458723:UEL458726 UOH458723:UOH458726 UYD458723:UYD458726 VHZ458723:VHZ458726 VRV458723:VRV458726 WBR458723:WBR458726 WLN458723:WLN458726 WVJ458723:WVJ458726 C524260:C524263 IX524259:IX524262 ST524259:ST524262 ACP524259:ACP524262 AML524259:AML524262 AWH524259:AWH524262 BGD524259:BGD524262 BPZ524259:BPZ524262 BZV524259:BZV524262 CJR524259:CJR524262 CTN524259:CTN524262 DDJ524259:DDJ524262 DNF524259:DNF524262 DXB524259:DXB524262 EGX524259:EGX524262 EQT524259:EQT524262 FAP524259:FAP524262 FKL524259:FKL524262 FUH524259:FUH524262 GED524259:GED524262 GNZ524259:GNZ524262 GXV524259:GXV524262 HHR524259:HHR524262 HRN524259:HRN524262 IBJ524259:IBJ524262 ILF524259:ILF524262 IVB524259:IVB524262 JEX524259:JEX524262 JOT524259:JOT524262 JYP524259:JYP524262 KIL524259:KIL524262 KSH524259:KSH524262 LCD524259:LCD524262 LLZ524259:LLZ524262 LVV524259:LVV524262 MFR524259:MFR524262 MPN524259:MPN524262 MZJ524259:MZJ524262 NJF524259:NJF524262 NTB524259:NTB524262 OCX524259:OCX524262 OMT524259:OMT524262 OWP524259:OWP524262 PGL524259:PGL524262 PQH524259:PQH524262 QAD524259:QAD524262 QJZ524259:QJZ524262 QTV524259:QTV524262 RDR524259:RDR524262 RNN524259:RNN524262 RXJ524259:RXJ524262 SHF524259:SHF524262 SRB524259:SRB524262 TAX524259:TAX524262 TKT524259:TKT524262 TUP524259:TUP524262 UEL524259:UEL524262 UOH524259:UOH524262 UYD524259:UYD524262 VHZ524259:VHZ524262 VRV524259:VRV524262 WBR524259:WBR524262 WLN524259:WLN524262 WVJ524259:WVJ524262 C589796:C589799 IX589795:IX589798 ST589795:ST589798 ACP589795:ACP589798 AML589795:AML589798 AWH589795:AWH589798 BGD589795:BGD589798 BPZ589795:BPZ589798 BZV589795:BZV589798 CJR589795:CJR589798 CTN589795:CTN589798 DDJ589795:DDJ589798 DNF589795:DNF589798 DXB589795:DXB589798 EGX589795:EGX589798 EQT589795:EQT589798 FAP589795:FAP589798 FKL589795:FKL589798 FUH589795:FUH589798 GED589795:GED589798 GNZ589795:GNZ589798 GXV589795:GXV589798 HHR589795:HHR589798 HRN589795:HRN589798 IBJ589795:IBJ589798 ILF589795:ILF589798 IVB589795:IVB589798 JEX589795:JEX589798 JOT589795:JOT589798 JYP589795:JYP589798 KIL589795:KIL589798 KSH589795:KSH589798 LCD589795:LCD589798 LLZ589795:LLZ589798 LVV589795:LVV589798 MFR589795:MFR589798 MPN589795:MPN589798 MZJ589795:MZJ589798 NJF589795:NJF589798 NTB589795:NTB589798 OCX589795:OCX589798 OMT589795:OMT589798 OWP589795:OWP589798 PGL589795:PGL589798 PQH589795:PQH589798 QAD589795:QAD589798 QJZ589795:QJZ589798 QTV589795:QTV589798 RDR589795:RDR589798 RNN589795:RNN589798 RXJ589795:RXJ589798 SHF589795:SHF589798 SRB589795:SRB589798 TAX589795:TAX589798 TKT589795:TKT589798 TUP589795:TUP589798 UEL589795:UEL589798 UOH589795:UOH589798 UYD589795:UYD589798 VHZ589795:VHZ589798 VRV589795:VRV589798 WBR589795:WBR589798 WLN589795:WLN589798 WVJ589795:WVJ589798 C655332:C655335 IX655331:IX655334 ST655331:ST655334 ACP655331:ACP655334 AML655331:AML655334 AWH655331:AWH655334 BGD655331:BGD655334 BPZ655331:BPZ655334 BZV655331:BZV655334 CJR655331:CJR655334 CTN655331:CTN655334 DDJ655331:DDJ655334 DNF655331:DNF655334 DXB655331:DXB655334 EGX655331:EGX655334 EQT655331:EQT655334 FAP655331:FAP655334 FKL655331:FKL655334 FUH655331:FUH655334 GED655331:GED655334 GNZ655331:GNZ655334 GXV655331:GXV655334 HHR655331:HHR655334 HRN655331:HRN655334 IBJ655331:IBJ655334 ILF655331:ILF655334 IVB655331:IVB655334 JEX655331:JEX655334 JOT655331:JOT655334 JYP655331:JYP655334 KIL655331:KIL655334 KSH655331:KSH655334 LCD655331:LCD655334 LLZ655331:LLZ655334 LVV655331:LVV655334 MFR655331:MFR655334 MPN655331:MPN655334 MZJ655331:MZJ655334 NJF655331:NJF655334 NTB655331:NTB655334 OCX655331:OCX655334 OMT655331:OMT655334 OWP655331:OWP655334 PGL655331:PGL655334 PQH655331:PQH655334 QAD655331:QAD655334 QJZ655331:QJZ655334 QTV655331:QTV655334 RDR655331:RDR655334 RNN655331:RNN655334 RXJ655331:RXJ655334 SHF655331:SHF655334 SRB655331:SRB655334 TAX655331:TAX655334 TKT655331:TKT655334 TUP655331:TUP655334 UEL655331:UEL655334 UOH655331:UOH655334 UYD655331:UYD655334 VHZ655331:VHZ655334 VRV655331:VRV655334 WBR655331:WBR655334 WLN655331:WLN655334 WVJ655331:WVJ655334 C720868:C720871 IX720867:IX720870 ST720867:ST720870 ACP720867:ACP720870 AML720867:AML720870 AWH720867:AWH720870 BGD720867:BGD720870 BPZ720867:BPZ720870 BZV720867:BZV720870 CJR720867:CJR720870 CTN720867:CTN720870 DDJ720867:DDJ720870 DNF720867:DNF720870 DXB720867:DXB720870 EGX720867:EGX720870 EQT720867:EQT720870 FAP720867:FAP720870 FKL720867:FKL720870 FUH720867:FUH720870 GED720867:GED720870 GNZ720867:GNZ720870 GXV720867:GXV720870 HHR720867:HHR720870 HRN720867:HRN720870 IBJ720867:IBJ720870 ILF720867:ILF720870 IVB720867:IVB720870 JEX720867:JEX720870 JOT720867:JOT720870 JYP720867:JYP720870 KIL720867:KIL720870 KSH720867:KSH720870 LCD720867:LCD720870 LLZ720867:LLZ720870 LVV720867:LVV720870 MFR720867:MFR720870 MPN720867:MPN720870 MZJ720867:MZJ720870 NJF720867:NJF720870 NTB720867:NTB720870 OCX720867:OCX720870 OMT720867:OMT720870 OWP720867:OWP720870 PGL720867:PGL720870 PQH720867:PQH720870 QAD720867:QAD720870 QJZ720867:QJZ720870 QTV720867:QTV720870 RDR720867:RDR720870 RNN720867:RNN720870 RXJ720867:RXJ720870 SHF720867:SHF720870 SRB720867:SRB720870 TAX720867:TAX720870 TKT720867:TKT720870 TUP720867:TUP720870 UEL720867:UEL720870 UOH720867:UOH720870 UYD720867:UYD720870 VHZ720867:VHZ720870 VRV720867:VRV720870 WBR720867:WBR720870 WLN720867:WLN720870 WVJ720867:WVJ720870 C786404:C786407 IX786403:IX786406 ST786403:ST786406 ACP786403:ACP786406 AML786403:AML786406 AWH786403:AWH786406 BGD786403:BGD786406 BPZ786403:BPZ786406 BZV786403:BZV786406 CJR786403:CJR786406 CTN786403:CTN786406 DDJ786403:DDJ786406 DNF786403:DNF786406 DXB786403:DXB786406 EGX786403:EGX786406 EQT786403:EQT786406 FAP786403:FAP786406 FKL786403:FKL786406 FUH786403:FUH786406 GED786403:GED786406 GNZ786403:GNZ786406 GXV786403:GXV786406 HHR786403:HHR786406 HRN786403:HRN786406 IBJ786403:IBJ786406 ILF786403:ILF786406 IVB786403:IVB786406 JEX786403:JEX786406 JOT786403:JOT786406 JYP786403:JYP786406 KIL786403:KIL786406 KSH786403:KSH786406 LCD786403:LCD786406 LLZ786403:LLZ786406 LVV786403:LVV786406 MFR786403:MFR786406 MPN786403:MPN786406 MZJ786403:MZJ786406 NJF786403:NJF786406 NTB786403:NTB786406 OCX786403:OCX786406 OMT786403:OMT786406 OWP786403:OWP786406 PGL786403:PGL786406 PQH786403:PQH786406 QAD786403:QAD786406 QJZ786403:QJZ786406 QTV786403:QTV786406 RDR786403:RDR786406 RNN786403:RNN786406 RXJ786403:RXJ786406 SHF786403:SHF786406 SRB786403:SRB786406 TAX786403:TAX786406 TKT786403:TKT786406 TUP786403:TUP786406 UEL786403:UEL786406 UOH786403:UOH786406 UYD786403:UYD786406 VHZ786403:VHZ786406 VRV786403:VRV786406 WBR786403:WBR786406 WLN786403:WLN786406 WVJ786403:WVJ786406 C851940:C851943 IX851939:IX851942 ST851939:ST851942 ACP851939:ACP851942 AML851939:AML851942 AWH851939:AWH851942 BGD851939:BGD851942 BPZ851939:BPZ851942 BZV851939:BZV851942 CJR851939:CJR851942 CTN851939:CTN851942 DDJ851939:DDJ851942 DNF851939:DNF851942 DXB851939:DXB851942 EGX851939:EGX851942 EQT851939:EQT851942 FAP851939:FAP851942 FKL851939:FKL851942 FUH851939:FUH851942 GED851939:GED851942 GNZ851939:GNZ851942 GXV851939:GXV851942 HHR851939:HHR851942 HRN851939:HRN851942 IBJ851939:IBJ851942 ILF851939:ILF851942 IVB851939:IVB851942 JEX851939:JEX851942 JOT851939:JOT851942 JYP851939:JYP851942 KIL851939:KIL851942 KSH851939:KSH851942 LCD851939:LCD851942 LLZ851939:LLZ851942 LVV851939:LVV851942 MFR851939:MFR851942 MPN851939:MPN851942 MZJ851939:MZJ851942 NJF851939:NJF851942 NTB851939:NTB851942 OCX851939:OCX851942 OMT851939:OMT851942 OWP851939:OWP851942 PGL851939:PGL851942 PQH851939:PQH851942 QAD851939:QAD851942 QJZ851939:QJZ851942 QTV851939:QTV851942 RDR851939:RDR851942 RNN851939:RNN851942 RXJ851939:RXJ851942 SHF851939:SHF851942 SRB851939:SRB851942 TAX851939:TAX851942 TKT851939:TKT851942 TUP851939:TUP851942 UEL851939:UEL851942 UOH851939:UOH851942 UYD851939:UYD851942 VHZ851939:VHZ851942 VRV851939:VRV851942 WBR851939:WBR851942 WLN851939:WLN851942 WVJ851939:WVJ851942 C917476:C917479 IX917475:IX917478 ST917475:ST917478 ACP917475:ACP917478 AML917475:AML917478 AWH917475:AWH917478 BGD917475:BGD917478 BPZ917475:BPZ917478 BZV917475:BZV917478 CJR917475:CJR917478 CTN917475:CTN917478 DDJ917475:DDJ917478 DNF917475:DNF917478 DXB917475:DXB917478 EGX917475:EGX917478 EQT917475:EQT917478 FAP917475:FAP917478 FKL917475:FKL917478 FUH917475:FUH917478 GED917475:GED917478 GNZ917475:GNZ917478 GXV917475:GXV917478 HHR917475:HHR917478 HRN917475:HRN917478 IBJ917475:IBJ917478 ILF917475:ILF917478 IVB917475:IVB917478 JEX917475:JEX917478 JOT917475:JOT917478 JYP917475:JYP917478 KIL917475:KIL917478 KSH917475:KSH917478 LCD917475:LCD917478 LLZ917475:LLZ917478 LVV917475:LVV917478 MFR917475:MFR917478 MPN917475:MPN917478 MZJ917475:MZJ917478 NJF917475:NJF917478 NTB917475:NTB917478 OCX917475:OCX917478 OMT917475:OMT917478 OWP917475:OWP917478 PGL917475:PGL917478 PQH917475:PQH917478 QAD917475:QAD917478 QJZ917475:QJZ917478 QTV917475:QTV917478 RDR917475:RDR917478 RNN917475:RNN917478 RXJ917475:RXJ917478 SHF917475:SHF917478 SRB917475:SRB917478 TAX917475:TAX917478 TKT917475:TKT917478 TUP917475:TUP917478 UEL917475:UEL917478 UOH917475:UOH917478 UYD917475:UYD917478 VHZ917475:VHZ917478 VRV917475:VRV917478 WBR917475:WBR917478 WLN917475:WLN917478 WVJ917475:WVJ917478 C983012:C983015 IX983011:IX983014 ST983011:ST983014 ACP983011:ACP983014 AML983011:AML983014 AWH983011:AWH983014 BGD983011:BGD983014 BPZ983011:BPZ983014 BZV983011:BZV983014 CJR983011:CJR983014 CTN983011:CTN983014 DDJ983011:DDJ983014 DNF983011:DNF983014 DXB983011:DXB983014 EGX983011:EGX983014 EQT983011:EQT983014 FAP983011:FAP983014 FKL983011:FKL983014 FUH983011:FUH983014 GED983011:GED983014 GNZ983011:GNZ983014 GXV983011:GXV983014 HHR983011:HHR983014 HRN983011:HRN983014 IBJ983011:IBJ983014 ILF983011:ILF983014 IVB983011:IVB983014 JEX983011:JEX983014 JOT983011:JOT983014 JYP983011:JYP983014 KIL983011:KIL983014 KSH983011:KSH983014 LCD983011:LCD983014 LLZ983011:LLZ983014 LVV983011:LVV983014 MFR983011:MFR983014 MPN983011:MPN983014 MZJ983011:MZJ983014 NJF983011:NJF983014 NTB983011:NTB983014 OCX983011:OCX983014 OMT983011:OMT983014 OWP983011:OWP983014 PGL983011:PGL983014 PQH983011:PQH983014 QAD983011:QAD983014 QJZ983011:QJZ983014 QTV983011:QTV983014 RDR983011:RDR983014 RNN983011:RNN983014 RXJ983011:RXJ983014 SHF983011:SHF983014 SRB983011:SRB983014 TAX983011:TAX983014 TKT983011:TKT983014 TUP983011:TUP983014 UEL983011:UEL983014 UOH983011:UOH983014 UYD983011:UYD983014 VHZ983011:VHZ983014 VRV983011:VRV983014 WBR983011:WBR983014 WLN983011:WLN983014 WVJ983011:WVJ983014 WVJ983059:WVM983059 IX53:JA60 ST53:SW60 ACP53:ACS60 AML53:AMO60 AWH53:AWK60 BGD53:BGG60 BPZ53:BQC60 BZV53:BZY60 CJR53:CJU60 CTN53:CTQ60 DDJ53:DDM60 DNF53:DNI60 DXB53:DXE60 EGX53:EHA60 EQT53:EQW60 FAP53:FAS60 FKL53:FKO60 FUH53:FUK60 GED53:GEG60 GNZ53:GOC60 GXV53:GXY60 HHR53:HHU60 HRN53:HRQ60 IBJ53:IBM60 ILF53:ILI60 IVB53:IVE60 JEX53:JFA60 JOT53:JOW60 JYP53:JYS60 KIL53:KIO60 KSH53:KSK60 LCD53:LCG60 LLZ53:LMC60 LVV53:LVY60 MFR53:MFU60 MPN53:MPQ60 MZJ53:MZM60 NJF53:NJI60 NTB53:NTE60 OCX53:ODA60 OMT53:OMW60 OWP53:OWS60 PGL53:PGO60 PQH53:PQK60 QAD53:QAG60 QJZ53:QKC60 QTV53:QTY60 RDR53:RDU60 RNN53:RNQ60 RXJ53:RXM60 SHF53:SHI60 SRB53:SRE60 TAX53:TBA60 TKT53:TKW60 TUP53:TUS60 UEL53:UEO60 UOH53:UOK60 UYD53:UYG60 VHZ53:VIC60 VRV53:VRY60 WBR53:WBU60 WLN53:WLQ60 WVJ53:WVM60 C65500:F65507 IX65499:JA65506 ST65499:SW65506 ACP65499:ACS65506 AML65499:AMO65506 AWH65499:AWK65506 BGD65499:BGG65506 BPZ65499:BQC65506 BZV65499:BZY65506 CJR65499:CJU65506 CTN65499:CTQ65506 DDJ65499:DDM65506 DNF65499:DNI65506 DXB65499:DXE65506 EGX65499:EHA65506 EQT65499:EQW65506 FAP65499:FAS65506 FKL65499:FKO65506 FUH65499:FUK65506 GED65499:GEG65506 GNZ65499:GOC65506 GXV65499:GXY65506 HHR65499:HHU65506 HRN65499:HRQ65506 IBJ65499:IBM65506 ILF65499:ILI65506 IVB65499:IVE65506 JEX65499:JFA65506 JOT65499:JOW65506 JYP65499:JYS65506 KIL65499:KIO65506 KSH65499:KSK65506 LCD65499:LCG65506 LLZ65499:LMC65506 LVV65499:LVY65506 MFR65499:MFU65506 MPN65499:MPQ65506 MZJ65499:MZM65506 NJF65499:NJI65506 NTB65499:NTE65506 OCX65499:ODA65506 OMT65499:OMW65506 OWP65499:OWS65506 PGL65499:PGO65506 PQH65499:PQK65506 QAD65499:QAG65506 QJZ65499:QKC65506 QTV65499:QTY65506 RDR65499:RDU65506 RNN65499:RNQ65506 RXJ65499:RXM65506 SHF65499:SHI65506 SRB65499:SRE65506 TAX65499:TBA65506 TKT65499:TKW65506 TUP65499:TUS65506 UEL65499:UEO65506 UOH65499:UOK65506 UYD65499:UYG65506 VHZ65499:VIC65506 VRV65499:VRY65506 WBR65499:WBU65506 WLN65499:WLQ65506 WVJ65499:WVM65506 C131036:F131043 IX131035:JA131042 ST131035:SW131042 ACP131035:ACS131042 AML131035:AMO131042 AWH131035:AWK131042 BGD131035:BGG131042 BPZ131035:BQC131042 BZV131035:BZY131042 CJR131035:CJU131042 CTN131035:CTQ131042 DDJ131035:DDM131042 DNF131035:DNI131042 DXB131035:DXE131042 EGX131035:EHA131042 EQT131035:EQW131042 FAP131035:FAS131042 FKL131035:FKO131042 FUH131035:FUK131042 GED131035:GEG131042 GNZ131035:GOC131042 GXV131035:GXY131042 HHR131035:HHU131042 HRN131035:HRQ131042 IBJ131035:IBM131042 ILF131035:ILI131042 IVB131035:IVE131042 JEX131035:JFA131042 JOT131035:JOW131042 JYP131035:JYS131042 KIL131035:KIO131042 KSH131035:KSK131042 LCD131035:LCG131042 LLZ131035:LMC131042 LVV131035:LVY131042 MFR131035:MFU131042 MPN131035:MPQ131042 MZJ131035:MZM131042 NJF131035:NJI131042 NTB131035:NTE131042 OCX131035:ODA131042 OMT131035:OMW131042 OWP131035:OWS131042 PGL131035:PGO131042 PQH131035:PQK131042 QAD131035:QAG131042 QJZ131035:QKC131042 QTV131035:QTY131042 RDR131035:RDU131042 RNN131035:RNQ131042 RXJ131035:RXM131042 SHF131035:SHI131042 SRB131035:SRE131042 TAX131035:TBA131042 TKT131035:TKW131042 TUP131035:TUS131042 UEL131035:UEO131042 UOH131035:UOK131042 UYD131035:UYG131042 VHZ131035:VIC131042 VRV131035:VRY131042 WBR131035:WBU131042 WLN131035:WLQ131042 WVJ131035:WVM131042 C196572:F196579 IX196571:JA196578 ST196571:SW196578 ACP196571:ACS196578 AML196571:AMO196578 AWH196571:AWK196578 BGD196571:BGG196578 BPZ196571:BQC196578 BZV196571:BZY196578 CJR196571:CJU196578 CTN196571:CTQ196578 DDJ196571:DDM196578 DNF196571:DNI196578 DXB196571:DXE196578 EGX196571:EHA196578 EQT196571:EQW196578 FAP196571:FAS196578 FKL196571:FKO196578 FUH196571:FUK196578 GED196571:GEG196578 GNZ196571:GOC196578 GXV196571:GXY196578 HHR196571:HHU196578 HRN196571:HRQ196578 IBJ196571:IBM196578 ILF196571:ILI196578 IVB196571:IVE196578 JEX196571:JFA196578 JOT196571:JOW196578 JYP196571:JYS196578 KIL196571:KIO196578 KSH196571:KSK196578 LCD196571:LCG196578 LLZ196571:LMC196578 LVV196571:LVY196578 MFR196571:MFU196578 MPN196571:MPQ196578 MZJ196571:MZM196578 NJF196571:NJI196578 NTB196571:NTE196578 OCX196571:ODA196578 OMT196571:OMW196578 OWP196571:OWS196578 PGL196571:PGO196578 PQH196571:PQK196578 QAD196571:QAG196578 QJZ196571:QKC196578 QTV196571:QTY196578 RDR196571:RDU196578 RNN196571:RNQ196578 RXJ196571:RXM196578 SHF196571:SHI196578 SRB196571:SRE196578 TAX196571:TBA196578 TKT196571:TKW196578 TUP196571:TUS196578 UEL196571:UEO196578 UOH196571:UOK196578 UYD196571:UYG196578 VHZ196571:VIC196578 VRV196571:VRY196578 WBR196571:WBU196578 WLN196571:WLQ196578 WVJ196571:WVM196578 C262108:F262115 IX262107:JA262114 ST262107:SW262114 ACP262107:ACS262114 AML262107:AMO262114 AWH262107:AWK262114 BGD262107:BGG262114 BPZ262107:BQC262114 BZV262107:BZY262114 CJR262107:CJU262114 CTN262107:CTQ262114 DDJ262107:DDM262114 DNF262107:DNI262114 DXB262107:DXE262114 EGX262107:EHA262114 EQT262107:EQW262114 FAP262107:FAS262114 FKL262107:FKO262114 FUH262107:FUK262114 GED262107:GEG262114 GNZ262107:GOC262114 GXV262107:GXY262114 HHR262107:HHU262114 HRN262107:HRQ262114 IBJ262107:IBM262114 ILF262107:ILI262114 IVB262107:IVE262114 JEX262107:JFA262114 JOT262107:JOW262114 JYP262107:JYS262114 KIL262107:KIO262114 KSH262107:KSK262114 LCD262107:LCG262114 LLZ262107:LMC262114 LVV262107:LVY262114 MFR262107:MFU262114 MPN262107:MPQ262114 MZJ262107:MZM262114 NJF262107:NJI262114 NTB262107:NTE262114 OCX262107:ODA262114 OMT262107:OMW262114 OWP262107:OWS262114 PGL262107:PGO262114 PQH262107:PQK262114 QAD262107:QAG262114 QJZ262107:QKC262114 QTV262107:QTY262114 RDR262107:RDU262114 RNN262107:RNQ262114 RXJ262107:RXM262114 SHF262107:SHI262114 SRB262107:SRE262114 TAX262107:TBA262114 TKT262107:TKW262114 TUP262107:TUS262114 UEL262107:UEO262114 UOH262107:UOK262114 UYD262107:UYG262114 VHZ262107:VIC262114 VRV262107:VRY262114 WBR262107:WBU262114 WLN262107:WLQ262114 WVJ262107:WVM262114 C327644:F327651 IX327643:JA327650 ST327643:SW327650 ACP327643:ACS327650 AML327643:AMO327650 AWH327643:AWK327650 BGD327643:BGG327650 BPZ327643:BQC327650 BZV327643:BZY327650 CJR327643:CJU327650 CTN327643:CTQ327650 DDJ327643:DDM327650 DNF327643:DNI327650 DXB327643:DXE327650 EGX327643:EHA327650 EQT327643:EQW327650 FAP327643:FAS327650 FKL327643:FKO327650 FUH327643:FUK327650 GED327643:GEG327650 GNZ327643:GOC327650 GXV327643:GXY327650 HHR327643:HHU327650 HRN327643:HRQ327650 IBJ327643:IBM327650 ILF327643:ILI327650 IVB327643:IVE327650 JEX327643:JFA327650 JOT327643:JOW327650 JYP327643:JYS327650 KIL327643:KIO327650 KSH327643:KSK327650 LCD327643:LCG327650 LLZ327643:LMC327650 LVV327643:LVY327650 MFR327643:MFU327650 MPN327643:MPQ327650 MZJ327643:MZM327650 NJF327643:NJI327650 NTB327643:NTE327650 OCX327643:ODA327650 OMT327643:OMW327650 OWP327643:OWS327650 PGL327643:PGO327650 PQH327643:PQK327650 QAD327643:QAG327650 QJZ327643:QKC327650 QTV327643:QTY327650 RDR327643:RDU327650 RNN327643:RNQ327650 RXJ327643:RXM327650 SHF327643:SHI327650 SRB327643:SRE327650 TAX327643:TBA327650 TKT327643:TKW327650 TUP327643:TUS327650 UEL327643:UEO327650 UOH327643:UOK327650 UYD327643:UYG327650 VHZ327643:VIC327650 VRV327643:VRY327650 WBR327643:WBU327650 WLN327643:WLQ327650 WVJ327643:WVM327650 C393180:F393187 IX393179:JA393186 ST393179:SW393186 ACP393179:ACS393186 AML393179:AMO393186 AWH393179:AWK393186 BGD393179:BGG393186 BPZ393179:BQC393186 BZV393179:BZY393186 CJR393179:CJU393186 CTN393179:CTQ393186 DDJ393179:DDM393186 DNF393179:DNI393186 DXB393179:DXE393186 EGX393179:EHA393186 EQT393179:EQW393186 FAP393179:FAS393186 FKL393179:FKO393186 FUH393179:FUK393186 GED393179:GEG393186 GNZ393179:GOC393186 GXV393179:GXY393186 HHR393179:HHU393186 HRN393179:HRQ393186 IBJ393179:IBM393186 ILF393179:ILI393186 IVB393179:IVE393186 JEX393179:JFA393186 JOT393179:JOW393186 JYP393179:JYS393186 KIL393179:KIO393186 KSH393179:KSK393186 LCD393179:LCG393186 LLZ393179:LMC393186 LVV393179:LVY393186 MFR393179:MFU393186 MPN393179:MPQ393186 MZJ393179:MZM393186 NJF393179:NJI393186 NTB393179:NTE393186 OCX393179:ODA393186 OMT393179:OMW393186 OWP393179:OWS393186 PGL393179:PGO393186 PQH393179:PQK393186 QAD393179:QAG393186 QJZ393179:QKC393186 QTV393179:QTY393186 RDR393179:RDU393186 RNN393179:RNQ393186 RXJ393179:RXM393186 SHF393179:SHI393186 SRB393179:SRE393186 TAX393179:TBA393186 TKT393179:TKW393186 TUP393179:TUS393186 UEL393179:UEO393186 UOH393179:UOK393186 UYD393179:UYG393186 VHZ393179:VIC393186 VRV393179:VRY393186 WBR393179:WBU393186 WLN393179:WLQ393186 WVJ393179:WVM393186 C458716:F458723 IX458715:JA458722 ST458715:SW458722 ACP458715:ACS458722 AML458715:AMO458722 AWH458715:AWK458722 BGD458715:BGG458722 BPZ458715:BQC458722 BZV458715:BZY458722 CJR458715:CJU458722 CTN458715:CTQ458722 DDJ458715:DDM458722 DNF458715:DNI458722 DXB458715:DXE458722 EGX458715:EHA458722 EQT458715:EQW458722 FAP458715:FAS458722 FKL458715:FKO458722 FUH458715:FUK458722 GED458715:GEG458722 GNZ458715:GOC458722 GXV458715:GXY458722 HHR458715:HHU458722 HRN458715:HRQ458722 IBJ458715:IBM458722 ILF458715:ILI458722 IVB458715:IVE458722 JEX458715:JFA458722 JOT458715:JOW458722 JYP458715:JYS458722 KIL458715:KIO458722 KSH458715:KSK458722 LCD458715:LCG458722 LLZ458715:LMC458722 LVV458715:LVY458722 MFR458715:MFU458722 MPN458715:MPQ458722 MZJ458715:MZM458722 NJF458715:NJI458722 NTB458715:NTE458722 OCX458715:ODA458722 OMT458715:OMW458722 OWP458715:OWS458722 PGL458715:PGO458722 PQH458715:PQK458722 QAD458715:QAG458722 QJZ458715:QKC458722 QTV458715:QTY458722 RDR458715:RDU458722 RNN458715:RNQ458722 RXJ458715:RXM458722 SHF458715:SHI458722 SRB458715:SRE458722 TAX458715:TBA458722 TKT458715:TKW458722 TUP458715:TUS458722 UEL458715:UEO458722 UOH458715:UOK458722 UYD458715:UYG458722 VHZ458715:VIC458722 VRV458715:VRY458722 WBR458715:WBU458722 WLN458715:WLQ458722 WVJ458715:WVM458722 C524252:F524259 IX524251:JA524258 ST524251:SW524258 ACP524251:ACS524258 AML524251:AMO524258 AWH524251:AWK524258 BGD524251:BGG524258 BPZ524251:BQC524258 BZV524251:BZY524258 CJR524251:CJU524258 CTN524251:CTQ524258 DDJ524251:DDM524258 DNF524251:DNI524258 DXB524251:DXE524258 EGX524251:EHA524258 EQT524251:EQW524258 FAP524251:FAS524258 FKL524251:FKO524258 FUH524251:FUK524258 GED524251:GEG524258 GNZ524251:GOC524258 GXV524251:GXY524258 HHR524251:HHU524258 HRN524251:HRQ524258 IBJ524251:IBM524258 ILF524251:ILI524258 IVB524251:IVE524258 JEX524251:JFA524258 JOT524251:JOW524258 JYP524251:JYS524258 KIL524251:KIO524258 KSH524251:KSK524258 LCD524251:LCG524258 LLZ524251:LMC524258 LVV524251:LVY524258 MFR524251:MFU524258 MPN524251:MPQ524258 MZJ524251:MZM524258 NJF524251:NJI524258 NTB524251:NTE524258 OCX524251:ODA524258 OMT524251:OMW524258 OWP524251:OWS524258 PGL524251:PGO524258 PQH524251:PQK524258 QAD524251:QAG524258 QJZ524251:QKC524258 QTV524251:QTY524258 RDR524251:RDU524258 RNN524251:RNQ524258 RXJ524251:RXM524258 SHF524251:SHI524258 SRB524251:SRE524258 TAX524251:TBA524258 TKT524251:TKW524258 TUP524251:TUS524258 UEL524251:UEO524258 UOH524251:UOK524258 UYD524251:UYG524258 VHZ524251:VIC524258 VRV524251:VRY524258 WBR524251:WBU524258 WLN524251:WLQ524258 WVJ524251:WVM524258 C589788:F589795 IX589787:JA589794 ST589787:SW589794 ACP589787:ACS589794 AML589787:AMO589794 AWH589787:AWK589794 BGD589787:BGG589794 BPZ589787:BQC589794 BZV589787:BZY589794 CJR589787:CJU589794 CTN589787:CTQ589794 DDJ589787:DDM589794 DNF589787:DNI589794 DXB589787:DXE589794 EGX589787:EHA589794 EQT589787:EQW589794 FAP589787:FAS589794 FKL589787:FKO589794 FUH589787:FUK589794 GED589787:GEG589794 GNZ589787:GOC589794 GXV589787:GXY589794 HHR589787:HHU589794 HRN589787:HRQ589794 IBJ589787:IBM589794 ILF589787:ILI589794 IVB589787:IVE589794 JEX589787:JFA589794 JOT589787:JOW589794 JYP589787:JYS589794 KIL589787:KIO589794 KSH589787:KSK589794 LCD589787:LCG589794 LLZ589787:LMC589794 LVV589787:LVY589794 MFR589787:MFU589794 MPN589787:MPQ589794 MZJ589787:MZM589794 NJF589787:NJI589794 NTB589787:NTE589794 OCX589787:ODA589794 OMT589787:OMW589794 OWP589787:OWS589794 PGL589787:PGO589794 PQH589787:PQK589794 QAD589787:QAG589794 QJZ589787:QKC589794 QTV589787:QTY589794 RDR589787:RDU589794 RNN589787:RNQ589794 RXJ589787:RXM589794 SHF589787:SHI589794 SRB589787:SRE589794 TAX589787:TBA589794 TKT589787:TKW589794 TUP589787:TUS589794 UEL589787:UEO589794 UOH589787:UOK589794 UYD589787:UYG589794 VHZ589787:VIC589794 VRV589787:VRY589794 WBR589787:WBU589794 WLN589787:WLQ589794 WVJ589787:WVM589794 C655324:F655331 IX655323:JA655330 ST655323:SW655330 ACP655323:ACS655330 AML655323:AMO655330 AWH655323:AWK655330 BGD655323:BGG655330 BPZ655323:BQC655330 BZV655323:BZY655330 CJR655323:CJU655330 CTN655323:CTQ655330 DDJ655323:DDM655330 DNF655323:DNI655330 DXB655323:DXE655330 EGX655323:EHA655330 EQT655323:EQW655330 FAP655323:FAS655330 FKL655323:FKO655330 FUH655323:FUK655330 GED655323:GEG655330 GNZ655323:GOC655330 GXV655323:GXY655330 HHR655323:HHU655330 HRN655323:HRQ655330 IBJ655323:IBM655330 ILF655323:ILI655330 IVB655323:IVE655330 JEX655323:JFA655330 JOT655323:JOW655330 JYP655323:JYS655330 KIL655323:KIO655330 KSH655323:KSK655330 LCD655323:LCG655330 LLZ655323:LMC655330 LVV655323:LVY655330 MFR655323:MFU655330 MPN655323:MPQ655330 MZJ655323:MZM655330 NJF655323:NJI655330 NTB655323:NTE655330 OCX655323:ODA655330 OMT655323:OMW655330 OWP655323:OWS655330 PGL655323:PGO655330 PQH655323:PQK655330 QAD655323:QAG655330 QJZ655323:QKC655330 QTV655323:QTY655330 RDR655323:RDU655330 RNN655323:RNQ655330 RXJ655323:RXM655330 SHF655323:SHI655330 SRB655323:SRE655330 TAX655323:TBA655330 TKT655323:TKW655330 TUP655323:TUS655330 UEL655323:UEO655330 UOH655323:UOK655330 UYD655323:UYG655330 VHZ655323:VIC655330 VRV655323:VRY655330 WBR655323:WBU655330 WLN655323:WLQ655330 WVJ655323:WVM655330 C720860:F720867 IX720859:JA720866 ST720859:SW720866 ACP720859:ACS720866 AML720859:AMO720866 AWH720859:AWK720866 BGD720859:BGG720866 BPZ720859:BQC720866 BZV720859:BZY720866 CJR720859:CJU720866 CTN720859:CTQ720866 DDJ720859:DDM720866 DNF720859:DNI720866 DXB720859:DXE720866 EGX720859:EHA720866 EQT720859:EQW720866 FAP720859:FAS720866 FKL720859:FKO720866 FUH720859:FUK720866 GED720859:GEG720866 GNZ720859:GOC720866 GXV720859:GXY720866 HHR720859:HHU720866 HRN720859:HRQ720866 IBJ720859:IBM720866 ILF720859:ILI720866 IVB720859:IVE720866 JEX720859:JFA720866 JOT720859:JOW720866 JYP720859:JYS720866 KIL720859:KIO720866 KSH720859:KSK720866 LCD720859:LCG720866 LLZ720859:LMC720866 LVV720859:LVY720866 MFR720859:MFU720866 MPN720859:MPQ720866 MZJ720859:MZM720866 NJF720859:NJI720866 NTB720859:NTE720866 OCX720859:ODA720866 OMT720859:OMW720866 OWP720859:OWS720866 PGL720859:PGO720866 PQH720859:PQK720866 QAD720859:QAG720866 QJZ720859:QKC720866 QTV720859:QTY720866 RDR720859:RDU720866 RNN720859:RNQ720866 RXJ720859:RXM720866 SHF720859:SHI720866 SRB720859:SRE720866 TAX720859:TBA720866 TKT720859:TKW720866 TUP720859:TUS720866 UEL720859:UEO720866 UOH720859:UOK720866 UYD720859:UYG720866 VHZ720859:VIC720866 VRV720859:VRY720866 WBR720859:WBU720866 WLN720859:WLQ720866 WVJ720859:WVM720866 C786396:F786403 IX786395:JA786402 ST786395:SW786402 ACP786395:ACS786402 AML786395:AMO786402 AWH786395:AWK786402 BGD786395:BGG786402 BPZ786395:BQC786402 BZV786395:BZY786402 CJR786395:CJU786402 CTN786395:CTQ786402 DDJ786395:DDM786402 DNF786395:DNI786402 DXB786395:DXE786402 EGX786395:EHA786402 EQT786395:EQW786402 FAP786395:FAS786402 FKL786395:FKO786402 FUH786395:FUK786402 GED786395:GEG786402 GNZ786395:GOC786402 GXV786395:GXY786402 HHR786395:HHU786402 HRN786395:HRQ786402 IBJ786395:IBM786402 ILF786395:ILI786402 IVB786395:IVE786402 JEX786395:JFA786402 JOT786395:JOW786402 JYP786395:JYS786402 KIL786395:KIO786402 KSH786395:KSK786402 LCD786395:LCG786402 LLZ786395:LMC786402 LVV786395:LVY786402 MFR786395:MFU786402 MPN786395:MPQ786402 MZJ786395:MZM786402 NJF786395:NJI786402 NTB786395:NTE786402 OCX786395:ODA786402 OMT786395:OMW786402 OWP786395:OWS786402 PGL786395:PGO786402 PQH786395:PQK786402 QAD786395:QAG786402 QJZ786395:QKC786402 QTV786395:QTY786402 RDR786395:RDU786402 RNN786395:RNQ786402 RXJ786395:RXM786402 SHF786395:SHI786402 SRB786395:SRE786402 TAX786395:TBA786402 TKT786395:TKW786402 TUP786395:TUS786402 UEL786395:UEO786402 UOH786395:UOK786402 UYD786395:UYG786402 VHZ786395:VIC786402 VRV786395:VRY786402 WBR786395:WBU786402 WLN786395:WLQ786402 WVJ786395:WVM786402 C851932:F851939 IX851931:JA851938 ST851931:SW851938 ACP851931:ACS851938 AML851931:AMO851938 AWH851931:AWK851938 BGD851931:BGG851938 BPZ851931:BQC851938 BZV851931:BZY851938 CJR851931:CJU851938 CTN851931:CTQ851938 DDJ851931:DDM851938 DNF851931:DNI851938 DXB851931:DXE851938 EGX851931:EHA851938 EQT851931:EQW851938 FAP851931:FAS851938 FKL851931:FKO851938 FUH851931:FUK851938 GED851931:GEG851938 GNZ851931:GOC851938 GXV851931:GXY851938 HHR851931:HHU851938 HRN851931:HRQ851938 IBJ851931:IBM851938 ILF851931:ILI851938 IVB851931:IVE851938 JEX851931:JFA851938 JOT851931:JOW851938 JYP851931:JYS851938 KIL851931:KIO851938 KSH851931:KSK851938 LCD851931:LCG851938 LLZ851931:LMC851938 LVV851931:LVY851938 MFR851931:MFU851938 MPN851931:MPQ851938 MZJ851931:MZM851938 NJF851931:NJI851938 NTB851931:NTE851938 OCX851931:ODA851938 OMT851931:OMW851938 OWP851931:OWS851938 PGL851931:PGO851938 PQH851931:PQK851938 QAD851931:QAG851938 QJZ851931:QKC851938 QTV851931:QTY851938 RDR851931:RDU851938 RNN851931:RNQ851938 RXJ851931:RXM851938 SHF851931:SHI851938 SRB851931:SRE851938 TAX851931:TBA851938 TKT851931:TKW851938 TUP851931:TUS851938 UEL851931:UEO851938 UOH851931:UOK851938 UYD851931:UYG851938 VHZ851931:VIC851938 VRV851931:VRY851938 WBR851931:WBU851938 WLN851931:WLQ851938 WVJ851931:WVM851938 C917468:F917475 IX917467:JA917474 ST917467:SW917474 ACP917467:ACS917474 AML917467:AMO917474 AWH917467:AWK917474 BGD917467:BGG917474 BPZ917467:BQC917474 BZV917467:BZY917474 CJR917467:CJU917474 CTN917467:CTQ917474 DDJ917467:DDM917474 DNF917467:DNI917474 DXB917467:DXE917474 EGX917467:EHA917474 EQT917467:EQW917474 FAP917467:FAS917474 FKL917467:FKO917474 FUH917467:FUK917474 GED917467:GEG917474 GNZ917467:GOC917474 GXV917467:GXY917474 HHR917467:HHU917474 HRN917467:HRQ917474 IBJ917467:IBM917474 ILF917467:ILI917474 IVB917467:IVE917474 JEX917467:JFA917474 JOT917467:JOW917474 JYP917467:JYS917474 KIL917467:KIO917474 KSH917467:KSK917474 LCD917467:LCG917474 LLZ917467:LMC917474 LVV917467:LVY917474 MFR917467:MFU917474 MPN917467:MPQ917474 MZJ917467:MZM917474 NJF917467:NJI917474 NTB917467:NTE917474 OCX917467:ODA917474 OMT917467:OMW917474 OWP917467:OWS917474 PGL917467:PGO917474 PQH917467:PQK917474 QAD917467:QAG917474 QJZ917467:QKC917474 QTV917467:QTY917474 RDR917467:RDU917474 RNN917467:RNQ917474 RXJ917467:RXM917474 SHF917467:SHI917474 SRB917467:SRE917474 TAX917467:TBA917474 TKT917467:TKW917474 TUP917467:TUS917474 UEL917467:UEO917474 UOH917467:UOK917474 UYD917467:UYG917474 VHZ917467:VIC917474 VRV917467:VRY917474 WBR917467:WBU917474 WLN917467:WLQ917474 WVJ917467:WVM917474 C983004:F983011 IX983003:JA983010 ST983003:SW983010 ACP983003:ACS983010 AML983003:AMO983010 AWH983003:AWK983010 BGD983003:BGG983010 BPZ983003:BQC983010 BZV983003:BZY983010 CJR983003:CJU983010 CTN983003:CTQ983010 DDJ983003:DDM983010 DNF983003:DNI983010 DXB983003:DXE983010 EGX983003:EHA983010 EQT983003:EQW983010 FAP983003:FAS983010 FKL983003:FKO983010 FUH983003:FUK983010 GED983003:GEG983010 GNZ983003:GOC983010 GXV983003:GXY983010 HHR983003:HHU983010 HRN983003:HRQ983010 IBJ983003:IBM983010 ILF983003:ILI983010 IVB983003:IVE983010 JEX983003:JFA983010 JOT983003:JOW983010 JYP983003:JYS983010 KIL983003:KIO983010 KSH983003:KSK983010 LCD983003:LCG983010 LLZ983003:LMC983010 LVV983003:LVY983010 MFR983003:MFU983010 MPN983003:MPQ983010 MZJ983003:MZM983010 NJF983003:NJI983010 NTB983003:NTE983010 OCX983003:ODA983010 OMT983003:OMW983010 OWP983003:OWS983010 PGL983003:PGO983010 PQH983003:PQK983010 QAD983003:QAG983010 QJZ983003:QKC983010 QTV983003:QTY983010 RDR983003:RDU983010 RNN983003:RNQ983010 RXJ983003:RXM983010 SHF983003:SHI983010 SRB983003:SRE983010 TAX983003:TBA983010 TKT983003:TKW983010 TUP983003:TUS983010 UEL983003:UEO983010 UOH983003:UOK983010 UYD983003:UYG983010 VHZ983003:VIC983010 VRV983003:VRY983010 WBR983003:WBU983010 WLN983003:WLQ983010 WVJ983003:WVM983010 VRV983059:VRY983059 JT54:JT63 TP54:TP63 ADL54:ADL63 ANH54:ANH63 AXD54:AXD63 BGZ54:BGZ63 BQV54:BQV63 CAR54:CAR63 CKN54:CKN63 CUJ54:CUJ63 DEF54:DEF63 DOB54:DOB63 DXX54:DXX63 EHT54:EHT63 ERP54:ERP63 FBL54:FBL63 FLH54:FLH63 FVD54:FVD63 GEZ54:GEZ63 GOV54:GOV63 GYR54:GYR63 HIN54:HIN63 HSJ54:HSJ63 ICF54:ICF63 IMB54:IMB63 IVX54:IVX63 JFT54:JFT63 JPP54:JPP63 JZL54:JZL63 KJH54:KJH63 KTD54:KTD63 LCZ54:LCZ63 LMV54:LMV63 LWR54:LWR63 MGN54:MGN63 MQJ54:MQJ63 NAF54:NAF63 NKB54:NKB63 NTX54:NTX63 ODT54:ODT63 ONP54:ONP63 OXL54:OXL63 PHH54:PHH63 PRD54:PRD63 QAZ54:QAZ63 QKV54:QKV63 QUR54:QUR63 REN54:REN63 ROJ54:ROJ63 RYF54:RYF63 SIB54:SIB63 SRX54:SRX63 TBT54:TBT63 TLP54:TLP63 TVL54:TVL63 UFH54:UFH63 UPD54:UPD63 UYZ54:UYZ63 VIV54:VIV63 VSR54:VSR63 WCN54:WCN63 WMJ54:WMJ63 WWF54:WWF63 Y65501:Y65510 JT65500:JT65509 TP65500:TP65509 ADL65500:ADL65509 ANH65500:ANH65509 AXD65500:AXD65509 BGZ65500:BGZ65509 BQV65500:BQV65509 CAR65500:CAR65509 CKN65500:CKN65509 CUJ65500:CUJ65509 DEF65500:DEF65509 DOB65500:DOB65509 DXX65500:DXX65509 EHT65500:EHT65509 ERP65500:ERP65509 FBL65500:FBL65509 FLH65500:FLH65509 FVD65500:FVD65509 GEZ65500:GEZ65509 GOV65500:GOV65509 GYR65500:GYR65509 HIN65500:HIN65509 HSJ65500:HSJ65509 ICF65500:ICF65509 IMB65500:IMB65509 IVX65500:IVX65509 JFT65500:JFT65509 JPP65500:JPP65509 JZL65500:JZL65509 KJH65500:KJH65509 KTD65500:KTD65509 LCZ65500:LCZ65509 LMV65500:LMV65509 LWR65500:LWR65509 MGN65500:MGN65509 MQJ65500:MQJ65509 NAF65500:NAF65509 NKB65500:NKB65509 NTX65500:NTX65509 ODT65500:ODT65509 ONP65500:ONP65509 OXL65500:OXL65509 PHH65500:PHH65509 PRD65500:PRD65509 QAZ65500:QAZ65509 QKV65500:QKV65509 QUR65500:QUR65509 REN65500:REN65509 ROJ65500:ROJ65509 RYF65500:RYF65509 SIB65500:SIB65509 SRX65500:SRX65509 TBT65500:TBT65509 TLP65500:TLP65509 TVL65500:TVL65509 UFH65500:UFH65509 UPD65500:UPD65509 UYZ65500:UYZ65509 VIV65500:VIV65509 VSR65500:VSR65509 WCN65500:WCN65509 WMJ65500:WMJ65509 WWF65500:WWF65509 Y131037:Y131046 JT131036:JT131045 TP131036:TP131045 ADL131036:ADL131045 ANH131036:ANH131045 AXD131036:AXD131045 BGZ131036:BGZ131045 BQV131036:BQV131045 CAR131036:CAR131045 CKN131036:CKN131045 CUJ131036:CUJ131045 DEF131036:DEF131045 DOB131036:DOB131045 DXX131036:DXX131045 EHT131036:EHT131045 ERP131036:ERP131045 FBL131036:FBL131045 FLH131036:FLH131045 FVD131036:FVD131045 GEZ131036:GEZ131045 GOV131036:GOV131045 GYR131036:GYR131045 HIN131036:HIN131045 HSJ131036:HSJ131045 ICF131036:ICF131045 IMB131036:IMB131045 IVX131036:IVX131045 JFT131036:JFT131045 JPP131036:JPP131045 JZL131036:JZL131045 KJH131036:KJH131045 KTD131036:KTD131045 LCZ131036:LCZ131045 LMV131036:LMV131045 LWR131036:LWR131045 MGN131036:MGN131045 MQJ131036:MQJ131045 NAF131036:NAF131045 NKB131036:NKB131045 NTX131036:NTX131045 ODT131036:ODT131045 ONP131036:ONP131045 OXL131036:OXL131045 PHH131036:PHH131045 PRD131036:PRD131045 QAZ131036:QAZ131045 QKV131036:QKV131045 QUR131036:QUR131045 REN131036:REN131045 ROJ131036:ROJ131045 RYF131036:RYF131045 SIB131036:SIB131045 SRX131036:SRX131045 TBT131036:TBT131045 TLP131036:TLP131045 TVL131036:TVL131045 UFH131036:UFH131045 UPD131036:UPD131045 UYZ131036:UYZ131045 VIV131036:VIV131045 VSR131036:VSR131045 WCN131036:WCN131045 WMJ131036:WMJ131045 WWF131036:WWF131045 Y196573:Y196582 JT196572:JT196581 TP196572:TP196581 ADL196572:ADL196581 ANH196572:ANH196581 AXD196572:AXD196581 BGZ196572:BGZ196581 BQV196572:BQV196581 CAR196572:CAR196581 CKN196572:CKN196581 CUJ196572:CUJ196581 DEF196572:DEF196581 DOB196572:DOB196581 DXX196572:DXX196581 EHT196572:EHT196581 ERP196572:ERP196581 FBL196572:FBL196581 FLH196572:FLH196581 FVD196572:FVD196581 GEZ196572:GEZ196581 GOV196572:GOV196581 GYR196572:GYR196581 HIN196572:HIN196581 HSJ196572:HSJ196581 ICF196572:ICF196581 IMB196572:IMB196581 IVX196572:IVX196581 JFT196572:JFT196581 JPP196572:JPP196581 JZL196572:JZL196581 KJH196572:KJH196581 KTD196572:KTD196581 LCZ196572:LCZ196581 LMV196572:LMV196581 LWR196572:LWR196581 MGN196572:MGN196581 MQJ196572:MQJ196581 NAF196572:NAF196581 NKB196572:NKB196581 NTX196572:NTX196581 ODT196572:ODT196581 ONP196572:ONP196581 OXL196572:OXL196581 PHH196572:PHH196581 PRD196572:PRD196581 QAZ196572:QAZ196581 QKV196572:QKV196581 QUR196572:QUR196581 REN196572:REN196581 ROJ196572:ROJ196581 RYF196572:RYF196581 SIB196572:SIB196581 SRX196572:SRX196581 TBT196572:TBT196581 TLP196572:TLP196581 TVL196572:TVL196581 UFH196572:UFH196581 UPD196572:UPD196581 UYZ196572:UYZ196581 VIV196572:VIV196581 VSR196572:VSR196581 WCN196572:WCN196581 WMJ196572:WMJ196581 WWF196572:WWF196581 Y262109:Y262118 JT262108:JT262117 TP262108:TP262117 ADL262108:ADL262117 ANH262108:ANH262117 AXD262108:AXD262117 BGZ262108:BGZ262117 BQV262108:BQV262117 CAR262108:CAR262117 CKN262108:CKN262117 CUJ262108:CUJ262117 DEF262108:DEF262117 DOB262108:DOB262117 DXX262108:DXX262117 EHT262108:EHT262117 ERP262108:ERP262117 FBL262108:FBL262117 FLH262108:FLH262117 FVD262108:FVD262117 GEZ262108:GEZ262117 GOV262108:GOV262117 GYR262108:GYR262117 HIN262108:HIN262117 HSJ262108:HSJ262117 ICF262108:ICF262117 IMB262108:IMB262117 IVX262108:IVX262117 JFT262108:JFT262117 JPP262108:JPP262117 JZL262108:JZL262117 KJH262108:KJH262117 KTD262108:KTD262117 LCZ262108:LCZ262117 LMV262108:LMV262117 LWR262108:LWR262117 MGN262108:MGN262117 MQJ262108:MQJ262117 NAF262108:NAF262117 NKB262108:NKB262117 NTX262108:NTX262117 ODT262108:ODT262117 ONP262108:ONP262117 OXL262108:OXL262117 PHH262108:PHH262117 PRD262108:PRD262117 QAZ262108:QAZ262117 QKV262108:QKV262117 QUR262108:QUR262117 REN262108:REN262117 ROJ262108:ROJ262117 RYF262108:RYF262117 SIB262108:SIB262117 SRX262108:SRX262117 TBT262108:TBT262117 TLP262108:TLP262117 TVL262108:TVL262117 UFH262108:UFH262117 UPD262108:UPD262117 UYZ262108:UYZ262117 VIV262108:VIV262117 VSR262108:VSR262117 WCN262108:WCN262117 WMJ262108:WMJ262117 WWF262108:WWF262117 Y327645:Y327654 JT327644:JT327653 TP327644:TP327653 ADL327644:ADL327653 ANH327644:ANH327653 AXD327644:AXD327653 BGZ327644:BGZ327653 BQV327644:BQV327653 CAR327644:CAR327653 CKN327644:CKN327653 CUJ327644:CUJ327653 DEF327644:DEF327653 DOB327644:DOB327653 DXX327644:DXX327653 EHT327644:EHT327653 ERP327644:ERP327653 FBL327644:FBL327653 FLH327644:FLH327653 FVD327644:FVD327653 GEZ327644:GEZ327653 GOV327644:GOV327653 GYR327644:GYR327653 HIN327644:HIN327653 HSJ327644:HSJ327653 ICF327644:ICF327653 IMB327644:IMB327653 IVX327644:IVX327653 JFT327644:JFT327653 JPP327644:JPP327653 JZL327644:JZL327653 KJH327644:KJH327653 KTD327644:KTD327653 LCZ327644:LCZ327653 LMV327644:LMV327653 LWR327644:LWR327653 MGN327644:MGN327653 MQJ327644:MQJ327653 NAF327644:NAF327653 NKB327644:NKB327653 NTX327644:NTX327653 ODT327644:ODT327653 ONP327644:ONP327653 OXL327644:OXL327653 PHH327644:PHH327653 PRD327644:PRD327653 QAZ327644:QAZ327653 QKV327644:QKV327653 QUR327644:QUR327653 REN327644:REN327653 ROJ327644:ROJ327653 RYF327644:RYF327653 SIB327644:SIB327653 SRX327644:SRX327653 TBT327644:TBT327653 TLP327644:TLP327653 TVL327644:TVL327653 UFH327644:UFH327653 UPD327644:UPD327653 UYZ327644:UYZ327653 VIV327644:VIV327653 VSR327644:VSR327653 WCN327644:WCN327653 WMJ327644:WMJ327653 WWF327644:WWF327653 Y393181:Y393190 JT393180:JT393189 TP393180:TP393189 ADL393180:ADL393189 ANH393180:ANH393189 AXD393180:AXD393189 BGZ393180:BGZ393189 BQV393180:BQV393189 CAR393180:CAR393189 CKN393180:CKN393189 CUJ393180:CUJ393189 DEF393180:DEF393189 DOB393180:DOB393189 DXX393180:DXX393189 EHT393180:EHT393189 ERP393180:ERP393189 FBL393180:FBL393189 FLH393180:FLH393189 FVD393180:FVD393189 GEZ393180:GEZ393189 GOV393180:GOV393189 GYR393180:GYR393189 HIN393180:HIN393189 HSJ393180:HSJ393189 ICF393180:ICF393189 IMB393180:IMB393189 IVX393180:IVX393189 JFT393180:JFT393189 JPP393180:JPP393189 JZL393180:JZL393189 KJH393180:KJH393189 KTD393180:KTD393189 LCZ393180:LCZ393189 LMV393180:LMV393189 LWR393180:LWR393189 MGN393180:MGN393189 MQJ393180:MQJ393189 NAF393180:NAF393189 NKB393180:NKB393189 NTX393180:NTX393189 ODT393180:ODT393189 ONP393180:ONP393189 OXL393180:OXL393189 PHH393180:PHH393189 PRD393180:PRD393189 QAZ393180:QAZ393189 QKV393180:QKV393189 QUR393180:QUR393189 REN393180:REN393189 ROJ393180:ROJ393189 RYF393180:RYF393189 SIB393180:SIB393189 SRX393180:SRX393189 TBT393180:TBT393189 TLP393180:TLP393189 TVL393180:TVL393189 UFH393180:UFH393189 UPD393180:UPD393189 UYZ393180:UYZ393189 VIV393180:VIV393189 VSR393180:VSR393189 WCN393180:WCN393189 WMJ393180:WMJ393189 WWF393180:WWF393189 Y458717:Y458726 JT458716:JT458725 TP458716:TP458725 ADL458716:ADL458725 ANH458716:ANH458725 AXD458716:AXD458725 BGZ458716:BGZ458725 BQV458716:BQV458725 CAR458716:CAR458725 CKN458716:CKN458725 CUJ458716:CUJ458725 DEF458716:DEF458725 DOB458716:DOB458725 DXX458716:DXX458725 EHT458716:EHT458725 ERP458716:ERP458725 FBL458716:FBL458725 FLH458716:FLH458725 FVD458716:FVD458725 GEZ458716:GEZ458725 GOV458716:GOV458725 GYR458716:GYR458725 HIN458716:HIN458725 HSJ458716:HSJ458725 ICF458716:ICF458725 IMB458716:IMB458725 IVX458716:IVX458725 JFT458716:JFT458725 JPP458716:JPP458725 JZL458716:JZL458725 KJH458716:KJH458725 KTD458716:KTD458725 LCZ458716:LCZ458725 LMV458716:LMV458725 LWR458716:LWR458725 MGN458716:MGN458725 MQJ458716:MQJ458725 NAF458716:NAF458725 NKB458716:NKB458725 NTX458716:NTX458725 ODT458716:ODT458725 ONP458716:ONP458725 OXL458716:OXL458725 PHH458716:PHH458725 PRD458716:PRD458725 QAZ458716:QAZ458725 QKV458716:QKV458725 QUR458716:QUR458725 REN458716:REN458725 ROJ458716:ROJ458725 RYF458716:RYF458725 SIB458716:SIB458725 SRX458716:SRX458725 TBT458716:TBT458725 TLP458716:TLP458725 TVL458716:TVL458725 UFH458716:UFH458725 UPD458716:UPD458725 UYZ458716:UYZ458725 VIV458716:VIV458725 VSR458716:VSR458725 WCN458716:WCN458725 WMJ458716:WMJ458725 WWF458716:WWF458725 Y524253:Y524262 JT524252:JT524261 TP524252:TP524261 ADL524252:ADL524261 ANH524252:ANH524261 AXD524252:AXD524261 BGZ524252:BGZ524261 BQV524252:BQV524261 CAR524252:CAR524261 CKN524252:CKN524261 CUJ524252:CUJ524261 DEF524252:DEF524261 DOB524252:DOB524261 DXX524252:DXX524261 EHT524252:EHT524261 ERP524252:ERP524261 FBL524252:FBL524261 FLH524252:FLH524261 FVD524252:FVD524261 GEZ524252:GEZ524261 GOV524252:GOV524261 GYR524252:GYR524261 HIN524252:HIN524261 HSJ524252:HSJ524261 ICF524252:ICF524261 IMB524252:IMB524261 IVX524252:IVX524261 JFT524252:JFT524261 JPP524252:JPP524261 JZL524252:JZL524261 KJH524252:KJH524261 KTD524252:KTD524261 LCZ524252:LCZ524261 LMV524252:LMV524261 LWR524252:LWR524261 MGN524252:MGN524261 MQJ524252:MQJ524261 NAF524252:NAF524261 NKB524252:NKB524261 NTX524252:NTX524261 ODT524252:ODT524261 ONP524252:ONP524261 OXL524252:OXL524261 PHH524252:PHH524261 PRD524252:PRD524261 QAZ524252:QAZ524261 QKV524252:QKV524261 QUR524252:QUR524261 REN524252:REN524261 ROJ524252:ROJ524261 RYF524252:RYF524261 SIB524252:SIB524261 SRX524252:SRX524261 TBT524252:TBT524261 TLP524252:TLP524261 TVL524252:TVL524261 UFH524252:UFH524261 UPD524252:UPD524261 UYZ524252:UYZ524261 VIV524252:VIV524261 VSR524252:VSR524261 WCN524252:WCN524261 WMJ524252:WMJ524261 WWF524252:WWF524261 Y589789:Y589798 JT589788:JT589797 TP589788:TP589797 ADL589788:ADL589797 ANH589788:ANH589797 AXD589788:AXD589797 BGZ589788:BGZ589797 BQV589788:BQV589797 CAR589788:CAR589797 CKN589788:CKN589797 CUJ589788:CUJ589797 DEF589788:DEF589797 DOB589788:DOB589797 DXX589788:DXX589797 EHT589788:EHT589797 ERP589788:ERP589797 FBL589788:FBL589797 FLH589788:FLH589797 FVD589788:FVD589797 GEZ589788:GEZ589797 GOV589788:GOV589797 GYR589788:GYR589797 HIN589788:HIN589797 HSJ589788:HSJ589797 ICF589788:ICF589797 IMB589788:IMB589797 IVX589788:IVX589797 JFT589788:JFT589797 JPP589788:JPP589797 JZL589788:JZL589797 KJH589788:KJH589797 KTD589788:KTD589797 LCZ589788:LCZ589797 LMV589788:LMV589797 LWR589788:LWR589797 MGN589788:MGN589797 MQJ589788:MQJ589797 NAF589788:NAF589797 NKB589788:NKB589797 NTX589788:NTX589797 ODT589788:ODT589797 ONP589788:ONP589797 OXL589788:OXL589797 PHH589788:PHH589797 PRD589788:PRD589797 QAZ589788:QAZ589797 QKV589788:QKV589797 QUR589788:QUR589797 REN589788:REN589797 ROJ589788:ROJ589797 RYF589788:RYF589797 SIB589788:SIB589797 SRX589788:SRX589797 TBT589788:TBT589797 TLP589788:TLP589797 TVL589788:TVL589797 UFH589788:UFH589797 UPD589788:UPD589797 UYZ589788:UYZ589797 VIV589788:VIV589797 VSR589788:VSR589797 WCN589788:WCN589797 WMJ589788:WMJ589797 WWF589788:WWF589797 Y655325:Y655334 JT655324:JT655333 TP655324:TP655333 ADL655324:ADL655333 ANH655324:ANH655333 AXD655324:AXD655333 BGZ655324:BGZ655333 BQV655324:BQV655333 CAR655324:CAR655333 CKN655324:CKN655333 CUJ655324:CUJ655333 DEF655324:DEF655333 DOB655324:DOB655333 DXX655324:DXX655333 EHT655324:EHT655333 ERP655324:ERP655333 FBL655324:FBL655333 FLH655324:FLH655333 FVD655324:FVD655333 GEZ655324:GEZ655333 GOV655324:GOV655333 GYR655324:GYR655333 HIN655324:HIN655333 HSJ655324:HSJ655333 ICF655324:ICF655333 IMB655324:IMB655333 IVX655324:IVX655333 JFT655324:JFT655333 JPP655324:JPP655333 JZL655324:JZL655333 KJH655324:KJH655333 KTD655324:KTD655333 LCZ655324:LCZ655333 LMV655324:LMV655333 LWR655324:LWR655333 MGN655324:MGN655333 MQJ655324:MQJ655333 NAF655324:NAF655333 NKB655324:NKB655333 NTX655324:NTX655333 ODT655324:ODT655333 ONP655324:ONP655333 OXL655324:OXL655333 PHH655324:PHH655333 PRD655324:PRD655333 QAZ655324:QAZ655333 QKV655324:QKV655333 QUR655324:QUR655333 REN655324:REN655333 ROJ655324:ROJ655333 RYF655324:RYF655333 SIB655324:SIB655333 SRX655324:SRX655333 TBT655324:TBT655333 TLP655324:TLP655333 TVL655324:TVL655333 UFH655324:UFH655333 UPD655324:UPD655333 UYZ655324:UYZ655333 VIV655324:VIV655333 VSR655324:VSR655333 WCN655324:WCN655333 WMJ655324:WMJ655333 WWF655324:WWF655333 Y720861:Y720870 JT720860:JT720869 TP720860:TP720869 ADL720860:ADL720869 ANH720860:ANH720869 AXD720860:AXD720869 BGZ720860:BGZ720869 BQV720860:BQV720869 CAR720860:CAR720869 CKN720860:CKN720869 CUJ720860:CUJ720869 DEF720860:DEF720869 DOB720860:DOB720869 DXX720860:DXX720869 EHT720860:EHT720869 ERP720860:ERP720869 FBL720860:FBL720869 FLH720860:FLH720869 FVD720860:FVD720869 GEZ720860:GEZ720869 GOV720860:GOV720869 GYR720860:GYR720869 HIN720860:HIN720869 HSJ720860:HSJ720869 ICF720860:ICF720869 IMB720860:IMB720869 IVX720860:IVX720869 JFT720860:JFT720869 JPP720860:JPP720869 JZL720860:JZL720869 KJH720860:KJH720869 KTD720860:KTD720869 LCZ720860:LCZ720869 LMV720860:LMV720869 LWR720860:LWR720869 MGN720860:MGN720869 MQJ720860:MQJ720869 NAF720860:NAF720869 NKB720860:NKB720869 NTX720860:NTX720869 ODT720860:ODT720869 ONP720860:ONP720869 OXL720860:OXL720869 PHH720860:PHH720869 PRD720860:PRD720869 QAZ720860:QAZ720869 QKV720860:QKV720869 QUR720860:QUR720869 REN720860:REN720869 ROJ720860:ROJ720869 RYF720860:RYF720869 SIB720860:SIB720869 SRX720860:SRX720869 TBT720860:TBT720869 TLP720860:TLP720869 TVL720860:TVL720869 UFH720860:UFH720869 UPD720860:UPD720869 UYZ720860:UYZ720869 VIV720860:VIV720869 VSR720860:VSR720869 WCN720860:WCN720869 WMJ720860:WMJ720869 WWF720860:WWF720869 Y786397:Y786406 JT786396:JT786405 TP786396:TP786405 ADL786396:ADL786405 ANH786396:ANH786405 AXD786396:AXD786405 BGZ786396:BGZ786405 BQV786396:BQV786405 CAR786396:CAR786405 CKN786396:CKN786405 CUJ786396:CUJ786405 DEF786396:DEF786405 DOB786396:DOB786405 DXX786396:DXX786405 EHT786396:EHT786405 ERP786396:ERP786405 FBL786396:FBL786405 FLH786396:FLH786405 FVD786396:FVD786405 GEZ786396:GEZ786405 GOV786396:GOV786405 GYR786396:GYR786405 HIN786396:HIN786405 HSJ786396:HSJ786405 ICF786396:ICF786405 IMB786396:IMB786405 IVX786396:IVX786405 JFT786396:JFT786405 JPP786396:JPP786405 JZL786396:JZL786405 KJH786396:KJH786405 KTD786396:KTD786405 LCZ786396:LCZ786405 LMV786396:LMV786405 LWR786396:LWR786405 MGN786396:MGN786405 MQJ786396:MQJ786405 NAF786396:NAF786405 NKB786396:NKB786405 NTX786396:NTX786405 ODT786396:ODT786405 ONP786396:ONP786405 OXL786396:OXL786405 PHH786396:PHH786405 PRD786396:PRD786405 QAZ786396:QAZ786405 QKV786396:QKV786405 QUR786396:QUR786405 REN786396:REN786405 ROJ786396:ROJ786405 RYF786396:RYF786405 SIB786396:SIB786405 SRX786396:SRX786405 TBT786396:TBT786405 TLP786396:TLP786405 TVL786396:TVL786405 UFH786396:UFH786405 UPD786396:UPD786405 UYZ786396:UYZ786405 VIV786396:VIV786405 VSR786396:VSR786405 WCN786396:WCN786405 WMJ786396:WMJ786405 WWF786396:WWF786405 Y851933:Y851942 JT851932:JT851941 TP851932:TP851941 ADL851932:ADL851941 ANH851932:ANH851941 AXD851932:AXD851941 BGZ851932:BGZ851941 BQV851932:BQV851941 CAR851932:CAR851941 CKN851932:CKN851941 CUJ851932:CUJ851941 DEF851932:DEF851941 DOB851932:DOB851941 DXX851932:DXX851941 EHT851932:EHT851941 ERP851932:ERP851941 FBL851932:FBL851941 FLH851932:FLH851941 FVD851932:FVD851941 GEZ851932:GEZ851941 GOV851932:GOV851941 GYR851932:GYR851941 HIN851932:HIN851941 HSJ851932:HSJ851941 ICF851932:ICF851941 IMB851932:IMB851941 IVX851932:IVX851941 JFT851932:JFT851941 JPP851932:JPP851941 JZL851932:JZL851941 KJH851932:KJH851941 KTD851932:KTD851941 LCZ851932:LCZ851941 LMV851932:LMV851941 LWR851932:LWR851941 MGN851932:MGN851941 MQJ851932:MQJ851941 NAF851932:NAF851941 NKB851932:NKB851941 NTX851932:NTX851941 ODT851932:ODT851941 ONP851932:ONP851941 OXL851932:OXL851941 PHH851932:PHH851941 PRD851932:PRD851941 QAZ851932:QAZ851941 QKV851932:QKV851941 QUR851932:QUR851941 REN851932:REN851941 ROJ851932:ROJ851941 RYF851932:RYF851941 SIB851932:SIB851941 SRX851932:SRX851941 TBT851932:TBT851941 TLP851932:TLP851941 TVL851932:TVL851941 UFH851932:UFH851941 UPD851932:UPD851941 UYZ851932:UYZ851941 VIV851932:VIV851941 VSR851932:VSR851941 WCN851932:WCN851941 WMJ851932:WMJ851941 WWF851932:WWF851941 Y917469:Y917478 JT917468:JT917477 TP917468:TP917477 ADL917468:ADL917477 ANH917468:ANH917477 AXD917468:AXD917477 BGZ917468:BGZ917477 BQV917468:BQV917477 CAR917468:CAR917477 CKN917468:CKN917477 CUJ917468:CUJ917477 DEF917468:DEF917477 DOB917468:DOB917477 DXX917468:DXX917477 EHT917468:EHT917477 ERP917468:ERP917477 FBL917468:FBL917477 FLH917468:FLH917477 FVD917468:FVD917477 GEZ917468:GEZ917477 GOV917468:GOV917477 GYR917468:GYR917477 HIN917468:HIN917477 HSJ917468:HSJ917477 ICF917468:ICF917477 IMB917468:IMB917477 IVX917468:IVX917477 JFT917468:JFT917477 JPP917468:JPP917477 JZL917468:JZL917477 KJH917468:KJH917477 KTD917468:KTD917477 LCZ917468:LCZ917477 LMV917468:LMV917477 LWR917468:LWR917477 MGN917468:MGN917477 MQJ917468:MQJ917477 NAF917468:NAF917477 NKB917468:NKB917477 NTX917468:NTX917477 ODT917468:ODT917477 ONP917468:ONP917477 OXL917468:OXL917477 PHH917468:PHH917477 PRD917468:PRD917477 QAZ917468:QAZ917477 QKV917468:QKV917477 QUR917468:QUR917477 REN917468:REN917477 ROJ917468:ROJ917477 RYF917468:RYF917477 SIB917468:SIB917477 SRX917468:SRX917477 TBT917468:TBT917477 TLP917468:TLP917477 TVL917468:TVL917477 UFH917468:UFH917477 UPD917468:UPD917477 UYZ917468:UYZ917477 VIV917468:VIV917477 VSR917468:VSR917477 WCN917468:WCN917477 WMJ917468:WMJ917477 WWF917468:WWF917477 Y983005:Y983014 JT983004:JT983013 TP983004:TP983013 ADL983004:ADL983013 ANH983004:ANH983013 AXD983004:AXD983013 BGZ983004:BGZ983013 BQV983004:BQV983013 CAR983004:CAR983013 CKN983004:CKN983013 CUJ983004:CUJ983013 DEF983004:DEF983013 DOB983004:DOB983013 DXX983004:DXX983013 EHT983004:EHT983013 ERP983004:ERP983013 FBL983004:FBL983013 FLH983004:FLH983013 FVD983004:FVD983013 GEZ983004:GEZ983013 GOV983004:GOV983013 GYR983004:GYR983013 HIN983004:HIN983013 HSJ983004:HSJ983013 ICF983004:ICF983013 IMB983004:IMB983013 IVX983004:IVX983013 JFT983004:JFT983013 JPP983004:JPP983013 JZL983004:JZL983013 KJH983004:KJH983013 KTD983004:KTD983013 LCZ983004:LCZ983013 LMV983004:LMV983013 LWR983004:LWR983013 MGN983004:MGN983013 MQJ983004:MQJ983013 NAF983004:NAF983013 NKB983004:NKB983013 NTX983004:NTX983013 ODT983004:ODT983013 ONP983004:ONP983013 OXL983004:OXL983013 PHH983004:PHH983013 PRD983004:PRD983013 QAZ983004:QAZ983013 QKV983004:QKV983013 QUR983004:QUR983013 REN983004:REN983013 ROJ983004:ROJ983013 RYF983004:RYF983013 SIB983004:SIB983013 SRX983004:SRX983013 TBT983004:TBT983013 TLP983004:TLP983013 TVL983004:TVL983013 UFH983004:UFH983013 UPD983004:UPD983013 UYZ983004:UYZ983013 VIV983004:VIV983013 VSR983004:VSR983013 WCN983004:WCN983013 WMJ983004:WMJ983013 WWF983004:WWF983013 Y65560:AB65560 JT65559:JW65559 TP65559:TS65559 ADL65559:ADO65559 ANH65559:ANK65559 AXD65559:AXG65559 BGZ65559:BHC65559 BQV65559:BQY65559 CAR65559:CAU65559 CKN65559:CKQ65559 CUJ65559:CUM65559 DEF65559:DEI65559 DOB65559:DOE65559 DXX65559:DYA65559 EHT65559:EHW65559 ERP65559:ERS65559 FBL65559:FBO65559 FLH65559:FLK65559 FVD65559:FVG65559 GEZ65559:GFC65559 GOV65559:GOY65559 GYR65559:GYU65559 HIN65559:HIQ65559 HSJ65559:HSM65559 ICF65559:ICI65559 IMB65559:IME65559 IVX65559:IWA65559 JFT65559:JFW65559 JPP65559:JPS65559 JZL65559:JZO65559 KJH65559:KJK65559 KTD65559:KTG65559 LCZ65559:LDC65559 LMV65559:LMY65559 LWR65559:LWU65559 MGN65559:MGQ65559 MQJ65559:MQM65559 NAF65559:NAI65559 NKB65559:NKE65559 NTX65559:NUA65559 ODT65559:ODW65559 ONP65559:ONS65559 OXL65559:OXO65559 PHH65559:PHK65559 PRD65559:PRG65559 QAZ65559:QBC65559 QKV65559:QKY65559 QUR65559:QUU65559 REN65559:REQ65559 ROJ65559:ROM65559 RYF65559:RYI65559 SIB65559:SIE65559 SRX65559:SSA65559 TBT65559:TBW65559 TLP65559:TLS65559 TVL65559:TVO65559 UFH65559:UFK65559 UPD65559:UPG65559 UYZ65559:UZC65559 VIV65559:VIY65559 VSR65559:VSU65559 WCN65559:WCQ65559 WMJ65559:WMM65559 WWF65559:WWI65559 Y131096:AB131096 JT131095:JW131095 TP131095:TS131095 ADL131095:ADO131095 ANH131095:ANK131095 AXD131095:AXG131095 BGZ131095:BHC131095 BQV131095:BQY131095 CAR131095:CAU131095 CKN131095:CKQ131095 CUJ131095:CUM131095 DEF131095:DEI131095 DOB131095:DOE131095 DXX131095:DYA131095 EHT131095:EHW131095 ERP131095:ERS131095 FBL131095:FBO131095 FLH131095:FLK131095 FVD131095:FVG131095 GEZ131095:GFC131095 GOV131095:GOY131095 GYR131095:GYU131095 HIN131095:HIQ131095 HSJ131095:HSM131095 ICF131095:ICI131095 IMB131095:IME131095 IVX131095:IWA131095 JFT131095:JFW131095 JPP131095:JPS131095 JZL131095:JZO131095 KJH131095:KJK131095 KTD131095:KTG131095 LCZ131095:LDC131095 LMV131095:LMY131095 LWR131095:LWU131095 MGN131095:MGQ131095 MQJ131095:MQM131095 NAF131095:NAI131095 NKB131095:NKE131095 NTX131095:NUA131095 ODT131095:ODW131095 ONP131095:ONS131095 OXL131095:OXO131095 PHH131095:PHK131095 PRD131095:PRG131095 QAZ131095:QBC131095 QKV131095:QKY131095 QUR131095:QUU131095 REN131095:REQ131095 ROJ131095:ROM131095 RYF131095:RYI131095 SIB131095:SIE131095 SRX131095:SSA131095 TBT131095:TBW131095 TLP131095:TLS131095 TVL131095:TVO131095 UFH131095:UFK131095 UPD131095:UPG131095 UYZ131095:UZC131095 VIV131095:VIY131095 VSR131095:VSU131095 WCN131095:WCQ131095 WMJ131095:WMM131095 WWF131095:WWI131095 Y196632:AB196632 JT196631:JW196631 TP196631:TS196631 ADL196631:ADO196631 ANH196631:ANK196631 AXD196631:AXG196631 BGZ196631:BHC196631 BQV196631:BQY196631 CAR196631:CAU196631 CKN196631:CKQ196631 CUJ196631:CUM196631 DEF196631:DEI196631 DOB196631:DOE196631 DXX196631:DYA196631 EHT196631:EHW196631 ERP196631:ERS196631 FBL196631:FBO196631 FLH196631:FLK196631 FVD196631:FVG196631 GEZ196631:GFC196631 GOV196631:GOY196631 GYR196631:GYU196631 HIN196631:HIQ196631 HSJ196631:HSM196631 ICF196631:ICI196631 IMB196631:IME196631 IVX196631:IWA196631 JFT196631:JFW196631 JPP196631:JPS196631 JZL196631:JZO196631 KJH196631:KJK196631 KTD196631:KTG196631 LCZ196631:LDC196631 LMV196631:LMY196631 LWR196631:LWU196631 MGN196631:MGQ196631 MQJ196631:MQM196631 NAF196631:NAI196631 NKB196631:NKE196631 NTX196631:NUA196631 ODT196631:ODW196631 ONP196631:ONS196631 OXL196631:OXO196631 PHH196631:PHK196631 PRD196631:PRG196631 QAZ196631:QBC196631 QKV196631:QKY196631 QUR196631:QUU196631 REN196631:REQ196631 ROJ196631:ROM196631 RYF196631:RYI196631 SIB196631:SIE196631 SRX196631:SSA196631 TBT196631:TBW196631 TLP196631:TLS196631 TVL196631:TVO196631 UFH196631:UFK196631 UPD196631:UPG196631 UYZ196631:UZC196631 VIV196631:VIY196631 VSR196631:VSU196631 WCN196631:WCQ196631 WMJ196631:WMM196631 WWF196631:WWI196631 Y262168:AB262168 JT262167:JW262167 TP262167:TS262167 ADL262167:ADO262167 ANH262167:ANK262167 AXD262167:AXG262167 BGZ262167:BHC262167 BQV262167:BQY262167 CAR262167:CAU262167 CKN262167:CKQ262167 CUJ262167:CUM262167 DEF262167:DEI262167 DOB262167:DOE262167 DXX262167:DYA262167 EHT262167:EHW262167 ERP262167:ERS262167 FBL262167:FBO262167 FLH262167:FLK262167 FVD262167:FVG262167 GEZ262167:GFC262167 GOV262167:GOY262167 GYR262167:GYU262167 HIN262167:HIQ262167 HSJ262167:HSM262167 ICF262167:ICI262167 IMB262167:IME262167 IVX262167:IWA262167 JFT262167:JFW262167 JPP262167:JPS262167 JZL262167:JZO262167 KJH262167:KJK262167 KTD262167:KTG262167 LCZ262167:LDC262167 LMV262167:LMY262167 LWR262167:LWU262167 MGN262167:MGQ262167 MQJ262167:MQM262167 NAF262167:NAI262167 NKB262167:NKE262167 NTX262167:NUA262167 ODT262167:ODW262167 ONP262167:ONS262167 OXL262167:OXO262167 PHH262167:PHK262167 PRD262167:PRG262167 QAZ262167:QBC262167 QKV262167:QKY262167 QUR262167:QUU262167 REN262167:REQ262167 ROJ262167:ROM262167 RYF262167:RYI262167 SIB262167:SIE262167 SRX262167:SSA262167 TBT262167:TBW262167 TLP262167:TLS262167 TVL262167:TVO262167 UFH262167:UFK262167 UPD262167:UPG262167 UYZ262167:UZC262167 VIV262167:VIY262167 VSR262167:VSU262167 WCN262167:WCQ262167 WMJ262167:WMM262167 WWF262167:WWI262167 Y327704:AB327704 JT327703:JW327703 TP327703:TS327703 ADL327703:ADO327703 ANH327703:ANK327703 AXD327703:AXG327703 BGZ327703:BHC327703 BQV327703:BQY327703 CAR327703:CAU327703 CKN327703:CKQ327703 CUJ327703:CUM327703 DEF327703:DEI327703 DOB327703:DOE327703 DXX327703:DYA327703 EHT327703:EHW327703 ERP327703:ERS327703 FBL327703:FBO327703 FLH327703:FLK327703 FVD327703:FVG327703 GEZ327703:GFC327703 GOV327703:GOY327703 GYR327703:GYU327703 HIN327703:HIQ327703 HSJ327703:HSM327703 ICF327703:ICI327703 IMB327703:IME327703 IVX327703:IWA327703 JFT327703:JFW327703 JPP327703:JPS327703 JZL327703:JZO327703 KJH327703:KJK327703 KTD327703:KTG327703 LCZ327703:LDC327703 LMV327703:LMY327703 LWR327703:LWU327703 MGN327703:MGQ327703 MQJ327703:MQM327703 NAF327703:NAI327703 NKB327703:NKE327703 NTX327703:NUA327703 ODT327703:ODW327703 ONP327703:ONS327703 OXL327703:OXO327703 PHH327703:PHK327703 PRD327703:PRG327703 QAZ327703:QBC327703 QKV327703:QKY327703 QUR327703:QUU327703 REN327703:REQ327703 ROJ327703:ROM327703 RYF327703:RYI327703 SIB327703:SIE327703 SRX327703:SSA327703 TBT327703:TBW327703 TLP327703:TLS327703 TVL327703:TVO327703 UFH327703:UFK327703 UPD327703:UPG327703 UYZ327703:UZC327703 VIV327703:VIY327703 VSR327703:VSU327703 WCN327703:WCQ327703 WMJ327703:WMM327703 WWF327703:WWI327703 Y393240:AB393240 JT393239:JW393239 TP393239:TS393239 ADL393239:ADO393239 ANH393239:ANK393239 AXD393239:AXG393239 BGZ393239:BHC393239 BQV393239:BQY393239 CAR393239:CAU393239 CKN393239:CKQ393239 CUJ393239:CUM393239 DEF393239:DEI393239 DOB393239:DOE393239 DXX393239:DYA393239 EHT393239:EHW393239 ERP393239:ERS393239 FBL393239:FBO393239 FLH393239:FLK393239 FVD393239:FVG393239 GEZ393239:GFC393239 GOV393239:GOY393239 GYR393239:GYU393239 HIN393239:HIQ393239 HSJ393239:HSM393239 ICF393239:ICI393239 IMB393239:IME393239 IVX393239:IWA393239 JFT393239:JFW393239 JPP393239:JPS393239 JZL393239:JZO393239 KJH393239:KJK393239 KTD393239:KTG393239 LCZ393239:LDC393239 LMV393239:LMY393239 LWR393239:LWU393239 MGN393239:MGQ393239 MQJ393239:MQM393239 NAF393239:NAI393239 NKB393239:NKE393239 NTX393239:NUA393239 ODT393239:ODW393239 ONP393239:ONS393239 OXL393239:OXO393239 PHH393239:PHK393239 PRD393239:PRG393239 QAZ393239:QBC393239 QKV393239:QKY393239 QUR393239:QUU393239 REN393239:REQ393239 ROJ393239:ROM393239 RYF393239:RYI393239 SIB393239:SIE393239 SRX393239:SSA393239 TBT393239:TBW393239 TLP393239:TLS393239 TVL393239:TVO393239 UFH393239:UFK393239 UPD393239:UPG393239 UYZ393239:UZC393239 VIV393239:VIY393239 VSR393239:VSU393239 WCN393239:WCQ393239 WMJ393239:WMM393239 WWF393239:WWI393239 Y458776:AB458776 JT458775:JW458775 TP458775:TS458775 ADL458775:ADO458775 ANH458775:ANK458775 AXD458775:AXG458775 BGZ458775:BHC458775 BQV458775:BQY458775 CAR458775:CAU458775 CKN458775:CKQ458775 CUJ458775:CUM458775 DEF458775:DEI458775 DOB458775:DOE458775 DXX458775:DYA458775 EHT458775:EHW458775 ERP458775:ERS458775 FBL458775:FBO458775 FLH458775:FLK458775 FVD458775:FVG458775 GEZ458775:GFC458775 GOV458775:GOY458775 GYR458775:GYU458775 HIN458775:HIQ458775 HSJ458775:HSM458775 ICF458775:ICI458775 IMB458775:IME458775 IVX458775:IWA458775 JFT458775:JFW458775 JPP458775:JPS458775 JZL458775:JZO458775 KJH458775:KJK458775 KTD458775:KTG458775 LCZ458775:LDC458775 LMV458775:LMY458775 LWR458775:LWU458775 MGN458775:MGQ458775 MQJ458775:MQM458775 NAF458775:NAI458775 NKB458775:NKE458775 NTX458775:NUA458775 ODT458775:ODW458775 ONP458775:ONS458775 OXL458775:OXO458775 PHH458775:PHK458775 PRD458775:PRG458775 QAZ458775:QBC458775 QKV458775:QKY458775 QUR458775:QUU458775 REN458775:REQ458775 ROJ458775:ROM458775 RYF458775:RYI458775 SIB458775:SIE458775 SRX458775:SSA458775 TBT458775:TBW458775 TLP458775:TLS458775 TVL458775:TVO458775 UFH458775:UFK458775 UPD458775:UPG458775 UYZ458775:UZC458775 VIV458775:VIY458775 VSR458775:VSU458775 WCN458775:WCQ458775 WMJ458775:WMM458775 WWF458775:WWI458775 Y524312:AB524312 JT524311:JW524311 TP524311:TS524311 ADL524311:ADO524311 ANH524311:ANK524311 AXD524311:AXG524311 BGZ524311:BHC524311 BQV524311:BQY524311 CAR524311:CAU524311 CKN524311:CKQ524311 CUJ524311:CUM524311 DEF524311:DEI524311 DOB524311:DOE524311 DXX524311:DYA524311 EHT524311:EHW524311 ERP524311:ERS524311 FBL524311:FBO524311 FLH524311:FLK524311 FVD524311:FVG524311 GEZ524311:GFC524311 GOV524311:GOY524311 GYR524311:GYU524311 HIN524311:HIQ524311 HSJ524311:HSM524311 ICF524311:ICI524311 IMB524311:IME524311 IVX524311:IWA524311 JFT524311:JFW524311 JPP524311:JPS524311 JZL524311:JZO524311 KJH524311:KJK524311 KTD524311:KTG524311 LCZ524311:LDC524311 LMV524311:LMY524311 LWR524311:LWU524311 MGN524311:MGQ524311 MQJ524311:MQM524311 NAF524311:NAI524311 NKB524311:NKE524311 NTX524311:NUA524311 ODT524311:ODW524311 ONP524311:ONS524311 OXL524311:OXO524311 PHH524311:PHK524311 PRD524311:PRG524311 QAZ524311:QBC524311 QKV524311:QKY524311 QUR524311:QUU524311 REN524311:REQ524311 ROJ524311:ROM524311 RYF524311:RYI524311 SIB524311:SIE524311 SRX524311:SSA524311 TBT524311:TBW524311 TLP524311:TLS524311 TVL524311:TVO524311 UFH524311:UFK524311 UPD524311:UPG524311 UYZ524311:UZC524311 VIV524311:VIY524311 VSR524311:VSU524311 WCN524311:WCQ524311 WMJ524311:WMM524311 WWF524311:WWI524311 Y589848:AB589848 JT589847:JW589847 TP589847:TS589847 ADL589847:ADO589847 ANH589847:ANK589847 AXD589847:AXG589847 BGZ589847:BHC589847 BQV589847:BQY589847 CAR589847:CAU589847 CKN589847:CKQ589847 CUJ589847:CUM589847 DEF589847:DEI589847 DOB589847:DOE589847 DXX589847:DYA589847 EHT589847:EHW589847 ERP589847:ERS589847 FBL589847:FBO589847 FLH589847:FLK589847 FVD589847:FVG589847 GEZ589847:GFC589847 GOV589847:GOY589847 GYR589847:GYU589847 HIN589847:HIQ589847 HSJ589847:HSM589847 ICF589847:ICI589847 IMB589847:IME589847 IVX589847:IWA589847 JFT589847:JFW589847 JPP589847:JPS589847 JZL589847:JZO589847 KJH589847:KJK589847 KTD589847:KTG589847 LCZ589847:LDC589847 LMV589847:LMY589847 LWR589847:LWU589847 MGN589847:MGQ589847 MQJ589847:MQM589847 NAF589847:NAI589847 NKB589847:NKE589847 NTX589847:NUA589847 ODT589847:ODW589847 ONP589847:ONS589847 OXL589847:OXO589847 PHH589847:PHK589847 PRD589847:PRG589847 QAZ589847:QBC589847 QKV589847:QKY589847 QUR589847:QUU589847 REN589847:REQ589847 ROJ589847:ROM589847 RYF589847:RYI589847 SIB589847:SIE589847 SRX589847:SSA589847 TBT589847:TBW589847 TLP589847:TLS589847 TVL589847:TVO589847 UFH589847:UFK589847 UPD589847:UPG589847 UYZ589847:UZC589847 VIV589847:VIY589847 VSR589847:VSU589847 WCN589847:WCQ589847 WMJ589847:WMM589847 WWF589847:WWI589847 Y655384:AB655384 JT655383:JW655383 TP655383:TS655383 ADL655383:ADO655383 ANH655383:ANK655383 AXD655383:AXG655383 BGZ655383:BHC655383 BQV655383:BQY655383 CAR655383:CAU655383 CKN655383:CKQ655383 CUJ655383:CUM655383 DEF655383:DEI655383 DOB655383:DOE655383 DXX655383:DYA655383 EHT655383:EHW655383 ERP655383:ERS655383 FBL655383:FBO655383 FLH655383:FLK655383 FVD655383:FVG655383 GEZ655383:GFC655383 GOV655383:GOY655383 GYR655383:GYU655383 HIN655383:HIQ655383 HSJ655383:HSM655383 ICF655383:ICI655383 IMB655383:IME655383 IVX655383:IWA655383 JFT655383:JFW655383 JPP655383:JPS655383 JZL655383:JZO655383 KJH655383:KJK655383 KTD655383:KTG655383 LCZ655383:LDC655383 LMV655383:LMY655383 LWR655383:LWU655383 MGN655383:MGQ655383 MQJ655383:MQM655383 NAF655383:NAI655383 NKB655383:NKE655383 NTX655383:NUA655383 ODT655383:ODW655383 ONP655383:ONS655383 OXL655383:OXO655383 PHH655383:PHK655383 PRD655383:PRG655383 QAZ655383:QBC655383 QKV655383:QKY655383 QUR655383:QUU655383 REN655383:REQ655383 ROJ655383:ROM655383 RYF655383:RYI655383 SIB655383:SIE655383 SRX655383:SSA655383 TBT655383:TBW655383 TLP655383:TLS655383 TVL655383:TVO655383 UFH655383:UFK655383 UPD655383:UPG655383 UYZ655383:UZC655383 VIV655383:VIY655383 VSR655383:VSU655383 WCN655383:WCQ655383 WMJ655383:WMM655383 WWF655383:WWI655383 Y720920:AB720920 JT720919:JW720919 TP720919:TS720919 ADL720919:ADO720919 ANH720919:ANK720919 AXD720919:AXG720919 BGZ720919:BHC720919 BQV720919:BQY720919 CAR720919:CAU720919 CKN720919:CKQ720919 CUJ720919:CUM720919 DEF720919:DEI720919 DOB720919:DOE720919 DXX720919:DYA720919 EHT720919:EHW720919 ERP720919:ERS720919 FBL720919:FBO720919 FLH720919:FLK720919 FVD720919:FVG720919 GEZ720919:GFC720919 GOV720919:GOY720919 GYR720919:GYU720919 HIN720919:HIQ720919 HSJ720919:HSM720919 ICF720919:ICI720919 IMB720919:IME720919 IVX720919:IWA720919 JFT720919:JFW720919 JPP720919:JPS720919 JZL720919:JZO720919 KJH720919:KJK720919 KTD720919:KTG720919 LCZ720919:LDC720919 LMV720919:LMY720919 LWR720919:LWU720919 MGN720919:MGQ720919 MQJ720919:MQM720919 NAF720919:NAI720919 NKB720919:NKE720919 NTX720919:NUA720919 ODT720919:ODW720919 ONP720919:ONS720919 OXL720919:OXO720919 PHH720919:PHK720919 PRD720919:PRG720919 QAZ720919:QBC720919 QKV720919:QKY720919 QUR720919:QUU720919 REN720919:REQ720919 ROJ720919:ROM720919 RYF720919:RYI720919 SIB720919:SIE720919 SRX720919:SSA720919 TBT720919:TBW720919 TLP720919:TLS720919 TVL720919:TVO720919 UFH720919:UFK720919 UPD720919:UPG720919 UYZ720919:UZC720919 VIV720919:VIY720919 VSR720919:VSU720919 WCN720919:WCQ720919 WMJ720919:WMM720919 WWF720919:WWI720919 Y786456:AB786456 JT786455:JW786455 TP786455:TS786455 ADL786455:ADO786455 ANH786455:ANK786455 AXD786455:AXG786455 BGZ786455:BHC786455 BQV786455:BQY786455 CAR786455:CAU786455 CKN786455:CKQ786455 CUJ786455:CUM786455 DEF786455:DEI786455 DOB786455:DOE786455 DXX786455:DYA786455 EHT786455:EHW786455 ERP786455:ERS786455 FBL786455:FBO786455 FLH786455:FLK786455 FVD786455:FVG786455 GEZ786455:GFC786455 GOV786455:GOY786455 GYR786455:GYU786455 HIN786455:HIQ786455 HSJ786455:HSM786455 ICF786455:ICI786455 IMB786455:IME786455 IVX786455:IWA786455 JFT786455:JFW786455 JPP786455:JPS786455 JZL786455:JZO786455 KJH786455:KJK786455 KTD786455:KTG786455 LCZ786455:LDC786455 LMV786455:LMY786455 LWR786455:LWU786455 MGN786455:MGQ786455 MQJ786455:MQM786455 NAF786455:NAI786455 NKB786455:NKE786455 NTX786455:NUA786455 ODT786455:ODW786455 ONP786455:ONS786455 OXL786455:OXO786455 PHH786455:PHK786455 PRD786455:PRG786455 QAZ786455:QBC786455 QKV786455:QKY786455 QUR786455:QUU786455 REN786455:REQ786455 ROJ786455:ROM786455 RYF786455:RYI786455 SIB786455:SIE786455 SRX786455:SSA786455 TBT786455:TBW786455 TLP786455:TLS786455 TVL786455:TVO786455 UFH786455:UFK786455 UPD786455:UPG786455 UYZ786455:UZC786455 VIV786455:VIY786455 VSR786455:VSU786455 WCN786455:WCQ786455 WMJ786455:WMM786455 WWF786455:WWI786455 Y851992:AB851992 JT851991:JW851991 TP851991:TS851991 ADL851991:ADO851991 ANH851991:ANK851991 AXD851991:AXG851991 BGZ851991:BHC851991 BQV851991:BQY851991 CAR851991:CAU851991 CKN851991:CKQ851991 CUJ851991:CUM851991 DEF851991:DEI851991 DOB851991:DOE851991 DXX851991:DYA851991 EHT851991:EHW851991 ERP851991:ERS851991 FBL851991:FBO851991 FLH851991:FLK851991 FVD851991:FVG851991 GEZ851991:GFC851991 GOV851991:GOY851991 GYR851991:GYU851991 HIN851991:HIQ851991 HSJ851991:HSM851991 ICF851991:ICI851991 IMB851991:IME851991 IVX851991:IWA851991 JFT851991:JFW851991 JPP851991:JPS851991 JZL851991:JZO851991 KJH851991:KJK851991 KTD851991:KTG851991 LCZ851991:LDC851991 LMV851991:LMY851991 LWR851991:LWU851991 MGN851991:MGQ851991 MQJ851991:MQM851991 NAF851991:NAI851991 NKB851991:NKE851991 NTX851991:NUA851991 ODT851991:ODW851991 ONP851991:ONS851991 OXL851991:OXO851991 PHH851991:PHK851991 PRD851991:PRG851991 QAZ851991:QBC851991 QKV851991:QKY851991 QUR851991:QUU851991 REN851991:REQ851991 ROJ851991:ROM851991 RYF851991:RYI851991 SIB851991:SIE851991 SRX851991:SSA851991 TBT851991:TBW851991 TLP851991:TLS851991 TVL851991:TVO851991 UFH851991:UFK851991 UPD851991:UPG851991 UYZ851991:UZC851991 VIV851991:VIY851991 VSR851991:VSU851991 WCN851991:WCQ851991 WMJ851991:WMM851991 WWF851991:WWI851991 Y917528:AB917528 JT917527:JW917527 TP917527:TS917527 ADL917527:ADO917527 ANH917527:ANK917527 AXD917527:AXG917527 BGZ917527:BHC917527 BQV917527:BQY917527 CAR917527:CAU917527 CKN917527:CKQ917527 CUJ917527:CUM917527 DEF917527:DEI917527 DOB917527:DOE917527 DXX917527:DYA917527 EHT917527:EHW917527 ERP917527:ERS917527 FBL917527:FBO917527 FLH917527:FLK917527 FVD917527:FVG917527 GEZ917527:GFC917527 GOV917527:GOY917527 GYR917527:GYU917527 HIN917527:HIQ917527 HSJ917527:HSM917527 ICF917527:ICI917527 IMB917527:IME917527 IVX917527:IWA917527 JFT917527:JFW917527 JPP917527:JPS917527 JZL917527:JZO917527 KJH917527:KJK917527 KTD917527:KTG917527 LCZ917527:LDC917527 LMV917527:LMY917527 LWR917527:LWU917527 MGN917527:MGQ917527 MQJ917527:MQM917527 NAF917527:NAI917527 NKB917527:NKE917527 NTX917527:NUA917527 ODT917527:ODW917527 ONP917527:ONS917527 OXL917527:OXO917527 PHH917527:PHK917527 PRD917527:PRG917527 QAZ917527:QBC917527 QKV917527:QKY917527 QUR917527:QUU917527 REN917527:REQ917527 ROJ917527:ROM917527 RYF917527:RYI917527 SIB917527:SIE917527 SRX917527:SSA917527 TBT917527:TBW917527 TLP917527:TLS917527 TVL917527:TVO917527 UFH917527:UFK917527 UPD917527:UPG917527 UYZ917527:UZC917527 VIV917527:VIY917527 VSR917527:VSU917527 WCN917527:WCQ917527 WMJ917527:WMM917527 WWF917527:WWI917527 Y983064:AB983064 JT983063:JW983063 TP983063:TS983063 ADL983063:ADO983063 ANH983063:ANK983063 AXD983063:AXG983063 BGZ983063:BHC983063 BQV983063:BQY983063 CAR983063:CAU983063 CKN983063:CKQ983063 CUJ983063:CUM983063 DEF983063:DEI983063 DOB983063:DOE983063 DXX983063:DYA983063 EHT983063:EHW983063 ERP983063:ERS983063 FBL983063:FBO983063 FLH983063:FLK983063 FVD983063:FVG983063 GEZ983063:GFC983063 GOV983063:GOY983063 GYR983063:GYU983063 HIN983063:HIQ983063 HSJ983063:HSM983063 ICF983063:ICI983063 IMB983063:IME983063 IVX983063:IWA983063 JFT983063:JFW983063 JPP983063:JPS983063 JZL983063:JZO983063 KJH983063:KJK983063 KTD983063:KTG983063 LCZ983063:LDC983063 LMV983063:LMY983063 LWR983063:LWU983063 MGN983063:MGQ983063 MQJ983063:MQM983063 NAF983063:NAI983063 NKB983063:NKE983063 NTX983063:NUA983063 ODT983063:ODW983063 ONP983063:ONS983063 OXL983063:OXO983063 PHH983063:PHK983063 PRD983063:PRG983063 QAZ983063:QBC983063 QKV983063:QKY983063 QUR983063:QUU983063 REN983063:REQ983063 ROJ983063:ROM983063 RYF983063:RYI983063 SIB983063:SIE983063 SRX983063:SSA983063 TBT983063:TBW983063 TLP983063:TLS983063 TVL983063:TVO983063 UFH983063:UFK983063 UPD983063:UPG983063 UYZ983063:UZC983063 VIV983063:VIY983063 VSR983063:VSU983063 WCN983063:WCQ983063 WMJ983063:WMM983063 WWF983063:WWI983063 C65560 IX65559 ST65559 ACP65559 AML65559 AWH65559 BGD65559 BPZ65559 BZV65559 CJR65559 CTN65559 DDJ65559 DNF65559 DXB65559 EGX65559 EQT65559 FAP65559 FKL65559 FUH65559 GED65559 GNZ65559 GXV65559 HHR65559 HRN65559 IBJ65559 ILF65559 IVB65559 JEX65559 JOT65559 JYP65559 KIL65559 KSH65559 LCD65559 LLZ65559 LVV65559 MFR65559 MPN65559 MZJ65559 NJF65559 NTB65559 OCX65559 OMT65559 OWP65559 PGL65559 PQH65559 QAD65559 QJZ65559 QTV65559 RDR65559 RNN65559 RXJ65559 SHF65559 SRB65559 TAX65559 TKT65559 TUP65559 UEL65559 UOH65559 UYD65559 VHZ65559 VRV65559 WBR65559 WLN65559 WVJ65559 C131096 IX131095 ST131095 ACP131095 AML131095 AWH131095 BGD131095 BPZ131095 BZV131095 CJR131095 CTN131095 DDJ131095 DNF131095 DXB131095 EGX131095 EQT131095 FAP131095 FKL131095 FUH131095 GED131095 GNZ131095 GXV131095 HHR131095 HRN131095 IBJ131095 ILF131095 IVB131095 JEX131095 JOT131095 JYP131095 KIL131095 KSH131095 LCD131095 LLZ131095 LVV131095 MFR131095 MPN131095 MZJ131095 NJF131095 NTB131095 OCX131095 OMT131095 OWP131095 PGL131095 PQH131095 QAD131095 QJZ131095 QTV131095 RDR131095 RNN131095 RXJ131095 SHF131095 SRB131095 TAX131095 TKT131095 TUP131095 UEL131095 UOH131095 UYD131095 VHZ131095 VRV131095 WBR131095 WLN131095 WVJ131095 C196632 IX196631 ST196631 ACP196631 AML196631 AWH196631 BGD196631 BPZ196631 BZV196631 CJR196631 CTN196631 DDJ196631 DNF196631 DXB196631 EGX196631 EQT196631 FAP196631 FKL196631 FUH196631 GED196631 GNZ196631 GXV196631 HHR196631 HRN196631 IBJ196631 ILF196631 IVB196631 JEX196631 JOT196631 JYP196631 KIL196631 KSH196631 LCD196631 LLZ196631 LVV196631 MFR196631 MPN196631 MZJ196631 NJF196631 NTB196631 OCX196631 OMT196631 OWP196631 PGL196631 PQH196631 QAD196631 QJZ196631 QTV196631 RDR196631 RNN196631 RXJ196631 SHF196631 SRB196631 TAX196631 TKT196631 TUP196631 UEL196631 UOH196631 UYD196631 VHZ196631 VRV196631 WBR196631 WLN196631 WVJ196631 C262168 IX262167 ST262167 ACP262167 AML262167 AWH262167 BGD262167 BPZ262167 BZV262167 CJR262167 CTN262167 DDJ262167 DNF262167 DXB262167 EGX262167 EQT262167 FAP262167 FKL262167 FUH262167 GED262167 GNZ262167 GXV262167 HHR262167 HRN262167 IBJ262167 ILF262167 IVB262167 JEX262167 JOT262167 JYP262167 KIL262167 KSH262167 LCD262167 LLZ262167 LVV262167 MFR262167 MPN262167 MZJ262167 NJF262167 NTB262167 OCX262167 OMT262167 OWP262167 PGL262167 PQH262167 QAD262167 QJZ262167 QTV262167 RDR262167 RNN262167 RXJ262167 SHF262167 SRB262167 TAX262167 TKT262167 TUP262167 UEL262167 UOH262167 UYD262167 VHZ262167 VRV262167 WBR262167 WLN262167 WVJ262167 C327704 IX327703 ST327703 ACP327703 AML327703 AWH327703 BGD327703 BPZ327703 BZV327703 CJR327703 CTN327703 DDJ327703 DNF327703 DXB327703 EGX327703 EQT327703 FAP327703 FKL327703 FUH327703 GED327703 GNZ327703 GXV327703 HHR327703 HRN327703 IBJ327703 ILF327703 IVB327703 JEX327703 JOT327703 JYP327703 KIL327703 KSH327703 LCD327703 LLZ327703 LVV327703 MFR327703 MPN327703 MZJ327703 NJF327703 NTB327703 OCX327703 OMT327703 OWP327703 PGL327703 PQH327703 QAD327703 QJZ327703 QTV327703 RDR327703 RNN327703 RXJ327703 SHF327703 SRB327703 TAX327703 TKT327703 TUP327703 UEL327703 UOH327703 UYD327703 VHZ327703 VRV327703 WBR327703 WLN327703 WVJ327703 C393240 IX393239 ST393239 ACP393239 AML393239 AWH393239 BGD393239 BPZ393239 BZV393239 CJR393239 CTN393239 DDJ393239 DNF393239 DXB393239 EGX393239 EQT393239 FAP393239 FKL393239 FUH393239 GED393239 GNZ393239 GXV393239 HHR393239 HRN393239 IBJ393239 ILF393239 IVB393239 JEX393239 JOT393239 JYP393239 KIL393239 KSH393239 LCD393239 LLZ393239 LVV393239 MFR393239 MPN393239 MZJ393239 NJF393239 NTB393239 OCX393239 OMT393239 OWP393239 PGL393239 PQH393239 QAD393239 QJZ393239 QTV393239 RDR393239 RNN393239 RXJ393239 SHF393239 SRB393239 TAX393239 TKT393239 TUP393239 UEL393239 UOH393239 UYD393239 VHZ393239 VRV393239 WBR393239 WLN393239 WVJ393239 C458776 IX458775 ST458775 ACP458775 AML458775 AWH458775 BGD458775 BPZ458775 BZV458775 CJR458775 CTN458775 DDJ458775 DNF458775 DXB458775 EGX458775 EQT458775 FAP458775 FKL458775 FUH458775 GED458775 GNZ458775 GXV458775 HHR458775 HRN458775 IBJ458775 ILF458775 IVB458775 JEX458775 JOT458775 JYP458775 KIL458775 KSH458775 LCD458775 LLZ458775 LVV458775 MFR458775 MPN458775 MZJ458775 NJF458775 NTB458775 OCX458775 OMT458775 OWP458775 PGL458775 PQH458775 QAD458775 QJZ458775 QTV458775 RDR458775 RNN458775 RXJ458775 SHF458775 SRB458775 TAX458775 TKT458775 TUP458775 UEL458775 UOH458775 UYD458775 VHZ458775 VRV458775 WBR458775 WLN458775 WVJ458775 C524312 IX524311 ST524311 ACP524311 AML524311 AWH524311 BGD524311 BPZ524311 BZV524311 CJR524311 CTN524311 DDJ524311 DNF524311 DXB524311 EGX524311 EQT524311 FAP524311 FKL524311 FUH524311 GED524311 GNZ524311 GXV524311 HHR524311 HRN524311 IBJ524311 ILF524311 IVB524311 JEX524311 JOT524311 JYP524311 KIL524311 KSH524311 LCD524311 LLZ524311 LVV524311 MFR524311 MPN524311 MZJ524311 NJF524311 NTB524311 OCX524311 OMT524311 OWP524311 PGL524311 PQH524311 QAD524311 QJZ524311 QTV524311 RDR524311 RNN524311 RXJ524311 SHF524311 SRB524311 TAX524311 TKT524311 TUP524311 UEL524311 UOH524311 UYD524311 VHZ524311 VRV524311 WBR524311 WLN524311 WVJ524311 C589848 IX589847 ST589847 ACP589847 AML589847 AWH589847 BGD589847 BPZ589847 BZV589847 CJR589847 CTN589847 DDJ589847 DNF589847 DXB589847 EGX589847 EQT589847 FAP589847 FKL589847 FUH589847 GED589847 GNZ589847 GXV589847 HHR589847 HRN589847 IBJ589847 ILF589847 IVB589847 JEX589847 JOT589847 JYP589847 KIL589847 KSH589847 LCD589847 LLZ589847 LVV589847 MFR589847 MPN589847 MZJ589847 NJF589847 NTB589847 OCX589847 OMT589847 OWP589847 PGL589847 PQH589847 QAD589847 QJZ589847 QTV589847 RDR589847 RNN589847 RXJ589847 SHF589847 SRB589847 TAX589847 TKT589847 TUP589847 UEL589847 UOH589847 UYD589847 VHZ589847 VRV589847 WBR589847 WLN589847 WVJ589847 C655384 IX655383 ST655383 ACP655383 AML655383 AWH655383 BGD655383 BPZ655383 BZV655383 CJR655383 CTN655383 DDJ655383 DNF655383 DXB655383 EGX655383 EQT655383 FAP655383 FKL655383 FUH655383 GED655383 GNZ655383 GXV655383 HHR655383 HRN655383 IBJ655383 ILF655383 IVB655383 JEX655383 JOT655383 JYP655383 KIL655383 KSH655383 LCD655383 LLZ655383 LVV655383 MFR655383 MPN655383 MZJ655383 NJF655383 NTB655383 OCX655383 OMT655383 OWP655383 PGL655383 PQH655383 QAD655383 QJZ655383 QTV655383 RDR655383 RNN655383 RXJ655383 SHF655383 SRB655383 TAX655383 TKT655383 TUP655383 UEL655383 UOH655383 UYD655383 VHZ655383 VRV655383 WBR655383 WLN655383 WVJ655383 C720920 IX720919 ST720919 ACP720919 AML720919 AWH720919 BGD720919 BPZ720919 BZV720919 CJR720919 CTN720919 DDJ720919 DNF720919 DXB720919 EGX720919 EQT720919 FAP720919 FKL720919 FUH720919 GED720919 GNZ720919 GXV720919 HHR720919 HRN720919 IBJ720919 ILF720919 IVB720919 JEX720919 JOT720919 JYP720919 KIL720919 KSH720919 LCD720919 LLZ720919 LVV720919 MFR720919 MPN720919 MZJ720919 NJF720919 NTB720919 OCX720919 OMT720919 OWP720919 PGL720919 PQH720919 QAD720919 QJZ720919 QTV720919 RDR720919 RNN720919 RXJ720919 SHF720919 SRB720919 TAX720919 TKT720919 TUP720919 UEL720919 UOH720919 UYD720919 VHZ720919 VRV720919 WBR720919 WLN720919 WVJ720919 C786456 IX786455 ST786455 ACP786455 AML786455 AWH786455 BGD786455 BPZ786455 BZV786455 CJR786455 CTN786455 DDJ786455 DNF786455 DXB786455 EGX786455 EQT786455 FAP786455 FKL786455 FUH786455 GED786455 GNZ786455 GXV786455 HHR786455 HRN786455 IBJ786455 ILF786455 IVB786455 JEX786455 JOT786455 JYP786455 KIL786455 KSH786455 LCD786455 LLZ786455 LVV786455 MFR786455 MPN786455 MZJ786455 NJF786455 NTB786455 OCX786455 OMT786455 OWP786455 PGL786455 PQH786455 QAD786455 QJZ786455 QTV786455 RDR786455 RNN786455 RXJ786455 SHF786455 SRB786455 TAX786455 TKT786455 TUP786455 UEL786455 UOH786455 UYD786455 VHZ786455 VRV786455 WBR786455 WLN786455 WVJ786455 C851992 IX851991 ST851991 ACP851991 AML851991 AWH851991 BGD851991 BPZ851991 BZV851991 CJR851991 CTN851991 DDJ851991 DNF851991 DXB851991 EGX851991 EQT851991 FAP851991 FKL851991 FUH851991 GED851991 GNZ851991 GXV851991 HHR851991 HRN851991 IBJ851991 ILF851991 IVB851991 JEX851991 JOT851991 JYP851991 KIL851991 KSH851991 LCD851991 LLZ851991 LVV851991 MFR851991 MPN851991 MZJ851991 NJF851991 NTB851991 OCX851991 OMT851991 OWP851991 PGL851991 PQH851991 QAD851991 QJZ851991 QTV851991 RDR851991 RNN851991 RXJ851991 SHF851991 SRB851991 TAX851991 TKT851991 TUP851991 UEL851991 UOH851991 UYD851991 VHZ851991 VRV851991 WBR851991 WLN851991 WVJ851991 C917528 IX917527 ST917527 ACP917527 AML917527 AWH917527 BGD917527 BPZ917527 BZV917527 CJR917527 CTN917527 DDJ917527 DNF917527 DXB917527 EGX917527 EQT917527 FAP917527 FKL917527 FUH917527 GED917527 GNZ917527 GXV917527 HHR917527 HRN917527 IBJ917527 ILF917527 IVB917527 JEX917527 JOT917527 JYP917527 KIL917527 KSH917527 LCD917527 LLZ917527 LVV917527 MFR917527 MPN917527 MZJ917527 NJF917527 NTB917527 OCX917527 OMT917527 OWP917527 PGL917527 PQH917527 QAD917527 QJZ917527 QTV917527 RDR917527 RNN917527 RXJ917527 SHF917527 SRB917527 TAX917527 TKT917527 TUP917527 UEL917527 UOH917527 UYD917527 VHZ917527 VRV917527 WBR917527 WLN917527 WVJ917527 C983064 IX983063 ST983063 ACP983063 AML983063 AWH983063 BGD983063 BPZ983063 BZV983063 CJR983063 CTN983063 DDJ983063 DNF983063 DXB983063 EGX983063 EQT983063 FAP983063 FKL983063 FUH983063 GED983063 GNZ983063 GXV983063 HHR983063 HRN983063 IBJ983063 ILF983063 IVB983063 JEX983063 JOT983063 JYP983063 KIL983063 KSH983063 LCD983063 LLZ983063 LVV983063 MFR983063 MPN983063 MZJ983063 NJF983063 NTB983063 OCX983063 OMT983063 OWP983063 PGL983063 PQH983063 QAD983063 QJZ983063 QTV983063 RDR983063 RNN983063 RXJ983063 SHF983063 SRB983063 TAX983063 TKT983063 TUP983063 UEL983063 UOH983063 UYD983063 VHZ983063 VRV983063 WBR983063 WLN983063 WVJ983063 Y65556 JT65555 TP65555 ADL65555 ANH65555 AXD65555 BGZ65555 BQV65555 CAR65555 CKN65555 CUJ65555 DEF65555 DOB65555 DXX65555 EHT65555 ERP65555 FBL65555 FLH65555 FVD65555 GEZ65555 GOV65555 GYR65555 HIN65555 HSJ65555 ICF65555 IMB65555 IVX65555 JFT65555 JPP65555 JZL65555 KJH65555 KTD65555 LCZ65555 LMV65555 LWR65555 MGN65555 MQJ65555 NAF65555 NKB65555 NTX65555 ODT65555 ONP65555 OXL65555 PHH65555 PRD65555 QAZ65555 QKV65555 QUR65555 REN65555 ROJ65555 RYF65555 SIB65555 SRX65555 TBT65555 TLP65555 TVL65555 UFH65555 UPD65555 UYZ65555 VIV65555 VSR65555 WCN65555 WMJ65555 WWF65555 Y131092 JT131091 TP131091 ADL131091 ANH131091 AXD131091 BGZ131091 BQV131091 CAR131091 CKN131091 CUJ131091 DEF131091 DOB131091 DXX131091 EHT131091 ERP131091 FBL131091 FLH131091 FVD131091 GEZ131091 GOV131091 GYR131091 HIN131091 HSJ131091 ICF131091 IMB131091 IVX131091 JFT131091 JPP131091 JZL131091 KJH131091 KTD131091 LCZ131091 LMV131091 LWR131091 MGN131091 MQJ131091 NAF131091 NKB131091 NTX131091 ODT131091 ONP131091 OXL131091 PHH131091 PRD131091 QAZ131091 QKV131091 QUR131091 REN131091 ROJ131091 RYF131091 SIB131091 SRX131091 TBT131091 TLP131091 TVL131091 UFH131091 UPD131091 UYZ131091 VIV131091 VSR131091 WCN131091 WMJ131091 WWF131091 Y196628 JT196627 TP196627 ADL196627 ANH196627 AXD196627 BGZ196627 BQV196627 CAR196627 CKN196627 CUJ196627 DEF196627 DOB196627 DXX196627 EHT196627 ERP196627 FBL196627 FLH196627 FVD196627 GEZ196627 GOV196627 GYR196627 HIN196627 HSJ196627 ICF196627 IMB196627 IVX196627 JFT196627 JPP196627 JZL196627 KJH196627 KTD196627 LCZ196627 LMV196627 LWR196627 MGN196627 MQJ196627 NAF196627 NKB196627 NTX196627 ODT196627 ONP196627 OXL196627 PHH196627 PRD196627 QAZ196627 QKV196627 QUR196627 REN196627 ROJ196627 RYF196627 SIB196627 SRX196627 TBT196627 TLP196627 TVL196627 UFH196627 UPD196627 UYZ196627 VIV196627 VSR196627 WCN196627 WMJ196627 WWF196627 Y262164 JT262163 TP262163 ADL262163 ANH262163 AXD262163 BGZ262163 BQV262163 CAR262163 CKN262163 CUJ262163 DEF262163 DOB262163 DXX262163 EHT262163 ERP262163 FBL262163 FLH262163 FVD262163 GEZ262163 GOV262163 GYR262163 HIN262163 HSJ262163 ICF262163 IMB262163 IVX262163 JFT262163 JPP262163 JZL262163 KJH262163 KTD262163 LCZ262163 LMV262163 LWR262163 MGN262163 MQJ262163 NAF262163 NKB262163 NTX262163 ODT262163 ONP262163 OXL262163 PHH262163 PRD262163 QAZ262163 QKV262163 QUR262163 REN262163 ROJ262163 RYF262163 SIB262163 SRX262163 TBT262163 TLP262163 TVL262163 UFH262163 UPD262163 UYZ262163 VIV262163 VSR262163 WCN262163 WMJ262163 WWF262163 Y327700 JT327699 TP327699 ADL327699 ANH327699 AXD327699 BGZ327699 BQV327699 CAR327699 CKN327699 CUJ327699 DEF327699 DOB327699 DXX327699 EHT327699 ERP327699 FBL327699 FLH327699 FVD327699 GEZ327699 GOV327699 GYR327699 HIN327699 HSJ327699 ICF327699 IMB327699 IVX327699 JFT327699 JPP327699 JZL327699 KJH327699 KTD327699 LCZ327699 LMV327699 LWR327699 MGN327699 MQJ327699 NAF327699 NKB327699 NTX327699 ODT327699 ONP327699 OXL327699 PHH327699 PRD327699 QAZ327699 QKV327699 QUR327699 REN327699 ROJ327699 RYF327699 SIB327699 SRX327699 TBT327699 TLP327699 TVL327699 UFH327699 UPD327699 UYZ327699 VIV327699 VSR327699 WCN327699 WMJ327699 WWF327699 Y393236 JT393235 TP393235 ADL393235 ANH393235 AXD393235 BGZ393235 BQV393235 CAR393235 CKN393235 CUJ393235 DEF393235 DOB393235 DXX393235 EHT393235 ERP393235 FBL393235 FLH393235 FVD393235 GEZ393235 GOV393235 GYR393235 HIN393235 HSJ393235 ICF393235 IMB393235 IVX393235 JFT393235 JPP393235 JZL393235 KJH393235 KTD393235 LCZ393235 LMV393235 LWR393235 MGN393235 MQJ393235 NAF393235 NKB393235 NTX393235 ODT393235 ONP393235 OXL393235 PHH393235 PRD393235 QAZ393235 QKV393235 QUR393235 REN393235 ROJ393235 RYF393235 SIB393235 SRX393235 TBT393235 TLP393235 TVL393235 UFH393235 UPD393235 UYZ393235 VIV393235 VSR393235 WCN393235 WMJ393235 WWF393235 Y458772 JT458771 TP458771 ADL458771 ANH458771 AXD458771 BGZ458771 BQV458771 CAR458771 CKN458771 CUJ458771 DEF458771 DOB458771 DXX458771 EHT458771 ERP458771 FBL458771 FLH458771 FVD458771 GEZ458771 GOV458771 GYR458771 HIN458771 HSJ458771 ICF458771 IMB458771 IVX458771 JFT458771 JPP458771 JZL458771 KJH458771 KTD458771 LCZ458771 LMV458771 LWR458771 MGN458771 MQJ458771 NAF458771 NKB458771 NTX458771 ODT458771 ONP458771 OXL458771 PHH458771 PRD458771 QAZ458771 QKV458771 QUR458771 REN458771 ROJ458771 RYF458771 SIB458771 SRX458771 TBT458771 TLP458771 TVL458771 UFH458771 UPD458771 UYZ458771 VIV458771 VSR458771 WCN458771 WMJ458771 WWF458771 Y524308 JT524307 TP524307 ADL524307 ANH524307 AXD524307 BGZ524307 BQV524307 CAR524307 CKN524307 CUJ524307 DEF524307 DOB524307 DXX524307 EHT524307 ERP524307 FBL524307 FLH524307 FVD524307 GEZ524307 GOV524307 GYR524307 HIN524307 HSJ524307 ICF524307 IMB524307 IVX524307 JFT524307 JPP524307 JZL524307 KJH524307 KTD524307 LCZ524307 LMV524307 LWR524307 MGN524307 MQJ524307 NAF524307 NKB524307 NTX524307 ODT524307 ONP524307 OXL524307 PHH524307 PRD524307 QAZ524307 QKV524307 QUR524307 REN524307 ROJ524307 RYF524307 SIB524307 SRX524307 TBT524307 TLP524307 TVL524307 UFH524307 UPD524307 UYZ524307 VIV524307 VSR524307 WCN524307 WMJ524307 WWF524307 Y589844 JT589843 TP589843 ADL589843 ANH589843 AXD589843 BGZ589843 BQV589843 CAR589843 CKN589843 CUJ589843 DEF589843 DOB589843 DXX589843 EHT589843 ERP589843 FBL589843 FLH589843 FVD589843 GEZ589843 GOV589843 GYR589843 HIN589843 HSJ589843 ICF589843 IMB589843 IVX589843 JFT589843 JPP589843 JZL589843 KJH589843 KTD589843 LCZ589843 LMV589843 LWR589843 MGN589843 MQJ589843 NAF589843 NKB589843 NTX589843 ODT589843 ONP589843 OXL589843 PHH589843 PRD589843 QAZ589843 QKV589843 QUR589843 REN589843 ROJ589843 RYF589843 SIB589843 SRX589843 TBT589843 TLP589843 TVL589843 UFH589843 UPD589843 UYZ589843 VIV589843 VSR589843 WCN589843 WMJ589843 WWF589843 Y655380 JT655379 TP655379 ADL655379 ANH655379 AXD655379 BGZ655379 BQV655379 CAR655379 CKN655379 CUJ655379 DEF655379 DOB655379 DXX655379 EHT655379 ERP655379 FBL655379 FLH655379 FVD655379 GEZ655379 GOV655379 GYR655379 HIN655379 HSJ655379 ICF655379 IMB655379 IVX655379 JFT655379 JPP655379 JZL655379 KJH655379 KTD655379 LCZ655379 LMV655379 LWR655379 MGN655379 MQJ655379 NAF655379 NKB655379 NTX655379 ODT655379 ONP655379 OXL655379 PHH655379 PRD655379 QAZ655379 QKV655379 QUR655379 REN655379 ROJ655379 RYF655379 SIB655379 SRX655379 TBT655379 TLP655379 TVL655379 UFH655379 UPD655379 UYZ655379 VIV655379 VSR655379 WCN655379 WMJ655379 WWF655379 Y720916 JT720915 TP720915 ADL720915 ANH720915 AXD720915 BGZ720915 BQV720915 CAR720915 CKN720915 CUJ720915 DEF720915 DOB720915 DXX720915 EHT720915 ERP720915 FBL720915 FLH720915 FVD720915 GEZ720915 GOV720915 GYR720915 HIN720915 HSJ720915 ICF720915 IMB720915 IVX720915 JFT720915 JPP720915 JZL720915 KJH720915 KTD720915 LCZ720915 LMV720915 LWR720915 MGN720915 MQJ720915 NAF720915 NKB720915 NTX720915 ODT720915 ONP720915 OXL720915 PHH720915 PRD720915 QAZ720915 QKV720915 QUR720915 REN720915 ROJ720915 RYF720915 SIB720915 SRX720915 TBT720915 TLP720915 TVL720915 UFH720915 UPD720915 UYZ720915 VIV720915 VSR720915 WCN720915 WMJ720915 WWF720915 Y786452 JT786451 TP786451 ADL786451 ANH786451 AXD786451 BGZ786451 BQV786451 CAR786451 CKN786451 CUJ786451 DEF786451 DOB786451 DXX786451 EHT786451 ERP786451 FBL786451 FLH786451 FVD786451 GEZ786451 GOV786451 GYR786451 HIN786451 HSJ786451 ICF786451 IMB786451 IVX786451 JFT786451 JPP786451 JZL786451 KJH786451 KTD786451 LCZ786451 LMV786451 LWR786451 MGN786451 MQJ786451 NAF786451 NKB786451 NTX786451 ODT786451 ONP786451 OXL786451 PHH786451 PRD786451 QAZ786451 QKV786451 QUR786451 REN786451 ROJ786451 RYF786451 SIB786451 SRX786451 TBT786451 TLP786451 TVL786451 UFH786451 UPD786451 UYZ786451 VIV786451 VSR786451 WCN786451 WMJ786451 WWF786451 Y851988 JT851987 TP851987 ADL851987 ANH851987 AXD851987 BGZ851987 BQV851987 CAR851987 CKN851987 CUJ851987 DEF851987 DOB851987 DXX851987 EHT851987 ERP851987 FBL851987 FLH851987 FVD851987 GEZ851987 GOV851987 GYR851987 HIN851987 HSJ851987 ICF851987 IMB851987 IVX851987 JFT851987 JPP851987 JZL851987 KJH851987 KTD851987 LCZ851987 LMV851987 LWR851987 MGN851987 MQJ851987 NAF851987 NKB851987 NTX851987 ODT851987 ONP851987 OXL851987 PHH851987 PRD851987 QAZ851987 QKV851987 QUR851987 REN851987 ROJ851987 RYF851987 SIB851987 SRX851987 TBT851987 TLP851987 TVL851987 UFH851987 UPD851987 UYZ851987 VIV851987 VSR851987 WCN851987 WMJ851987 WWF851987 Y917524 JT917523 TP917523 ADL917523 ANH917523 AXD917523 BGZ917523 BQV917523 CAR917523 CKN917523 CUJ917523 DEF917523 DOB917523 DXX917523 EHT917523 ERP917523 FBL917523 FLH917523 FVD917523 GEZ917523 GOV917523 GYR917523 HIN917523 HSJ917523 ICF917523 IMB917523 IVX917523 JFT917523 JPP917523 JZL917523 KJH917523 KTD917523 LCZ917523 LMV917523 LWR917523 MGN917523 MQJ917523 NAF917523 NKB917523 NTX917523 ODT917523 ONP917523 OXL917523 PHH917523 PRD917523 QAZ917523 QKV917523 QUR917523 REN917523 ROJ917523 RYF917523 SIB917523 SRX917523 TBT917523 TLP917523 TVL917523 UFH917523 UPD917523 UYZ917523 VIV917523 VSR917523 WCN917523 WMJ917523 WWF917523 Y983060 JT983059 TP983059 ADL983059 ANH983059 AXD983059 BGZ983059 BQV983059 CAR983059 CKN983059 CUJ983059 DEF983059 DOB983059 DXX983059 EHT983059 ERP983059 FBL983059 FLH983059 FVD983059 GEZ983059 GOV983059 GYR983059 HIN983059 HSJ983059 ICF983059 IMB983059 IVX983059 JFT983059 JPP983059 JZL983059 KJH983059 KTD983059 LCZ983059 LMV983059 LWR983059 MGN983059 MQJ983059 NAF983059 NKB983059 NTX983059 ODT983059 ONP983059 OXL983059 PHH983059 PRD983059 QAZ983059 QKV983059 QUR983059 REN983059 ROJ983059 RYF983059 SIB983059 SRX983059 TBT983059 TLP983059 TVL983059 UFH983059 UPD983059 UYZ983059 VIV983059 VSR983059 WCN983059 WMJ983059 WWF983059 C65556:F65556 IX65555:JA65555 ST65555:SW65555 ACP65555:ACS65555 AML65555:AMO65555 AWH65555:AWK65555 BGD65555:BGG65555 BPZ65555:BQC65555 BZV65555:BZY65555 CJR65555:CJU65555 CTN65555:CTQ65555 DDJ65555:DDM65555 DNF65555:DNI65555 DXB65555:DXE65555 EGX65555:EHA65555 EQT65555:EQW65555 FAP65555:FAS65555 FKL65555:FKO65555 FUH65555:FUK65555 GED65555:GEG65555 GNZ65555:GOC65555 GXV65555:GXY65555 HHR65555:HHU65555 HRN65555:HRQ65555 IBJ65555:IBM65555 ILF65555:ILI65555 IVB65555:IVE65555 JEX65555:JFA65555 JOT65555:JOW65555 JYP65555:JYS65555 KIL65555:KIO65555 KSH65555:KSK65555 LCD65555:LCG65555 LLZ65555:LMC65555 LVV65555:LVY65555 MFR65555:MFU65555 MPN65555:MPQ65555 MZJ65555:MZM65555 NJF65555:NJI65555 NTB65555:NTE65555 OCX65555:ODA65555 OMT65555:OMW65555 OWP65555:OWS65555 PGL65555:PGO65555 PQH65555:PQK65555 QAD65555:QAG65555 QJZ65555:QKC65555 QTV65555:QTY65555 RDR65555:RDU65555 RNN65555:RNQ65555 RXJ65555:RXM65555 SHF65555:SHI65555 SRB65555:SRE65555 TAX65555:TBA65555 TKT65555:TKW65555 TUP65555:TUS65555 UEL65555:UEO65555 UOH65555:UOK65555 UYD65555:UYG65555 VHZ65555:VIC65555 VRV65555:VRY65555 WBR65555:WBU65555 WLN65555:WLQ65555 WVJ65555:WVM65555 C131092:F131092 IX131091:JA131091 ST131091:SW131091 ACP131091:ACS131091 AML131091:AMO131091 AWH131091:AWK131091 BGD131091:BGG131091 BPZ131091:BQC131091 BZV131091:BZY131091 CJR131091:CJU131091 CTN131091:CTQ131091 DDJ131091:DDM131091 DNF131091:DNI131091 DXB131091:DXE131091 EGX131091:EHA131091 EQT131091:EQW131091 FAP131091:FAS131091 FKL131091:FKO131091 FUH131091:FUK131091 GED131091:GEG131091 GNZ131091:GOC131091 GXV131091:GXY131091 HHR131091:HHU131091 HRN131091:HRQ131091 IBJ131091:IBM131091 ILF131091:ILI131091 IVB131091:IVE131091 JEX131091:JFA131091 JOT131091:JOW131091 JYP131091:JYS131091 KIL131091:KIO131091 KSH131091:KSK131091 LCD131091:LCG131091 LLZ131091:LMC131091 LVV131091:LVY131091 MFR131091:MFU131091 MPN131091:MPQ131091 MZJ131091:MZM131091 NJF131091:NJI131091 NTB131091:NTE131091 OCX131091:ODA131091 OMT131091:OMW131091 OWP131091:OWS131091 PGL131091:PGO131091 PQH131091:PQK131091 QAD131091:QAG131091 QJZ131091:QKC131091 QTV131091:QTY131091 RDR131091:RDU131091 RNN131091:RNQ131091 RXJ131091:RXM131091 SHF131091:SHI131091 SRB131091:SRE131091 TAX131091:TBA131091 TKT131091:TKW131091 TUP131091:TUS131091 UEL131091:UEO131091 UOH131091:UOK131091 UYD131091:UYG131091 VHZ131091:VIC131091 VRV131091:VRY131091 WBR131091:WBU131091 WLN131091:WLQ131091 WVJ131091:WVM131091 C196628:F196628 IX196627:JA196627 ST196627:SW196627 ACP196627:ACS196627 AML196627:AMO196627 AWH196627:AWK196627 BGD196627:BGG196627 BPZ196627:BQC196627 BZV196627:BZY196627 CJR196627:CJU196627 CTN196627:CTQ196627 DDJ196627:DDM196627 DNF196627:DNI196627 DXB196627:DXE196627 EGX196627:EHA196627 EQT196627:EQW196627 FAP196627:FAS196627 FKL196627:FKO196627 FUH196627:FUK196627 GED196627:GEG196627 GNZ196627:GOC196627 GXV196627:GXY196627 HHR196627:HHU196627 HRN196627:HRQ196627 IBJ196627:IBM196627 ILF196627:ILI196627 IVB196627:IVE196627 JEX196627:JFA196627 JOT196627:JOW196627 JYP196627:JYS196627 KIL196627:KIO196627 KSH196627:KSK196627 LCD196627:LCG196627 LLZ196627:LMC196627 LVV196627:LVY196627 MFR196627:MFU196627 MPN196627:MPQ196627 MZJ196627:MZM196627 NJF196627:NJI196627 NTB196627:NTE196627 OCX196627:ODA196627 OMT196627:OMW196627 OWP196627:OWS196627 PGL196627:PGO196627 PQH196627:PQK196627 QAD196627:QAG196627 QJZ196627:QKC196627 QTV196627:QTY196627 RDR196627:RDU196627 RNN196627:RNQ196627 RXJ196627:RXM196627 SHF196627:SHI196627 SRB196627:SRE196627 TAX196627:TBA196627 TKT196627:TKW196627 TUP196627:TUS196627 UEL196627:UEO196627 UOH196627:UOK196627 UYD196627:UYG196627 VHZ196627:VIC196627 VRV196627:VRY196627 WBR196627:WBU196627 WLN196627:WLQ196627 WVJ196627:WVM196627 C262164:F262164 IX262163:JA262163 ST262163:SW262163 ACP262163:ACS262163 AML262163:AMO262163 AWH262163:AWK262163 BGD262163:BGG262163 BPZ262163:BQC262163 BZV262163:BZY262163 CJR262163:CJU262163 CTN262163:CTQ262163 DDJ262163:DDM262163 DNF262163:DNI262163 DXB262163:DXE262163 EGX262163:EHA262163 EQT262163:EQW262163 FAP262163:FAS262163 FKL262163:FKO262163 FUH262163:FUK262163 GED262163:GEG262163 GNZ262163:GOC262163 GXV262163:GXY262163 HHR262163:HHU262163 HRN262163:HRQ262163 IBJ262163:IBM262163 ILF262163:ILI262163 IVB262163:IVE262163 JEX262163:JFA262163 JOT262163:JOW262163 JYP262163:JYS262163 KIL262163:KIO262163 KSH262163:KSK262163 LCD262163:LCG262163 LLZ262163:LMC262163 LVV262163:LVY262163 MFR262163:MFU262163 MPN262163:MPQ262163 MZJ262163:MZM262163 NJF262163:NJI262163 NTB262163:NTE262163 OCX262163:ODA262163 OMT262163:OMW262163 OWP262163:OWS262163 PGL262163:PGO262163 PQH262163:PQK262163 QAD262163:QAG262163 QJZ262163:QKC262163 QTV262163:QTY262163 RDR262163:RDU262163 RNN262163:RNQ262163 RXJ262163:RXM262163 SHF262163:SHI262163 SRB262163:SRE262163 TAX262163:TBA262163 TKT262163:TKW262163 TUP262163:TUS262163 UEL262163:UEO262163 UOH262163:UOK262163 UYD262163:UYG262163 VHZ262163:VIC262163 VRV262163:VRY262163 WBR262163:WBU262163 WLN262163:WLQ262163 WVJ262163:WVM262163 C327700:F327700 IX327699:JA327699 ST327699:SW327699 ACP327699:ACS327699 AML327699:AMO327699 AWH327699:AWK327699 BGD327699:BGG327699 BPZ327699:BQC327699 BZV327699:BZY327699 CJR327699:CJU327699 CTN327699:CTQ327699 DDJ327699:DDM327699 DNF327699:DNI327699 DXB327699:DXE327699 EGX327699:EHA327699 EQT327699:EQW327699 FAP327699:FAS327699 FKL327699:FKO327699 FUH327699:FUK327699 GED327699:GEG327699 GNZ327699:GOC327699 GXV327699:GXY327699 HHR327699:HHU327699 HRN327699:HRQ327699 IBJ327699:IBM327699 ILF327699:ILI327699 IVB327699:IVE327699 JEX327699:JFA327699 JOT327699:JOW327699 JYP327699:JYS327699 KIL327699:KIO327699 KSH327699:KSK327699 LCD327699:LCG327699 LLZ327699:LMC327699 LVV327699:LVY327699 MFR327699:MFU327699 MPN327699:MPQ327699 MZJ327699:MZM327699 NJF327699:NJI327699 NTB327699:NTE327699 OCX327699:ODA327699 OMT327699:OMW327699 OWP327699:OWS327699 PGL327699:PGO327699 PQH327699:PQK327699 QAD327699:QAG327699 QJZ327699:QKC327699 QTV327699:QTY327699 RDR327699:RDU327699 RNN327699:RNQ327699 RXJ327699:RXM327699 SHF327699:SHI327699 SRB327699:SRE327699 TAX327699:TBA327699 TKT327699:TKW327699 TUP327699:TUS327699 UEL327699:UEO327699 UOH327699:UOK327699 UYD327699:UYG327699 VHZ327699:VIC327699 VRV327699:VRY327699 WBR327699:WBU327699 WLN327699:WLQ327699 WVJ327699:WVM327699 C393236:F393236 IX393235:JA393235 ST393235:SW393235 ACP393235:ACS393235 AML393235:AMO393235 AWH393235:AWK393235 BGD393235:BGG393235 BPZ393235:BQC393235 BZV393235:BZY393235 CJR393235:CJU393235 CTN393235:CTQ393235 DDJ393235:DDM393235 DNF393235:DNI393235 DXB393235:DXE393235 EGX393235:EHA393235 EQT393235:EQW393235 FAP393235:FAS393235 FKL393235:FKO393235 FUH393235:FUK393235 GED393235:GEG393235 GNZ393235:GOC393235 GXV393235:GXY393235 HHR393235:HHU393235 HRN393235:HRQ393235 IBJ393235:IBM393235 ILF393235:ILI393235 IVB393235:IVE393235 JEX393235:JFA393235 JOT393235:JOW393235 JYP393235:JYS393235 KIL393235:KIO393235 KSH393235:KSK393235 LCD393235:LCG393235 LLZ393235:LMC393235 LVV393235:LVY393235 MFR393235:MFU393235 MPN393235:MPQ393235 MZJ393235:MZM393235 NJF393235:NJI393235 NTB393235:NTE393235 OCX393235:ODA393235 OMT393235:OMW393235 OWP393235:OWS393235 PGL393235:PGO393235 PQH393235:PQK393235 QAD393235:QAG393235 QJZ393235:QKC393235 QTV393235:QTY393235 RDR393235:RDU393235 RNN393235:RNQ393235 RXJ393235:RXM393235 SHF393235:SHI393235 SRB393235:SRE393235 TAX393235:TBA393235 TKT393235:TKW393235 TUP393235:TUS393235 UEL393235:UEO393235 UOH393235:UOK393235 UYD393235:UYG393235 VHZ393235:VIC393235 VRV393235:VRY393235 WBR393235:WBU393235 WLN393235:WLQ393235 WVJ393235:WVM393235 C458772:F458772 IX458771:JA458771 ST458771:SW458771 ACP458771:ACS458771 AML458771:AMO458771 AWH458771:AWK458771 BGD458771:BGG458771 BPZ458771:BQC458771 BZV458771:BZY458771 CJR458771:CJU458771 CTN458771:CTQ458771 DDJ458771:DDM458771 DNF458771:DNI458771 DXB458771:DXE458771 EGX458771:EHA458771 EQT458771:EQW458771 FAP458771:FAS458771 FKL458771:FKO458771 FUH458771:FUK458771 GED458771:GEG458771 GNZ458771:GOC458771 GXV458771:GXY458771 HHR458771:HHU458771 HRN458771:HRQ458771 IBJ458771:IBM458771 ILF458771:ILI458771 IVB458771:IVE458771 JEX458771:JFA458771 JOT458771:JOW458771 JYP458771:JYS458771 KIL458771:KIO458771 KSH458771:KSK458771 LCD458771:LCG458771 LLZ458771:LMC458771 LVV458771:LVY458771 MFR458771:MFU458771 MPN458771:MPQ458771 MZJ458771:MZM458771 NJF458771:NJI458771 NTB458771:NTE458771 OCX458771:ODA458771 OMT458771:OMW458771 OWP458771:OWS458771 PGL458771:PGO458771 PQH458771:PQK458771 QAD458771:QAG458771 QJZ458771:QKC458771 QTV458771:QTY458771 RDR458771:RDU458771 RNN458771:RNQ458771 RXJ458771:RXM458771 SHF458771:SHI458771 SRB458771:SRE458771 TAX458771:TBA458771 TKT458771:TKW458771 TUP458771:TUS458771 UEL458771:UEO458771 UOH458771:UOK458771 UYD458771:UYG458771 VHZ458771:VIC458771 VRV458771:VRY458771 WBR458771:WBU458771 WLN458771:WLQ458771 WVJ458771:WVM458771 C524308:F524308 IX524307:JA524307 ST524307:SW524307 ACP524307:ACS524307 AML524307:AMO524307 AWH524307:AWK524307 BGD524307:BGG524307 BPZ524307:BQC524307 BZV524307:BZY524307 CJR524307:CJU524307 CTN524307:CTQ524307 DDJ524307:DDM524307 DNF524307:DNI524307 DXB524307:DXE524307 EGX524307:EHA524307 EQT524307:EQW524307 FAP524307:FAS524307 FKL524307:FKO524307 FUH524307:FUK524307 GED524307:GEG524307 GNZ524307:GOC524307 GXV524307:GXY524307 HHR524307:HHU524307 HRN524307:HRQ524307 IBJ524307:IBM524307 ILF524307:ILI524307 IVB524307:IVE524307 JEX524307:JFA524307 JOT524307:JOW524307 JYP524307:JYS524307 KIL524307:KIO524307 KSH524307:KSK524307 LCD524307:LCG524307 LLZ524307:LMC524307 LVV524307:LVY524307 MFR524307:MFU524307 MPN524307:MPQ524307 MZJ524307:MZM524307 NJF524307:NJI524307 NTB524307:NTE524307 OCX524307:ODA524307 OMT524307:OMW524307 OWP524307:OWS524307 PGL524307:PGO524307 PQH524307:PQK524307 QAD524307:QAG524307 QJZ524307:QKC524307 QTV524307:QTY524307 RDR524307:RDU524307 RNN524307:RNQ524307 RXJ524307:RXM524307 SHF524307:SHI524307 SRB524307:SRE524307 TAX524307:TBA524307 TKT524307:TKW524307 TUP524307:TUS524307 UEL524307:UEO524307 UOH524307:UOK524307 UYD524307:UYG524307 VHZ524307:VIC524307 VRV524307:VRY524307 WBR524307:WBU524307 WLN524307:WLQ524307 WVJ524307:WVM524307 C589844:F589844 IX589843:JA589843 ST589843:SW589843 ACP589843:ACS589843 AML589843:AMO589843 AWH589843:AWK589843 BGD589843:BGG589843 BPZ589843:BQC589843 BZV589843:BZY589843 CJR589843:CJU589843 CTN589843:CTQ589843 DDJ589843:DDM589843 DNF589843:DNI589843 DXB589843:DXE589843 EGX589843:EHA589843 EQT589843:EQW589843 FAP589843:FAS589843 FKL589843:FKO589843 FUH589843:FUK589843 GED589843:GEG589843 GNZ589843:GOC589843 GXV589843:GXY589843 HHR589843:HHU589843 HRN589843:HRQ589843 IBJ589843:IBM589843 ILF589843:ILI589843 IVB589843:IVE589843 JEX589843:JFA589843 JOT589843:JOW589843 JYP589843:JYS589843 KIL589843:KIO589843 KSH589843:KSK589843 LCD589843:LCG589843 LLZ589843:LMC589843 LVV589843:LVY589843 MFR589843:MFU589843 MPN589843:MPQ589843 MZJ589843:MZM589843 NJF589843:NJI589843 NTB589843:NTE589843 OCX589843:ODA589843 OMT589843:OMW589843 OWP589843:OWS589843 PGL589843:PGO589843 PQH589843:PQK589843 QAD589843:QAG589843 QJZ589843:QKC589843 QTV589843:QTY589843 RDR589843:RDU589843 RNN589843:RNQ589843 RXJ589843:RXM589843 SHF589843:SHI589843 SRB589843:SRE589843 TAX589843:TBA589843 TKT589843:TKW589843 TUP589843:TUS589843 UEL589843:UEO589843 UOH589843:UOK589843 UYD589843:UYG589843 VHZ589843:VIC589843 VRV589843:VRY589843 WBR589843:WBU589843 WLN589843:WLQ589843 WVJ589843:WVM589843 C655380:F655380 IX655379:JA655379 ST655379:SW655379 ACP655379:ACS655379 AML655379:AMO655379 AWH655379:AWK655379 BGD655379:BGG655379 BPZ655379:BQC655379 BZV655379:BZY655379 CJR655379:CJU655379 CTN655379:CTQ655379 DDJ655379:DDM655379 DNF655379:DNI655379 DXB655379:DXE655379 EGX655379:EHA655379 EQT655379:EQW655379 FAP655379:FAS655379 FKL655379:FKO655379 FUH655379:FUK655379 GED655379:GEG655379 GNZ655379:GOC655379 GXV655379:GXY655379 HHR655379:HHU655379 HRN655379:HRQ655379 IBJ655379:IBM655379 ILF655379:ILI655379 IVB655379:IVE655379 JEX655379:JFA655379 JOT655379:JOW655379 JYP655379:JYS655379 KIL655379:KIO655379 KSH655379:KSK655379 LCD655379:LCG655379 LLZ655379:LMC655379 LVV655379:LVY655379 MFR655379:MFU655379 MPN655379:MPQ655379 MZJ655379:MZM655379 NJF655379:NJI655379 NTB655379:NTE655379 OCX655379:ODA655379 OMT655379:OMW655379 OWP655379:OWS655379 PGL655379:PGO655379 PQH655379:PQK655379 QAD655379:QAG655379 QJZ655379:QKC655379 QTV655379:QTY655379 RDR655379:RDU655379 RNN655379:RNQ655379 RXJ655379:RXM655379 SHF655379:SHI655379 SRB655379:SRE655379 TAX655379:TBA655379 TKT655379:TKW655379 TUP655379:TUS655379 UEL655379:UEO655379 UOH655379:UOK655379 UYD655379:UYG655379 VHZ655379:VIC655379 VRV655379:VRY655379 WBR655379:WBU655379 WLN655379:WLQ655379 WVJ655379:WVM655379 C720916:F720916 IX720915:JA720915 ST720915:SW720915 ACP720915:ACS720915 AML720915:AMO720915 AWH720915:AWK720915 BGD720915:BGG720915 BPZ720915:BQC720915 BZV720915:BZY720915 CJR720915:CJU720915 CTN720915:CTQ720915 DDJ720915:DDM720915 DNF720915:DNI720915 DXB720915:DXE720915 EGX720915:EHA720915 EQT720915:EQW720915 FAP720915:FAS720915 FKL720915:FKO720915 FUH720915:FUK720915 GED720915:GEG720915 GNZ720915:GOC720915 GXV720915:GXY720915 HHR720915:HHU720915 HRN720915:HRQ720915 IBJ720915:IBM720915 ILF720915:ILI720915 IVB720915:IVE720915 JEX720915:JFA720915 JOT720915:JOW720915 JYP720915:JYS720915 KIL720915:KIO720915 KSH720915:KSK720915 LCD720915:LCG720915 LLZ720915:LMC720915 LVV720915:LVY720915 MFR720915:MFU720915 MPN720915:MPQ720915 MZJ720915:MZM720915 NJF720915:NJI720915 NTB720915:NTE720915 OCX720915:ODA720915 OMT720915:OMW720915 OWP720915:OWS720915 PGL720915:PGO720915 PQH720915:PQK720915 QAD720915:QAG720915 QJZ720915:QKC720915 QTV720915:QTY720915 RDR720915:RDU720915 RNN720915:RNQ720915 RXJ720915:RXM720915 SHF720915:SHI720915 SRB720915:SRE720915 TAX720915:TBA720915 TKT720915:TKW720915 TUP720915:TUS720915 UEL720915:UEO720915 UOH720915:UOK720915 UYD720915:UYG720915 VHZ720915:VIC720915 VRV720915:VRY720915 WBR720915:WBU720915 WLN720915:WLQ720915 WVJ720915:WVM720915 C786452:F786452 IX786451:JA786451 ST786451:SW786451 ACP786451:ACS786451 AML786451:AMO786451 AWH786451:AWK786451 BGD786451:BGG786451 BPZ786451:BQC786451 BZV786451:BZY786451 CJR786451:CJU786451 CTN786451:CTQ786451 DDJ786451:DDM786451 DNF786451:DNI786451 DXB786451:DXE786451 EGX786451:EHA786451 EQT786451:EQW786451 FAP786451:FAS786451 FKL786451:FKO786451 FUH786451:FUK786451 GED786451:GEG786451 GNZ786451:GOC786451 GXV786451:GXY786451 HHR786451:HHU786451 HRN786451:HRQ786451 IBJ786451:IBM786451 ILF786451:ILI786451 IVB786451:IVE786451 JEX786451:JFA786451 JOT786451:JOW786451 JYP786451:JYS786451 KIL786451:KIO786451 KSH786451:KSK786451 LCD786451:LCG786451 LLZ786451:LMC786451 LVV786451:LVY786451 MFR786451:MFU786451 MPN786451:MPQ786451 MZJ786451:MZM786451 NJF786451:NJI786451 NTB786451:NTE786451 OCX786451:ODA786451 OMT786451:OMW786451 OWP786451:OWS786451 PGL786451:PGO786451 PQH786451:PQK786451 QAD786451:QAG786451 QJZ786451:QKC786451 QTV786451:QTY786451 RDR786451:RDU786451 RNN786451:RNQ786451 RXJ786451:RXM786451 SHF786451:SHI786451 SRB786451:SRE786451 TAX786451:TBA786451 TKT786451:TKW786451 TUP786451:TUS786451 UEL786451:UEO786451 UOH786451:UOK786451 UYD786451:UYG786451 VHZ786451:VIC786451 VRV786451:VRY786451 WBR786451:WBU786451 WLN786451:WLQ786451 WVJ786451:WVM786451 C851988:F851988 IX851987:JA851987 ST851987:SW851987 ACP851987:ACS851987 AML851987:AMO851987 AWH851987:AWK851987 BGD851987:BGG851987 BPZ851987:BQC851987 BZV851987:BZY851987 CJR851987:CJU851987 CTN851987:CTQ851987 DDJ851987:DDM851987 DNF851987:DNI851987 DXB851987:DXE851987 EGX851987:EHA851987 EQT851987:EQW851987 FAP851987:FAS851987 FKL851987:FKO851987 FUH851987:FUK851987 GED851987:GEG851987 GNZ851987:GOC851987 GXV851987:GXY851987 HHR851987:HHU851987 HRN851987:HRQ851987 IBJ851987:IBM851987 ILF851987:ILI851987 IVB851987:IVE851987 JEX851987:JFA851987 JOT851987:JOW851987 JYP851987:JYS851987 KIL851987:KIO851987 KSH851987:KSK851987 LCD851987:LCG851987 LLZ851987:LMC851987 LVV851987:LVY851987 MFR851987:MFU851987 MPN851987:MPQ851987 MZJ851987:MZM851987 NJF851987:NJI851987 NTB851987:NTE851987 OCX851987:ODA851987 OMT851987:OMW851987 OWP851987:OWS851987 PGL851987:PGO851987 PQH851987:PQK851987 QAD851987:QAG851987 QJZ851987:QKC851987 QTV851987:QTY851987 RDR851987:RDU851987 RNN851987:RNQ851987 RXJ851987:RXM851987 SHF851987:SHI851987 SRB851987:SRE851987 TAX851987:TBA851987 TKT851987:TKW851987 TUP851987:TUS851987 UEL851987:UEO851987 UOH851987:UOK851987 UYD851987:UYG851987 VHZ851987:VIC851987 VRV851987:VRY851987 WBR851987:WBU851987 WLN851987:WLQ851987 WVJ851987:WVM851987 C917524:F917524 IX917523:JA917523 ST917523:SW917523 ACP917523:ACS917523 AML917523:AMO917523 AWH917523:AWK917523 BGD917523:BGG917523 BPZ917523:BQC917523 BZV917523:BZY917523 CJR917523:CJU917523 CTN917523:CTQ917523 DDJ917523:DDM917523 DNF917523:DNI917523 DXB917523:DXE917523 EGX917523:EHA917523 EQT917523:EQW917523 FAP917523:FAS917523 FKL917523:FKO917523 FUH917523:FUK917523 GED917523:GEG917523 GNZ917523:GOC917523 GXV917523:GXY917523 HHR917523:HHU917523 HRN917523:HRQ917523 IBJ917523:IBM917523 ILF917523:ILI917523 IVB917523:IVE917523 JEX917523:JFA917523 JOT917523:JOW917523 JYP917523:JYS917523 KIL917523:KIO917523 KSH917523:KSK917523 LCD917523:LCG917523 LLZ917523:LMC917523 LVV917523:LVY917523 MFR917523:MFU917523 MPN917523:MPQ917523 MZJ917523:MZM917523 NJF917523:NJI917523 NTB917523:NTE917523 OCX917523:ODA917523 OMT917523:OMW917523 OWP917523:OWS917523 PGL917523:PGO917523 PQH917523:PQK917523 QAD917523:QAG917523 QJZ917523:QKC917523 QTV917523:QTY917523 RDR917523:RDU917523 RNN917523:RNQ917523 RXJ917523:RXM917523 SHF917523:SHI917523 SRB917523:SRE917523 TAX917523:TBA917523 TKT917523:TKW917523 TUP917523:TUS917523 UEL917523:UEO917523 UOH917523:UOK917523 UYD917523:UYG917523 VHZ917523:VIC917523 VRV917523:VRY917523 WBR917523:WBU917523 WLN917523:WLQ917523 WVJ917523:WVM917523 C983060:F983060 IX983059:JA983059 ST983059:SW983059 ACP983059:ACS983059 AML983059:AMO983059 AWH983059:AWK983059 BGD983059:BGG983059 BPZ983059:BQC983059 BZV983059:BZY983059 CJR983059:CJU983059 CTN983059:CTQ983059 DDJ983059:DDM983059 DNF983059:DNI983059 DXB983059:DXE983059 EGX983059:EHA983059 EQT983059:EQW983059 FAP983059:FAS983059 FKL983059:FKO983059 FUH983059:FUK983059 GED983059:GEG983059 GNZ983059:GOC983059 GXV983059:GXY983059 HHR983059:HHU983059 HRN983059:HRQ983059 IBJ983059:IBM983059 ILF983059:ILI983059 IVB983059:IVE983059 JEX983059:JFA983059 JOT983059:JOW983059 JYP983059:JYS983059 KIL983059:KIO983059 KSH983059:KSK983059 LCD983059:LCG983059 LLZ983059:LMC983059 LVV983059:LVY983059 MFR983059:MFU983059 MPN983059:MPQ983059 MZJ983059:MZM983059 NJF983059:NJI983059 NTB983059:NTE983059 OCX983059:ODA983059 OMT983059:OMW983059 OWP983059:OWS983059 PGL983059:PGO983059 PQH983059:PQK983059 QAD983059:QAG983059 QJZ983059:QKC983059 QTV983059:QTY983059 RDR983059:RDU983059 RNN983059:RNQ983059 RXJ983059:RXM983059 SHF983059:SHI983059 SRB983059:SRE983059 TAX983059:TBA983059 TKT983059:TKW983059 TUP983059:TUS983059 UEL983059:UEO983059 UOH983059:UOK983059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EE974B-912E-4733-A0F8-65B0EDE7CBE6}">
  <sheetPr codeName="Sheet8">
    <tabColor rgb="FFFFCC99"/>
  </sheetPr>
  <dimension ref="A1:BZ260"/>
  <sheetViews>
    <sheetView showGridLines="0" showZeros="0" zoomScaleNormal="100" zoomScaleSheetLayoutView="110" workbookViewId="0">
      <selection activeCell="G29" sqref="A1:BZ260"/>
    </sheetView>
  </sheetViews>
  <sheetFormatPr defaultColWidth="9.15234375" defaultRowHeight="20.149999999999999" customHeight="1" outlineLevelCol="1" x14ac:dyDescent="0.3"/>
  <cols>
    <col min="1" max="1" width="2.3828125" style="2" customWidth="1"/>
    <col min="2" max="2" width="2.53515625" style="1" customWidth="1"/>
    <col min="3" max="3" width="3" style="1" customWidth="1"/>
    <col min="4" max="4" width="13.53515625" style="1" customWidth="1"/>
    <col min="5" max="5" width="3.69140625" style="1" customWidth="1"/>
    <col min="6" max="6" width="3.15234375" style="1" customWidth="1"/>
    <col min="7" max="7" width="8.15234375" style="1" customWidth="1"/>
    <col min="8" max="10" width="3.15234375" style="1" customWidth="1"/>
    <col min="11" max="11" width="5" style="1" customWidth="1"/>
    <col min="12" max="15" width="3.15234375" style="1" customWidth="1"/>
    <col min="16" max="16" width="13.53515625" style="1" customWidth="1"/>
    <col min="17" max="17" width="3.69140625" style="1" customWidth="1"/>
    <col min="18" max="18" width="3.15234375" style="1" customWidth="1"/>
    <col min="19" max="19" width="8.15234375" style="1" customWidth="1"/>
    <col min="20" max="22" width="3.15234375" style="1" customWidth="1"/>
    <col min="23" max="23" width="5" style="1" customWidth="1"/>
    <col min="24" max="25" width="3.15234375" style="1" customWidth="1"/>
    <col min="26" max="26" width="3" style="1" customWidth="1"/>
    <col min="27" max="27" width="9.15234375" style="3"/>
    <col min="28" max="28" width="9.15234375" style="3" customWidth="1" outlineLevel="1"/>
    <col min="29" max="50" width="9.15234375" style="2" customWidth="1" outlineLevel="1"/>
    <col min="51" max="52" width="9.15234375" style="2"/>
    <col min="53" max="53" width="51.69140625" style="2" customWidth="1"/>
    <col min="54" max="54" width="28.53515625" style="2" customWidth="1"/>
    <col min="55" max="16384" width="9.15234375" style="2"/>
  </cols>
  <sheetData>
    <row r="1" spans="2:54" ht="19.5" customHeight="1" x14ac:dyDescent="0.3">
      <c r="E1" s="1884" t="s">
        <v>1705</v>
      </c>
      <c r="F1" s="1884"/>
      <c r="G1" s="1884"/>
      <c r="H1" s="1884"/>
      <c r="I1" s="2439" t="s">
        <v>0</v>
      </c>
      <c r="J1" s="2439"/>
      <c r="K1" s="2439"/>
      <c r="L1" s="2439"/>
      <c r="M1" s="3140">
        <v>46084</v>
      </c>
      <c r="N1" s="3140"/>
      <c r="O1" s="3140"/>
      <c r="Q1" s="1143"/>
      <c r="R1" s="1143"/>
      <c r="S1" s="1143"/>
      <c r="T1" s="1143"/>
      <c r="U1" s="1143"/>
      <c r="V1" s="1143"/>
      <c r="W1" s="1143"/>
      <c r="X1" s="1143"/>
      <c r="Y1" s="1143"/>
      <c r="Z1" s="1143"/>
      <c r="AZ1"/>
      <c r="BA1" s="783" t="s">
        <v>266</v>
      </c>
    </row>
    <row r="2" spans="2:54" ht="19.5" customHeight="1" x14ac:dyDescent="0.3">
      <c r="E2" s="1884"/>
      <c r="F2" s="1884"/>
      <c r="G2" s="1884"/>
      <c r="H2" s="1884"/>
      <c r="I2" s="2440" t="s">
        <v>2646</v>
      </c>
      <c r="J2" s="2440"/>
      <c r="K2" s="2440"/>
      <c r="L2" s="2440"/>
      <c r="M2" s="2440"/>
      <c r="N2" s="2440"/>
      <c r="O2" s="2440"/>
      <c r="P2" s="2443" t="s">
        <v>56</v>
      </c>
      <c r="Q2" s="2443"/>
      <c r="R2" s="2443"/>
      <c r="S2" s="2443"/>
      <c r="T2" s="2443"/>
      <c r="U2" s="2443"/>
      <c r="V2" s="2443"/>
      <c r="W2" s="2443"/>
      <c r="X2" s="2443"/>
      <c r="Y2" s="2443"/>
      <c r="Z2" s="2443"/>
      <c r="AZ2"/>
      <c r="BA2"/>
    </row>
    <row r="3" spans="2:54" ht="19.5" customHeight="1" x14ac:dyDescent="0.3">
      <c r="E3" s="1884"/>
      <c r="F3" s="1884"/>
      <c r="G3" s="1884"/>
      <c r="H3" s="1884"/>
      <c r="I3" s="2441" t="s">
        <v>266</v>
      </c>
      <c r="J3" s="2441"/>
      <c r="K3" s="2441"/>
      <c r="L3" s="2441"/>
      <c r="M3" s="2441"/>
      <c r="N3" s="2441"/>
      <c r="O3" s="2441"/>
      <c r="P3" s="2441"/>
      <c r="Q3" s="2441"/>
      <c r="R3" s="2441"/>
      <c r="S3" s="2441"/>
      <c r="T3" s="2441"/>
      <c r="U3" s="2441"/>
      <c r="V3" s="2441"/>
      <c r="W3" s="2441"/>
      <c r="X3" s="2441"/>
      <c r="Y3" s="2441"/>
      <c r="Z3" s="2441"/>
      <c r="AZ3"/>
      <c r="BA3" s="620" t="s">
        <v>1882</v>
      </c>
    </row>
    <row r="4" spans="2:54" ht="19.5" customHeight="1" thickBot="1" x14ac:dyDescent="0.35">
      <c r="B4" s="48"/>
      <c r="C4" s="48"/>
      <c r="D4" s="48"/>
      <c r="E4" s="59"/>
      <c r="F4" s="59"/>
      <c r="G4" s="59"/>
      <c r="H4" s="59"/>
      <c r="I4" s="2441"/>
      <c r="J4" s="2441"/>
      <c r="K4" s="2441"/>
      <c r="L4" s="2441"/>
      <c r="M4" s="2441"/>
      <c r="N4" s="2441"/>
      <c r="O4" s="2441"/>
      <c r="P4" s="2441"/>
      <c r="Q4" s="2441"/>
      <c r="R4" s="2441"/>
      <c r="S4" s="2441"/>
      <c r="T4" s="2441"/>
      <c r="U4" s="2441"/>
      <c r="V4" s="2441"/>
      <c r="W4" s="2441"/>
      <c r="X4" s="2441"/>
      <c r="Y4" s="2441"/>
      <c r="Z4" s="2441"/>
      <c r="AA4" s="51"/>
      <c r="AB4" s="51"/>
      <c r="AZ4" s="618"/>
      <c r="BA4" t="s">
        <v>2211</v>
      </c>
      <c r="BB4" s="637">
        <f>+Application!G9</f>
        <v>0</v>
      </c>
    </row>
    <row r="5" spans="2:54" ht="19.5" customHeight="1" thickBot="1" x14ac:dyDescent="0.35">
      <c r="B5" s="49"/>
      <c r="C5" s="18"/>
      <c r="D5" s="19"/>
      <c r="E5" s="59"/>
      <c r="F5" s="59"/>
      <c r="G5" s="59"/>
      <c r="H5" s="59"/>
      <c r="I5" s="59"/>
      <c r="J5" s="3992" t="s">
        <v>36</v>
      </c>
      <c r="K5" s="3993"/>
      <c r="L5" s="2040">
        <f>Application!$G$11</f>
        <v>0</v>
      </c>
      <c r="M5" s="3143"/>
      <c r="N5" s="3143"/>
      <c r="O5" s="3143"/>
      <c r="P5" s="3144"/>
      <c r="Q5" s="3990" t="s">
        <v>32</v>
      </c>
      <c r="R5" s="3991"/>
      <c r="S5" s="2432"/>
      <c r="T5" s="2821"/>
      <c r="U5" s="2828"/>
      <c r="V5" s="3990" t="s">
        <v>58</v>
      </c>
      <c r="W5" s="3991"/>
      <c r="X5" s="2046"/>
      <c r="Y5" s="2821"/>
      <c r="Z5" s="2822"/>
      <c r="AA5" s="53"/>
      <c r="AZ5" s="621">
        <v>190</v>
      </c>
      <c r="BA5" s="622" t="s">
        <v>1883</v>
      </c>
      <c r="BB5" s="637">
        <f>+Application!G25</f>
        <v>0</v>
      </c>
    </row>
    <row r="6" spans="2:54" ht="19.5" customHeight="1" x14ac:dyDescent="0.3">
      <c r="B6" s="49"/>
      <c r="C6" s="18"/>
      <c r="D6" s="19"/>
      <c r="E6" s="59"/>
      <c r="F6" s="1138">
        <v>1</v>
      </c>
      <c r="G6" s="2410">
        <f>Application!G13</f>
        <v>0</v>
      </c>
      <c r="H6" s="2411"/>
      <c r="I6" s="231"/>
      <c r="J6" s="1140">
        <v>3</v>
      </c>
      <c r="K6" s="2410">
        <f>Application!K13</f>
        <v>0</v>
      </c>
      <c r="L6" s="2411"/>
      <c r="M6" s="2411"/>
      <c r="N6" s="232"/>
      <c r="O6" s="1140">
        <v>5</v>
      </c>
      <c r="P6" s="930">
        <f>Application!P13</f>
        <v>0</v>
      </c>
      <c r="Q6" s="232"/>
      <c r="R6" s="1140">
        <v>7</v>
      </c>
      <c r="S6" s="2410">
        <f>Application!S13</f>
        <v>0</v>
      </c>
      <c r="T6" s="2411"/>
      <c r="U6" s="232"/>
      <c r="V6" s="1140">
        <v>9</v>
      </c>
      <c r="W6" s="2410">
        <f>Application!W13</f>
        <v>0</v>
      </c>
      <c r="X6" s="2411"/>
      <c r="Y6" s="2411"/>
      <c r="Z6" s="233"/>
      <c r="AZ6" s="624">
        <v>520</v>
      </c>
      <c r="BA6" s="619" t="s">
        <v>1174</v>
      </c>
      <c r="BB6" s="640">
        <f>+G18</f>
        <v>0</v>
      </c>
    </row>
    <row r="7" spans="2:54" ht="20.149999999999999" customHeight="1" thickBot="1" x14ac:dyDescent="0.35">
      <c r="B7" s="49"/>
      <c r="C7" s="18"/>
      <c r="D7" s="19"/>
      <c r="E7" s="59"/>
      <c r="F7" s="1139">
        <v>2</v>
      </c>
      <c r="G7" s="2449">
        <f>Application!G14</f>
        <v>0</v>
      </c>
      <c r="H7" s="2450"/>
      <c r="I7" s="1017"/>
      <c r="J7" s="1141">
        <v>4</v>
      </c>
      <c r="K7" s="2449">
        <f>Application!K14</f>
        <v>0</v>
      </c>
      <c r="L7" s="2450"/>
      <c r="M7" s="2450"/>
      <c r="N7" s="1018"/>
      <c r="O7" s="1141">
        <v>6</v>
      </c>
      <c r="P7" s="940">
        <f>Application!P14</f>
        <v>0</v>
      </c>
      <c r="Q7" s="1018"/>
      <c r="R7" s="1141">
        <v>8</v>
      </c>
      <c r="S7" s="2449">
        <f>Application!S14</f>
        <v>0</v>
      </c>
      <c r="T7" s="2450"/>
      <c r="U7" s="1018"/>
      <c r="V7" s="1141">
        <v>10</v>
      </c>
      <c r="W7" s="2449">
        <f>Application!W14</f>
        <v>0</v>
      </c>
      <c r="X7" s="2450"/>
      <c r="Y7" s="2450"/>
      <c r="Z7" s="1019"/>
      <c r="AA7" s="53"/>
      <c r="AZ7" s="648">
        <v>530</v>
      </c>
      <c r="BA7" s="619" t="s">
        <v>1175</v>
      </c>
      <c r="BB7" s="640"/>
    </row>
    <row r="8" spans="2:54" ht="20.149999999999999" customHeight="1" thickBot="1" x14ac:dyDescent="0.35">
      <c r="B8" s="1061"/>
      <c r="C8" s="1062"/>
      <c r="D8" s="176"/>
      <c r="E8" s="476"/>
      <c r="F8" s="476"/>
      <c r="G8" s="476"/>
      <c r="H8" s="476"/>
      <c r="I8" s="1063"/>
      <c r="J8" s="1064"/>
      <c r="K8" s="1064"/>
      <c r="L8" s="1065"/>
      <c r="M8" s="1066"/>
      <c r="N8" s="1066"/>
      <c r="O8" s="1066"/>
      <c r="P8" s="1066"/>
      <c r="Q8" s="1067"/>
      <c r="R8" s="1068"/>
      <c r="S8" s="1069"/>
      <c r="T8" s="1070"/>
      <c r="U8" s="1070"/>
      <c r="V8" s="1067"/>
      <c r="W8" s="1068"/>
      <c r="X8" s="1071"/>
      <c r="Y8" s="1070"/>
      <c r="Z8" s="1070"/>
      <c r="AA8" s="53"/>
      <c r="AZ8" s="624">
        <v>760</v>
      </c>
      <c r="BA8" s="619" t="s">
        <v>1178</v>
      </c>
      <c r="BB8" s="1151">
        <f>+G72</f>
        <v>0</v>
      </c>
    </row>
    <row r="9" spans="2:54" ht="19.5" customHeight="1" x14ac:dyDescent="0.3">
      <c r="B9" s="2322" t="s">
        <v>59</v>
      </c>
      <c r="C9" s="3970" t="s">
        <v>2657</v>
      </c>
      <c r="D9" s="3971"/>
      <c r="E9" s="3971"/>
      <c r="F9" s="3971"/>
      <c r="G9" s="3971"/>
      <c r="H9" s="3971"/>
      <c r="I9" s="3971"/>
      <c r="J9" s="3971"/>
      <c r="K9" s="3971"/>
      <c r="L9" s="3971"/>
      <c r="M9" s="3971"/>
      <c r="N9" s="3971"/>
      <c r="O9" s="3971"/>
      <c r="P9" s="3971"/>
      <c r="Q9" s="3971"/>
      <c r="R9" s="3971"/>
      <c r="S9" s="3971"/>
      <c r="T9" s="3971"/>
      <c r="U9" s="3971"/>
      <c r="V9" s="3971"/>
      <c r="W9" s="3971"/>
      <c r="X9" s="3971"/>
      <c r="Y9" s="3971"/>
      <c r="Z9" s="3972"/>
      <c r="AA9" s="109"/>
      <c r="AB9" s="51"/>
      <c r="AZ9" s="624">
        <v>3010</v>
      </c>
      <c r="BA9" s="619" t="s">
        <v>1884</v>
      </c>
      <c r="BB9" s="640">
        <f>+S214</f>
        <v>0</v>
      </c>
    </row>
    <row r="10" spans="2:54" ht="19.5" customHeight="1" x14ac:dyDescent="0.3">
      <c r="B10" s="1730"/>
      <c r="C10" s="3973"/>
      <c r="D10" s="3974"/>
      <c r="E10" s="3974"/>
      <c r="F10" s="3974"/>
      <c r="G10" s="3974"/>
      <c r="H10" s="3974"/>
      <c r="I10" s="3974"/>
      <c r="J10" s="3974"/>
      <c r="K10" s="3974"/>
      <c r="L10" s="3974"/>
      <c r="M10" s="3974"/>
      <c r="N10" s="3974"/>
      <c r="O10" s="3974"/>
      <c r="P10" s="3974"/>
      <c r="Q10" s="3974"/>
      <c r="R10" s="3974"/>
      <c r="S10" s="3974"/>
      <c r="T10" s="3974"/>
      <c r="U10" s="3974"/>
      <c r="V10" s="3974"/>
      <c r="W10" s="3974"/>
      <c r="X10" s="3974"/>
      <c r="Y10" s="3974"/>
      <c r="Z10" s="3975"/>
      <c r="AA10" s="109"/>
      <c r="AB10" s="51"/>
      <c r="AZ10" s="648">
        <v>1070</v>
      </c>
      <c r="BA10" s="619" t="s">
        <v>1885</v>
      </c>
      <c r="BB10" s="647"/>
    </row>
    <row r="11" spans="2:54" ht="19.5" customHeight="1" thickBot="1" x14ac:dyDescent="0.35">
      <c r="B11" s="1730"/>
      <c r="C11" s="3976"/>
      <c r="D11" s="3977"/>
      <c r="E11" s="3977"/>
      <c r="F11" s="3977"/>
      <c r="G11" s="3977"/>
      <c r="H11" s="3977"/>
      <c r="I11" s="3977"/>
      <c r="J11" s="3977"/>
      <c r="K11" s="3977"/>
      <c r="L11" s="3977"/>
      <c r="M11" s="3977"/>
      <c r="N11" s="3977"/>
      <c r="O11" s="3977"/>
      <c r="P11" s="3977"/>
      <c r="Q11" s="3977"/>
      <c r="R11" s="3977"/>
      <c r="S11" s="3977"/>
      <c r="T11" s="3977"/>
      <c r="U11" s="3977"/>
      <c r="V11" s="3977"/>
      <c r="W11" s="3977"/>
      <c r="X11" s="3977"/>
      <c r="Y11" s="3977"/>
      <c r="Z11" s="3978"/>
      <c r="AA11" s="109"/>
      <c r="AB11" s="51"/>
      <c r="AZ11" s="624">
        <v>1030</v>
      </c>
      <c r="BA11" s="619" t="s">
        <v>1886</v>
      </c>
      <c r="BB11" s="1151" t="str">
        <f>+_xlfn.CONCAT(G98," ",G99)</f>
        <v xml:space="preserve"> </v>
      </c>
    </row>
    <row r="12" spans="2:54" ht="20.149999999999999" customHeight="1" x14ac:dyDescent="0.3">
      <c r="B12" s="1730"/>
      <c r="C12" s="3935">
        <v>110</v>
      </c>
      <c r="D12" s="3984" t="str">
        <f>VLOOKUP(C12,DataLabels,HLOOKUP($I$3,Type,2,FALSE))</f>
        <v>Type of Submission</v>
      </c>
      <c r="E12" s="3985"/>
      <c r="F12" s="3986"/>
      <c r="G12" s="2672">
        <f>Application!H7</f>
        <v>0</v>
      </c>
      <c r="H12" s="2672"/>
      <c r="I12" s="2672"/>
      <c r="J12" s="2672"/>
      <c r="K12" s="2672"/>
      <c r="L12" s="2672"/>
      <c r="M12" s="2672"/>
      <c r="N12" s="2672"/>
      <c r="O12" s="2672"/>
      <c r="P12" s="2672"/>
      <c r="Q12" s="2672"/>
      <c r="R12" s="2672"/>
      <c r="S12" s="2676" t="str">
        <f>Application!S7</f>
        <v xml:space="preserve">                  </v>
      </c>
      <c r="T12" s="2676"/>
      <c r="U12" s="2676"/>
      <c r="V12" s="2676"/>
      <c r="W12" s="2676"/>
      <c r="X12" s="2676"/>
      <c r="Y12" s="2676"/>
      <c r="Z12" s="1329"/>
      <c r="AA12" s="53"/>
      <c r="AZ12" s="624">
        <v>970</v>
      </c>
      <c r="BA12" s="619" t="s">
        <v>1887</v>
      </c>
      <c r="BB12" s="640" t="str">
        <f>+_xlfn.CONCAT(G91," ",G92)</f>
        <v xml:space="preserve"> </v>
      </c>
    </row>
    <row r="13" spans="2:54" ht="20.149999999999999" customHeight="1" x14ac:dyDescent="0.35">
      <c r="B13" s="1730"/>
      <c r="C13" s="3779"/>
      <c r="D13" s="3987">
        <f>+Application!E7</f>
        <v>0</v>
      </c>
      <c r="E13" s="3988"/>
      <c r="F13" s="3989"/>
      <c r="G13" s="2674"/>
      <c r="H13" s="2674"/>
      <c r="I13" s="2674"/>
      <c r="J13" s="2674"/>
      <c r="K13" s="2674"/>
      <c r="L13" s="2674"/>
      <c r="M13" s="2674"/>
      <c r="N13" s="2674"/>
      <c r="O13" s="2674"/>
      <c r="P13" s="2674"/>
      <c r="Q13" s="2674"/>
      <c r="R13" s="2674"/>
      <c r="S13" s="2437"/>
      <c r="T13" s="2437"/>
      <c r="U13" s="2437"/>
      <c r="V13" s="2437"/>
      <c r="W13" s="2437"/>
      <c r="X13" s="2437"/>
      <c r="Y13" s="2437"/>
      <c r="Z13" s="235"/>
      <c r="AA13" s="53"/>
      <c r="AZ13" s="624">
        <v>990</v>
      </c>
      <c r="BA13" s="619" t="s">
        <v>1888</v>
      </c>
      <c r="BB13" s="640">
        <f>+G93</f>
        <v>0</v>
      </c>
    </row>
    <row r="14" spans="2:54" ht="20.149999999999999" customHeight="1" x14ac:dyDescent="0.35">
      <c r="B14" s="1730"/>
      <c r="C14" s="3777">
        <v>120</v>
      </c>
      <c r="D14" s="3780" t="str">
        <f>VLOOKUP(C14,DataLabels,HLOOKUP($I$3,Type,2,FALSE))</f>
        <v>Submitter's Specification No.</v>
      </c>
      <c r="E14" s="3781"/>
      <c r="F14" s="3782"/>
      <c r="G14" s="2455">
        <f>Application!G11</f>
        <v>0</v>
      </c>
      <c r="H14" s="2456"/>
      <c r="I14" s="2456"/>
      <c r="J14" s="2456"/>
      <c r="K14" s="2456"/>
      <c r="L14" s="2456"/>
      <c r="M14" s="2456"/>
      <c r="N14" s="349"/>
      <c r="O14" s="2073">
        <v>130</v>
      </c>
      <c r="P14" s="3953" t="s">
        <v>61</v>
      </c>
      <c r="Q14" s="3954"/>
      <c r="R14" s="3955"/>
      <c r="S14" s="3113">
        <f>Application!S11</f>
        <v>0</v>
      </c>
      <c r="T14" s="3114"/>
      <c r="U14" s="3114"/>
      <c r="V14" s="3114"/>
      <c r="W14" s="3114"/>
      <c r="X14" s="3114"/>
      <c r="Y14" s="3114"/>
      <c r="Z14" s="3115"/>
      <c r="AA14" s="53"/>
      <c r="AZ14" s="624">
        <v>1630</v>
      </c>
      <c r="BA14" s="619" t="s">
        <v>1889</v>
      </c>
      <c r="BB14" s="1151" t="str">
        <f>+_xlfn.CONCAT(G158," , ",G159)</f>
        <v xml:space="preserve"> , </v>
      </c>
    </row>
    <row r="15" spans="2:54" ht="20.149999999999999" customHeight="1" x14ac:dyDescent="0.35">
      <c r="B15" s="1730"/>
      <c r="C15" s="3779"/>
      <c r="D15" s="3783"/>
      <c r="E15" s="3784"/>
      <c r="F15" s="3785"/>
      <c r="G15" s="2457"/>
      <c r="H15" s="2458"/>
      <c r="I15" s="2458"/>
      <c r="J15" s="2458"/>
      <c r="K15" s="2458"/>
      <c r="L15" s="2458"/>
      <c r="M15" s="2458"/>
      <c r="N15" s="350"/>
      <c r="O15" s="2074"/>
      <c r="P15" s="3956"/>
      <c r="Q15" s="3854"/>
      <c r="R15" s="3957"/>
      <c r="S15" s="3116">
        <f>Application!S12</f>
        <v>0</v>
      </c>
      <c r="T15" s="3117"/>
      <c r="U15" s="3117"/>
      <c r="V15" s="3117"/>
      <c r="W15" s="3117"/>
      <c r="X15" s="3117"/>
      <c r="Y15" s="3117"/>
      <c r="Z15" s="3118"/>
      <c r="AA15" s="53"/>
      <c r="AZ15" s="624">
        <v>3050</v>
      </c>
      <c r="BA15" s="619" t="s">
        <v>1890</v>
      </c>
      <c r="BB15" s="640">
        <f>+G222</f>
        <v>0</v>
      </c>
    </row>
    <row r="16" spans="2:54" ht="20.149999999999999" customHeight="1" x14ac:dyDescent="0.35">
      <c r="B16" s="1730"/>
      <c r="C16" s="2073">
        <v>500</v>
      </c>
      <c r="D16" s="3813" t="str">
        <f>VLOOKUP(C16,DataLabels,HLOOKUP($I$3,Type,2,FALSE))</f>
        <v>Elevating Device Make</v>
      </c>
      <c r="E16" s="3979"/>
      <c r="F16" s="3980"/>
      <c r="G16" s="1746"/>
      <c r="H16" s="3123"/>
      <c r="I16" s="3123"/>
      <c r="J16" s="3123"/>
      <c r="K16" s="3123"/>
      <c r="L16" s="3123"/>
      <c r="M16" s="3123"/>
      <c r="N16" s="64"/>
      <c r="O16" s="2073">
        <v>510</v>
      </c>
      <c r="P16" s="3958" t="str">
        <f>VLOOKUP(O16,DataLabels,HLOOKUP($I$3,Type,2,FALSE))</f>
        <v>Elevating Device Model</v>
      </c>
      <c r="Q16" s="3979"/>
      <c r="R16" s="3980"/>
      <c r="S16" s="1746"/>
      <c r="T16" s="3123"/>
      <c r="U16" s="3123"/>
      <c r="V16" s="3123"/>
      <c r="W16" s="3123"/>
      <c r="X16" s="3123"/>
      <c r="Y16" s="3123"/>
      <c r="Z16" s="255"/>
      <c r="AA16" s="53"/>
      <c r="AZ16" s="624">
        <v>1400</v>
      </c>
      <c r="BA16" s="619" t="s">
        <v>1891</v>
      </c>
      <c r="BB16" s="640" t="str">
        <f>+_xlfn.CONCAT(G140," ",G141)</f>
        <v xml:space="preserve"> </v>
      </c>
    </row>
    <row r="17" spans="1:54" ht="20.149999999999999" customHeight="1" x14ac:dyDescent="0.35">
      <c r="B17" s="1730"/>
      <c r="C17" s="2074"/>
      <c r="D17" s="3981"/>
      <c r="E17" s="3982"/>
      <c r="F17" s="3983"/>
      <c r="G17" s="3124"/>
      <c r="H17" s="3125"/>
      <c r="I17" s="3125"/>
      <c r="J17" s="3125"/>
      <c r="K17" s="3125"/>
      <c r="L17" s="3125"/>
      <c r="M17" s="3125"/>
      <c r="N17" s="65"/>
      <c r="O17" s="2074"/>
      <c r="P17" s="3982"/>
      <c r="Q17" s="3982"/>
      <c r="R17" s="3983"/>
      <c r="S17" s="3124"/>
      <c r="T17" s="3125"/>
      <c r="U17" s="3125"/>
      <c r="V17" s="3125"/>
      <c r="W17" s="3125"/>
      <c r="X17" s="3125"/>
      <c r="Y17" s="3125"/>
      <c r="Z17" s="256"/>
      <c r="AA17" s="53"/>
      <c r="AZ17" s="624">
        <v>1040</v>
      </c>
      <c r="BA17" s="619" t="s">
        <v>1892</v>
      </c>
      <c r="BB17" s="1151" t="str">
        <f>+_xlfn.CONCAT(S98," ",S99)</f>
        <v xml:space="preserve"> </v>
      </c>
    </row>
    <row r="18" spans="1:54" s="3" customFormat="1" ht="20.149999999999999" customHeight="1" x14ac:dyDescent="0.35">
      <c r="A18" s="2"/>
      <c r="B18" s="1730"/>
      <c r="C18" s="2073">
        <v>520</v>
      </c>
      <c r="D18" s="3958" t="str">
        <f>VLOOKUP(C18,DataLabels,HLOOKUP($I$3,Type,2,FALSE))</f>
        <v>Capacity
(All Cars must be the same)
[7.5.3]</v>
      </c>
      <c r="E18" s="3958"/>
      <c r="F18" s="3959"/>
      <c r="G18" s="1746"/>
      <c r="H18" s="1747"/>
      <c r="I18" s="1747"/>
      <c r="J18" s="1747"/>
      <c r="K18" s="1747"/>
      <c r="L18" s="1747"/>
      <c r="M18" s="1747"/>
      <c r="N18" s="64"/>
      <c r="O18" s="2073">
        <v>540</v>
      </c>
      <c r="P18" s="3958" t="str">
        <f>VLOOKUP(O18,DataLabels,HLOOKUP($I$3,Type,2,FALSE))</f>
        <v>Rated Speed
(&lt;0.15m/s for Type 'B')
[7.4.2.2(b)]</v>
      </c>
      <c r="Q18" s="3958"/>
      <c r="R18" s="3959"/>
      <c r="S18" s="1746"/>
      <c r="T18" s="1747"/>
      <c r="U18" s="1747"/>
      <c r="V18" s="1747"/>
      <c r="W18" s="1747"/>
      <c r="X18" s="1747"/>
      <c r="Y18" s="1747"/>
      <c r="Z18" s="255"/>
      <c r="AA18" s="53"/>
      <c r="AZ18" s="624">
        <v>980</v>
      </c>
      <c r="BA18" s="619" t="s">
        <v>1893</v>
      </c>
      <c r="BB18" s="1151" t="str">
        <f>+_xlfn.CONCAT(S91," ",S92)</f>
        <v xml:space="preserve"> </v>
      </c>
    </row>
    <row r="19" spans="1:54" s="3" customFormat="1" ht="20.149999999999999" customHeight="1" x14ac:dyDescent="0.3">
      <c r="A19" s="2"/>
      <c r="B19" s="1730"/>
      <c r="C19" s="2074"/>
      <c r="D19" s="3944"/>
      <c r="E19" s="3944"/>
      <c r="F19" s="3945"/>
      <c r="G19" s="1748"/>
      <c r="H19" s="1749"/>
      <c r="I19" s="1749"/>
      <c r="J19" s="1749"/>
      <c r="K19" s="1749"/>
      <c r="L19" s="1749"/>
      <c r="M19" s="1749"/>
      <c r="N19" s="55" t="s">
        <v>62</v>
      </c>
      <c r="O19" s="2074"/>
      <c r="P19" s="3944"/>
      <c r="Q19" s="3944"/>
      <c r="R19" s="3945"/>
      <c r="S19" s="1748"/>
      <c r="T19" s="1749"/>
      <c r="U19" s="1749"/>
      <c r="V19" s="1749"/>
      <c r="W19" s="1749"/>
      <c r="X19" s="1749"/>
      <c r="Y19" s="1749"/>
      <c r="Z19" s="163" t="s">
        <v>64</v>
      </c>
      <c r="AA19" s="53"/>
      <c r="AZ19" s="624">
        <v>1620</v>
      </c>
      <c r="BA19" s="619" t="s">
        <v>1894</v>
      </c>
      <c r="BB19" s="653">
        <f>+G155</f>
        <v>0</v>
      </c>
    </row>
    <row r="20" spans="1:54" s="3" customFormat="1" ht="20.149999999999999" customHeight="1" x14ac:dyDescent="0.35">
      <c r="B20" s="1730"/>
      <c r="C20" s="3798">
        <v>560</v>
      </c>
      <c r="D20" s="3958" t="str">
        <f>VLOOKUP(C20,DataLabels,HLOOKUP($I$3,Type,2,FALSE))</f>
        <v>Class of Loading
[7.5.3]</v>
      </c>
      <c r="E20" s="3958"/>
      <c r="F20" s="3959"/>
      <c r="G20" s="3966"/>
      <c r="H20" s="3967"/>
      <c r="I20" s="3967"/>
      <c r="J20" s="3967"/>
      <c r="K20" s="3967"/>
      <c r="L20" s="3967"/>
      <c r="M20" s="3967"/>
      <c r="N20" s="149"/>
      <c r="O20" s="3777">
        <v>550</v>
      </c>
      <c r="P20" s="3958" t="str">
        <f>VLOOKUP(O20,DataLabels,HLOOKUP($I$3,Type,2,FALSE))</f>
        <v>Rated Down Speed
(Hydraulic Only)</v>
      </c>
      <c r="Q20" s="3958"/>
      <c r="R20" s="3959"/>
      <c r="S20" s="1746"/>
      <c r="T20" s="1747"/>
      <c r="U20" s="1747"/>
      <c r="V20" s="1747"/>
      <c r="W20" s="1747"/>
      <c r="X20" s="1747"/>
      <c r="Y20" s="1747"/>
      <c r="Z20" s="255"/>
      <c r="AA20" s="53"/>
      <c r="AZ20" s="625">
        <v>130</v>
      </c>
      <c r="BA20" s="619" t="s">
        <v>872</v>
      </c>
      <c r="BB20" s="640">
        <f>+Application!S11</f>
        <v>0</v>
      </c>
    </row>
    <row r="21" spans="1:54" s="3" customFormat="1" ht="19.5" customHeight="1" x14ac:dyDescent="0.35">
      <c r="B21" s="1730"/>
      <c r="C21" s="3779"/>
      <c r="D21" s="3944"/>
      <c r="E21" s="3944"/>
      <c r="F21" s="3945"/>
      <c r="G21" s="3968"/>
      <c r="H21" s="3969"/>
      <c r="I21" s="3969"/>
      <c r="J21" s="3969"/>
      <c r="K21" s="3969"/>
      <c r="L21" s="3969"/>
      <c r="M21" s="3969"/>
      <c r="N21" s="65"/>
      <c r="O21" s="3779"/>
      <c r="P21" s="3944"/>
      <c r="Q21" s="3944"/>
      <c r="R21" s="3945"/>
      <c r="S21" s="1748"/>
      <c r="T21" s="1749"/>
      <c r="U21" s="1749"/>
      <c r="V21" s="1749"/>
      <c r="W21" s="1749"/>
      <c r="X21" s="1749"/>
      <c r="Y21" s="1749"/>
      <c r="Z21" s="163" t="s">
        <v>64</v>
      </c>
      <c r="AA21" s="53"/>
      <c r="AZ21" s="624">
        <v>510</v>
      </c>
      <c r="BA21" s="619" t="s">
        <v>1895</v>
      </c>
      <c r="BB21" s="635" t="str">
        <f>+_xlfn.CONCAT(G16," ",S16)</f>
        <v xml:space="preserve"> </v>
      </c>
    </row>
    <row r="22" spans="1:54" s="3" customFormat="1" ht="19.5" customHeight="1" x14ac:dyDescent="0.35">
      <c r="B22" s="1730"/>
      <c r="C22" s="2073">
        <v>570</v>
      </c>
      <c r="D22" s="3958" t="str">
        <f>VLOOKUP(C22,DataLabels,HLOOKUP($I$3,Type,2,FALSE))</f>
        <v>License Location
(if in a remote location)
[O.Reg. 209/01, s30(1)]</v>
      </c>
      <c r="E22" s="3958"/>
      <c r="F22" s="3959"/>
      <c r="G22" s="2107"/>
      <c r="H22" s="1957"/>
      <c r="I22" s="1957"/>
      <c r="J22" s="1957"/>
      <c r="K22" s="1957"/>
      <c r="L22" s="1957"/>
      <c r="M22" s="1957"/>
      <c r="N22" s="64"/>
      <c r="O22" s="3777">
        <v>575</v>
      </c>
      <c r="P22" s="3958" t="str">
        <f>VLOOKUP(O22,DataLabels,HLOOKUP($I$3,Type,2,FALSE))</f>
        <v>Is Lift Accessible to the general public
[CAD 7.4.2.2]</v>
      </c>
      <c r="Q22" s="3958"/>
      <c r="R22" s="3959"/>
      <c r="S22" s="2103"/>
      <c r="T22" s="2104"/>
      <c r="U22" s="2104"/>
      <c r="V22" s="2104"/>
      <c r="W22" s="2104"/>
      <c r="X22" s="2104"/>
      <c r="Y22" s="2104"/>
      <c r="Z22" s="255"/>
      <c r="AA22" s="53"/>
      <c r="AZ22" s="625">
        <v>130</v>
      </c>
      <c r="BA22" s="619" t="s">
        <v>873</v>
      </c>
      <c r="BB22" s="640">
        <f>+Application!S12</f>
        <v>0</v>
      </c>
    </row>
    <row r="23" spans="1:54" s="3" customFormat="1" ht="19.5" customHeight="1" thickBot="1" x14ac:dyDescent="0.3">
      <c r="B23" s="1731"/>
      <c r="C23" s="2235"/>
      <c r="D23" s="3962"/>
      <c r="E23" s="3962"/>
      <c r="F23" s="3963"/>
      <c r="G23" s="2188"/>
      <c r="H23" s="1960"/>
      <c r="I23" s="1960"/>
      <c r="J23" s="1960"/>
      <c r="K23" s="1960"/>
      <c r="L23" s="1960"/>
      <c r="M23" s="1960"/>
      <c r="N23" s="167"/>
      <c r="O23" s="3778"/>
      <c r="P23" s="3962"/>
      <c r="Q23" s="3962"/>
      <c r="R23" s="3963"/>
      <c r="S23" s="2156"/>
      <c r="T23" s="2157"/>
      <c r="U23" s="2157"/>
      <c r="V23" s="2157"/>
      <c r="W23" s="2157"/>
      <c r="X23" s="2157"/>
      <c r="Y23" s="2157"/>
      <c r="Z23" s="168"/>
      <c r="AA23" s="53"/>
      <c r="AZ23" s="624">
        <v>1350</v>
      </c>
      <c r="BA23" s="619" t="s">
        <v>1896</v>
      </c>
      <c r="BB23" s="640" t="str">
        <f>+_xlfn.CONCAT(G127,", ",G128)</f>
        <v xml:space="preserve">, </v>
      </c>
    </row>
    <row r="24" spans="1:54" s="3" customFormat="1" ht="19.5" customHeight="1" thickBot="1" x14ac:dyDescent="0.3">
      <c r="B24" s="49"/>
      <c r="C24" s="180"/>
      <c r="D24" s="59"/>
      <c r="E24" s="59"/>
      <c r="F24" s="59"/>
      <c r="G24" s="932"/>
      <c r="H24" s="932"/>
      <c r="I24" s="932"/>
      <c r="J24" s="932"/>
      <c r="K24" s="932"/>
      <c r="L24" s="932"/>
      <c r="M24" s="932"/>
      <c r="N24" s="21"/>
      <c r="O24" s="180"/>
      <c r="P24" s="59"/>
      <c r="Q24" s="59"/>
      <c r="R24" s="59"/>
      <c r="S24" s="992"/>
      <c r="T24" s="992"/>
      <c r="U24" s="992"/>
      <c r="V24" s="992"/>
      <c r="W24" s="992"/>
      <c r="X24" s="992"/>
      <c r="Y24" s="992"/>
      <c r="Z24" s="21"/>
      <c r="AZ24" s="624">
        <v>1340</v>
      </c>
      <c r="BA24" s="619" t="s">
        <v>1897</v>
      </c>
      <c r="BB24" s="653">
        <f>+S125</f>
        <v>0</v>
      </c>
    </row>
    <row r="25" spans="1:54" s="3" customFormat="1" ht="20.149999999999999" customHeight="1" x14ac:dyDescent="0.3">
      <c r="B25" s="1729" t="s">
        <v>65</v>
      </c>
      <c r="C25" s="3882">
        <v>180</v>
      </c>
      <c r="D25" s="3942" t="str">
        <f>VLOOKUP(C25,DataLabels,HLOOKUP($I$3,Type,2,FALSE))</f>
        <v>Address</v>
      </c>
      <c r="E25" s="3942"/>
      <c r="F25" s="3943"/>
      <c r="G25" s="2410" t="str">
        <f>Application!G23</f>
        <v>1234 maple</v>
      </c>
      <c r="H25" s="2411"/>
      <c r="I25" s="2411"/>
      <c r="J25" s="2411"/>
      <c r="K25" s="2411"/>
      <c r="L25" s="2411"/>
      <c r="M25" s="2411"/>
      <c r="N25" s="2411"/>
      <c r="O25" s="2411"/>
      <c r="P25" s="2411"/>
      <c r="Q25" s="2411"/>
      <c r="R25" s="2411"/>
      <c r="S25" s="2411"/>
      <c r="T25" s="2411"/>
      <c r="U25" s="2411"/>
      <c r="V25" s="2411"/>
      <c r="W25" s="2411"/>
      <c r="X25" s="2411"/>
      <c r="Y25" s="2411"/>
      <c r="Z25" s="2412"/>
      <c r="AA25" s="53"/>
      <c r="AZ25" s="648">
        <v>3060</v>
      </c>
      <c r="BA25" s="619" t="s">
        <v>1898</v>
      </c>
      <c r="BB25" s="647"/>
    </row>
    <row r="26" spans="1:54" s="3" customFormat="1" ht="20.149999999999999" customHeight="1" x14ac:dyDescent="0.3">
      <c r="B26" s="1730"/>
      <c r="C26" s="3779"/>
      <c r="D26" s="3944"/>
      <c r="E26" s="3944"/>
      <c r="F26" s="3945"/>
      <c r="G26" s="3946" t="str">
        <f>Application!G24</f>
        <v>Toronto</v>
      </c>
      <c r="H26" s="3947"/>
      <c r="I26" s="3947"/>
      <c r="J26" s="3947"/>
      <c r="K26" s="3947"/>
      <c r="L26" s="3947"/>
      <c r="M26" s="3947"/>
      <c r="N26" s="3947"/>
      <c r="O26" s="3947"/>
      <c r="P26" s="3947"/>
      <c r="Q26" s="3947"/>
      <c r="R26" s="3947"/>
      <c r="S26" s="3947"/>
      <c r="T26" s="3947"/>
      <c r="U26" s="3947"/>
      <c r="V26" s="3947"/>
      <c r="W26" s="3947"/>
      <c r="X26" s="3947"/>
      <c r="Y26" s="3947"/>
      <c r="Z26" s="3948"/>
      <c r="AA26" s="53"/>
      <c r="AZ26" s="672" t="s">
        <v>2191</v>
      </c>
      <c r="BA26" s="619" t="s">
        <v>1899</v>
      </c>
      <c r="BB26" s="653" t="str">
        <f>+_xlfn.CONCAT(G103,"@",G105,"|",S103,"|",G107)</f>
        <v>@||</v>
      </c>
    </row>
    <row r="27" spans="1:54" s="3" customFormat="1" ht="20.149999999999999" customHeight="1" x14ac:dyDescent="0.3">
      <c r="B27" s="1730"/>
      <c r="C27" s="2073">
        <v>580</v>
      </c>
      <c r="D27" s="3780" t="str">
        <f>VLOOKUP(C27,DataLabels,HLOOKUP($I$3,Type,2,FALSE))</f>
        <v>No. of Levels Served</v>
      </c>
      <c r="E27" s="3781"/>
      <c r="F27" s="3782"/>
      <c r="G27" s="2120"/>
      <c r="H27" s="2121"/>
      <c r="I27" s="2121"/>
      <c r="J27" s="2121"/>
      <c r="K27" s="2121"/>
      <c r="L27" s="2121"/>
      <c r="M27" s="2121"/>
      <c r="N27" s="1180"/>
      <c r="O27" s="3777">
        <v>586</v>
      </c>
      <c r="P27" s="3953" t="str">
        <f>VLOOKUP(O27,DataLabels,HLOOKUP($I$3,Type,2,FALSE))</f>
        <v>No. of Floors Penetrated
[CAD 7.4.2.2(c)]</v>
      </c>
      <c r="Q27" s="3954"/>
      <c r="R27" s="3955"/>
      <c r="S27" s="2120"/>
      <c r="T27" s="2121"/>
      <c r="U27" s="2121"/>
      <c r="V27" s="2121"/>
      <c r="W27" s="2121"/>
      <c r="X27" s="2121"/>
      <c r="Y27" s="2121"/>
      <c r="Z27" s="936"/>
      <c r="AA27" s="53"/>
      <c r="AZ27" s="624">
        <v>1390</v>
      </c>
      <c r="BA27" s="619" t="s">
        <v>1900</v>
      </c>
      <c r="BB27" s="635">
        <f>+S138</f>
        <v>0</v>
      </c>
    </row>
    <row r="28" spans="1:54" s="3" customFormat="1" ht="20.149999999999999" customHeight="1" x14ac:dyDescent="0.3">
      <c r="B28" s="1730"/>
      <c r="C28" s="2074"/>
      <c r="D28" s="3783"/>
      <c r="E28" s="3784"/>
      <c r="F28" s="3785"/>
      <c r="G28" s="3150"/>
      <c r="H28" s="3151"/>
      <c r="I28" s="3151"/>
      <c r="J28" s="3151"/>
      <c r="K28" s="3151"/>
      <c r="L28" s="3151"/>
      <c r="M28" s="3151"/>
      <c r="N28" s="1185"/>
      <c r="O28" s="3779"/>
      <c r="P28" s="3956"/>
      <c r="Q28" s="3854"/>
      <c r="R28" s="3957"/>
      <c r="S28" s="3150"/>
      <c r="T28" s="3151"/>
      <c r="U28" s="3151"/>
      <c r="V28" s="3151"/>
      <c r="W28" s="3151"/>
      <c r="X28" s="3151"/>
      <c r="Y28" s="3151"/>
      <c r="Z28" s="937"/>
      <c r="AA28" s="53"/>
      <c r="AZ28" s="624">
        <v>1380</v>
      </c>
      <c r="BA28" s="619" t="s">
        <v>1901</v>
      </c>
      <c r="BB28" s="635">
        <f>+G138</f>
        <v>0</v>
      </c>
    </row>
    <row r="29" spans="1:54" s="3" customFormat="1" ht="20.149999999999999" customHeight="1" x14ac:dyDescent="0.3">
      <c r="B29" s="1730"/>
      <c r="C29" s="2073">
        <v>590</v>
      </c>
      <c r="D29" s="3780" t="str">
        <f>VLOOKUP(C29,DataLabels,HLOOKUP($I$3,Type,2,FALSE))</f>
        <v>Travel
Type B &lt;= 7600 mm
[CAD 7.4.2.2(d)]</v>
      </c>
      <c r="E29" s="3781"/>
      <c r="F29" s="3782"/>
      <c r="G29" s="2120"/>
      <c r="H29" s="2121"/>
      <c r="I29" s="2121"/>
      <c r="J29" s="2121"/>
      <c r="K29" s="2121"/>
      <c r="L29" s="2121"/>
      <c r="M29" s="2121"/>
      <c r="N29" s="3964" t="s">
        <v>66</v>
      </c>
      <c r="O29" s="3777">
        <v>575</v>
      </c>
      <c r="P29" s="3958" t="str">
        <f>VLOOKUP(O29,DataLabels,HLOOKUP($I$3,Type,2,FALSE))</f>
        <v>Is Lift Accessible to the general public
[CAD 7.4.2.2]</v>
      </c>
      <c r="Q29" s="3958"/>
      <c r="R29" s="3959"/>
      <c r="S29" s="2103"/>
      <c r="T29" s="2104"/>
      <c r="U29" s="2104"/>
      <c r="V29" s="2104"/>
      <c r="W29" s="2104"/>
      <c r="X29" s="2104"/>
      <c r="Y29" s="2104"/>
      <c r="Z29" s="936"/>
      <c r="AA29" s="53"/>
      <c r="AZ29" s="648">
        <v>1080</v>
      </c>
      <c r="BA29" s="619" t="s">
        <v>1902</v>
      </c>
      <c r="BB29" s="646"/>
    </row>
    <row r="30" spans="1:54" s="3" customFormat="1" ht="20.149999999999999" customHeight="1" x14ac:dyDescent="0.3">
      <c r="B30" s="1730"/>
      <c r="C30" s="2074"/>
      <c r="D30" s="3783"/>
      <c r="E30" s="3784"/>
      <c r="F30" s="3785"/>
      <c r="G30" s="3150"/>
      <c r="H30" s="3151"/>
      <c r="I30" s="3151"/>
      <c r="J30" s="3151"/>
      <c r="K30" s="3151"/>
      <c r="L30" s="3151"/>
      <c r="M30" s="3151"/>
      <c r="N30" s="3965"/>
      <c r="O30" s="3779"/>
      <c r="P30" s="3944"/>
      <c r="Q30" s="3944"/>
      <c r="R30" s="3945"/>
      <c r="S30" s="2105"/>
      <c r="T30" s="2106"/>
      <c r="U30" s="2106"/>
      <c r="V30" s="2106"/>
      <c r="W30" s="2106"/>
      <c r="X30" s="2106"/>
      <c r="Y30" s="2106"/>
      <c r="Z30" s="937"/>
      <c r="AA30" s="53"/>
      <c r="AZ30" s="648">
        <v>940</v>
      </c>
      <c r="BA30" s="619" t="s">
        <v>1904</v>
      </c>
      <c r="BB30" s="646"/>
    </row>
    <row r="31" spans="1:54" s="3" customFormat="1" ht="20.149999999999999" customHeight="1" x14ac:dyDescent="0.3">
      <c r="B31" s="1730"/>
      <c r="C31" s="3798">
        <v>101</v>
      </c>
      <c r="D31" s="3799" t="str">
        <f>VLOOKUP(C31,DataLabels,HLOOKUP($I$3,Type,2,FALSE))</f>
        <v>-</v>
      </c>
      <c r="E31" s="3800"/>
      <c r="F31" s="3801"/>
      <c r="G31" s="3949"/>
      <c r="H31" s="3950"/>
      <c r="I31" s="3950"/>
      <c r="J31" s="3950"/>
      <c r="K31" s="3950"/>
      <c r="L31" s="3950"/>
      <c r="M31" s="3950"/>
      <c r="N31" s="3951"/>
      <c r="O31" s="3798">
        <v>101</v>
      </c>
      <c r="P31" s="3960" t="str">
        <f>VLOOKUP(O31,DataLabels,HLOOKUP($I$3,Type,2,FALSE))</f>
        <v>-</v>
      </c>
      <c r="Q31" s="3960"/>
      <c r="R31" s="3961"/>
      <c r="S31" s="2154"/>
      <c r="T31" s="2155"/>
      <c r="U31" s="2155"/>
      <c r="V31" s="2155"/>
      <c r="W31" s="2155"/>
      <c r="X31" s="2155"/>
      <c r="Y31" s="2155"/>
      <c r="Z31" s="938"/>
      <c r="AA31" s="53"/>
      <c r="AZ31" s="624">
        <v>570</v>
      </c>
      <c r="BA31" s="619" t="s">
        <v>1905</v>
      </c>
      <c r="BB31" s="1151">
        <f>+G22</f>
        <v>0</v>
      </c>
    </row>
    <row r="32" spans="1:54" s="3" customFormat="1" ht="20.149999999999999" customHeight="1" thickBot="1" x14ac:dyDescent="0.35">
      <c r="B32" s="1731"/>
      <c r="C32" s="3778"/>
      <c r="D32" s="3802"/>
      <c r="E32" s="3803"/>
      <c r="F32" s="3804"/>
      <c r="G32" s="2122"/>
      <c r="H32" s="2123"/>
      <c r="I32" s="2123"/>
      <c r="J32" s="2123"/>
      <c r="K32" s="2123"/>
      <c r="L32" s="2123"/>
      <c r="M32" s="2123"/>
      <c r="N32" s="3952"/>
      <c r="O32" s="3778"/>
      <c r="P32" s="3962"/>
      <c r="Q32" s="3962"/>
      <c r="R32" s="3963"/>
      <c r="S32" s="2156"/>
      <c r="T32" s="2157"/>
      <c r="U32" s="2157"/>
      <c r="V32" s="2157"/>
      <c r="W32" s="2157"/>
      <c r="X32" s="2157"/>
      <c r="Y32" s="2157"/>
      <c r="Z32" s="960"/>
      <c r="AA32" s="53"/>
      <c r="AZ32" s="624">
        <v>1520</v>
      </c>
      <c r="BA32" s="619" t="s">
        <v>549</v>
      </c>
      <c r="BB32" s="653">
        <f>+G145</f>
        <v>0</v>
      </c>
    </row>
    <row r="33" spans="2:54" s="3" customFormat="1" ht="20.149999999999999" customHeight="1" thickBot="1" x14ac:dyDescent="0.3">
      <c r="B33" s="129"/>
      <c r="C33" s="35"/>
      <c r="D33" s="36"/>
      <c r="E33" s="36"/>
      <c r="F33" s="130"/>
      <c r="G33" s="131"/>
      <c r="H33" s="131"/>
      <c r="I33" s="132"/>
      <c r="J33" s="130"/>
      <c r="K33" s="133"/>
      <c r="L33" s="133"/>
      <c r="M33" s="133"/>
      <c r="N33" s="134"/>
      <c r="O33" s="130"/>
      <c r="P33" s="135"/>
      <c r="Q33" s="134"/>
      <c r="R33" s="130"/>
      <c r="S33" s="133"/>
      <c r="T33" s="133"/>
      <c r="U33" s="134"/>
      <c r="V33" s="130"/>
      <c r="W33" s="133"/>
      <c r="X33" s="133"/>
      <c r="Y33" s="133"/>
      <c r="Z33" s="134"/>
      <c r="AZ33" s="624">
        <v>580</v>
      </c>
      <c r="BA33" s="619" t="s">
        <v>1906</v>
      </c>
      <c r="BB33" s="653">
        <f>+G27</f>
        <v>0</v>
      </c>
    </row>
    <row r="34" spans="2:54" s="3" customFormat="1" ht="20.149999999999999" customHeight="1" x14ac:dyDescent="0.3">
      <c r="B34" s="1729" t="s">
        <v>67</v>
      </c>
      <c r="C34" s="3815" t="str">
        <f>VLOOKUP(B34,DataLabels,HLOOKUP($I$3,Type,2,FALSE))</f>
        <v>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clauses 7.5.13 or 7.6.9 as applicable and the information required by the submission guidelines.  If the elevating device is hydraulic, a hydraulic schematic is also required that clearly indicates all of the components required by 3.18, 3.19 and 3.24.</v>
      </c>
      <c r="D34" s="3816"/>
      <c r="E34" s="3816"/>
      <c r="F34" s="3816"/>
      <c r="G34" s="3816"/>
      <c r="H34" s="3816"/>
      <c r="I34" s="3816"/>
      <c r="J34" s="3816"/>
      <c r="K34" s="3816"/>
      <c r="L34" s="3816"/>
      <c r="M34" s="3816"/>
      <c r="N34" s="3816"/>
      <c r="O34" s="3816"/>
      <c r="P34" s="3816"/>
      <c r="Q34" s="3816"/>
      <c r="R34" s="3816"/>
      <c r="S34" s="3816"/>
      <c r="T34" s="3816"/>
      <c r="U34" s="3816"/>
      <c r="V34" s="3816"/>
      <c r="W34" s="3816"/>
      <c r="X34" s="3816"/>
      <c r="Y34" s="3816"/>
      <c r="Z34" s="3817"/>
      <c r="AZ34" s="625">
        <v>140</v>
      </c>
      <c r="BA34" s="619" t="s">
        <v>1173</v>
      </c>
      <c r="BB34" s="653">
        <f>+Application!G13</f>
        <v>0</v>
      </c>
    </row>
    <row r="35" spans="2:54" s="3" customFormat="1" ht="20.149999999999999" customHeight="1" x14ac:dyDescent="0.3">
      <c r="B35" s="2840"/>
      <c r="C35" s="3818"/>
      <c r="D35" s="3819"/>
      <c r="E35" s="3819"/>
      <c r="F35" s="3819"/>
      <c r="G35" s="3819"/>
      <c r="H35" s="3819"/>
      <c r="I35" s="3819"/>
      <c r="J35" s="3819"/>
      <c r="K35" s="3819"/>
      <c r="L35" s="3819"/>
      <c r="M35" s="3819"/>
      <c r="N35" s="3819"/>
      <c r="O35" s="3819"/>
      <c r="P35" s="3819"/>
      <c r="Q35" s="3819"/>
      <c r="R35" s="3819"/>
      <c r="S35" s="3819"/>
      <c r="T35" s="3819"/>
      <c r="U35" s="3819"/>
      <c r="V35" s="3819"/>
      <c r="W35" s="3819"/>
      <c r="X35" s="3819"/>
      <c r="Y35" s="3819"/>
      <c r="Z35" s="3820"/>
      <c r="AZ35" s="648">
        <v>1500</v>
      </c>
      <c r="BA35" s="619" t="s">
        <v>1907</v>
      </c>
      <c r="BB35" s="646"/>
    </row>
    <row r="36" spans="2:54" s="3" customFormat="1" ht="20.149999999999999" customHeight="1" x14ac:dyDescent="0.3">
      <c r="B36" s="2840"/>
      <c r="C36" s="3818"/>
      <c r="D36" s="3819"/>
      <c r="E36" s="3819"/>
      <c r="F36" s="3819"/>
      <c r="G36" s="3819"/>
      <c r="H36" s="3819"/>
      <c r="I36" s="3819"/>
      <c r="J36" s="3819"/>
      <c r="K36" s="3819"/>
      <c r="L36" s="3819"/>
      <c r="M36" s="3819"/>
      <c r="N36" s="3819"/>
      <c r="O36" s="3819"/>
      <c r="P36" s="3819"/>
      <c r="Q36" s="3819"/>
      <c r="R36" s="3819"/>
      <c r="S36" s="3819"/>
      <c r="T36" s="3819"/>
      <c r="U36" s="3819"/>
      <c r="V36" s="3819"/>
      <c r="W36" s="3819"/>
      <c r="X36" s="3819"/>
      <c r="Y36" s="3819"/>
      <c r="Z36" s="3820"/>
      <c r="AZ36" s="624">
        <v>550</v>
      </c>
      <c r="BA36" s="619" t="s">
        <v>1177</v>
      </c>
      <c r="BB36" s="1236">
        <f>+S20</f>
        <v>0</v>
      </c>
    </row>
    <row r="37" spans="2:54" s="3" customFormat="1" ht="20.149999999999999" customHeight="1" thickBot="1" x14ac:dyDescent="0.35">
      <c r="B37" s="3112"/>
      <c r="C37" s="3851"/>
      <c r="D37" s="3852"/>
      <c r="E37" s="3852"/>
      <c r="F37" s="3852"/>
      <c r="G37" s="3852"/>
      <c r="H37" s="3852"/>
      <c r="I37" s="3852"/>
      <c r="J37" s="3852"/>
      <c r="K37" s="3852"/>
      <c r="L37" s="3852"/>
      <c r="M37" s="3852"/>
      <c r="N37" s="3852"/>
      <c r="O37" s="3852"/>
      <c r="P37" s="3852"/>
      <c r="Q37" s="3852"/>
      <c r="R37" s="3852"/>
      <c r="S37" s="3852"/>
      <c r="T37" s="3852"/>
      <c r="U37" s="3852"/>
      <c r="V37" s="3852"/>
      <c r="W37" s="3852"/>
      <c r="X37" s="3852"/>
      <c r="Y37" s="3852"/>
      <c r="Z37" s="3853"/>
      <c r="AZ37" s="624">
        <v>540</v>
      </c>
      <c r="BA37" s="619" t="s">
        <v>1176</v>
      </c>
      <c r="BB37" s="645">
        <f>+S18</f>
        <v>0</v>
      </c>
    </row>
    <row r="38" spans="2:54" s="3" customFormat="1" ht="20.149999999999999" customHeight="1" thickBot="1" x14ac:dyDescent="0.3">
      <c r="B38" s="49"/>
      <c r="C38" s="18"/>
      <c r="D38" s="19"/>
      <c r="E38" s="19"/>
      <c r="F38" s="136"/>
      <c r="G38" s="137"/>
      <c r="H38" s="137"/>
      <c r="I38" s="138"/>
      <c r="J38" s="136"/>
      <c r="K38" s="139"/>
      <c r="L38" s="139"/>
      <c r="M38" s="139"/>
      <c r="N38" s="140"/>
      <c r="O38" s="136"/>
      <c r="P38" s="141"/>
      <c r="Q38" s="140"/>
      <c r="R38" s="136"/>
      <c r="S38" s="139"/>
      <c r="T38" s="139"/>
      <c r="U38" s="140"/>
      <c r="V38" s="136"/>
      <c r="W38" s="139"/>
      <c r="X38" s="139"/>
      <c r="Y38" s="139"/>
      <c r="Z38" s="140"/>
      <c r="AZ38" s="624">
        <v>590</v>
      </c>
      <c r="BA38" s="619" t="s">
        <v>1908</v>
      </c>
      <c r="BB38" s="635">
        <f>+G29</f>
        <v>0</v>
      </c>
    </row>
    <row r="39" spans="2:54" s="3" customFormat="1" ht="20.149999999999999" customHeight="1" x14ac:dyDescent="0.3">
      <c r="B39" s="295"/>
      <c r="C39" s="3842" t="s">
        <v>68</v>
      </c>
      <c r="D39" s="3843"/>
      <c r="E39" s="3843"/>
      <c r="F39" s="3843"/>
      <c r="G39" s="3843"/>
      <c r="H39" s="3843"/>
      <c r="I39" s="3843"/>
      <c r="J39" s="3843"/>
      <c r="K39" s="3843"/>
      <c r="L39" s="3843"/>
      <c r="M39" s="3843"/>
      <c r="N39" s="3843"/>
      <c r="O39" s="3843"/>
      <c r="P39" s="3843"/>
      <c r="Q39" s="3843"/>
      <c r="R39" s="3843"/>
      <c r="S39" s="3843"/>
      <c r="T39" s="3843"/>
      <c r="U39" s="3843"/>
      <c r="V39" s="3843"/>
      <c r="W39" s="3843"/>
      <c r="X39" s="3843"/>
      <c r="Y39" s="3843"/>
      <c r="Z39" s="3844"/>
      <c r="AZ39" s="624" t="s">
        <v>1909</v>
      </c>
      <c r="BA39" s="619" t="s">
        <v>1910</v>
      </c>
      <c r="BB39" s="635">
        <f>+IF(G88="",+G86,G88)</f>
        <v>0</v>
      </c>
    </row>
    <row r="40" spans="2:54" s="3" customFormat="1" ht="20.149999999999999" customHeight="1" x14ac:dyDescent="0.25">
      <c r="B40" s="1988" t="s">
        <v>70</v>
      </c>
      <c r="C40" s="3777">
        <v>641</v>
      </c>
      <c r="D40" s="3800" t="str">
        <f>VLOOKUP(C40,DataLabels,HLOOKUP($I$3,Type,2,FALSE))</f>
        <v>H/W Sides Construction below top level
[7.4.3]</v>
      </c>
      <c r="E40" s="3800"/>
      <c r="F40" s="3801"/>
      <c r="G40" s="3885"/>
      <c r="H40" s="3886"/>
      <c r="I40" s="3886"/>
      <c r="J40" s="3886"/>
      <c r="K40" s="3886"/>
      <c r="L40" s="3886"/>
      <c r="M40" s="3886"/>
      <c r="N40" s="160"/>
      <c r="O40" s="3777">
        <v>645</v>
      </c>
      <c r="P40" s="3800" t="str">
        <f>VLOOKUP(O40,DataLabels,HLOOKUP($I$3,Type,2,FALSE))</f>
        <v>Is fire resistive hoistway construction required?
[7.4.3]</v>
      </c>
      <c r="Q40" s="3800"/>
      <c r="R40" s="3801"/>
      <c r="S40" s="2154"/>
      <c r="T40" s="2155"/>
      <c r="U40" s="2155"/>
      <c r="V40" s="2155"/>
      <c r="W40" s="2155"/>
      <c r="X40" s="2155"/>
      <c r="Y40" s="2155"/>
      <c r="Z40" s="161"/>
    </row>
    <row r="41" spans="2:54" s="3" customFormat="1" ht="20.149999999999999" customHeight="1" x14ac:dyDescent="0.25">
      <c r="B41" s="1730"/>
      <c r="C41" s="3779"/>
      <c r="D41" s="3784"/>
      <c r="E41" s="3784"/>
      <c r="F41" s="3785"/>
      <c r="G41" s="3933"/>
      <c r="H41" s="3934"/>
      <c r="I41" s="3934"/>
      <c r="J41" s="3934"/>
      <c r="K41" s="3934"/>
      <c r="L41" s="3934"/>
      <c r="M41" s="3934"/>
      <c r="N41" s="55"/>
      <c r="O41" s="3779"/>
      <c r="P41" s="3784"/>
      <c r="Q41" s="3784"/>
      <c r="R41" s="3785"/>
      <c r="S41" s="2105"/>
      <c r="T41" s="2106"/>
      <c r="U41" s="2106"/>
      <c r="V41" s="2106"/>
      <c r="W41" s="2106"/>
      <c r="X41" s="2106"/>
      <c r="Y41" s="2106"/>
      <c r="Z41" s="163"/>
    </row>
    <row r="42" spans="2:54" s="3" customFormat="1" ht="20.149999999999999" customHeight="1" x14ac:dyDescent="0.25">
      <c r="B42" s="1730"/>
      <c r="C42" s="3777">
        <v>642</v>
      </c>
      <c r="D42" s="3800" t="str">
        <f>VLOOKUP(C42,DataLabels,HLOOKUP($I$3,Type,2,FALSE))</f>
        <v>H/W Sides Construction at top level
[7.4.3]</v>
      </c>
      <c r="E42" s="3800"/>
      <c r="F42" s="3801"/>
      <c r="G42" s="3885"/>
      <c r="H42" s="3886"/>
      <c r="I42" s="3886"/>
      <c r="J42" s="3886"/>
      <c r="K42" s="3886"/>
      <c r="L42" s="3886"/>
      <c r="M42" s="3886"/>
      <c r="N42" s="160"/>
      <c r="O42" s="3777">
        <v>644</v>
      </c>
      <c r="P42" s="3800" t="str">
        <f>VLOOKUP(O42,DataLabels,HLOOKUP($I$3,Type,2,FALSE))</f>
        <v>Height of Enclosure at top landing if not fully enclosed.
[7.4.3]</v>
      </c>
      <c r="Q42" s="3800"/>
      <c r="R42" s="3801"/>
      <c r="S42" s="2349"/>
      <c r="T42" s="2350"/>
      <c r="U42" s="2350"/>
      <c r="V42" s="2350"/>
      <c r="W42" s="2350"/>
      <c r="X42" s="2350"/>
      <c r="Y42" s="2350"/>
      <c r="Z42" s="161"/>
    </row>
    <row r="43" spans="2:54" s="3" customFormat="1" ht="20.149999999999999" customHeight="1" x14ac:dyDescent="0.25">
      <c r="B43" s="1730"/>
      <c r="C43" s="3779"/>
      <c r="D43" s="3784"/>
      <c r="E43" s="3784"/>
      <c r="F43" s="3785"/>
      <c r="G43" s="3933"/>
      <c r="H43" s="3934"/>
      <c r="I43" s="3934"/>
      <c r="J43" s="3934"/>
      <c r="K43" s="3934"/>
      <c r="L43" s="3934"/>
      <c r="M43" s="3934"/>
      <c r="N43" s="55"/>
      <c r="O43" s="3779"/>
      <c r="P43" s="3784"/>
      <c r="Q43" s="3784"/>
      <c r="R43" s="3785"/>
      <c r="S43" s="1748"/>
      <c r="T43" s="1749"/>
      <c r="U43" s="1749"/>
      <c r="V43" s="1749"/>
      <c r="W43" s="1749"/>
      <c r="X43" s="1749"/>
      <c r="Y43" s="1749"/>
      <c r="Z43" s="163" t="s">
        <v>66</v>
      </c>
    </row>
    <row r="44" spans="2:54" s="3" customFormat="1" ht="20.149999999999999" customHeight="1" x14ac:dyDescent="0.25">
      <c r="B44" s="1730"/>
      <c r="C44" s="3777">
        <v>643</v>
      </c>
      <c r="D44" s="3800" t="str">
        <f>VLOOKUP(C44,DataLabels,HLOOKUP($I$3,Type,2,FALSE))</f>
        <v>Pit Depth
&gt;600 mm per 2.2
[7.4.4]</v>
      </c>
      <c r="E44" s="3800"/>
      <c r="F44" s="3801"/>
      <c r="G44" s="2349"/>
      <c r="H44" s="2350"/>
      <c r="I44" s="2350"/>
      <c r="J44" s="2350"/>
      <c r="K44" s="2350"/>
      <c r="L44" s="2350"/>
      <c r="M44" s="2350"/>
      <c r="N44" s="160"/>
      <c r="O44" s="3798">
        <v>646</v>
      </c>
      <c r="P44" s="3800" t="str">
        <f>VLOOKUP(O44,DataLabels,HLOOKUP($I$3,Type,2,FALSE))</f>
        <v>Under Platform Work Space, Via
[7.4.6.2.1]</v>
      </c>
      <c r="Q44" s="3800"/>
      <c r="R44" s="3801"/>
      <c r="S44" s="3885"/>
      <c r="T44" s="3886"/>
      <c r="U44" s="3886"/>
      <c r="V44" s="3886"/>
      <c r="W44" s="3886"/>
      <c r="X44" s="3886"/>
      <c r="Y44" s="3886"/>
      <c r="Z44" s="161"/>
    </row>
    <row r="45" spans="2:54" s="3" customFormat="1" ht="20.149999999999999" customHeight="1" x14ac:dyDescent="0.25">
      <c r="B45" s="1730"/>
      <c r="C45" s="3779"/>
      <c r="D45" s="3784"/>
      <c r="E45" s="3784"/>
      <c r="F45" s="3785"/>
      <c r="G45" s="1748"/>
      <c r="H45" s="1749"/>
      <c r="I45" s="1749"/>
      <c r="J45" s="1749"/>
      <c r="K45" s="1749"/>
      <c r="L45" s="1749"/>
      <c r="M45" s="1749"/>
      <c r="N45" s="55" t="s">
        <v>66</v>
      </c>
      <c r="O45" s="3779"/>
      <c r="P45" s="3784"/>
      <c r="Q45" s="3784"/>
      <c r="R45" s="3785"/>
      <c r="S45" s="3933"/>
      <c r="T45" s="3934"/>
      <c r="U45" s="3934"/>
      <c r="V45" s="3934"/>
      <c r="W45" s="3934"/>
      <c r="X45" s="3934"/>
      <c r="Y45" s="3934"/>
      <c r="Z45" s="163"/>
    </row>
    <row r="46" spans="2:54" s="3" customFormat="1" ht="20.149999999999999" customHeight="1" x14ac:dyDescent="0.25">
      <c r="B46" s="1730"/>
      <c r="C46" s="3777">
        <v>647</v>
      </c>
      <c r="D46" s="3800" t="str">
        <f>VLOOKUP(C46,DataLabels,HLOOKUP($I$3,Type,2,FALSE))</f>
        <v>Under Platform Work Space Height
[7.4.6.2.1]</v>
      </c>
      <c r="E46" s="3800"/>
      <c r="F46" s="3801"/>
      <c r="G46" s="2349"/>
      <c r="H46" s="2350"/>
      <c r="I46" s="2350"/>
      <c r="J46" s="2350"/>
      <c r="K46" s="2350"/>
      <c r="L46" s="2350"/>
      <c r="M46" s="2350"/>
      <c r="N46" s="160"/>
      <c r="O46" s="3798">
        <v>649</v>
      </c>
      <c r="P46" s="3800" t="str">
        <f>VLOOKUP(O46,DataLabels,HLOOKUP($I$3,Type,2,FALSE))</f>
        <v>Minimum Overhead Clearance
[7.4.6.1.4, 7.4.6.2.2]</v>
      </c>
      <c r="Q46" s="3800"/>
      <c r="R46" s="3801"/>
      <c r="S46" s="2349"/>
      <c r="T46" s="2350"/>
      <c r="U46" s="2350"/>
      <c r="V46" s="2350"/>
      <c r="W46" s="2350"/>
      <c r="X46" s="2350"/>
      <c r="Y46" s="2350"/>
      <c r="Z46" s="161"/>
    </row>
    <row r="47" spans="2:54" s="3" customFormat="1" ht="20.149999999999999" customHeight="1" x14ac:dyDescent="0.25">
      <c r="B47" s="1730"/>
      <c r="C47" s="3779"/>
      <c r="D47" s="3784"/>
      <c r="E47" s="3784"/>
      <c r="F47" s="3785"/>
      <c r="G47" s="1748"/>
      <c r="H47" s="1749"/>
      <c r="I47" s="1749"/>
      <c r="J47" s="1749"/>
      <c r="K47" s="1749"/>
      <c r="L47" s="1749"/>
      <c r="M47" s="1749"/>
      <c r="N47" s="55" t="s">
        <v>66</v>
      </c>
      <c r="O47" s="3779"/>
      <c r="P47" s="3784"/>
      <c r="Q47" s="3784"/>
      <c r="R47" s="3785"/>
      <c r="S47" s="1748"/>
      <c r="T47" s="1749"/>
      <c r="U47" s="1749"/>
      <c r="V47" s="1749"/>
      <c r="W47" s="1749"/>
      <c r="X47" s="1749"/>
      <c r="Y47" s="1749"/>
      <c r="Z47" s="163" t="s">
        <v>66</v>
      </c>
    </row>
    <row r="48" spans="2:54" s="3" customFormat="1" ht="20.149999999999999" customHeight="1" x14ac:dyDescent="0.3">
      <c r="B48" s="1730"/>
      <c r="C48" s="3798">
        <v>650</v>
      </c>
      <c r="D48" s="3800" t="str">
        <f>VLOOKUP(C48,DataLabels,HLOOKUP($I$3,Type,2,FALSE))</f>
        <v>Space Below Hoistway Accessible
[7.4.8]</v>
      </c>
      <c r="E48" s="3800"/>
      <c r="F48" s="901"/>
      <c r="G48" s="2349"/>
      <c r="H48" s="2350"/>
      <c r="I48" s="2350"/>
      <c r="J48" s="2350"/>
      <c r="K48" s="2350"/>
      <c r="L48" s="2350"/>
      <c r="M48" s="2350"/>
      <c r="N48" s="935"/>
      <c r="O48" s="3798">
        <v>101</v>
      </c>
      <c r="P48" s="3800" t="str">
        <f>VLOOKUP(O48,DataLabels,HLOOKUP($I$3,Type,2,FALSE))</f>
        <v>-</v>
      </c>
      <c r="Q48" s="3800"/>
      <c r="R48" s="3801"/>
      <c r="S48" s="2349"/>
      <c r="T48" s="2350"/>
      <c r="U48" s="2350"/>
      <c r="V48" s="2350"/>
      <c r="W48" s="2350"/>
      <c r="X48" s="2350"/>
      <c r="Y48" s="2350"/>
      <c r="Z48" s="936"/>
    </row>
    <row r="49" spans="2:78" s="3" customFormat="1" ht="20.149999999999999" customHeight="1" thickBot="1" x14ac:dyDescent="0.35">
      <c r="B49" s="1731"/>
      <c r="C49" s="3778"/>
      <c r="D49" s="3803"/>
      <c r="E49" s="3803"/>
      <c r="F49" s="904"/>
      <c r="G49" s="1758"/>
      <c r="H49" s="1759"/>
      <c r="I49" s="1759"/>
      <c r="J49" s="1759"/>
      <c r="K49" s="1759"/>
      <c r="L49" s="1759"/>
      <c r="M49" s="1759"/>
      <c r="N49" s="959"/>
      <c r="O49" s="3778"/>
      <c r="P49" s="3803"/>
      <c r="Q49" s="3803"/>
      <c r="R49" s="3804"/>
      <c r="S49" s="1758"/>
      <c r="T49" s="1759"/>
      <c r="U49" s="1759"/>
      <c r="V49" s="1759"/>
      <c r="W49" s="1759"/>
      <c r="X49" s="1759"/>
      <c r="Y49" s="1759"/>
      <c r="Z49" s="960"/>
    </row>
    <row r="50" spans="2:78" s="3" customFormat="1" ht="20.149999999999999" customHeight="1" thickBot="1" x14ac:dyDescent="0.3">
      <c r="B50" s="49"/>
      <c r="C50" s="180"/>
      <c r="D50" s="59"/>
      <c r="E50" s="59"/>
      <c r="F50" s="59"/>
      <c r="G50" s="932"/>
      <c r="H50" s="932"/>
      <c r="I50" s="932"/>
      <c r="J50" s="932"/>
      <c r="K50" s="932"/>
      <c r="L50" s="932"/>
      <c r="M50" s="932"/>
      <c r="N50" s="21"/>
      <c r="O50" s="180"/>
      <c r="P50" s="59"/>
      <c r="Q50" s="59"/>
      <c r="R50" s="59"/>
      <c r="S50" s="992"/>
      <c r="T50" s="992"/>
      <c r="U50" s="992"/>
      <c r="V50" s="992"/>
      <c r="W50" s="992"/>
      <c r="X50" s="992"/>
      <c r="Y50" s="992"/>
      <c r="Z50" s="21"/>
    </row>
    <row r="51" spans="2:78" s="3" customFormat="1" ht="20.149999999999999" customHeight="1" x14ac:dyDescent="0.3">
      <c r="B51" s="1729" t="s">
        <v>261</v>
      </c>
      <c r="C51" s="3882">
        <v>655</v>
      </c>
      <c r="D51" s="3883" t="str">
        <f>VLOOKUP(C51,DataLabels,HLOOKUP($I$3,Type,2,FALSE))</f>
        <v>Machine Room or Machinery Enclosure
[7.4.9]</v>
      </c>
      <c r="E51" s="3883"/>
      <c r="F51" s="3884"/>
      <c r="G51" s="1802"/>
      <c r="H51" s="1803"/>
      <c r="I51" s="1803"/>
      <c r="J51" s="1803"/>
      <c r="K51" s="1803"/>
      <c r="L51" s="1803"/>
      <c r="M51" s="1803"/>
      <c r="N51" s="926"/>
      <c r="O51" s="3882">
        <v>101</v>
      </c>
      <c r="P51" s="3883" t="str">
        <f>VLOOKUP(O51,DataLabels,HLOOKUP($I$3,Type,2,FALSE))</f>
        <v>-</v>
      </c>
      <c r="Q51" s="3883"/>
      <c r="R51" s="3884"/>
      <c r="S51" s="1802"/>
      <c r="T51" s="1803"/>
      <c r="U51" s="1803"/>
      <c r="V51" s="1803"/>
      <c r="W51" s="1803"/>
      <c r="X51" s="1803"/>
      <c r="Y51" s="1803"/>
      <c r="Z51" s="961"/>
    </row>
    <row r="52" spans="2:78" s="3" customFormat="1" ht="20.149999999999999" customHeight="1" thickBot="1" x14ac:dyDescent="0.35">
      <c r="B52" s="1731"/>
      <c r="C52" s="3778"/>
      <c r="D52" s="3803"/>
      <c r="E52" s="3803"/>
      <c r="F52" s="3804"/>
      <c r="G52" s="1758"/>
      <c r="H52" s="1759"/>
      <c r="I52" s="1759"/>
      <c r="J52" s="1759"/>
      <c r="K52" s="1759"/>
      <c r="L52" s="1759"/>
      <c r="M52" s="1759"/>
      <c r="N52" s="927"/>
      <c r="O52" s="3778"/>
      <c r="P52" s="3803"/>
      <c r="Q52" s="3803"/>
      <c r="R52" s="3804"/>
      <c r="S52" s="1758"/>
      <c r="T52" s="1759"/>
      <c r="U52" s="1759"/>
      <c r="V52" s="1759"/>
      <c r="W52" s="1759"/>
      <c r="X52" s="1759"/>
      <c r="Y52" s="1759"/>
      <c r="Z52" s="960"/>
    </row>
    <row r="53" spans="2:78" s="3" customFormat="1" ht="20.149999999999999" customHeight="1" thickBot="1" x14ac:dyDescent="0.3">
      <c r="B53" s="49"/>
      <c r="C53" s="180"/>
      <c r="D53" s="59"/>
      <c r="E53" s="59"/>
      <c r="F53" s="59"/>
      <c r="G53" s="932"/>
      <c r="H53" s="932"/>
      <c r="I53" s="932"/>
      <c r="J53" s="932"/>
      <c r="K53" s="932"/>
      <c r="L53" s="932"/>
      <c r="M53" s="932"/>
      <c r="N53" s="21"/>
      <c r="O53" s="180"/>
      <c r="P53" s="59"/>
      <c r="Q53" s="59"/>
      <c r="R53" s="59"/>
      <c r="S53" s="992"/>
      <c r="T53" s="992"/>
      <c r="U53" s="992"/>
      <c r="V53" s="992"/>
      <c r="W53" s="992"/>
      <c r="X53" s="992"/>
      <c r="Y53" s="992"/>
      <c r="Z53" s="21"/>
    </row>
    <row r="54" spans="2:78" s="3" customFormat="1" ht="20.149999999999999" customHeight="1" x14ac:dyDescent="0.25">
      <c r="B54" s="1729" t="s">
        <v>71</v>
      </c>
      <c r="C54" s="3786">
        <v>660</v>
      </c>
      <c r="D54" s="3883" t="str">
        <f>VLOOKUP(C54,DataLabels,HLOOKUP($I$3,Type,2,FALSE))</f>
        <v>Entrance/Gate</v>
      </c>
      <c r="E54" s="3938" t="s">
        <v>72</v>
      </c>
      <c r="F54" s="3939"/>
      <c r="G54" s="1850"/>
      <c r="H54" s="1851"/>
      <c r="I54" s="1851"/>
      <c r="J54" s="1851"/>
      <c r="K54" s="1851"/>
      <c r="L54" s="1851"/>
      <c r="M54" s="1851"/>
      <c r="N54" s="158"/>
      <c r="O54" s="3786">
        <v>670</v>
      </c>
      <c r="P54" s="3883" t="str">
        <f>VLOOKUP(O54,DataLabels,HLOOKUP($I$3,Type,2,FALSE))</f>
        <v>Fire Rating of Entrances/Gates
(Table 3.5.3.1 - OBC)</v>
      </c>
      <c r="Q54" s="3883"/>
      <c r="R54" s="3884"/>
      <c r="S54" s="3994"/>
      <c r="T54" s="3995"/>
      <c r="U54" s="3995"/>
      <c r="V54" s="3995"/>
      <c r="W54" s="3995"/>
      <c r="X54" s="3995"/>
      <c r="Y54" s="3995"/>
      <c r="Z54" s="159"/>
    </row>
    <row r="55" spans="2:78" s="3" customFormat="1" ht="20.149999999999999" customHeight="1" x14ac:dyDescent="0.25">
      <c r="B55" s="1730"/>
      <c r="C55" s="3787"/>
      <c r="D55" s="3784"/>
      <c r="E55" s="3891" t="s">
        <v>73</v>
      </c>
      <c r="F55" s="3892"/>
      <c r="G55" s="1748"/>
      <c r="H55" s="1749"/>
      <c r="I55" s="1749"/>
      <c r="J55" s="1749"/>
      <c r="K55" s="1749"/>
      <c r="L55" s="1749"/>
      <c r="M55" s="1749"/>
      <c r="N55" s="160"/>
      <c r="O55" s="3787"/>
      <c r="P55" s="3784"/>
      <c r="Q55" s="3784"/>
      <c r="R55" s="3785"/>
      <c r="S55" s="3996"/>
      <c r="T55" s="3997"/>
      <c r="U55" s="3997"/>
      <c r="V55" s="3997"/>
      <c r="W55" s="3997"/>
      <c r="X55" s="3997"/>
      <c r="Y55" s="3997"/>
      <c r="Z55" s="161" t="s">
        <v>74</v>
      </c>
      <c r="BB55" s="49"/>
    </row>
    <row r="56" spans="2:78" s="3" customFormat="1" ht="20.149999999999999" customHeight="1" x14ac:dyDescent="0.25">
      <c r="B56" s="1730"/>
      <c r="C56" s="3787">
        <v>680</v>
      </c>
      <c r="D56" s="3800" t="str">
        <f>VLOOKUP(C56,DataLabels,HLOOKUP($I$3,Type,2,FALSE))</f>
        <v>Front Entrance Type
[7.4.13.1,7.4.13.2.2]</v>
      </c>
      <c r="E56" s="3800"/>
      <c r="F56" s="3801"/>
      <c r="G56" s="1902"/>
      <c r="H56" s="1903"/>
      <c r="I56" s="1903"/>
      <c r="J56" s="1903"/>
      <c r="K56" s="1903"/>
      <c r="L56" s="1903"/>
      <c r="M56" s="1903"/>
      <c r="N56" s="54"/>
      <c r="O56" s="3787">
        <v>690</v>
      </c>
      <c r="P56" s="3800" t="str">
        <f>VLOOKUP(O56,DataLabels,HLOOKUP($I$3,Type,2,FALSE))</f>
        <v>Rear/Side Entrance Type
[7.4.13.1,7.4.13.2.2]</v>
      </c>
      <c r="Q56" s="3800"/>
      <c r="R56" s="3801"/>
      <c r="S56" s="1902"/>
      <c r="T56" s="1903"/>
      <c r="U56" s="1903"/>
      <c r="V56" s="1903"/>
      <c r="W56" s="1903"/>
      <c r="X56" s="1903"/>
      <c r="Y56" s="1903"/>
      <c r="Z56" s="162"/>
    </row>
    <row r="57" spans="2:78" s="3" customFormat="1" ht="20.149999999999999" customHeight="1" x14ac:dyDescent="0.25">
      <c r="B57" s="1730"/>
      <c r="C57" s="3787"/>
      <c r="D57" s="3784"/>
      <c r="E57" s="3784"/>
      <c r="F57" s="3785"/>
      <c r="G57" s="1904"/>
      <c r="H57" s="1905"/>
      <c r="I57" s="1905"/>
      <c r="J57" s="1905"/>
      <c r="K57" s="1905"/>
      <c r="L57" s="1905"/>
      <c r="M57" s="1905"/>
      <c r="N57" s="55"/>
      <c r="O57" s="3787"/>
      <c r="P57" s="3784"/>
      <c r="Q57" s="3784"/>
      <c r="R57" s="3785"/>
      <c r="S57" s="1904"/>
      <c r="T57" s="1905"/>
      <c r="U57" s="1905"/>
      <c r="V57" s="1905"/>
      <c r="W57" s="1905"/>
      <c r="X57" s="1905"/>
      <c r="Y57" s="1905"/>
      <c r="Z57" s="163"/>
      <c r="BC57" s="180"/>
      <c r="BD57" s="59"/>
      <c r="BE57" s="59"/>
      <c r="BF57" s="59"/>
      <c r="BG57" s="932"/>
      <c r="BH57" s="932"/>
      <c r="BI57" s="932"/>
      <c r="BJ57" s="932"/>
      <c r="BK57" s="932"/>
      <c r="BL57" s="932"/>
      <c r="BM57" s="932"/>
      <c r="BN57" s="21"/>
      <c r="BO57" s="180"/>
      <c r="BP57" s="59"/>
      <c r="BQ57" s="59"/>
      <c r="BR57" s="59"/>
      <c r="BS57" s="992"/>
      <c r="BT57" s="992"/>
      <c r="BU57" s="992"/>
      <c r="BV57" s="992"/>
      <c r="BW57" s="992"/>
      <c r="BX57" s="992"/>
      <c r="BY57" s="992"/>
      <c r="BZ57" s="21"/>
    </row>
    <row r="58" spans="2:78" s="3" customFormat="1" ht="20.149999999999999" customHeight="1" x14ac:dyDescent="0.25">
      <c r="B58" s="1730"/>
      <c r="C58" s="3777">
        <v>692</v>
      </c>
      <c r="D58" s="3800" t="str">
        <f>VLOOKUP(C58,DataLabels,HLOOKUP($I$3,Type,2,FALSE))</f>
        <v>Entrance Construction below top level
[7.4.13.1.1,]</v>
      </c>
      <c r="E58" s="3800"/>
      <c r="F58" s="3801"/>
      <c r="G58" s="3940"/>
      <c r="H58" s="3941"/>
      <c r="I58" s="3941"/>
      <c r="J58" s="3941"/>
      <c r="K58" s="3941"/>
      <c r="L58" s="3941"/>
      <c r="M58" s="3941"/>
      <c r="N58" s="54"/>
      <c r="O58" s="3777">
        <v>696</v>
      </c>
      <c r="P58" s="3800" t="str">
        <f>VLOOKUP(O58,DataLabels,HLOOKUP($I$3,Type,2,FALSE))</f>
        <v>Entrance Height below top level
[7.4.13.1.2,7.4.13.2]</v>
      </c>
      <c r="Q58" s="3800"/>
      <c r="R58" s="3801"/>
      <c r="S58" s="1746"/>
      <c r="T58" s="1747"/>
      <c r="U58" s="1747"/>
      <c r="V58" s="1747"/>
      <c r="W58" s="1747"/>
      <c r="X58" s="1747"/>
      <c r="Y58" s="1747"/>
      <c r="Z58" s="162"/>
    </row>
    <row r="59" spans="2:78" s="3" customFormat="1" ht="20.149999999999999" customHeight="1" x14ac:dyDescent="0.25">
      <c r="B59" s="1730"/>
      <c r="C59" s="3779"/>
      <c r="D59" s="3784"/>
      <c r="E59" s="3784"/>
      <c r="F59" s="3785"/>
      <c r="G59" s="3933"/>
      <c r="H59" s="3934"/>
      <c r="I59" s="3934"/>
      <c r="J59" s="3934"/>
      <c r="K59" s="3934"/>
      <c r="L59" s="3934"/>
      <c r="M59" s="3934"/>
      <c r="N59" s="55"/>
      <c r="O59" s="3779"/>
      <c r="P59" s="3784"/>
      <c r="Q59" s="3784"/>
      <c r="R59" s="3785"/>
      <c r="S59" s="1748"/>
      <c r="T59" s="1749"/>
      <c r="U59" s="1749"/>
      <c r="V59" s="1749"/>
      <c r="W59" s="1749"/>
      <c r="X59" s="1749"/>
      <c r="Y59" s="1749"/>
      <c r="Z59" s="163" t="s">
        <v>66</v>
      </c>
    </row>
    <row r="60" spans="2:78" s="3" customFormat="1" ht="20.149999999999999" customHeight="1" x14ac:dyDescent="0.25">
      <c r="B60" s="1730"/>
      <c r="C60" s="3777">
        <v>694</v>
      </c>
      <c r="D60" s="3800" t="str">
        <f>VLOOKUP(C60,DataLabels,HLOOKUP($I$3,Type,2,FALSE))</f>
        <v>Entrance Construction at top level
[7.4.13.1.1]</v>
      </c>
      <c r="E60" s="3800"/>
      <c r="F60" s="3801"/>
      <c r="G60" s="3940"/>
      <c r="H60" s="3941"/>
      <c r="I60" s="3941"/>
      <c r="J60" s="3941"/>
      <c r="K60" s="3941"/>
      <c r="L60" s="3941"/>
      <c r="M60" s="3941"/>
      <c r="N60" s="160"/>
      <c r="O60" s="3777">
        <v>698</v>
      </c>
      <c r="P60" s="3800" t="str">
        <f>VLOOKUP(O60,DataLabels,HLOOKUP($I$3,Type,2,FALSE))</f>
        <v>Entrance Height at top level
[7.4.13.1.2,7.4.13.2]</v>
      </c>
      <c r="Q60" s="3800"/>
      <c r="R60" s="3801"/>
      <c r="S60" s="1746"/>
      <c r="T60" s="1747"/>
      <c r="U60" s="1747"/>
      <c r="V60" s="1747"/>
      <c r="W60" s="1747"/>
      <c r="X60" s="1747"/>
      <c r="Y60" s="1747"/>
      <c r="Z60" s="161"/>
    </row>
    <row r="61" spans="2:78" s="3" customFormat="1" ht="20.149999999999999" customHeight="1" x14ac:dyDescent="0.25">
      <c r="B61" s="1730"/>
      <c r="C61" s="3779"/>
      <c r="D61" s="3784"/>
      <c r="E61" s="3784"/>
      <c r="F61" s="3785"/>
      <c r="G61" s="3933"/>
      <c r="H61" s="3934"/>
      <c r="I61" s="3934"/>
      <c r="J61" s="3934"/>
      <c r="K61" s="3934"/>
      <c r="L61" s="3934"/>
      <c r="M61" s="3934"/>
      <c r="N61" s="55"/>
      <c r="O61" s="3779"/>
      <c r="P61" s="3784"/>
      <c r="Q61" s="3784"/>
      <c r="R61" s="3785"/>
      <c r="S61" s="1748"/>
      <c r="T61" s="1749"/>
      <c r="U61" s="1749"/>
      <c r="V61" s="1749"/>
      <c r="W61" s="1749"/>
      <c r="X61" s="1749"/>
      <c r="Y61" s="1749"/>
      <c r="Z61" s="163" t="s">
        <v>66</v>
      </c>
    </row>
    <row r="62" spans="2:78" s="3" customFormat="1" ht="20.149999999999999" customHeight="1" x14ac:dyDescent="0.25">
      <c r="B62" s="1730"/>
      <c r="C62" s="3777">
        <v>695</v>
      </c>
      <c r="D62" s="3800" t="str">
        <f>VLOOKUP(C62,DataLabels,HLOOKUP($I$3,Type,2,FALSE))</f>
        <v>Vision Panel?
[7.4.13.1.3,7.4.13.2.6]</v>
      </c>
      <c r="E62" s="3800"/>
      <c r="F62" s="3801"/>
      <c r="G62" s="2349"/>
      <c r="H62" s="2350"/>
      <c r="I62" s="2350"/>
      <c r="J62" s="2350"/>
      <c r="K62" s="2350"/>
      <c r="L62" s="2350"/>
      <c r="M62" s="2350"/>
      <c r="N62" s="160"/>
      <c r="O62" s="3777">
        <v>101</v>
      </c>
      <c r="P62" s="3800" t="str">
        <f>VLOOKUP(O62,DataLabels,HLOOKUP($I$3,Type,2,FALSE))</f>
        <v>-</v>
      </c>
      <c r="Q62" s="3800"/>
      <c r="R62" s="3801"/>
      <c r="S62" s="1746"/>
      <c r="T62" s="1747"/>
      <c r="U62" s="1747"/>
      <c r="V62" s="1747"/>
      <c r="W62" s="1747"/>
      <c r="X62" s="1747"/>
      <c r="Y62" s="1747"/>
      <c r="Z62" s="161"/>
    </row>
    <row r="63" spans="2:78" s="3" customFormat="1" ht="20.149999999999999" customHeight="1" thickBot="1" x14ac:dyDescent="0.3">
      <c r="B63" s="1731"/>
      <c r="C63" s="3778"/>
      <c r="D63" s="3803"/>
      <c r="E63" s="3803"/>
      <c r="F63" s="3804"/>
      <c r="G63" s="1758"/>
      <c r="H63" s="1759"/>
      <c r="I63" s="1759"/>
      <c r="J63" s="1759"/>
      <c r="K63" s="1759"/>
      <c r="L63" s="1759"/>
      <c r="M63" s="1759"/>
      <c r="N63" s="167"/>
      <c r="O63" s="3778"/>
      <c r="P63" s="3803"/>
      <c r="Q63" s="3803"/>
      <c r="R63" s="3804"/>
      <c r="S63" s="1758"/>
      <c r="T63" s="1759"/>
      <c r="U63" s="1759"/>
      <c r="V63" s="1759"/>
      <c r="W63" s="1759"/>
      <c r="X63" s="1759"/>
      <c r="Y63" s="1759"/>
      <c r="Z63" s="168"/>
    </row>
    <row r="64" spans="2:78" s="3" customFormat="1" ht="20.149999999999999" customHeight="1" thickBot="1" x14ac:dyDescent="0.3">
      <c r="B64" s="49"/>
      <c r="C64" s="180"/>
      <c r="D64" s="59"/>
      <c r="E64" s="59"/>
      <c r="F64" s="59"/>
      <c r="G64" s="932"/>
      <c r="H64" s="932"/>
      <c r="I64" s="932"/>
      <c r="J64" s="932"/>
      <c r="K64" s="932"/>
      <c r="L64" s="932"/>
      <c r="M64" s="932"/>
      <c r="N64" s="21"/>
      <c r="O64" s="180"/>
      <c r="P64" s="59"/>
      <c r="Q64" s="59"/>
      <c r="R64" s="59"/>
      <c r="S64" s="992"/>
      <c r="T64" s="992"/>
      <c r="U64" s="992"/>
      <c r="V64" s="992"/>
      <c r="W64" s="992"/>
      <c r="X64" s="992"/>
      <c r="Y64" s="992"/>
      <c r="Z64" s="21"/>
    </row>
    <row r="65" spans="2:53" s="3" customFormat="1" ht="20.149999999999999" customHeight="1" x14ac:dyDescent="0.25">
      <c r="B65" s="1729" t="s">
        <v>77</v>
      </c>
      <c r="C65" s="3882">
        <v>710</v>
      </c>
      <c r="D65" s="3883" t="str">
        <f>VLOOKUP(C65,DataLabels,HLOOKUP($I$3,Type,2,FALSE))</f>
        <v>Door Locking Device Type
[2.12]</v>
      </c>
      <c r="E65" s="3883"/>
      <c r="F65" s="3884"/>
      <c r="G65" s="3036"/>
      <c r="H65" s="3037"/>
      <c r="I65" s="3037"/>
      <c r="J65" s="3037"/>
      <c r="K65" s="3037"/>
      <c r="L65" s="3037"/>
      <c r="M65" s="3037"/>
      <c r="N65" s="165"/>
      <c r="O65" s="3882">
        <v>720</v>
      </c>
      <c r="P65" s="3883" t="str">
        <f>VLOOKUP(O65,DataLabels,HLOOKUP($I$3,Type,2,FALSE))</f>
        <v xml:space="preserve">Interlock (or Lock &amp; Contact for type A Only)
[CAD 7.4.14.8]
</v>
      </c>
      <c r="Q65" s="3938" t="s">
        <v>72</v>
      </c>
      <c r="R65" s="3939"/>
      <c r="S65" s="3936"/>
      <c r="T65" s="3937"/>
      <c r="U65" s="3937"/>
      <c r="V65" s="3937"/>
      <c r="W65" s="3937"/>
      <c r="X65" s="3937"/>
      <c r="Y65" s="3937"/>
      <c r="Z65" s="169"/>
    </row>
    <row r="66" spans="2:53" s="3" customFormat="1" ht="20.149999999999999" customHeight="1" x14ac:dyDescent="0.25">
      <c r="B66" s="1730"/>
      <c r="C66" s="3779"/>
      <c r="D66" s="3800"/>
      <c r="E66" s="3784"/>
      <c r="F66" s="3785"/>
      <c r="G66" s="1904"/>
      <c r="H66" s="1905"/>
      <c r="I66" s="1905"/>
      <c r="J66" s="1905"/>
      <c r="K66" s="1905"/>
      <c r="L66" s="1905"/>
      <c r="M66" s="1905"/>
      <c r="N66" s="55"/>
      <c r="O66" s="3779"/>
      <c r="P66" s="3784"/>
      <c r="Q66" s="3891" t="s">
        <v>73</v>
      </c>
      <c r="R66" s="3892"/>
      <c r="S66" s="2665"/>
      <c r="T66" s="2666"/>
      <c r="U66" s="2666"/>
      <c r="V66" s="2666"/>
      <c r="W66" s="2666"/>
      <c r="X66" s="2666"/>
      <c r="Y66" s="2666"/>
      <c r="Z66" s="163"/>
    </row>
    <row r="67" spans="2:53" s="3" customFormat="1" ht="20.149999999999999" customHeight="1" x14ac:dyDescent="0.25">
      <c r="B67" s="1730"/>
      <c r="C67" s="3777">
        <v>730</v>
      </c>
      <c r="D67" s="3781" t="str">
        <f>VLOOKUP(C67,DataLabels,HLOOKUP($I$3,Type,2,FALSE))</f>
        <v>Interlock / Lock &amp; Contact: Lab &amp; File # if not CSA Listed</v>
      </c>
      <c r="E67" s="3781"/>
      <c r="F67" s="3782"/>
      <c r="G67" s="1746"/>
      <c r="H67" s="1747"/>
      <c r="I67" s="1747"/>
      <c r="J67" s="1747"/>
      <c r="K67" s="1747"/>
      <c r="L67" s="1747"/>
      <c r="M67" s="1747"/>
      <c r="N67" s="54"/>
      <c r="O67" s="3777">
        <v>101</v>
      </c>
      <c r="P67" s="3800" t="str">
        <f>VLOOKUP(O67,DataLabels,HLOOKUP($I$3,Type,2,FALSE))</f>
        <v>-</v>
      </c>
      <c r="Q67" s="3800"/>
      <c r="R67" s="3801"/>
      <c r="S67" s="1746"/>
      <c r="T67" s="1747"/>
      <c r="U67" s="1747"/>
      <c r="V67" s="1747"/>
      <c r="W67" s="1747"/>
      <c r="X67" s="1747"/>
      <c r="Y67" s="1747"/>
      <c r="Z67" s="63"/>
    </row>
    <row r="68" spans="2:53" s="3" customFormat="1" ht="20.149999999999999" customHeight="1" thickBot="1" x14ac:dyDescent="0.3">
      <c r="B68" s="1731"/>
      <c r="C68" s="3778"/>
      <c r="D68" s="3803"/>
      <c r="E68" s="3803"/>
      <c r="F68" s="3804"/>
      <c r="G68" s="1758"/>
      <c r="H68" s="1759"/>
      <c r="I68" s="1759"/>
      <c r="J68" s="1759"/>
      <c r="K68" s="1759"/>
      <c r="L68" s="1759"/>
      <c r="M68" s="1759"/>
      <c r="N68" s="167"/>
      <c r="O68" s="3778"/>
      <c r="P68" s="3803"/>
      <c r="Q68" s="3803"/>
      <c r="R68" s="3804"/>
      <c r="S68" s="1758"/>
      <c r="T68" s="1759"/>
      <c r="U68" s="1759"/>
      <c r="V68" s="1759"/>
      <c r="W68" s="1759"/>
      <c r="X68" s="1759"/>
      <c r="Y68" s="1759"/>
      <c r="Z68" s="58"/>
      <c r="BA68" s="3" t="s">
        <v>2598</v>
      </c>
    </row>
    <row r="69" spans="2:53" s="3" customFormat="1" ht="20.149999999999999" customHeight="1" thickBot="1" x14ac:dyDescent="0.3">
      <c r="B69" s="49"/>
      <c r="C69" s="180"/>
      <c r="D69" s="59"/>
      <c r="E69" s="59"/>
      <c r="F69" s="59"/>
      <c r="G69" s="932"/>
      <c r="H69" s="932"/>
      <c r="I69" s="932"/>
      <c r="J69" s="932"/>
      <c r="K69" s="932"/>
      <c r="L69" s="932"/>
      <c r="M69" s="932"/>
      <c r="N69" s="21"/>
      <c r="O69" s="180"/>
      <c r="P69" s="59"/>
      <c r="Q69" s="59"/>
      <c r="R69" s="59"/>
      <c r="S69" s="992"/>
      <c r="T69" s="992"/>
      <c r="U69" s="992"/>
      <c r="V69" s="992"/>
      <c r="W69" s="992"/>
      <c r="X69" s="992"/>
      <c r="Y69" s="992"/>
      <c r="Z69" s="21"/>
    </row>
    <row r="70" spans="2:53" s="3" customFormat="1" ht="20.149999999999999" customHeight="1" x14ac:dyDescent="0.25">
      <c r="B70" s="2322" t="s">
        <v>267</v>
      </c>
      <c r="C70" s="3935">
        <v>740</v>
      </c>
      <c r="D70" s="3904" t="str">
        <f>VLOOKUP(C70,DataLabels,HLOOKUP($I$3,Type,2,FALSE))</f>
        <v>Front Door Operator</v>
      </c>
      <c r="E70" s="3926" t="s">
        <v>72</v>
      </c>
      <c r="F70" s="3927"/>
      <c r="G70" s="3936"/>
      <c r="H70" s="3937"/>
      <c r="I70" s="3937"/>
      <c r="J70" s="3937"/>
      <c r="K70" s="3937"/>
      <c r="L70" s="3937"/>
      <c r="M70" s="3937"/>
      <c r="N70" s="158"/>
      <c r="O70" s="3935">
        <v>750</v>
      </c>
      <c r="P70" s="3904" t="str">
        <f>VLOOKUP(O70,DataLabels,HLOOKUP($I$3,Type,2,FALSE))</f>
        <v>Rear/Side Door Operator</v>
      </c>
      <c r="Q70" s="3926" t="s">
        <v>72</v>
      </c>
      <c r="R70" s="3927"/>
      <c r="S70" s="3936"/>
      <c r="T70" s="3937"/>
      <c r="U70" s="3937"/>
      <c r="V70" s="3937"/>
      <c r="W70" s="3937"/>
      <c r="X70" s="3937"/>
      <c r="Y70" s="3937"/>
      <c r="Z70" s="169"/>
    </row>
    <row r="71" spans="2:53" s="3" customFormat="1" ht="20.149999999999999" customHeight="1" x14ac:dyDescent="0.25">
      <c r="B71" s="1730"/>
      <c r="C71" s="3779"/>
      <c r="D71" s="3784"/>
      <c r="E71" s="3891" t="s">
        <v>73</v>
      </c>
      <c r="F71" s="3892"/>
      <c r="G71" s="1748"/>
      <c r="H71" s="1749"/>
      <c r="I71" s="1749"/>
      <c r="J71" s="1749"/>
      <c r="K71" s="1749"/>
      <c r="L71" s="1749"/>
      <c r="M71" s="1749"/>
      <c r="N71" s="55"/>
      <c r="O71" s="3779"/>
      <c r="P71" s="3784"/>
      <c r="Q71" s="3891" t="s">
        <v>73</v>
      </c>
      <c r="R71" s="3892"/>
      <c r="S71" s="1748"/>
      <c r="T71" s="1749"/>
      <c r="U71" s="1749"/>
      <c r="V71" s="1749"/>
      <c r="W71" s="1749"/>
      <c r="X71" s="1749"/>
      <c r="Y71" s="1749"/>
      <c r="Z71" s="163"/>
    </row>
    <row r="72" spans="2:53" s="3" customFormat="1" ht="20.149999999999999" customHeight="1" x14ac:dyDescent="0.25">
      <c r="B72" s="1730"/>
      <c r="C72" s="2073">
        <v>760</v>
      </c>
      <c r="D72" s="3800" t="str">
        <f>VLOOKUP(C72,DataLabels,HLOOKUP($I$3,Type,2,FALSE))</f>
        <v>Door Reopening Device Type Front</v>
      </c>
      <c r="E72" s="3800"/>
      <c r="F72" s="3801"/>
      <c r="G72" s="3871"/>
      <c r="H72" s="3872"/>
      <c r="I72" s="3872"/>
      <c r="J72" s="3872"/>
      <c r="K72" s="3872"/>
      <c r="L72" s="3872"/>
      <c r="M72" s="3872"/>
      <c r="N72" s="160"/>
      <c r="O72" s="3777">
        <v>770</v>
      </c>
      <c r="P72" s="3800" t="str">
        <f>VLOOKUP(O72,DataLabels,HLOOKUP($I$3,Type,2,FALSE))</f>
        <v>Door Reopening Device Type Rear/Side</v>
      </c>
      <c r="Q72" s="3800"/>
      <c r="R72" s="3801"/>
      <c r="S72" s="3931"/>
      <c r="T72" s="3932"/>
      <c r="U72" s="3932"/>
      <c r="V72" s="3932"/>
      <c r="W72" s="3932"/>
      <c r="X72" s="3932"/>
      <c r="Y72" s="3932"/>
      <c r="Z72" s="161"/>
    </row>
    <row r="73" spans="2:53" s="3" customFormat="1" ht="20.149999999999999" customHeight="1" thickBot="1" x14ac:dyDescent="0.3">
      <c r="B73" s="1731"/>
      <c r="C73" s="2235"/>
      <c r="D73" s="3803"/>
      <c r="E73" s="3803"/>
      <c r="F73" s="3804"/>
      <c r="G73" s="3082"/>
      <c r="H73" s="3083"/>
      <c r="I73" s="3083"/>
      <c r="J73" s="3083"/>
      <c r="K73" s="3083"/>
      <c r="L73" s="3083"/>
      <c r="M73" s="3083"/>
      <c r="N73" s="167"/>
      <c r="O73" s="3778"/>
      <c r="P73" s="3803"/>
      <c r="Q73" s="3803"/>
      <c r="R73" s="3804"/>
      <c r="S73" s="2401"/>
      <c r="T73" s="2402"/>
      <c r="U73" s="2402"/>
      <c r="V73" s="2402"/>
      <c r="W73" s="2402"/>
      <c r="X73" s="2402"/>
      <c r="Y73" s="2402"/>
      <c r="Z73" s="168"/>
    </row>
    <row r="74" spans="2:53" s="3" customFormat="1" ht="20.149999999999999" customHeight="1" thickBot="1" x14ac:dyDescent="0.3">
      <c r="B74" s="49"/>
      <c r="C74" s="180"/>
      <c r="D74" s="59"/>
      <c r="E74" s="59"/>
      <c r="F74" s="59"/>
      <c r="G74" s="932"/>
      <c r="H74" s="932"/>
      <c r="I74" s="932"/>
      <c r="J74" s="932"/>
      <c r="K74" s="932"/>
      <c r="L74" s="932"/>
      <c r="M74" s="932"/>
      <c r="N74" s="21"/>
      <c r="O74" s="180"/>
      <c r="P74" s="59"/>
      <c r="Q74" s="59"/>
      <c r="R74" s="59"/>
      <c r="S74" s="992"/>
      <c r="T74" s="992"/>
      <c r="U74" s="992"/>
      <c r="V74" s="992"/>
      <c r="W74" s="992"/>
      <c r="X74" s="992"/>
      <c r="Y74" s="992"/>
      <c r="Z74" s="21"/>
    </row>
    <row r="75" spans="2:53" s="3" customFormat="1" ht="20.149999999999999" customHeight="1" x14ac:dyDescent="0.25">
      <c r="B75" s="1729" t="s">
        <v>80</v>
      </c>
      <c r="C75" s="3882">
        <v>840</v>
      </c>
      <c r="D75" s="3883" t="str">
        <f>VLOOKUP(C75,DataLabels,HLOOKUP($I$3,Type,2,FALSE))</f>
        <v>Front Car Door Width</v>
      </c>
      <c r="E75" s="3883"/>
      <c r="F75" s="3884"/>
      <c r="G75" s="1802"/>
      <c r="H75" s="1803"/>
      <c r="I75" s="1803"/>
      <c r="J75" s="1803"/>
      <c r="K75" s="1803"/>
      <c r="L75" s="1803"/>
      <c r="M75" s="1803"/>
      <c r="N75" s="165"/>
      <c r="O75" s="3882">
        <v>850</v>
      </c>
      <c r="P75" s="3883" t="str">
        <f>VLOOKUP(O75,DataLabels,HLOOKUP($I$3,Type,2,FALSE))</f>
        <v>Rear/Side Car Door Width</v>
      </c>
      <c r="Q75" s="3883"/>
      <c r="R75" s="3884"/>
      <c r="S75" s="2070"/>
      <c r="T75" s="2071"/>
      <c r="U75" s="2071"/>
      <c r="V75" s="2071"/>
      <c r="W75" s="2071"/>
      <c r="X75" s="2071"/>
      <c r="Y75" s="2071"/>
      <c r="Z75" s="159"/>
    </row>
    <row r="76" spans="2:53" s="3" customFormat="1" ht="20.149999999999999" customHeight="1" x14ac:dyDescent="0.25">
      <c r="B76" s="1730"/>
      <c r="C76" s="3779"/>
      <c r="D76" s="3784"/>
      <c r="E76" s="3784"/>
      <c r="F76" s="3785"/>
      <c r="G76" s="1748"/>
      <c r="H76" s="1749"/>
      <c r="I76" s="1749"/>
      <c r="J76" s="1749"/>
      <c r="K76" s="1749"/>
      <c r="L76" s="1749"/>
      <c r="M76" s="1749"/>
      <c r="N76" s="55" t="s">
        <v>66</v>
      </c>
      <c r="O76" s="3779"/>
      <c r="P76" s="3784"/>
      <c r="Q76" s="3784"/>
      <c r="R76" s="3785"/>
      <c r="S76" s="2072"/>
      <c r="T76" s="2035"/>
      <c r="U76" s="2035"/>
      <c r="V76" s="2035"/>
      <c r="W76" s="2035"/>
      <c r="X76" s="2035"/>
      <c r="Y76" s="2035"/>
      <c r="Z76" s="163" t="s">
        <v>66</v>
      </c>
    </row>
    <row r="77" spans="2:53" s="3" customFormat="1" ht="20.149999999999999" customHeight="1" x14ac:dyDescent="0.25">
      <c r="B77" s="1730"/>
      <c r="C77" s="3777">
        <v>860</v>
      </c>
      <c r="D77" s="3800" t="str">
        <f>VLOOKUP(C77,DataLabels,HLOOKUP($I$3,Type,2,FALSE))</f>
        <v>Front Car Door Type
[2.14.4.3 &amp; 2.14.4.4]</v>
      </c>
      <c r="E77" s="3800"/>
      <c r="F77" s="3801"/>
      <c r="G77" s="3931"/>
      <c r="H77" s="3932"/>
      <c r="I77" s="3932"/>
      <c r="J77" s="3932"/>
      <c r="K77" s="3932"/>
      <c r="L77" s="3932"/>
      <c r="M77" s="3932"/>
      <c r="N77" s="160"/>
      <c r="O77" s="3777">
        <v>870</v>
      </c>
      <c r="P77" s="3800" t="str">
        <f>VLOOKUP(O77,DataLabels,HLOOKUP($I$3,Type,2,FALSE))</f>
        <v>Rear/Side Car Door Type
[2.14.4.3 &amp; 2.14.4.4]</v>
      </c>
      <c r="Q77" s="3800"/>
      <c r="R77" s="3801"/>
      <c r="S77" s="3931"/>
      <c r="T77" s="3932"/>
      <c r="U77" s="3932"/>
      <c r="V77" s="3932"/>
      <c r="W77" s="3932"/>
      <c r="X77" s="3932"/>
      <c r="Y77" s="3932"/>
      <c r="Z77" s="161"/>
    </row>
    <row r="78" spans="2:53" s="3" customFormat="1" ht="20.149999999999999" customHeight="1" x14ac:dyDescent="0.25">
      <c r="B78" s="1730"/>
      <c r="C78" s="3779"/>
      <c r="D78" s="3784"/>
      <c r="E78" s="3784"/>
      <c r="F78" s="3785"/>
      <c r="G78" s="1904"/>
      <c r="H78" s="1905"/>
      <c r="I78" s="1905"/>
      <c r="J78" s="1905"/>
      <c r="K78" s="1905"/>
      <c r="L78" s="1905"/>
      <c r="M78" s="1905"/>
      <c r="N78" s="55"/>
      <c r="O78" s="3779"/>
      <c r="P78" s="3784"/>
      <c r="Q78" s="3784"/>
      <c r="R78" s="3785"/>
      <c r="S78" s="1904"/>
      <c r="T78" s="1905"/>
      <c r="U78" s="1905"/>
      <c r="V78" s="1905"/>
      <c r="W78" s="1905"/>
      <c r="X78" s="1905"/>
      <c r="Y78" s="1905"/>
      <c r="Z78" s="163"/>
    </row>
    <row r="79" spans="2:53" s="3" customFormat="1" ht="20.149999999999999" customHeight="1" x14ac:dyDescent="0.25">
      <c r="B79" s="1730"/>
      <c r="C79" s="3777">
        <v>845</v>
      </c>
      <c r="D79" s="3800" t="str">
        <f>VLOOKUP(C79,DataLabels,HLOOKUP($I$3,Type,2,FALSE))</f>
        <v>Platform Width
[7.5.1.1.1(a)]</v>
      </c>
      <c r="E79" s="3800"/>
      <c r="F79" s="3801"/>
      <c r="G79" s="2349"/>
      <c r="H79" s="2350"/>
      <c r="I79" s="2350"/>
      <c r="J79" s="2350"/>
      <c r="K79" s="2350"/>
      <c r="L79" s="2350"/>
      <c r="M79" s="2350"/>
      <c r="N79" s="160"/>
      <c r="O79" s="3777">
        <v>855</v>
      </c>
      <c r="P79" s="3800" t="str">
        <f>VLOOKUP(O79,DataLabels,HLOOKUP($I$3,Type,2,FALSE))</f>
        <v>Platform Depth</v>
      </c>
      <c r="Q79" s="3800"/>
      <c r="R79" s="3801"/>
      <c r="S79" s="2349"/>
      <c r="T79" s="2350"/>
      <c r="U79" s="2350"/>
      <c r="V79" s="2350"/>
      <c r="W79" s="2350"/>
      <c r="X79" s="2350"/>
      <c r="Y79" s="2350"/>
      <c r="Z79" s="161"/>
    </row>
    <row r="80" spans="2:53" s="3" customFormat="1" ht="20.149999999999999" customHeight="1" x14ac:dyDescent="0.25">
      <c r="B80" s="1730"/>
      <c r="C80" s="3779"/>
      <c r="D80" s="3784"/>
      <c r="E80" s="3784"/>
      <c r="F80" s="3785"/>
      <c r="G80" s="1748"/>
      <c r="H80" s="1749"/>
      <c r="I80" s="1749"/>
      <c r="J80" s="1749"/>
      <c r="K80" s="1749"/>
      <c r="L80" s="1749"/>
      <c r="M80" s="1749"/>
      <c r="N80" s="55" t="s">
        <v>66</v>
      </c>
      <c r="O80" s="3779"/>
      <c r="P80" s="3784"/>
      <c r="Q80" s="3784"/>
      <c r="R80" s="3785"/>
      <c r="S80" s="1748"/>
      <c r="T80" s="1749"/>
      <c r="U80" s="1749"/>
      <c r="V80" s="1749"/>
      <c r="W80" s="1749"/>
      <c r="X80" s="1749"/>
      <c r="Y80" s="1749"/>
      <c r="Z80" s="163" t="s">
        <v>66</v>
      </c>
    </row>
    <row r="81" spans="2:26" s="3" customFormat="1" ht="20.149999999999999" customHeight="1" x14ac:dyDescent="0.25">
      <c r="B81" s="1730"/>
      <c r="C81" s="3777">
        <v>882</v>
      </c>
      <c r="D81" s="3800" t="str">
        <f>VLOOKUP(C81,DataLabels,HLOOKUP($I$3,Type,2,FALSE))</f>
        <v>Car Sides Construction
[7.5.1.1.1(b)]</v>
      </c>
      <c r="E81" s="3800"/>
      <c r="F81" s="3801"/>
      <c r="G81" s="3885"/>
      <c r="H81" s="3886"/>
      <c r="I81" s="3886"/>
      <c r="J81" s="3886"/>
      <c r="K81" s="3886"/>
      <c r="L81" s="3886"/>
      <c r="M81" s="3886"/>
      <c r="N81" s="160"/>
      <c r="O81" s="3777">
        <v>884</v>
      </c>
      <c r="P81" s="3800" t="str">
        <f>VLOOKUP(O81,DataLabels,HLOOKUP($I$3,Type,2,FALSE))</f>
        <v>Height of Car Sides
[7.5.1.1.1]</v>
      </c>
      <c r="Q81" s="3800"/>
      <c r="R81" s="3801"/>
      <c r="S81" s="2349"/>
      <c r="T81" s="2350"/>
      <c r="U81" s="2350"/>
      <c r="V81" s="2350"/>
      <c r="W81" s="2350"/>
      <c r="X81" s="2350"/>
      <c r="Y81" s="2350"/>
      <c r="Z81" s="161"/>
    </row>
    <row r="82" spans="2:26" s="3" customFormat="1" ht="20.149999999999999" customHeight="1" x14ac:dyDescent="0.25">
      <c r="B82" s="1730"/>
      <c r="C82" s="3779"/>
      <c r="D82" s="3784"/>
      <c r="E82" s="3784"/>
      <c r="F82" s="3785"/>
      <c r="G82" s="3933"/>
      <c r="H82" s="3934"/>
      <c r="I82" s="3934"/>
      <c r="J82" s="3934"/>
      <c r="K82" s="3934"/>
      <c r="L82" s="3934"/>
      <c r="M82" s="3934"/>
      <c r="N82" s="55"/>
      <c r="O82" s="3779"/>
      <c r="P82" s="3784"/>
      <c r="Q82" s="3784"/>
      <c r="R82" s="3785"/>
      <c r="S82" s="1748"/>
      <c r="T82" s="1749"/>
      <c r="U82" s="1749"/>
      <c r="V82" s="1749"/>
      <c r="W82" s="1749"/>
      <c r="X82" s="1749"/>
      <c r="Y82" s="1749"/>
      <c r="Z82" s="163" t="s">
        <v>66</v>
      </c>
    </row>
    <row r="83" spans="2:26" s="3" customFormat="1" ht="20.149999999999999" customHeight="1" x14ac:dyDescent="0.25">
      <c r="B83" s="1730"/>
      <c r="C83" s="3777">
        <v>886</v>
      </c>
      <c r="D83" s="3800" t="str">
        <f>VLOOKUP(C83,DataLabels,HLOOKUP($I$3,Type,2,FALSE))</f>
        <v>Car Ceiling or Open Top
[7.5.1.1.6]</v>
      </c>
      <c r="E83" s="3800"/>
      <c r="F83" s="3801"/>
      <c r="G83" s="3885"/>
      <c r="H83" s="3886"/>
      <c r="I83" s="3886"/>
      <c r="J83" s="3886"/>
      <c r="K83" s="3886"/>
      <c r="L83" s="3886"/>
      <c r="M83" s="3886"/>
      <c r="N83" s="160"/>
      <c r="O83" s="3777">
        <v>101</v>
      </c>
      <c r="P83" s="3800" t="str">
        <f>VLOOKUP(O83,DataLabels,HLOOKUP($I$3,Type,2,FALSE))</f>
        <v>-</v>
      </c>
      <c r="Q83" s="3800"/>
      <c r="R83" s="3801"/>
      <c r="S83" s="1746"/>
      <c r="T83" s="1747"/>
      <c r="U83" s="1747"/>
      <c r="V83" s="1747"/>
      <c r="W83" s="1747"/>
      <c r="X83" s="1747"/>
      <c r="Y83" s="1747"/>
      <c r="Z83" s="161"/>
    </row>
    <row r="84" spans="2:26" s="3" customFormat="1" ht="20.149999999999999" customHeight="1" thickBot="1" x14ac:dyDescent="0.3">
      <c r="B84" s="1731"/>
      <c r="C84" s="3778"/>
      <c r="D84" s="3803"/>
      <c r="E84" s="3803"/>
      <c r="F84" s="3804"/>
      <c r="G84" s="3887"/>
      <c r="H84" s="3888"/>
      <c r="I84" s="3888"/>
      <c r="J84" s="3888"/>
      <c r="K84" s="3888"/>
      <c r="L84" s="3888"/>
      <c r="M84" s="3888"/>
      <c r="N84" s="167"/>
      <c r="O84" s="3778"/>
      <c r="P84" s="3803"/>
      <c r="Q84" s="3803"/>
      <c r="R84" s="3804"/>
      <c r="S84" s="1758"/>
      <c r="T84" s="1759"/>
      <c r="U84" s="1759"/>
      <c r="V84" s="1759"/>
      <c r="W84" s="1759"/>
      <c r="X84" s="1759"/>
      <c r="Y84" s="1759"/>
      <c r="Z84" s="168"/>
    </row>
    <row r="85" spans="2:26" s="3" customFormat="1" ht="20.149999999999999" customHeight="1" thickBot="1" x14ac:dyDescent="0.3">
      <c r="B85" s="49"/>
      <c r="C85" s="180"/>
      <c r="D85" s="59"/>
      <c r="E85" s="59"/>
      <c r="F85" s="59"/>
      <c r="G85" s="932"/>
      <c r="H85" s="932"/>
      <c r="I85" s="932"/>
      <c r="J85" s="932"/>
      <c r="K85" s="932"/>
      <c r="L85" s="932"/>
      <c r="M85" s="932"/>
      <c r="N85" s="21"/>
      <c r="O85" s="180"/>
      <c r="P85" s="59"/>
      <c r="Q85" s="59"/>
      <c r="R85" s="59"/>
      <c r="S85" s="992"/>
      <c r="T85" s="992"/>
      <c r="U85" s="992"/>
      <c r="V85" s="992"/>
      <c r="W85" s="992"/>
      <c r="X85" s="992"/>
      <c r="Y85" s="992"/>
      <c r="Z85" s="21"/>
    </row>
    <row r="86" spans="2:26" s="3" customFormat="1" ht="20.149999999999999" customHeight="1" x14ac:dyDescent="0.25">
      <c r="B86" s="1729" t="s">
        <v>81</v>
      </c>
      <c r="C86" s="3882">
        <v>945</v>
      </c>
      <c r="D86" s="3883" t="str">
        <f>VLOOKUP(C86,DataLabels,HLOOKUP($I$3,Type,2,FALSE))</f>
        <v>ORIGINAL Weight of Complete Car</v>
      </c>
      <c r="E86" s="3883"/>
      <c r="F86" s="902"/>
      <c r="G86" s="3096"/>
      <c r="H86" s="3097"/>
      <c r="I86" s="3097"/>
      <c r="J86" s="3097"/>
      <c r="K86" s="3097"/>
      <c r="L86" s="3097"/>
      <c r="M86" s="3097"/>
      <c r="N86" s="165"/>
      <c r="O86" s="3882">
        <v>950</v>
      </c>
      <c r="P86" s="3883" t="str">
        <f>VLOOKUP(O86,DataLabels,HLOOKUP($I$3,Type,2,FALSE))</f>
        <v>Weight of Complete Car</v>
      </c>
      <c r="Q86" s="3883"/>
      <c r="R86" s="3884"/>
      <c r="S86" s="1802"/>
      <c r="T86" s="1803"/>
      <c r="U86" s="1803"/>
      <c r="V86" s="1803"/>
      <c r="W86" s="1803"/>
      <c r="X86" s="1803"/>
      <c r="Y86" s="1803"/>
      <c r="Z86" s="4025"/>
    </row>
    <row r="87" spans="2:26" s="3" customFormat="1" ht="20.149999999999999" customHeight="1" x14ac:dyDescent="0.25">
      <c r="B87" s="1730"/>
      <c r="C87" s="3779"/>
      <c r="D87" s="3784"/>
      <c r="E87" s="3784"/>
      <c r="F87" s="903"/>
      <c r="G87" s="2132"/>
      <c r="H87" s="2133"/>
      <c r="I87" s="2133"/>
      <c r="J87" s="2133"/>
      <c r="K87" s="2133"/>
      <c r="L87" s="2133"/>
      <c r="M87" s="2133"/>
      <c r="N87" s="55" t="s">
        <v>62</v>
      </c>
      <c r="O87" s="3779"/>
      <c r="P87" s="3784"/>
      <c r="Q87" s="3784"/>
      <c r="R87" s="3785"/>
      <c r="S87" s="1748"/>
      <c r="T87" s="1749"/>
      <c r="U87" s="1749"/>
      <c r="V87" s="1749"/>
      <c r="W87" s="1749"/>
      <c r="X87" s="1749"/>
      <c r="Y87" s="1749"/>
      <c r="Z87" s="3998"/>
    </row>
    <row r="88" spans="2:26" s="3" customFormat="1" ht="20.149999999999999" customHeight="1" x14ac:dyDescent="0.25">
      <c r="B88" s="1730"/>
      <c r="C88" s="3777">
        <v>960</v>
      </c>
      <c r="D88" s="3928" t="str">
        <f>VLOOKUP(C88,DataLabels,HLOOKUP($I$3,Type,2,FALSE))</f>
        <v>Car Weight Change Resulting from this Alteration</v>
      </c>
      <c r="E88" s="3928"/>
      <c r="F88" s="901"/>
      <c r="G88" s="2132"/>
      <c r="H88" s="2133"/>
      <c r="I88" s="2133"/>
      <c r="J88" s="2133"/>
      <c r="K88" s="2133"/>
      <c r="L88" s="2133"/>
      <c r="M88" s="2133"/>
      <c r="N88" s="160"/>
      <c r="O88" s="3777">
        <v>101</v>
      </c>
      <c r="P88" s="3800" t="str">
        <f>VLOOKUP(O88,DataLabels,HLOOKUP($I$3,Type,2,FALSE))</f>
        <v>-</v>
      </c>
      <c r="Q88" s="3800"/>
      <c r="R88" s="3801"/>
      <c r="S88" s="2349"/>
      <c r="T88" s="2350"/>
      <c r="U88" s="2350"/>
      <c r="V88" s="2350"/>
      <c r="W88" s="2350"/>
      <c r="X88" s="2350"/>
      <c r="Y88" s="2350"/>
      <c r="Z88" s="3998"/>
    </row>
    <row r="89" spans="2:26" s="3" customFormat="1" ht="20.149999999999999" customHeight="1" thickBot="1" x14ac:dyDescent="0.3">
      <c r="B89" s="1731"/>
      <c r="C89" s="3778"/>
      <c r="D89" s="3914"/>
      <c r="E89" s="3914"/>
      <c r="F89" s="904"/>
      <c r="G89" s="3159"/>
      <c r="H89" s="3160"/>
      <c r="I89" s="3160"/>
      <c r="J89" s="3160"/>
      <c r="K89" s="3160"/>
      <c r="L89" s="3160"/>
      <c r="M89" s="3160"/>
      <c r="N89" s="167" t="s">
        <v>62</v>
      </c>
      <c r="O89" s="3778"/>
      <c r="P89" s="3803"/>
      <c r="Q89" s="3803"/>
      <c r="R89" s="3804"/>
      <c r="S89" s="1758"/>
      <c r="T89" s="1759"/>
      <c r="U89" s="1759"/>
      <c r="V89" s="1759"/>
      <c r="W89" s="1759"/>
      <c r="X89" s="1759"/>
      <c r="Y89" s="1759"/>
      <c r="Z89" s="4003"/>
    </row>
    <row r="90" spans="2:26" s="3" customFormat="1" ht="20.149999999999999" customHeight="1" thickBot="1" x14ac:dyDescent="0.3">
      <c r="B90" s="49"/>
      <c r="C90" s="180"/>
      <c r="D90" s="59"/>
      <c r="E90" s="59"/>
      <c r="F90" s="59"/>
      <c r="G90" s="932"/>
      <c r="H90" s="932"/>
      <c r="I90" s="932"/>
      <c r="J90" s="932"/>
      <c r="K90" s="932"/>
      <c r="L90" s="932"/>
      <c r="M90" s="932"/>
      <c r="N90" s="21"/>
      <c r="O90" s="180"/>
      <c r="P90" s="59"/>
      <c r="Q90" s="59"/>
      <c r="R90" s="59"/>
      <c r="S90" s="992"/>
      <c r="T90" s="992"/>
      <c r="U90" s="992"/>
      <c r="V90" s="992"/>
      <c r="W90" s="992"/>
      <c r="X90" s="992"/>
      <c r="Y90" s="992"/>
      <c r="Z90" s="21"/>
    </row>
    <row r="91" spans="2:26" s="3" customFormat="1" ht="20.149999999999999" customHeight="1" x14ac:dyDescent="0.25">
      <c r="B91" s="2322" t="s">
        <v>82</v>
      </c>
      <c r="C91" s="2376">
        <v>970</v>
      </c>
      <c r="D91" s="3922" t="str">
        <f>VLOOKUP(C91,DataLabels,HLOOKUP($BA$1,Type,2,FALSE))</f>
        <v>Car Safety
[2.17]</v>
      </c>
      <c r="E91" s="3923" t="s">
        <v>72</v>
      </c>
      <c r="F91" s="3924"/>
      <c r="G91" s="1850"/>
      <c r="H91" s="1851"/>
      <c r="I91" s="1851"/>
      <c r="J91" s="1851"/>
      <c r="K91" s="1851"/>
      <c r="L91" s="1851"/>
      <c r="M91" s="1851"/>
      <c r="N91" s="158"/>
      <c r="O91" s="2376">
        <v>980</v>
      </c>
      <c r="P91" s="3922" t="str">
        <f>VLOOKUP(O91,DataLabels,HLOOKUP($BA$1,Type,2,FALSE))</f>
        <v>CWT Safety
[2.17]</v>
      </c>
      <c r="Q91" s="3923" t="s">
        <v>72</v>
      </c>
      <c r="R91" s="3924"/>
      <c r="S91" s="1850"/>
      <c r="T91" s="1851"/>
      <c r="U91" s="1851"/>
      <c r="V91" s="1851"/>
      <c r="W91" s="1851"/>
      <c r="X91" s="1851"/>
      <c r="Y91" s="1851"/>
      <c r="Z91" s="169"/>
    </row>
    <row r="92" spans="2:26" s="3" customFormat="1" ht="20.149999999999999" customHeight="1" x14ac:dyDescent="0.25">
      <c r="B92" s="1730"/>
      <c r="C92" s="2074"/>
      <c r="D92" s="3919"/>
      <c r="E92" s="3916" t="s">
        <v>73</v>
      </c>
      <c r="F92" s="3917"/>
      <c r="G92" s="1797"/>
      <c r="H92" s="1798"/>
      <c r="I92" s="1798"/>
      <c r="J92" s="1798"/>
      <c r="K92" s="1798"/>
      <c r="L92" s="1798"/>
      <c r="M92" s="1798"/>
      <c r="N92" s="55"/>
      <c r="O92" s="2074"/>
      <c r="P92" s="3919"/>
      <c r="Q92" s="3916" t="s">
        <v>73</v>
      </c>
      <c r="R92" s="3917"/>
      <c r="S92" s="1797"/>
      <c r="T92" s="1798"/>
      <c r="U92" s="1798"/>
      <c r="V92" s="1798"/>
      <c r="W92" s="1798"/>
      <c r="X92" s="1798"/>
      <c r="Y92" s="1798"/>
      <c r="Z92" s="163"/>
    </row>
    <row r="93" spans="2:26" s="3" customFormat="1" ht="20.149999999999999" customHeight="1" x14ac:dyDescent="0.25">
      <c r="B93" s="1730"/>
      <c r="C93" s="2073">
        <v>990</v>
      </c>
      <c r="D93" s="3918" t="str">
        <f>VLOOKUP(C93,DataLabels,HLOOKUP($BA$1,Type,2,FALSE))</f>
        <v>Car Safety - Type
[2.17.5]</v>
      </c>
      <c r="E93" s="3911"/>
      <c r="F93" s="3912"/>
      <c r="G93" s="2663"/>
      <c r="H93" s="2664"/>
      <c r="I93" s="2664"/>
      <c r="J93" s="2664"/>
      <c r="K93" s="2664"/>
      <c r="L93" s="2664"/>
      <c r="M93" s="2664"/>
      <c r="N93" s="160"/>
      <c r="O93" s="3908">
        <v>1000</v>
      </c>
      <c r="P93" s="3910" t="str">
        <f>VLOOKUP(O93,DataLabels,HLOOKUP($BA$1,Type,2,FALSE))</f>
        <v>CWT Safety - Type
[2.17.5]</v>
      </c>
      <c r="Q93" s="3911"/>
      <c r="R93" s="3912"/>
      <c r="S93" s="2356"/>
      <c r="T93" s="2357"/>
      <c r="U93" s="2357"/>
      <c r="V93" s="2357"/>
      <c r="W93" s="2357"/>
      <c r="X93" s="2357"/>
      <c r="Y93" s="2357"/>
      <c r="Z93" s="161"/>
    </row>
    <row r="94" spans="2:26" s="3" customFormat="1" ht="20.149999999999999" customHeight="1" x14ac:dyDescent="0.25">
      <c r="B94" s="1730"/>
      <c r="C94" s="2074"/>
      <c r="D94" s="3919"/>
      <c r="E94" s="3920"/>
      <c r="F94" s="3921"/>
      <c r="G94" s="2665"/>
      <c r="H94" s="2666"/>
      <c r="I94" s="2666"/>
      <c r="J94" s="2666"/>
      <c r="K94" s="2666"/>
      <c r="L94" s="2666"/>
      <c r="M94" s="2666"/>
      <c r="N94" s="55"/>
      <c r="O94" s="3925"/>
      <c r="P94" s="4040"/>
      <c r="Q94" s="3920"/>
      <c r="R94" s="3921"/>
      <c r="S94" s="2101"/>
      <c r="T94" s="2102"/>
      <c r="U94" s="2102"/>
      <c r="V94" s="2102"/>
      <c r="W94" s="2102"/>
      <c r="X94" s="2102"/>
      <c r="Y94" s="2102"/>
      <c r="Z94" s="163"/>
    </row>
    <row r="95" spans="2:26" s="3" customFormat="1" ht="20.149999999999999" customHeight="1" x14ac:dyDescent="0.25">
      <c r="B95" s="1730"/>
      <c r="C95" s="3908">
        <v>1010</v>
      </c>
      <c r="D95" s="3910" t="str">
        <f>VLOOKUP(C95,DataLabels,HLOOKUP($BA$1,Type,2,FALSE))</f>
        <v>Car Safety - Activation Force
[2.17.14(d)]</v>
      </c>
      <c r="E95" s="3911"/>
      <c r="F95" s="3912"/>
      <c r="G95" s="1746"/>
      <c r="H95" s="1747"/>
      <c r="I95" s="1747"/>
      <c r="J95" s="1747"/>
      <c r="K95" s="1747"/>
      <c r="L95" s="1747"/>
      <c r="M95" s="1747"/>
      <c r="N95" s="160"/>
      <c r="O95" s="3908">
        <v>1020</v>
      </c>
      <c r="P95" s="3910" t="str">
        <f>VLOOKUP(O95,DataLabels,HLOOKUP($BA$1,Type,2,FALSE))</f>
        <v>CWT Safety - Activation Force
[2.17.14(d)]</v>
      </c>
      <c r="Q95" s="3911"/>
      <c r="R95" s="3912"/>
      <c r="S95" s="1746"/>
      <c r="T95" s="1747"/>
      <c r="U95" s="1747"/>
      <c r="V95" s="1747"/>
      <c r="W95" s="1747"/>
      <c r="X95" s="1747"/>
      <c r="Y95" s="1747"/>
      <c r="Z95" s="161"/>
    </row>
    <row r="96" spans="2:26" s="3" customFormat="1" ht="20.149999999999999" customHeight="1" thickBot="1" x14ac:dyDescent="0.3">
      <c r="B96" s="1731"/>
      <c r="C96" s="3909"/>
      <c r="D96" s="3913"/>
      <c r="E96" s="3914"/>
      <c r="F96" s="3915"/>
      <c r="G96" s="1758"/>
      <c r="H96" s="1759"/>
      <c r="I96" s="1759"/>
      <c r="J96" s="1759"/>
      <c r="K96" s="1759"/>
      <c r="L96" s="1759"/>
      <c r="M96" s="1759"/>
      <c r="N96" s="167" t="s">
        <v>83</v>
      </c>
      <c r="O96" s="3909"/>
      <c r="P96" s="3913"/>
      <c r="Q96" s="3914"/>
      <c r="R96" s="3915"/>
      <c r="S96" s="1758"/>
      <c r="T96" s="1759"/>
      <c r="U96" s="1759"/>
      <c r="V96" s="1759"/>
      <c r="W96" s="1759"/>
      <c r="X96" s="1759"/>
      <c r="Y96" s="1759"/>
      <c r="Z96" s="168" t="s">
        <v>83</v>
      </c>
    </row>
    <row r="97" spans="2:26" s="3" customFormat="1" ht="20.149999999999999" customHeight="1" thickBot="1" x14ac:dyDescent="0.3">
      <c r="B97" s="49"/>
      <c r="C97" s="180"/>
      <c r="D97" s="59"/>
      <c r="E97" s="59"/>
      <c r="F97" s="59"/>
      <c r="G97" s="932"/>
      <c r="H97" s="932"/>
      <c r="I97" s="932"/>
      <c r="J97" s="932"/>
      <c r="K97" s="932"/>
      <c r="L97" s="932"/>
      <c r="M97" s="932"/>
      <c r="N97" s="21"/>
      <c r="O97" s="180"/>
      <c r="P97" s="59"/>
      <c r="Q97" s="59"/>
      <c r="R97" s="59"/>
      <c r="S97" s="992"/>
      <c r="T97" s="992"/>
      <c r="U97" s="992"/>
      <c r="V97" s="992"/>
      <c r="W97" s="992"/>
      <c r="X97" s="992"/>
      <c r="Y97" s="992"/>
      <c r="Z97" s="21"/>
    </row>
    <row r="98" spans="2:26" s="3" customFormat="1" ht="20.149999999999999" customHeight="1" x14ac:dyDescent="0.25">
      <c r="B98" s="4022" t="s">
        <v>268</v>
      </c>
      <c r="C98" s="2376">
        <v>1030</v>
      </c>
      <c r="D98" s="3904" t="str">
        <f>VLOOKUP(C98,DataLabels,HLOOKUP($I$3,Type,2,FALSE))</f>
        <v>Car Governor</v>
      </c>
      <c r="E98" s="3926" t="s">
        <v>72</v>
      </c>
      <c r="F98" s="3927"/>
      <c r="G98" s="1850"/>
      <c r="H98" s="1851"/>
      <c r="I98" s="1851"/>
      <c r="J98" s="1851"/>
      <c r="K98" s="1851"/>
      <c r="L98" s="1851"/>
      <c r="M98" s="1851"/>
      <c r="N98" s="158"/>
      <c r="O98" s="2376">
        <v>1040</v>
      </c>
      <c r="P98" s="3904" t="str">
        <f>VLOOKUP(O98,DataLabels,HLOOKUP($BA$1,Type,2,FALSE))</f>
        <v>CWT Governor</v>
      </c>
      <c r="Q98" s="3926" t="s">
        <v>72</v>
      </c>
      <c r="R98" s="3927"/>
      <c r="S98" s="1850"/>
      <c r="T98" s="1851"/>
      <c r="U98" s="1851"/>
      <c r="V98" s="1851"/>
      <c r="W98" s="1851"/>
      <c r="X98" s="1851"/>
      <c r="Y98" s="1851"/>
      <c r="Z98" s="169"/>
    </row>
    <row r="99" spans="2:26" s="3" customFormat="1" ht="20.149999999999999" customHeight="1" x14ac:dyDescent="0.25">
      <c r="B99" s="4023"/>
      <c r="C99" s="2074"/>
      <c r="D99" s="3800"/>
      <c r="E99" s="3929" t="s">
        <v>73</v>
      </c>
      <c r="F99" s="3930"/>
      <c r="G99" s="2349"/>
      <c r="H99" s="2350"/>
      <c r="I99" s="2350"/>
      <c r="J99" s="2350"/>
      <c r="K99" s="2350"/>
      <c r="L99" s="2350"/>
      <c r="M99" s="2350"/>
      <c r="N99" s="160"/>
      <c r="O99" s="2074"/>
      <c r="P99" s="3800"/>
      <c r="Q99" s="3929" t="s">
        <v>73</v>
      </c>
      <c r="R99" s="3930"/>
      <c r="S99" s="3999"/>
      <c r="T99" s="4000"/>
      <c r="U99" s="4000"/>
      <c r="V99" s="4000"/>
      <c r="W99" s="4000"/>
      <c r="X99" s="4000"/>
      <c r="Y99" s="4000"/>
      <c r="Z99" s="161"/>
    </row>
    <row r="100" spans="2:26" s="3" customFormat="1" ht="20.149999999999999" customHeight="1" x14ac:dyDescent="0.25">
      <c r="B100" s="4023"/>
      <c r="C100" s="3906">
        <v>1050</v>
      </c>
      <c r="D100" s="3780" t="str">
        <f>VLOOKUP(C100,DataLabels,HLOOKUP($I$3,Type,2,FALSE))</f>
        <v>Car Governor - Pull Thru
[2.18.9(c)]</v>
      </c>
      <c r="E100" s="3781"/>
      <c r="F100" s="3782"/>
      <c r="G100" s="1746"/>
      <c r="H100" s="1747"/>
      <c r="I100" s="1747"/>
      <c r="J100" s="1747"/>
      <c r="K100" s="1747"/>
      <c r="L100" s="1747"/>
      <c r="M100" s="1747"/>
      <c r="N100" s="54"/>
      <c r="O100" s="4001">
        <v>1060</v>
      </c>
      <c r="P100" s="3780" t="str">
        <f>VLOOKUP(O100,DataLabels,HLOOKUP($BA$1,Type,2,FALSE))</f>
        <v>CWT Governor - Pull Thru
[2.18.9(c)]</v>
      </c>
      <c r="Q100" s="3781"/>
      <c r="R100" s="3782"/>
      <c r="S100" s="1746"/>
      <c r="T100" s="1747"/>
      <c r="U100" s="1747"/>
      <c r="V100" s="1747"/>
      <c r="W100" s="1747"/>
      <c r="X100" s="1747"/>
      <c r="Y100" s="1747"/>
      <c r="Z100" s="162"/>
    </row>
    <row r="101" spans="2:26" s="3" customFormat="1" ht="20.149999999999999" customHeight="1" thickBot="1" x14ac:dyDescent="0.3">
      <c r="B101" s="4024"/>
      <c r="C101" s="3907"/>
      <c r="D101" s="3802"/>
      <c r="E101" s="3803"/>
      <c r="F101" s="3804"/>
      <c r="G101" s="1758"/>
      <c r="H101" s="1759"/>
      <c r="I101" s="1759"/>
      <c r="J101" s="1759"/>
      <c r="K101" s="1759"/>
      <c r="L101" s="1759"/>
      <c r="M101" s="1759"/>
      <c r="N101" s="167" t="s">
        <v>83</v>
      </c>
      <c r="O101" s="4002"/>
      <c r="P101" s="3802"/>
      <c r="Q101" s="3803"/>
      <c r="R101" s="3804"/>
      <c r="S101" s="1758"/>
      <c r="T101" s="1759"/>
      <c r="U101" s="1759"/>
      <c r="V101" s="1759"/>
      <c r="W101" s="1759"/>
      <c r="X101" s="1759"/>
      <c r="Y101" s="1759"/>
      <c r="Z101" s="168" t="s">
        <v>83</v>
      </c>
    </row>
    <row r="102" spans="2:26" s="3" customFormat="1" ht="20.149999999999999" customHeight="1" thickBot="1" x14ac:dyDescent="0.3">
      <c r="B102" s="49"/>
      <c r="C102" s="180"/>
      <c r="D102" s="59"/>
      <c r="E102" s="59"/>
      <c r="F102" s="59"/>
      <c r="G102" s="932"/>
      <c r="H102" s="932"/>
      <c r="I102" s="932"/>
      <c r="J102" s="932"/>
      <c r="K102" s="932"/>
      <c r="L102" s="932"/>
      <c r="M102" s="932"/>
      <c r="N102" s="21"/>
      <c r="O102" s="180"/>
      <c r="P102" s="59"/>
      <c r="Q102" s="59"/>
      <c r="R102" s="59"/>
      <c r="S102" s="992"/>
      <c r="T102" s="992"/>
      <c r="U102" s="992"/>
      <c r="V102" s="992"/>
      <c r="W102" s="992"/>
      <c r="X102" s="992"/>
      <c r="Y102" s="992"/>
      <c r="Z102" s="21"/>
    </row>
    <row r="103" spans="2:26" s="3" customFormat="1" ht="20.149999999999999" customHeight="1" x14ac:dyDescent="0.25">
      <c r="B103" s="2322" t="s">
        <v>87</v>
      </c>
      <c r="C103" s="2376">
        <v>1090</v>
      </c>
      <c r="D103" s="3904" t="str">
        <f>VLOOKUP(C103,DataLabels,HLOOKUP($I$3,Type,2,FALSE))</f>
        <v>Number of  Suspension Members
[7.5.6.4]</v>
      </c>
      <c r="E103" s="3904"/>
      <c r="F103" s="3905"/>
      <c r="G103" s="3869"/>
      <c r="H103" s="3870"/>
      <c r="I103" s="3870"/>
      <c r="J103" s="3870"/>
      <c r="K103" s="3870"/>
      <c r="L103" s="3870"/>
      <c r="M103" s="3870"/>
      <c r="N103" s="1330"/>
      <c r="O103" s="2376">
        <v>1085</v>
      </c>
      <c r="P103" s="3904" t="str">
        <f>VLOOKUP(O103,DataLabels,HLOOKUP($I$3,Type,2,FALSE))</f>
        <v>Type of Suspension</v>
      </c>
      <c r="Q103" s="3904"/>
      <c r="R103" s="3905"/>
      <c r="S103" s="3195"/>
      <c r="T103" s="3196"/>
      <c r="U103" s="3196"/>
      <c r="V103" s="3196"/>
      <c r="W103" s="3196"/>
      <c r="X103" s="3196"/>
      <c r="Y103" s="3196"/>
      <c r="Z103" s="1331"/>
    </row>
    <row r="104" spans="2:26" s="3" customFormat="1" ht="20.149999999999999" customHeight="1" x14ac:dyDescent="0.25">
      <c r="B104" s="1730"/>
      <c r="C104" s="2074"/>
      <c r="D104" s="3784"/>
      <c r="E104" s="3784"/>
      <c r="F104" s="3785"/>
      <c r="G104" s="1748"/>
      <c r="H104" s="1749"/>
      <c r="I104" s="1749"/>
      <c r="J104" s="1749"/>
      <c r="K104" s="1749"/>
      <c r="L104" s="1749"/>
      <c r="M104" s="1749"/>
      <c r="N104" s="55"/>
      <c r="O104" s="2074"/>
      <c r="P104" s="3784"/>
      <c r="Q104" s="3784"/>
      <c r="R104" s="3785"/>
      <c r="S104" s="2665"/>
      <c r="T104" s="2666"/>
      <c r="U104" s="2666"/>
      <c r="V104" s="2666"/>
      <c r="W104" s="2666"/>
      <c r="X104" s="2666"/>
      <c r="Y104" s="2666"/>
      <c r="Z104" s="163"/>
    </row>
    <row r="105" spans="2:26" s="3" customFormat="1" ht="20.149999999999999" customHeight="1" x14ac:dyDescent="0.25">
      <c r="B105" s="1730"/>
      <c r="C105" s="2073">
        <v>1110</v>
      </c>
      <c r="D105" s="3781" t="str">
        <f>VLOOKUP(C105,DataLabels,HLOOKUP($I$3,Type,2,FALSE))</f>
        <v>Suspension Member Size (WxT) or Diameter
[7.5.6.4]</v>
      </c>
      <c r="E105" s="3781"/>
      <c r="F105" s="3782"/>
      <c r="G105" s="1746"/>
      <c r="H105" s="1747"/>
      <c r="I105" s="1747"/>
      <c r="J105" s="1747"/>
      <c r="K105" s="1747"/>
      <c r="L105" s="1747"/>
      <c r="M105" s="1747"/>
      <c r="N105" s="54"/>
      <c r="O105" s="3777">
        <v>1120</v>
      </c>
      <c r="P105" s="3780" t="str">
        <f>VLOOKUP(O105,DataLabels,HLOOKUP($I$3,Type,2,FALSE))</f>
        <v>Factor of Safety
[7.5.6.3]</v>
      </c>
      <c r="Q105" s="3781"/>
      <c r="R105" s="3782"/>
      <c r="S105" s="1746"/>
      <c r="T105" s="1747"/>
      <c r="U105" s="1747"/>
      <c r="V105" s="1747"/>
      <c r="W105" s="1747"/>
      <c r="X105" s="1747"/>
      <c r="Y105" s="1747"/>
      <c r="Z105" s="162"/>
    </row>
    <row r="106" spans="2:26" s="3" customFormat="1" ht="20.149999999999999" customHeight="1" x14ac:dyDescent="0.25">
      <c r="B106" s="1730"/>
      <c r="C106" s="2074"/>
      <c r="D106" s="3784"/>
      <c r="E106" s="3784"/>
      <c r="F106" s="3785"/>
      <c r="G106" s="1748"/>
      <c r="H106" s="1749"/>
      <c r="I106" s="1749"/>
      <c r="J106" s="1749"/>
      <c r="K106" s="1749"/>
      <c r="L106" s="1749"/>
      <c r="M106" s="1749"/>
      <c r="N106" s="55" t="s">
        <v>66</v>
      </c>
      <c r="O106" s="3779"/>
      <c r="P106" s="3783"/>
      <c r="Q106" s="3784"/>
      <c r="R106" s="3785"/>
      <c r="S106" s="1748"/>
      <c r="T106" s="1749"/>
      <c r="U106" s="1749"/>
      <c r="V106" s="1749"/>
      <c r="W106" s="1749"/>
      <c r="X106" s="1749"/>
      <c r="Y106" s="1749"/>
      <c r="Z106" s="163"/>
    </row>
    <row r="107" spans="2:26" s="3" customFormat="1" ht="20.149999999999999" customHeight="1" x14ac:dyDescent="0.25">
      <c r="B107" s="1730"/>
      <c r="C107" s="3777">
        <v>1130</v>
      </c>
      <c r="D107" s="3781" t="str">
        <f>VLOOKUP(C107,DataLabels,HLOOKUP($I$3,Type,2,FALSE))</f>
        <v>Rope Stranding or Standard Chain Number [7.5.6.2(a), A17.6 - 1.3.2.2.2]</v>
      </c>
      <c r="E107" s="3781"/>
      <c r="F107" s="3782"/>
      <c r="G107" s="2663"/>
      <c r="H107" s="2664"/>
      <c r="I107" s="2664"/>
      <c r="J107" s="2664"/>
      <c r="K107" s="2664"/>
      <c r="L107" s="2664"/>
      <c r="M107" s="2664"/>
      <c r="N107" s="54"/>
      <c r="O107" s="3777">
        <v>1140</v>
      </c>
      <c r="P107" s="3781" t="str">
        <f>VLOOKUP(O107,DataLabels,HLOOKUP($I$3,Type,2,FALSE))</f>
        <v>Rope Strand Construction
[A17.6 - 1.3.1.3.4]</v>
      </c>
      <c r="Q107" s="3781"/>
      <c r="R107" s="3782"/>
      <c r="S107" s="2663"/>
      <c r="T107" s="2664"/>
      <c r="U107" s="2664"/>
      <c r="V107" s="2664"/>
      <c r="W107" s="2664"/>
      <c r="X107" s="2664"/>
      <c r="Y107" s="2664"/>
      <c r="Z107" s="162"/>
    </row>
    <row r="108" spans="2:26" s="3" customFormat="1" ht="20.149999999999999" customHeight="1" x14ac:dyDescent="0.25">
      <c r="B108" s="1730"/>
      <c r="C108" s="3779"/>
      <c r="D108" s="3784"/>
      <c r="E108" s="3784"/>
      <c r="F108" s="3785"/>
      <c r="G108" s="2665"/>
      <c r="H108" s="2666"/>
      <c r="I108" s="2666"/>
      <c r="J108" s="2666"/>
      <c r="K108" s="2666"/>
      <c r="L108" s="2666"/>
      <c r="M108" s="2666"/>
      <c r="N108" s="55"/>
      <c r="O108" s="3779"/>
      <c r="P108" s="3784"/>
      <c r="Q108" s="3784"/>
      <c r="R108" s="3785"/>
      <c r="S108" s="2665"/>
      <c r="T108" s="2666"/>
      <c r="U108" s="2666"/>
      <c r="V108" s="2666"/>
      <c r="W108" s="2666"/>
      <c r="X108" s="2666"/>
      <c r="Y108" s="2666"/>
      <c r="Z108" s="163"/>
    </row>
    <row r="109" spans="2:26" s="3" customFormat="1" ht="20.149999999999999" customHeight="1" x14ac:dyDescent="0.25">
      <c r="B109" s="1730"/>
      <c r="C109" s="3777">
        <v>1150</v>
      </c>
      <c r="D109" s="3781" t="str">
        <f>VLOOKUP(C109,DataLabels,HLOOKUP($I$3,Type,2,FALSE))</f>
        <v>Roping Ratio</v>
      </c>
      <c r="E109" s="3781"/>
      <c r="F109" s="3782"/>
      <c r="G109" s="1898"/>
      <c r="H109" s="1899"/>
      <c r="I109" s="1899"/>
      <c r="J109" s="1899"/>
      <c r="K109" s="1899"/>
      <c r="L109" s="1899"/>
      <c r="M109" s="1899"/>
      <c r="N109" s="54"/>
      <c r="O109" s="3777">
        <v>1145</v>
      </c>
      <c r="P109" s="3781" t="str">
        <f>VLOOKUP(O109,DataLabels,HLOOKUP($I$3,Type,2,FALSE))</f>
        <v>Drive sheave, sprocket or drum dia. [7.5.10(a)(1)]</v>
      </c>
      <c r="Q109" s="3781"/>
      <c r="R109" s="3782"/>
      <c r="S109" s="1746"/>
      <c r="T109" s="1747"/>
      <c r="U109" s="1747"/>
      <c r="V109" s="1747"/>
      <c r="W109" s="1747"/>
      <c r="X109" s="1747"/>
      <c r="Y109" s="1747"/>
      <c r="Z109" s="162"/>
    </row>
    <row r="110" spans="2:26" s="3" customFormat="1" ht="20.149999999999999" customHeight="1" x14ac:dyDescent="0.25">
      <c r="B110" s="1730"/>
      <c r="C110" s="3779"/>
      <c r="D110" s="3784"/>
      <c r="E110" s="3784"/>
      <c r="F110" s="3785"/>
      <c r="G110" s="1769"/>
      <c r="H110" s="1770"/>
      <c r="I110" s="1770"/>
      <c r="J110" s="1770"/>
      <c r="K110" s="1770"/>
      <c r="L110" s="1770"/>
      <c r="M110" s="1770"/>
      <c r="N110" s="55"/>
      <c r="O110" s="3779"/>
      <c r="P110" s="3784"/>
      <c r="Q110" s="3784"/>
      <c r="R110" s="3785"/>
      <c r="S110" s="1748"/>
      <c r="T110" s="1749"/>
      <c r="U110" s="1749"/>
      <c r="V110" s="1749"/>
      <c r="W110" s="1749"/>
      <c r="X110" s="1749"/>
      <c r="Y110" s="1749"/>
      <c r="Z110" s="163"/>
    </row>
    <row r="111" spans="2:26" s="3" customFormat="1" ht="20.149999999999999" customHeight="1" x14ac:dyDescent="0.25">
      <c r="B111" s="1730"/>
      <c r="C111" s="3777">
        <v>1155</v>
      </c>
      <c r="D111" s="3781" t="str">
        <f>VLOOKUP(C111,DataLabels,HLOOKUP($I$3,Type,2,FALSE))</f>
        <v>Chain Breaking Strength
[7.5.6.3(b)]</v>
      </c>
      <c r="E111" s="3781"/>
      <c r="F111" s="3782"/>
      <c r="G111" s="1746"/>
      <c r="H111" s="1747"/>
      <c r="I111" s="1747"/>
      <c r="J111" s="1747"/>
      <c r="K111" s="1747"/>
      <c r="L111" s="1747"/>
      <c r="M111" s="1747"/>
      <c r="N111" s="54"/>
      <c r="O111" s="3777">
        <v>101</v>
      </c>
      <c r="P111" s="3800" t="str">
        <f>VLOOKUP(O111,DataLabels,HLOOKUP($I$3,Type,2,FALSE))</f>
        <v>-</v>
      </c>
      <c r="Q111" s="3800"/>
      <c r="R111" s="3801"/>
      <c r="S111" s="2349"/>
      <c r="T111" s="2350"/>
      <c r="U111" s="2350"/>
      <c r="V111" s="2350"/>
      <c r="W111" s="2350"/>
      <c r="X111" s="2350"/>
      <c r="Y111" s="2350"/>
      <c r="Z111" s="3998"/>
    </row>
    <row r="112" spans="2:26" s="3" customFormat="1" ht="20.149999999999999" customHeight="1" thickBot="1" x14ac:dyDescent="0.3">
      <c r="B112" s="1731"/>
      <c r="C112" s="3778"/>
      <c r="D112" s="3803"/>
      <c r="E112" s="3803"/>
      <c r="F112" s="3804"/>
      <c r="G112" s="1758"/>
      <c r="H112" s="1759"/>
      <c r="I112" s="1759"/>
      <c r="J112" s="1759"/>
      <c r="K112" s="1759"/>
      <c r="L112" s="1759"/>
      <c r="M112" s="1759"/>
      <c r="N112" s="167"/>
      <c r="O112" s="3778"/>
      <c r="P112" s="3803"/>
      <c r="Q112" s="3803"/>
      <c r="R112" s="3804"/>
      <c r="S112" s="1758"/>
      <c r="T112" s="1759"/>
      <c r="U112" s="1759"/>
      <c r="V112" s="1759"/>
      <c r="W112" s="1759"/>
      <c r="X112" s="1759"/>
      <c r="Y112" s="1759"/>
      <c r="Z112" s="4003"/>
    </row>
    <row r="113" spans="2:26" s="3" customFormat="1" ht="20.149999999999999" customHeight="1" thickBot="1" x14ac:dyDescent="0.3">
      <c r="B113" s="49"/>
      <c r="C113" s="180"/>
      <c r="D113" s="59"/>
      <c r="E113" s="59"/>
      <c r="F113" s="59"/>
      <c r="G113" s="932"/>
      <c r="H113" s="932"/>
      <c r="I113" s="932"/>
      <c r="J113" s="932"/>
      <c r="K113" s="932"/>
      <c r="L113" s="932"/>
      <c r="M113" s="932"/>
      <c r="N113" s="21"/>
      <c r="O113" s="180"/>
      <c r="P113" s="59"/>
      <c r="Q113" s="59"/>
      <c r="R113" s="59"/>
      <c r="S113" s="992"/>
      <c r="T113" s="992"/>
      <c r="U113" s="992"/>
      <c r="V113" s="992"/>
      <c r="W113" s="992"/>
      <c r="X113" s="992"/>
      <c r="Y113" s="992"/>
      <c r="Z113" s="21"/>
    </row>
    <row r="114" spans="2:26" s="3" customFormat="1" ht="20.149999999999999" customHeight="1" x14ac:dyDescent="0.25">
      <c r="B114" s="1729" t="s">
        <v>90</v>
      </c>
      <c r="C114" s="3882">
        <v>1220</v>
      </c>
      <c r="D114" s="3883" t="str">
        <f>VLOOKUP(C114,DataLabels,HLOOKUP($I$3,Type,2,FALSE))</f>
        <v>Car Buffer Type
[7.5.8]</v>
      </c>
      <c r="E114" s="3883"/>
      <c r="F114" s="3884"/>
      <c r="G114" s="3080"/>
      <c r="H114" s="3081"/>
      <c r="I114" s="3081"/>
      <c r="J114" s="3081"/>
      <c r="K114" s="3081"/>
      <c r="L114" s="3081"/>
      <c r="M114" s="3081"/>
      <c r="N114" s="165"/>
      <c r="O114" s="3882">
        <v>1260</v>
      </c>
      <c r="P114" s="3897" t="str">
        <f>VLOOKUP(O114,DataLabels,HLOOKUP($I$3,Type,2,FALSE))</f>
        <v>Car Buffer Stroke
[7.5.8.3, 7.5.8.4]</v>
      </c>
      <c r="Q114" s="3883"/>
      <c r="R114" s="3884"/>
      <c r="S114" s="1802"/>
      <c r="T114" s="1803"/>
      <c r="U114" s="1803"/>
      <c r="V114" s="1803"/>
      <c r="W114" s="1803"/>
      <c r="X114" s="1803"/>
      <c r="Y114" s="1803"/>
      <c r="Z114" s="159"/>
    </row>
    <row r="115" spans="2:26" s="3" customFormat="1" ht="20.149999999999999" customHeight="1" x14ac:dyDescent="0.25">
      <c r="B115" s="1730"/>
      <c r="C115" s="3779"/>
      <c r="D115" s="3784"/>
      <c r="E115" s="3784"/>
      <c r="F115" s="3785"/>
      <c r="G115" s="2665"/>
      <c r="H115" s="2666"/>
      <c r="I115" s="2666"/>
      <c r="J115" s="2666"/>
      <c r="K115" s="2666"/>
      <c r="L115" s="2666"/>
      <c r="M115" s="2666"/>
      <c r="N115" s="55"/>
      <c r="O115" s="3779"/>
      <c r="P115" s="3783"/>
      <c r="Q115" s="3784"/>
      <c r="R115" s="3785"/>
      <c r="S115" s="1748"/>
      <c r="T115" s="1749"/>
      <c r="U115" s="1749"/>
      <c r="V115" s="1749"/>
      <c r="W115" s="1749"/>
      <c r="X115" s="1749"/>
      <c r="Y115" s="1749"/>
      <c r="Z115" s="163" t="s">
        <v>66</v>
      </c>
    </row>
    <row r="116" spans="2:26" s="3" customFormat="1" ht="20.149999999999999" customHeight="1" x14ac:dyDescent="0.25">
      <c r="B116" s="1730"/>
      <c r="C116" s="3777">
        <v>1280</v>
      </c>
      <c r="D116" s="3781" t="str">
        <f>VLOOKUP(C116,DataLabels,HLOOKUP($I$3,Type,2,FALSE))</f>
        <v>Car Buffer Total Load Rating
[2.22.3.2, 2.22.4.10]</v>
      </c>
      <c r="E116" s="3781"/>
      <c r="F116" s="3782"/>
      <c r="G116" s="1746"/>
      <c r="H116" s="1747"/>
      <c r="I116" s="1747"/>
      <c r="J116" s="1747"/>
      <c r="K116" s="1747"/>
      <c r="L116" s="1747"/>
      <c r="M116" s="1747"/>
      <c r="N116" s="54"/>
      <c r="O116" s="3777">
        <v>101</v>
      </c>
      <c r="P116" s="3800" t="str">
        <f>VLOOKUP(O116,DataLabels,HLOOKUP($I$3,Type,2,FALSE))</f>
        <v>-</v>
      </c>
      <c r="Q116" s="3800"/>
      <c r="R116" s="3801"/>
      <c r="S116" s="2349"/>
      <c r="T116" s="2350"/>
      <c r="U116" s="2350"/>
      <c r="V116" s="2350"/>
      <c r="W116" s="2350"/>
      <c r="X116" s="2350"/>
      <c r="Y116" s="2350"/>
      <c r="Z116" s="3998"/>
    </row>
    <row r="117" spans="2:26" s="3" customFormat="1" ht="20.149999999999999" customHeight="1" thickBot="1" x14ac:dyDescent="0.3">
      <c r="B117" s="1731"/>
      <c r="C117" s="3778"/>
      <c r="D117" s="3803"/>
      <c r="E117" s="3803"/>
      <c r="F117" s="3804"/>
      <c r="G117" s="1758"/>
      <c r="H117" s="1759"/>
      <c r="I117" s="1759"/>
      <c r="J117" s="1759"/>
      <c r="K117" s="1759"/>
      <c r="L117" s="1759"/>
      <c r="M117" s="1759"/>
      <c r="N117" s="167" t="s">
        <v>62</v>
      </c>
      <c r="O117" s="3778"/>
      <c r="P117" s="3803"/>
      <c r="Q117" s="3803"/>
      <c r="R117" s="3804"/>
      <c r="S117" s="1758"/>
      <c r="T117" s="1759"/>
      <c r="U117" s="1759"/>
      <c r="V117" s="1759"/>
      <c r="W117" s="1759"/>
      <c r="X117" s="1759"/>
      <c r="Y117" s="1759"/>
      <c r="Z117" s="4003"/>
    </row>
    <row r="118" spans="2:26" s="3" customFormat="1" ht="20.149999999999999" customHeight="1" thickBot="1" x14ac:dyDescent="0.3">
      <c r="B118" s="49"/>
      <c r="C118" s="180"/>
      <c r="D118" s="59"/>
      <c r="E118" s="59"/>
      <c r="F118" s="59"/>
      <c r="G118" s="932"/>
      <c r="H118" s="932"/>
      <c r="I118" s="932"/>
      <c r="J118" s="932"/>
      <c r="K118" s="932"/>
      <c r="L118" s="932"/>
      <c r="M118" s="932"/>
      <c r="N118" s="21"/>
      <c r="O118" s="180"/>
      <c r="P118" s="59"/>
      <c r="Q118" s="59"/>
      <c r="R118" s="59"/>
      <c r="S118" s="992"/>
      <c r="T118" s="992"/>
      <c r="U118" s="992"/>
      <c r="V118" s="992"/>
      <c r="W118" s="992"/>
      <c r="X118" s="992"/>
      <c r="Y118" s="992"/>
      <c r="Z118" s="21"/>
    </row>
    <row r="119" spans="2:26" s="3" customFormat="1" ht="20.149999999999999" customHeight="1" x14ac:dyDescent="0.25">
      <c r="B119" s="1729" t="s">
        <v>91</v>
      </c>
      <c r="C119" s="3882">
        <v>1300</v>
      </c>
      <c r="D119" s="3883" t="str">
        <f>VLOOKUP(C119,DataLabels,HLOOKUP($I$3,Type,2,FALSE))</f>
        <v>Car rail nominal mass/m
[Table 2.23.3]</v>
      </c>
      <c r="E119" s="3883"/>
      <c r="F119" s="3884"/>
      <c r="G119" s="3893"/>
      <c r="H119" s="3894"/>
      <c r="I119" s="3894"/>
      <c r="J119" s="3894"/>
      <c r="K119" s="3894"/>
      <c r="L119" s="3894"/>
      <c r="M119" s="3894"/>
      <c r="N119" s="165"/>
      <c r="O119" s="3882">
        <v>1310</v>
      </c>
      <c r="P119" s="3897" t="str">
        <f>VLOOKUP(O119,DataLabels,HLOOKUP($I$3,Type,2,FALSE))</f>
        <v>Max. Bracket Spacing Car
[2.23.4, Fig 2.23.4.1-1]</v>
      </c>
      <c r="Q119" s="3883"/>
      <c r="R119" s="3884"/>
      <c r="S119" s="1802"/>
      <c r="T119" s="1803"/>
      <c r="U119" s="1803"/>
      <c r="V119" s="1803"/>
      <c r="W119" s="1803"/>
      <c r="X119" s="1803"/>
      <c r="Y119" s="1803"/>
      <c r="Z119" s="159"/>
    </row>
    <row r="120" spans="2:26" s="3" customFormat="1" ht="20.149999999999999" customHeight="1" x14ac:dyDescent="0.25">
      <c r="B120" s="1730"/>
      <c r="C120" s="3779"/>
      <c r="D120" s="3784"/>
      <c r="E120" s="3784"/>
      <c r="F120" s="3785"/>
      <c r="G120" s="3895"/>
      <c r="H120" s="3896"/>
      <c r="I120" s="3896"/>
      <c r="J120" s="3896"/>
      <c r="K120" s="3896"/>
      <c r="L120" s="3896"/>
      <c r="M120" s="3896"/>
      <c r="N120" s="55" t="s">
        <v>89</v>
      </c>
      <c r="O120" s="3779"/>
      <c r="P120" s="3783"/>
      <c r="Q120" s="3784"/>
      <c r="R120" s="3785"/>
      <c r="S120" s="1748"/>
      <c r="T120" s="1749"/>
      <c r="U120" s="1749"/>
      <c r="V120" s="1749"/>
      <c r="W120" s="1749"/>
      <c r="X120" s="1749"/>
      <c r="Y120" s="1749"/>
      <c r="Z120" s="163" t="s">
        <v>66</v>
      </c>
    </row>
    <row r="121" spans="2:26" s="3" customFormat="1" ht="20.149999999999999" customHeight="1" x14ac:dyDescent="0.25">
      <c r="B121" s="1730"/>
      <c r="C121" s="3777">
        <v>1325</v>
      </c>
      <c r="D121" s="3781" t="str">
        <f>VLOOKUP(C121,DataLabels,HLOOKUP($I$3,Type,2,FALSE))</f>
        <v>Guide Rail Data
(If non-standard)
[7.5.9.2]</v>
      </c>
      <c r="E121" s="3782"/>
      <c r="F121" s="905" t="s">
        <v>269</v>
      </c>
      <c r="G121" s="3898"/>
      <c r="H121" s="3899"/>
      <c r="I121" s="61" t="s">
        <v>270</v>
      </c>
      <c r="J121" s="908" t="s">
        <v>271</v>
      </c>
      <c r="K121" s="3898"/>
      <c r="L121" s="3899"/>
      <c r="M121" s="3899"/>
      <c r="N121" s="56" t="s">
        <v>270</v>
      </c>
      <c r="O121" s="3777">
        <v>101</v>
      </c>
      <c r="P121" s="3800" t="str">
        <f>VLOOKUP(O121,DataLabels,HLOOKUP($I$3,Type,2,FALSE))</f>
        <v>-</v>
      </c>
      <c r="Q121" s="3800"/>
      <c r="R121" s="3801"/>
      <c r="S121" s="2349"/>
      <c r="T121" s="2350"/>
      <c r="U121" s="2350"/>
      <c r="V121" s="2350"/>
      <c r="W121" s="2350"/>
      <c r="X121" s="2350"/>
      <c r="Y121" s="2350"/>
      <c r="Z121" s="3998"/>
    </row>
    <row r="122" spans="2:26" s="3" customFormat="1" ht="20.149999999999999" customHeight="1" thickBot="1" x14ac:dyDescent="0.3">
      <c r="B122" s="1730"/>
      <c r="C122" s="3798"/>
      <c r="D122" s="3800"/>
      <c r="E122" s="3801"/>
      <c r="F122" s="906" t="s">
        <v>272</v>
      </c>
      <c r="G122" s="3900"/>
      <c r="H122" s="3901"/>
      <c r="I122" s="334" t="s">
        <v>273</v>
      </c>
      <c r="J122" s="909" t="s">
        <v>274</v>
      </c>
      <c r="K122" s="3900"/>
      <c r="L122" s="3901"/>
      <c r="M122" s="3901"/>
      <c r="N122" s="335" t="s">
        <v>273</v>
      </c>
      <c r="O122" s="3778"/>
      <c r="P122" s="3803"/>
      <c r="Q122" s="3803"/>
      <c r="R122" s="3804"/>
      <c r="S122" s="1758"/>
      <c r="T122" s="1759"/>
      <c r="U122" s="1759"/>
      <c r="V122" s="1759"/>
      <c r="W122" s="1759"/>
      <c r="X122" s="1759"/>
      <c r="Y122" s="1759"/>
      <c r="Z122" s="4003"/>
    </row>
    <row r="123" spans="2:26" s="3" customFormat="1" ht="20.149999999999999" customHeight="1" thickBot="1" x14ac:dyDescent="0.3">
      <c r="B123" s="1731"/>
      <c r="C123" s="3778"/>
      <c r="D123" s="3803"/>
      <c r="E123" s="3804"/>
      <c r="F123" s="907" t="s">
        <v>275</v>
      </c>
      <c r="G123" s="3902"/>
      <c r="H123" s="3903"/>
      <c r="I123" s="336" t="s">
        <v>66</v>
      </c>
      <c r="J123" s="910" t="s">
        <v>276</v>
      </c>
      <c r="K123" s="3902"/>
      <c r="L123" s="3903"/>
      <c r="M123" s="3903"/>
      <c r="N123" s="167" t="s">
        <v>66</v>
      </c>
      <c r="O123" s="311"/>
      <c r="P123" s="332"/>
      <c r="Q123" s="332"/>
      <c r="R123" s="332"/>
      <c r="S123" s="333"/>
      <c r="T123" s="333"/>
      <c r="U123" s="333"/>
      <c r="V123" s="333"/>
      <c r="W123" s="333"/>
      <c r="X123" s="333"/>
      <c r="Y123" s="333"/>
      <c r="Z123" s="168"/>
    </row>
    <row r="124" spans="2:26" s="3" customFormat="1" ht="20.149999999999999" customHeight="1" thickBot="1" x14ac:dyDescent="0.3">
      <c r="B124" s="49"/>
      <c r="C124" s="180"/>
      <c r="D124" s="59"/>
      <c r="E124" s="59"/>
      <c r="F124" s="59"/>
      <c r="G124" s="932"/>
      <c r="H124" s="932"/>
      <c r="I124" s="932"/>
      <c r="J124" s="932"/>
      <c r="K124" s="932"/>
      <c r="L124" s="932"/>
      <c r="M124" s="932"/>
      <c r="N124" s="21"/>
      <c r="O124" s="180"/>
      <c r="P124" s="59"/>
      <c r="Q124" s="59"/>
      <c r="R124" s="59"/>
      <c r="S124" s="992"/>
      <c r="T124" s="992"/>
      <c r="U124" s="992"/>
      <c r="V124" s="992"/>
      <c r="W124" s="992"/>
      <c r="X124" s="992"/>
      <c r="Y124" s="992"/>
      <c r="Z124" s="21"/>
    </row>
    <row r="125" spans="2:26" s="3" customFormat="1" ht="20.149999999999999" customHeight="1" x14ac:dyDescent="0.3">
      <c r="B125" s="4027" t="s">
        <v>92</v>
      </c>
      <c r="C125" s="4028">
        <v>1370</v>
      </c>
      <c r="D125" s="4030" t="str">
        <f>VLOOKUP(C125,DataLabels,HLOOKUP($I$3,Type,2,FALSE))</f>
        <v>Drive Machine Location</v>
      </c>
      <c r="E125" s="4031"/>
      <c r="F125" s="4032"/>
      <c r="G125" s="4041"/>
      <c r="H125" s="3870"/>
      <c r="I125" s="3870"/>
      <c r="J125" s="3870"/>
      <c r="K125" s="3870"/>
      <c r="L125" s="3870"/>
      <c r="M125" s="4042"/>
      <c r="N125" s="4039"/>
      <c r="O125" s="2376">
        <v>1340</v>
      </c>
      <c r="P125" s="4016" t="str">
        <f>VLOOKUP(O125,DataLabels,HLOOKUP($I$3,Type,2,FALSE))</f>
        <v>Type of Drive</v>
      </c>
      <c r="Q125" s="4017"/>
      <c r="R125" s="4018"/>
      <c r="S125" s="4014"/>
      <c r="T125" s="3196"/>
      <c r="U125" s="3196"/>
      <c r="V125" s="3196"/>
      <c r="W125" s="3196"/>
      <c r="X125" s="3196"/>
      <c r="Y125" s="4015"/>
      <c r="Z125" s="4010"/>
    </row>
    <row r="126" spans="2:26" s="3" customFormat="1" ht="20.149999999999999" customHeight="1" x14ac:dyDescent="0.3">
      <c r="B126" s="1805"/>
      <c r="C126" s="4029"/>
      <c r="D126" s="4033"/>
      <c r="E126" s="4034"/>
      <c r="F126" s="4035"/>
      <c r="G126" s="1986"/>
      <c r="H126" s="1749"/>
      <c r="I126" s="1749"/>
      <c r="J126" s="1749"/>
      <c r="K126" s="1749"/>
      <c r="L126" s="1749"/>
      <c r="M126" s="3059"/>
      <c r="N126" s="4026"/>
      <c r="O126" s="2074"/>
      <c r="P126" s="4004"/>
      <c r="Q126" s="4005"/>
      <c r="R126" s="4006"/>
      <c r="S126" s="3193"/>
      <c r="T126" s="2666"/>
      <c r="U126" s="2666"/>
      <c r="V126" s="2666"/>
      <c r="W126" s="2666"/>
      <c r="X126" s="2666"/>
      <c r="Y126" s="3194"/>
      <c r="Z126" s="4011"/>
    </row>
    <row r="127" spans="2:26" s="3" customFormat="1" ht="20.149999999999999" customHeight="1" x14ac:dyDescent="0.3">
      <c r="B127" s="1805"/>
      <c r="C127" s="2073">
        <v>1350</v>
      </c>
      <c r="D127" s="4004" t="str">
        <f>VLOOKUP(C127,DataLabels,HLOOKUP($I$3,Type,2,FALSE))</f>
        <v>Drive Machine (Pump if Hydraulic) Make/Model</v>
      </c>
      <c r="E127" s="4005"/>
      <c r="F127" s="4006"/>
      <c r="G127" s="1984"/>
      <c r="H127" s="1747"/>
      <c r="I127" s="1747"/>
      <c r="J127" s="1747"/>
      <c r="K127" s="1747"/>
      <c r="L127" s="1747"/>
      <c r="M127" s="3047"/>
      <c r="N127" s="4026"/>
      <c r="O127" s="3055">
        <v>1670</v>
      </c>
      <c r="P127" s="3056" t="str">
        <f>VLOOKUP(O127,DataLabels,HLOOKUP($I$3,Type,2,FALSE))</f>
        <v>Max. (Rated) System Pressure
[3.19.1.2]</v>
      </c>
      <c r="Q127" s="3057"/>
      <c r="R127" s="3058"/>
      <c r="S127" s="1984"/>
      <c r="T127" s="1747"/>
      <c r="U127" s="1747"/>
      <c r="V127" s="1747"/>
      <c r="W127" s="1747"/>
      <c r="X127" s="1747"/>
      <c r="Y127" s="3047"/>
      <c r="Z127" s="4021" t="s">
        <v>108</v>
      </c>
    </row>
    <row r="128" spans="2:26" s="3" customFormat="1" ht="20.149999999999999" customHeight="1" x14ac:dyDescent="0.3">
      <c r="B128" s="1805"/>
      <c r="C128" s="2074"/>
      <c r="D128" s="4004"/>
      <c r="E128" s="4005"/>
      <c r="F128" s="4006"/>
      <c r="G128" s="1986"/>
      <c r="H128" s="1749"/>
      <c r="I128" s="1749"/>
      <c r="J128" s="1749"/>
      <c r="K128" s="1749"/>
      <c r="L128" s="1749"/>
      <c r="M128" s="3059"/>
      <c r="N128" s="4026"/>
      <c r="O128" s="3055"/>
      <c r="P128" s="3056"/>
      <c r="Q128" s="3057"/>
      <c r="R128" s="3058"/>
      <c r="S128" s="1986"/>
      <c r="T128" s="1749"/>
      <c r="U128" s="1749"/>
      <c r="V128" s="1749"/>
      <c r="W128" s="1749"/>
      <c r="X128" s="1749"/>
      <c r="Y128" s="3059"/>
      <c r="Z128" s="4021"/>
    </row>
    <row r="129" spans="2:26" s="3" customFormat="1" ht="20.149999999999999" customHeight="1" x14ac:dyDescent="0.3">
      <c r="B129" s="1805"/>
      <c r="C129" s="4036">
        <v>1344</v>
      </c>
      <c r="D129" s="4004" t="str">
        <f>VLOOKUP(C129,DataLabels,HLOOKUP($I$3,Type,2,FALSE))</f>
        <v>Brake Make / Model</v>
      </c>
      <c r="E129" s="4005"/>
      <c r="F129" s="4006"/>
      <c r="G129" s="1984"/>
      <c r="H129" s="1747"/>
      <c r="I129" s="1747"/>
      <c r="J129" s="1747"/>
      <c r="K129" s="1747"/>
      <c r="L129" s="1747"/>
      <c r="M129" s="3047"/>
      <c r="N129" s="4026"/>
      <c r="O129" s="4029">
        <v>1346</v>
      </c>
      <c r="P129" s="4004" t="str">
        <f>VLOOKUP(O129,DataLabels,HLOOKUP($I$3,Type,2,FALSE))</f>
        <v>Brake Torque</v>
      </c>
      <c r="Q129" s="4005"/>
      <c r="R129" s="4006"/>
      <c r="S129" s="1984"/>
      <c r="T129" s="1747"/>
      <c r="U129" s="1747"/>
      <c r="V129" s="1747"/>
      <c r="W129" s="1747"/>
      <c r="X129" s="1747"/>
      <c r="Y129" s="3047"/>
      <c r="Z129" s="4012" t="s">
        <v>1550</v>
      </c>
    </row>
    <row r="130" spans="2:26" s="3" customFormat="1" ht="20.149999999999999" customHeight="1" x14ac:dyDescent="0.3">
      <c r="B130" s="1805"/>
      <c r="C130" s="4036"/>
      <c r="D130" s="4004"/>
      <c r="E130" s="4005"/>
      <c r="F130" s="4006"/>
      <c r="G130" s="1986"/>
      <c r="H130" s="1749"/>
      <c r="I130" s="1749"/>
      <c r="J130" s="1749"/>
      <c r="K130" s="1749"/>
      <c r="L130" s="1749"/>
      <c r="M130" s="3059"/>
      <c r="N130" s="4026"/>
      <c r="O130" s="4029"/>
      <c r="P130" s="4004"/>
      <c r="Q130" s="4005"/>
      <c r="R130" s="4006"/>
      <c r="S130" s="1986"/>
      <c r="T130" s="1749"/>
      <c r="U130" s="1749"/>
      <c r="V130" s="1749"/>
      <c r="W130" s="1749"/>
      <c r="X130" s="1749"/>
      <c r="Y130" s="3059"/>
      <c r="Z130" s="4012"/>
    </row>
    <row r="131" spans="2:26" s="3" customFormat="1" ht="20.149999999999999" customHeight="1" x14ac:dyDescent="0.3">
      <c r="B131" s="1805"/>
      <c r="C131" s="4029">
        <v>1348</v>
      </c>
      <c r="D131" s="4004" t="str">
        <f>VLOOKUP(C131,DataLabels,HLOOKUP($I$3,Type,2,FALSE))</f>
        <v>Brake Test Weight</v>
      </c>
      <c r="E131" s="4005"/>
      <c r="F131" s="4006"/>
      <c r="G131" s="1984"/>
      <c r="H131" s="1747"/>
      <c r="I131" s="1747"/>
      <c r="J131" s="1747"/>
      <c r="K131" s="1747"/>
      <c r="L131" s="1747"/>
      <c r="M131" s="3047"/>
      <c r="N131" s="4026" t="s">
        <v>1420</v>
      </c>
      <c r="O131" s="4029">
        <v>1347</v>
      </c>
      <c r="P131" s="4004" t="str">
        <f>VLOOKUP(O131,DataLabels,HLOOKUP($I$3,Type,2,FALSE))</f>
        <v>Brake Gap</v>
      </c>
      <c r="Q131" s="4005"/>
      <c r="R131" s="4006"/>
      <c r="S131" s="1984"/>
      <c r="T131" s="1747"/>
      <c r="U131" s="1747"/>
      <c r="V131" s="1747"/>
      <c r="W131" s="1747"/>
      <c r="X131" s="1747"/>
      <c r="Y131" s="3047"/>
      <c r="Z131" s="4012" t="s">
        <v>66</v>
      </c>
    </row>
    <row r="132" spans="2:26" s="3" customFormat="1" ht="20.149999999999999" customHeight="1" x14ac:dyDescent="0.3">
      <c r="B132" s="1805"/>
      <c r="C132" s="4029"/>
      <c r="D132" s="4004"/>
      <c r="E132" s="4005"/>
      <c r="F132" s="4006"/>
      <c r="G132" s="1986"/>
      <c r="H132" s="1749"/>
      <c r="I132" s="1749"/>
      <c r="J132" s="1749"/>
      <c r="K132" s="1749"/>
      <c r="L132" s="1749"/>
      <c r="M132" s="3059"/>
      <c r="N132" s="4026"/>
      <c r="O132" s="4029"/>
      <c r="P132" s="4004"/>
      <c r="Q132" s="4005"/>
      <c r="R132" s="4006"/>
      <c r="S132" s="1986"/>
      <c r="T132" s="1749"/>
      <c r="U132" s="1749"/>
      <c r="V132" s="1749"/>
      <c r="W132" s="1749"/>
      <c r="X132" s="1749"/>
      <c r="Y132" s="3059"/>
      <c r="Z132" s="4012"/>
    </row>
    <row r="133" spans="2:26" s="3" customFormat="1" ht="20.149999999999999" customHeight="1" x14ac:dyDescent="0.3">
      <c r="B133" s="1805"/>
      <c r="C133" s="4029">
        <v>1342</v>
      </c>
      <c r="D133" s="4004" t="str">
        <f>VLOOKUP(C133,DataLabels,HLOOKUP($I$3,Type,2,FALSE))</f>
        <v>Drive Motor Output</v>
      </c>
      <c r="E133" s="4005"/>
      <c r="F133" s="4006"/>
      <c r="G133" s="1984"/>
      <c r="H133" s="1747"/>
      <c r="I133" s="1747"/>
      <c r="J133" s="1747"/>
      <c r="K133" s="1747"/>
      <c r="L133" s="1747"/>
      <c r="M133" s="3047"/>
      <c r="N133" s="4026" t="s">
        <v>265</v>
      </c>
      <c r="O133" s="4029">
        <v>101</v>
      </c>
      <c r="P133" s="4004" t="str">
        <f>VLOOKUP(O133,DataLabels,HLOOKUP($I$3,Type,2,FALSE))</f>
        <v>-</v>
      </c>
      <c r="Q133" s="4005"/>
      <c r="R133" s="4006"/>
      <c r="S133" s="1984"/>
      <c r="T133" s="1747"/>
      <c r="U133" s="1747"/>
      <c r="V133" s="1747"/>
      <c r="W133" s="1747"/>
      <c r="X133" s="1747"/>
      <c r="Y133" s="3047"/>
      <c r="Z133" s="4011"/>
    </row>
    <row r="134" spans="2:26" s="3" customFormat="1" ht="20.149999999999999" customHeight="1" x14ac:dyDescent="0.3">
      <c r="B134" s="1805"/>
      <c r="C134" s="4029"/>
      <c r="D134" s="4004"/>
      <c r="E134" s="4005"/>
      <c r="F134" s="4006"/>
      <c r="G134" s="1986"/>
      <c r="H134" s="1749"/>
      <c r="I134" s="1749"/>
      <c r="J134" s="1749"/>
      <c r="K134" s="1749"/>
      <c r="L134" s="1749"/>
      <c r="M134" s="3059"/>
      <c r="N134" s="4026" t="s">
        <v>265</v>
      </c>
      <c r="O134" s="4029"/>
      <c r="P134" s="4004"/>
      <c r="Q134" s="4005"/>
      <c r="R134" s="4006"/>
      <c r="S134" s="1986"/>
      <c r="T134" s="1749"/>
      <c r="U134" s="1749"/>
      <c r="V134" s="1749"/>
      <c r="W134" s="1749"/>
      <c r="X134" s="1749"/>
      <c r="Y134" s="3059"/>
      <c r="Z134" s="4011"/>
    </row>
    <row r="135" spans="2:26" s="3" customFormat="1" ht="20.149999999999999" customHeight="1" x14ac:dyDescent="0.3">
      <c r="B135" s="1805"/>
      <c r="C135" s="4029">
        <v>1145</v>
      </c>
      <c r="D135" s="4004" t="str">
        <f>VLOOKUP(C135,DataLabels,HLOOKUP($I$3,Type,2,FALSE))</f>
        <v>Drive sheave, sprocket or drum dia. [7.5.10(a)(1)]</v>
      </c>
      <c r="E135" s="4005"/>
      <c r="F135" s="4006"/>
      <c r="G135" s="1984"/>
      <c r="H135" s="1747"/>
      <c r="I135" s="1747"/>
      <c r="J135" s="1747"/>
      <c r="K135" s="1747"/>
      <c r="L135" s="1747"/>
      <c r="M135" s="3047"/>
      <c r="N135" s="4026" t="s">
        <v>66</v>
      </c>
      <c r="O135" s="4019">
        <v>101</v>
      </c>
      <c r="P135" s="4004" t="str">
        <f>VLOOKUP(O135,DataLabels,HLOOKUP($I$3,Type,2,FALSE))</f>
        <v>-</v>
      </c>
      <c r="Q135" s="4005"/>
      <c r="R135" s="4006"/>
      <c r="S135" s="1984"/>
      <c r="T135" s="1747"/>
      <c r="U135" s="1747"/>
      <c r="V135" s="1747"/>
      <c r="W135" s="1747"/>
      <c r="X135" s="1747"/>
      <c r="Y135" s="3047"/>
      <c r="Z135" s="4011"/>
    </row>
    <row r="136" spans="2:26" s="3" customFormat="1" ht="20.149999999999999" customHeight="1" thickBot="1" x14ac:dyDescent="0.35">
      <c r="B136" s="1806"/>
      <c r="C136" s="4037"/>
      <c r="D136" s="4007"/>
      <c r="E136" s="4008"/>
      <c r="F136" s="4009"/>
      <c r="G136" s="3182"/>
      <c r="H136" s="1759"/>
      <c r="I136" s="1759"/>
      <c r="J136" s="1759"/>
      <c r="K136" s="1759"/>
      <c r="L136" s="1759"/>
      <c r="M136" s="3048"/>
      <c r="N136" s="4038"/>
      <c r="O136" s="4020"/>
      <c r="P136" s="4007"/>
      <c r="Q136" s="4008"/>
      <c r="R136" s="4009"/>
      <c r="S136" s="3182"/>
      <c r="T136" s="1759"/>
      <c r="U136" s="1759"/>
      <c r="V136" s="1759"/>
      <c r="W136" s="1759"/>
      <c r="X136" s="1759"/>
      <c r="Y136" s="3048"/>
      <c r="Z136" s="4013"/>
    </row>
    <row r="137" spans="2:26" s="3" customFormat="1" ht="20.149999999999999" customHeight="1" thickBot="1" x14ac:dyDescent="0.3">
      <c r="B137" s="49"/>
      <c r="C137" s="180"/>
      <c r="D137" s="59"/>
      <c r="E137" s="59"/>
      <c r="F137" s="59"/>
      <c r="G137" s="932"/>
      <c r="H137" s="932"/>
      <c r="I137" s="932"/>
      <c r="J137" s="932"/>
      <c r="K137" s="932"/>
      <c r="L137" s="932"/>
      <c r="M137" s="932"/>
      <c r="N137" s="21"/>
      <c r="O137" s="180"/>
      <c r="P137" s="59"/>
      <c r="Q137" s="59"/>
      <c r="R137" s="59"/>
      <c r="S137" s="992"/>
      <c r="T137" s="992"/>
      <c r="U137" s="992"/>
      <c r="V137" s="992"/>
      <c r="W137" s="992"/>
      <c r="X137" s="992"/>
      <c r="Y137" s="992"/>
      <c r="Z137" s="21"/>
    </row>
    <row r="138" spans="2:26" s="3" customFormat="1" ht="20.149999999999999" customHeight="1" x14ac:dyDescent="0.25">
      <c r="B138" s="1729" t="s">
        <v>94</v>
      </c>
      <c r="C138" s="3882">
        <v>1380</v>
      </c>
      <c r="D138" s="3883" t="str">
        <f>VLOOKUP(C138,DataLabels,HLOOKUP($I$3,Type,2,FALSE))</f>
        <v>Type of Operation
(Type-B 'CP' Only)
[CAD 7.4.2.2(e)]</v>
      </c>
      <c r="E138" s="3883"/>
      <c r="F138" s="3884"/>
      <c r="G138" s="3080"/>
      <c r="H138" s="3081"/>
      <c r="I138" s="3081"/>
      <c r="J138" s="3081"/>
      <c r="K138" s="3081"/>
      <c r="L138" s="3081"/>
      <c r="M138" s="3081"/>
      <c r="N138" s="165"/>
      <c r="O138" s="3882">
        <v>1390</v>
      </c>
      <c r="P138" s="3883" t="str">
        <f>VLOOKUP(O138,DataLabels,HLOOKUP($I$3,Type,2,FALSE))</f>
        <v>Type of Motor Control</v>
      </c>
      <c r="Q138" s="3883"/>
      <c r="R138" s="3884"/>
      <c r="S138" s="3036"/>
      <c r="T138" s="3037"/>
      <c r="U138" s="3037"/>
      <c r="V138" s="3037"/>
      <c r="W138" s="3037"/>
      <c r="X138" s="3037"/>
      <c r="Y138" s="3037"/>
      <c r="Z138" s="159"/>
    </row>
    <row r="139" spans="2:26" s="3" customFormat="1" ht="20.149999999999999" customHeight="1" x14ac:dyDescent="0.25">
      <c r="B139" s="1730"/>
      <c r="C139" s="3779"/>
      <c r="D139" s="3784"/>
      <c r="E139" s="3784"/>
      <c r="F139" s="3785"/>
      <c r="G139" s="2665"/>
      <c r="H139" s="2666"/>
      <c r="I139" s="2666"/>
      <c r="J139" s="2666"/>
      <c r="K139" s="2666"/>
      <c r="L139" s="2666"/>
      <c r="M139" s="2666"/>
      <c r="N139" s="55"/>
      <c r="O139" s="3779"/>
      <c r="P139" s="3784"/>
      <c r="Q139" s="3784"/>
      <c r="R139" s="3785"/>
      <c r="S139" s="1904"/>
      <c r="T139" s="1905"/>
      <c r="U139" s="1905"/>
      <c r="V139" s="1905"/>
      <c r="W139" s="1905"/>
      <c r="X139" s="1905"/>
      <c r="Y139" s="1905"/>
      <c r="Z139" s="163"/>
    </row>
    <row r="140" spans="2:26" s="3" customFormat="1" ht="20.149999999999999" customHeight="1" x14ac:dyDescent="0.25">
      <c r="B140" s="1730"/>
      <c r="C140" s="3777">
        <v>1400</v>
      </c>
      <c r="D140" s="3781" t="str">
        <f>VLOOKUP(C140,DataLabels,HLOOKUP($I$3,Type,2,FALSE))</f>
        <v>Controller</v>
      </c>
      <c r="E140" s="3889" t="s">
        <v>72</v>
      </c>
      <c r="F140" s="3890"/>
      <c r="G140" s="3025"/>
      <c r="H140" s="3026"/>
      <c r="I140" s="3026"/>
      <c r="J140" s="3026"/>
      <c r="K140" s="3026"/>
      <c r="L140" s="3026"/>
      <c r="M140" s="3026"/>
      <c r="N140" s="56"/>
      <c r="O140" s="3777">
        <v>1410</v>
      </c>
      <c r="P140" s="3781" t="str">
        <f>VLOOKUP(O140,DataLabels,HLOOKUP($I$3,Type,2,FALSE))</f>
        <v>TSSA File # for Controller</v>
      </c>
      <c r="Q140" s="3781"/>
      <c r="R140" s="3782"/>
      <c r="S140" s="1746"/>
      <c r="T140" s="1747"/>
      <c r="U140" s="1747"/>
      <c r="V140" s="1747"/>
      <c r="W140" s="1747"/>
      <c r="X140" s="1747"/>
      <c r="Y140" s="1747"/>
      <c r="Z140" s="162"/>
    </row>
    <row r="141" spans="2:26" s="3" customFormat="1" ht="20.149999999999999" customHeight="1" x14ac:dyDescent="0.25">
      <c r="B141" s="1730"/>
      <c r="C141" s="3779"/>
      <c r="D141" s="3784"/>
      <c r="E141" s="3891" t="s">
        <v>73</v>
      </c>
      <c r="F141" s="3892"/>
      <c r="G141" s="1748"/>
      <c r="H141" s="1749"/>
      <c r="I141" s="1749"/>
      <c r="J141" s="1749"/>
      <c r="K141" s="1749"/>
      <c r="L141" s="1749"/>
      <c r="M141" s="1749"/>
      <c r="N141" s="55"/>
      <c r="O141" s="3779"/>
      <c r="P141" s="3784"/>
      <c r="Q141" s="3784"/>
      <c r="R141" s="3785"/>
      <c r="S141" s="1748"/>
      <c r="T141" s="1749"/>
      <c r="U141" s="1749"/>
      <c r="V141" s="1749"/>
      <c r="W141" s="1749"/>
      <c r="X141" s="1749"/>
      <c r="Y141" s="1749"/>
      <c r="Z141" s="298"/>
    </row>
    <row r="142" spans="2:26" s="3" customFormat="1" ht="20.149999999999999" customHeight="1" x14ac:dyDescent="0.25">
      <c r="B142" s="1730"/>
      <c r="C142" s="3777">
        <v>1411</v>
      </c>
      <c r="D142" s="3800" t="str">
        <f>VLOOKUP(C142,DataLabels,HLOOKUP($I$3,Type,2,FALSE))</f>
        <v>Alteration scope includes a New Controller</v>
      </c>
      <c r="E142" s="3800"/>
      <c r="F142" s="3801"/>
      <c r="G142" s="3885"/>
      <c r="H142" s="3886"/>
      <c r="I142" s="3886"/>
      <c r="J142" s="3886"/>
      <c r="K142" s="3886"/>
      <c r="L142" s="3886"/>
      <c r="M142" s="3886"/>
      <c r="N142" s="160"/>
      <c r="O142" s="3777">
        <v>101</v>
      </c>
      <c r="P142" s="3800" t="str">
        <f>VLOOKUP(O142,DataLabels,HLOOKUP($I$3,Type,2,FALSE))</f>
        <v>-</v>
      </c>
      <c r="Q142" s="3800"/>
      <c r="R142" s="3801"/>
      <c r="S142" s="2349"/>
      <c r="T142" s="2350"/>
      <c r="U142" s="2350"/>
      <c r="V142" s="2350"/>
      <c r="W142" s="2350"/>
      <c r="X142" s="2350"/>
      <c r="Y142" s="2350"/>
      <c r="Z142" s="3998"/>
    </row>
    <row r="143" spans="2:26" s="3" customFormat="1" ht="19.5" customHeight="1" thickBot="1" x14ac:dyDescent="0.3">
      <c r="B143" s="1731"/>
      <c r="C143" s="3778"/>
      <c r="D143" s="3803"/>
      <c r="E143" s="3803"/>
      <c r="F143" s="3804"/>
      <c r="G143" s="3887"/>
      <c r="H143" s="3888"/>
      <c r="I143" s="3888"/>
      <c r="J143" s="3888"/>
      <c r="K143" s="3888"/>
      <c r="L143" s="3888"/>
      <c r="M143" s="3888"/>
      <c r="N143" s="167"/>
      <c r="O143" s="3778"/>
      <c r="P143" s="3803"/>
      <c r="Q143" s="3803"/>
      <c r="R143" s="3804"/>
      <c r="S143" s="1758"/>
      <c r="T143" s="1759"/>
      <c r="U143" s="1759"/>
      <c r="V143" s="1759"/>
      <c r="W143" s="1759"/>
      <c r="X143" s="1759"/>
      <c r="Y143" s="1759"/>
      <c r="Z143" s="4003"/>
    </row>
    <row r="144" spans="2:26" s="3" customFormat="1" ht="19.5" customHeight="1" thickBot="1" x14ac:dyDescent="0.3">
      <c r="B144" s="49"/>
      <c r="C144" s="180"/>
      <c r="D144" s="59"/>
      <c r="E144" s="59"/>
      <c r="F144" s="59"/>
      <c r="G144" s="932"/>
      <c r="H144" s="932"/>
      <c r="I144" s="932"/>
      <c r="J144" s="932"/>
      <c r="K144" s="932"/>
      <c r="L144" s="932"/>
      <c r="M144" s="932"/>
      <c r="N144" s="21"/>
      <c r="O144" s="180"/>
      <c r="P144" s="59"/>
      <c r="Q144" s="59"/>
      <c r="R144" s="59"/>
      <c r="S144" s="992"/>
      <c r="T144" s="992"/>
      <c r="U144" s="992"/>
      <c r="V144" s="992"/>
      <c r="W144" s="992"/>
      <c r="X144" s="992"/>
      <c r="Y144" s="992"/>
      <c r="Z144" s="21"/>
    </row>
    <row r="145" spans="2:26" s="3" customFormat="1" ht="20.149999999999999" customHeight="1" x14ac:dyDescent="0.3">
      <c r="B145" s="2322" t="s">
        <v>97</v>
      </c>
      <c r="C145" s="2376">
        <v>1520</v>
      </c>
      <c r="D145" s="3873" t="str">
        <f>VLOOKUP(C145,DataLabels,HLOOKUP($I$3,Type,2,FALSE))</f>
        <v>Number of Cylinders</v>
      </c>
      <c r="E145" s="3873"/>
      <c r="F145" s="3874"/>
      <c r="G145" s="3877"/>
      <c r="H145" s="3878"/>
      <c r="I145" s="3878"/>
      <c r="J145" s="3878"/>
      <c r="K145" s="3878"/>
      <c r="L145" s="3878"/>
      <c r="M145" s="3878"/>
      <c r="N145" s="1328"/>
      <c r="O145" s="3881">
        <v>1530</v>
      </c>
      <c r="P145" s="3031" t="str">
        <f>VLOOKUP(O145,DataLabels,HLOOKUP($I$3,Type,2,FALSE))</f>
        <v>Number of Stages</v>
      </c>
      <c r="Q145" s="3031"/>
      <c r="R145" s="3032"/>
      <c r="S145" s="3195"/>
      <c r="T145" s="3196"/>
      <c r="U145" s="3196"/>
      <c r="V145" s="3196"/>
      <c r="W145" s="3196"/>
      <c r="X145" s="3196"/>
      <c r="Y145" s="3196"/>
      <c r="Z145" s="1248"/>
    </row>
    <row r="146" spans="2:26" s="3" customFormat="1" ht="20.149999999999999" customHeight="1" x14ac:dyDescent="0.3">
      <c r="B146" s="1730"/>
      <c r="C146" s="2074"/>
      <c r="D146" s="3875"/>
      <c r="E146" s="3875"/>
      <c r="F146" s="3876"/>
      <c r="G146" s="3879"/>
      <c r="H146" s="3880"/>
      <c r="I146" s="3880"/>
      <c r="J146" s="3880"/>
      <c r="K146" s="3880"/>
      <c r="L146" s="3880"/>
      <c r="M146" s="3880"/>
      <c r="N146" s="183"/>
      <c r="O146" s="2281"/>
      <c r="P146" s="2288"/>
      <c r="Q146" s="2288"/>
      <c r="R146" s="2289"/>
      <c r="S146" s="2665"/>
      <c r="T146" s="2666"/>
      <c r="U146" s="2666"/>
      <c r="V146" s="2666"/>
      <c r="W146" s="2666"/>
      <c r="X146" s="2666"/>
      <c r="Y146" s="2666"/>
      <c r="Z146" s="184"/>
    </row>
    <row r="147" spans="2:26" s="3" customFormat="1" ht="20.149999999999999" customHeight="1" x14ac:dyDescent="0.3">
      <c r="B147" s="1730"/>
      <c r="C147" s="2280">
        <v>1540</v>
      </c>
      <c r="D147" s="2237" t="str">
        <f>VLOOKUP(C147,DataLabels,HLOOKUP($I$3,Type,2,FALSE))</f>
        <v>Cylinder Orientation</v>
      </c>
      <c r="E147" s="2237"/>
      <c r="F147" s="2238"/>
      <c r="G147" s="1902"/>
      <c r="H147" s="1903"/>
      <c r="I147" s="1903"/>
      <c r="J147" s="1903"/>
      <c r="K147" s="1903"/>
      <c r="L147" s="1903"/>
      <c r="M147" s="1903"/>
      <c r="N147" s="185"/>
      <c r="O147" s="2265">
        <v>1550</v>
      </c>
      <c r="P147" s="2276" t="str">
        <f>VLOOKUP(O147,DataLabels,HLOOKUP($I$3,Type,2,FALSE))</f>
        <v>Cylinder Connection
(direct or 1:2 roped)</v>
      </c>
      <c r="Q147" s="2237"/>
      <c r="R147" s="2238"/>
      <c r="S147" s="1902"/>
      <c r="T147" s="1903"/>
      <c r="U147" s="1903"/>
      <c r="V147" s="1903"/>
      <c r="W147" s="1903"/>
      <c r="X147" s="1903"/>
      <c r="Y147" s="1903"/>
      <c r="Z147" s="179"/>
    </row>
    <row r="148" spans="2:26" s="3" customFormat="1" ht="20.149999999999999" customHeight="1" x14ac:dyDescent="0.3">
      <c r="B148" s="1730"/>
      <c r="C148" s="2281"/>
      <c r="D148" s="2288"/>
      <c r="E148" s="2288"/>
      <c r="F148" s="2289"/>
      <c r="G148" s="1904"/>
      <c r="H148" s="1905"/>
      <c r="I148" s="1905"/>
      <c r="J148" s="1905"/>
      <c r="K148" s="1905"/>
      <c r="L148" s="1905"/>
      <c r="M148" s="1905"/>
      <c r="N148" s="183"/>
      <c r="O148" s="2271"/>
      <c r="P148" s="2277"/>
      <c r="Q148" s="2288"/>
      <c r="R148" s="2289"/>
      <c r="S148" s="1904"/>
      <c r="T148" s="1905"/>
      <c r="U148" s="1905"/>
      <c r="V148" s="1905"/>
      <c r="W148" s="1905"/>
      <c r="X148" s="1905"/>
      <c r="Y148" s="1905"/>
      <c r="Z148" s="184"/>
    </row>
    <row r="149" spans="2:26" s="3" customFormat="1" ht="20.149999999999999" customHeight="1" x14ac:dyDescent="0.25">
      <c r="B149" s="1730"/>
      <c r="C149" s="2280">
        <v>1570</v>
      </c>
      <c r="D149" s="2237" t="str">
        <f>VLOOKUP(C149,DataLabels,HLOOKUP($I$3,Type,2,FALSE))</f>
        <v>Plunger O/D
[8.2.8.1]</v>
      </c>
      <c r="E149" s="2238"/>
      <c r="F149" s="239" t="s">
        <v>98</v>
      </c>
      <c r="G149" s="1822"/>
      <c r="H149" s="1823"/>
      <c r="I149" s="61" t="s">
        <v>66</v>
      </c>
      <c r="J149" s="239" t="s">
        <v>99</v>
      </c>
      <c r="K149" s="1822"/>
      <c r="L149" s="1823"/>
      <c r="M149" s="1823"/>
      <c r="N149" s="56" t="s">
        <v>66</v>
      </c>
      <c r="O149" s="2265">
        <v>101</v>
      </c>
      <c r="P149" s="2276" t="str">
        <f>VLOOKUP(O149,DataLabels,HLOOKUP($I$3,Type,2,FALSE))</f>
        <v>-</v>
      </c>
      <c r="Q149" s="2237"/>
      <c r="R149" s="2238"/>
      <c r="S149" s="1746"/>
      <c r="T149" s="1747"/>
      <c r="U149" s="1747"/>
      <c r="V149" s="1747"/>
      <c r="W149" s="1747"/>
      <c r="X149" s="1747"/>
      <c r="Y149" s="1747"/>
      <c r="Z149" s="3998"/>
    </row>
    <row r="150" spans="2:26" s="3" customFormat="1" ht="20.149999999999999" customHeight="1" x14ac:dyDescent="0.25">
      <c r="B150" s="1730"/>
      <c r="C150" s="2281"/>
      <c r="D150" s="2288"/>
      <c r="E150" s="2289"/>
      <c r="F150" s="240" t="s">
        <v>100</v>
      </c>
      <c r="G150" s="1797"/>
      <c r="H150" s="1798"/>
      <c r="I150" s="57" t="s">
        <v>66</v>
      </c>
      <c r="J150" s="187"/>
      <c r="K150" s="2234"/>
      <c r="L150" s="2234"/>
      <c r="M150" s="2234"/>
      <c r="N150" s="62"/>
      <c r="O150" s="2271"/>
      <c r="P150" s="2277"/>
      <c r="Q150" s="2288"/>
      <c r="R150" s="2289"/>
      <c r="S150" s="1748"/>
      <c r="T150" s="1749"/>
      <c r="U150" s="1749"/>
      <c r="V150" s="1749"/>
      <c r="W150" s="1749"/>
      <c r="X150" s="1749"/>
      <c r="Y150" s="1749"/>
      <c r="Z150" s="3998"/>
    </row>
    <row r="151" spans="2:26" s="3" customFormat="1" ht="20.149999999999999" customHeight="1" x14ac:dyDescent="0.25">
      <c r="B151" s="1730"/>
      <c r="C151" s="2280">
        <v>1580</v>
      </c>
      <c r="D151" s="2237" t="str">
        <f>VLOOKUP(C151,DataLabels,HLOOKUP($I$3,Type,2,FALSE))</f>
        <v>Plunger Free Length
[8.2.8.1.1]</v>
      </c>
      <c r="E151" s="2238"/>
      <c r="F151" s="239" t="s">
        <v>101</v>
      </c>
      <c r="G151" s="1822"/>
      <c r="H151" s="1823"/>
      <c r="I151" s="61" t="s">
        <v>66</v>
      </c>
      <c r="J151" s="239" t="s">
        <v>102</v>
      </c>
      <c r="K151" s="1822"/>
      <c r="L151" s="1823"/>
      <c r="M151" s="1823"/>
      <c r="N151" s="56" t="s">
        <v>66</v>
      </c>
      <c r="O151" s="2265">
        <v>1590</v>
      </c>
      <c r="P151" s="2276" t="str">
        <f>VLOOKUP(O151,DataLabels,HLOOKUP($I$3,Type,2,FALSE))</f>
        <v>Plunger Wall
[8.2.8.1]</v>
      </c>
      <c r="Q151" s="2238"/>
      <c r="R151" s="239" t="s">
        <v>103</v>
      </c>
      <c r="S151" s="2374"/>
      <c r="T151" s="2375"/>
      <c r="U151" s="172" t="s">
        <v>66</v>
      </c>
      <c r="V151" s="962" t="s">
        <v>104</v>
      </c>
      <c r="W151" s="2374"/>
      <c r="X151" s="2375"/>
      <c r="Y151" s="2375"/>
      <c r="Z151" s="173" t="s">
        <v>66</v>
      </c>
    </row>
    <row r="152" spans="2:26" s="3" customFormat="1" ht="20.149999999999999" customHeight="1" x14ac:dyDescent="0.25">
      <c r="B152" s="1730"/>
      <c r="C152" s="2281"/>
      <c r="D152" s="2288"/>
      <c r="E152" s="2289"/>
      <c r="F152" s="240" t="s">
        <v>105</v>
      </c>
      <c r="G152" s="1797"/>
      <c r="H152" s="1798"/>
      <c r="I152" s="57" t="s">
        <v>66</v>
      </c>
      <c r="J152" s="187"/>
      <c r="K152" s="2234"/>
      <c r="L152" s="2234"/>
      <c r="M152" s="2234"/>
      <c r="N152" s="62"/>
      <c r="O152" s="2271"/>
      <c r="P152" s="2277"/>
      <c r="Q152" s="2289"/>
      <c r="R152" s="240" t="s">
        <v>106</v>
      </c>
      <c r="S152" s="1797"/>
      <c r="T152" s="1798"/>
      <c r="U152" s="57" t="s">
        <v>66</v>
      </c>
      <c r="V152" s="187"/>
      <c r="W152" s="2234"/>
      <c r="X152" s="2234"/>
      <c r="Y152" s="2234"/>
      <c r="Z152" s="171"/>
    </row>
    <row r="153" spans="2:26" s="3" customFormat="1" ht="20.149999999999999" customHeight="1" x14ac:dyDescent="0.3">
      <c r="B153" s="1730"/>
      <c r="C153" s="2280">
        <v>1600</v>
      </c>
      <c r="D153" s="2252" t="str">
        <f>VLOOKUP(C153,DataLabels,HLOOKUP($I$3,Type,2,FALSE))</f>
        <v>Safety Bulkhead or Double Cylinder
[3.18.3.4]</v>
      </c>
      <c r="E153" s="2252"/>
      <c r="F153" s="2253"/>
      <c r="G153" s="2663"/>
      <c r="H153" s="2664"/>
      <c r="I153" s="2664"/>
      <c r="J153" s="2664"/>
      <c r="K153" s="2664"/>
      <c r="L153" s="2664"/>
      <c r="M153" s="2664"/>
      <c r="N153" s="188"/>
      <c r="O153" s="3024">
        <v>1610</v>
      </c>
      <c r="P153" s="3027" t="str">
        <f>VLOOKUP(O153,DataLabels,HLOOKUP($I$3,Type,2,FALSE))</f>
        <v>Plunger Weight
[3.16.3(b)]</v>
      </c>
      <c r="Q153" s="3028"/>
      <c r="R153" s="3029"/>
      <c r="S153" s="1746"/>
      <c r="T153" s="1747"/>
      <c r="U153" s="1747"/>
      <c r="V153" s="1747"/>
      <c r="W153" s="1747"/>
      <c r="X153" s="1747"/>
      <c r="Y153" s="1747"/>
      <c r="Z153" s="63"/>
    </row>
    <row r="154" spans="2:26" s="3" customFormat="1" ht="20.149999999999999" customHeight="1" x14ac:dyDescent="0.25">
      <c r="B154" s="1730"/>
      <c r="C154" s="2281"/>
      <c r="D154" s="2255"/>
      <c r="E154" s="2255"/>
      <c r="F154" s="2256"/>
      <c r="G154" s="2665"/>
      <c r="H154" s="2666"/>
      <c r="I154" s="2666"/>
      <c r="J154" s="2666"/>
      <c r="K154" s="2666"/>
      <c r="L154" s="2666"/>
      <c r="M154" s="2666"/>
      <c r="N154" s="183"/>
      <c r="O154" s="2271"/>
      <c r="P154" s="2277"/>
      <c r="Q154" s="2288"/>
      <c r="R154" s="2289"/>
      <c r="S154" s="1748"/>
      <c r="T154" s="1749"/>
      <c r="U154" s="1749"/>
      <c r="V154" s="1749"/>
      <c r="W154" s="1749"/>
      <c r="X154" s="1749"/>
      <c r="Y154" s="1749"/>
      <c r="Z154" s="163" t="s">
        <v>62</v>
      </c>
    </row>
    <row r="155" spans="2:26" s="3" customFormat="1" ht="20.149999999999999" customHeight="1" x14ac:dyDescent="0.3">
      <c r="B155" s="1730"/>
      <c r="C155" s="2073">
        <v>1620</v>
      </c>
      <c r="D155" s="3028" t="str">
        <f>VLOOKUP(C155,DataLabels,HLOOKUP($I$3,Type,2,FALSE))</f>
        <v>Cylinder Corrosion Protection
[3.18.3.8]</v>
      </c>
      <c r="E155" s="3028"/>
      <c r="F155" s="3029"/>
      <c r="G155" s="3871"/>
      <c r="H155" s="3872"/>
      <c r="I155" s="3872"/>
      <c r="J155" s="3872"/>
      <c r="K155" s="3872"/>
      <c r="L155" s="3872"/>
      <c r="M155" s="3872"/>
      <c r="N155" s="185"/>
      <c r="O155" s="2265">
        <v>101</v>
      </c>
      <c r="P155" s="2276" t="str">
        <f>VLOOKUP(O155,DataLabels,HLOOKUP($I$3,Type,2,FALSE))</f>
        <v>-</v>
      </c>
      <c r="Q155" s="2237"/>
      <c r="R155" s="2238"/>
      <c r="S155" s="1746"/>
      <c r="T155" s="1747"/>
      <c r="U155" s="1747"/>
      <c r="V155" s="1747"/>
      <c r="W155" s="1747"/>
      <c r="X155" s="1747"/>
      <c r="Y155" s="1747"/>
      <c r="Z155" s="3998"/>
    </row>
    <row r="156" spans="2:26" s="3" customFormat="1" ht="20.149999999999999" customHeight="1" thickBot="1" x14ac:dyDescent="0.35">
      <c r="B156" s="1731"/>
      <c r="C156" s="2235"/>
      <c r="D156" s="2240"/>
      <c r="E156" s="2240"/>
      <c r="F156" s="2241"/>
      <c r="G156" s="3082"/>
      <c r="H156" s="3083"/>
      <c r="I156" s="3083"/>
      <c r="J156" s="3083"/>
      <c r="K156" s="3083"/>
      <c r="L156" s="3083"/>
      <c r="M156" s="3083"/>
      <c r="N156" s="182"/>
      <c r="O156" s="2266"/>
      <c r="P156" s="2474"/>
      <c r="Q156" s="2240"/>
      <c r="R156" s="2241"/>
      <c r="S156" s="1758"/>
      <c r="T156" s="1759"/>
      <c r="U156" s="1759"/>
      <c r="V156" s="1759"/>
      <c r="W156" s="1759"/>
      <c r="X156" s="1759"/>
      <c r="Y156" s="1759"/>
      <c r="Z156" s="4003"/>
    </row>
    <row r="157" spans="2:26" s="3" customFormat="1" ht="20.149999999999999" customHeight="1" thickBot="1" x14ac:dyDescent="0.3">
      <c r="B157" s="49"/>
      <c r="C157" s="180"/>
      <c r="D157" s="59"/>
      <c r="E157" s="59"/>
      <c r="F157" s="59"/>
      <c r="G157" s="932"/>
      <c r="H157" s="932"/>
      <c r="I157" s="932"/>
      <c r="J157" s="932"/>
      <c r="K157" s="932"/>
      <c r="L157" s="932"/>
      <c r="M157" s="932"/>
      <c r="N157" s="21"/>
      <c r="O157" s="180"/>
      <c r="P157" s="59"/>
      <c r="Q157" s="59"/>
      <c r="R157" s="59"/>
      <c r="S157" s="992"/>
      <c r="T157" s="992"/>
      <c r="U157" s="992"/>
      <c r="V157" s="992"/>
      <c r="W157" s="992"/>
      <c r="X157" s="992"/>
      <c r="Y157" s="992"/>
      <c r="Z157" s="21"/>
    </row>
    <row r="158" spans="2:26" s="3" customFormat="1" ht="20.149999999999999" customHeight="1" x14ac:dyDescent="0.3">
      <c r="B158" s="2322" t="s">
        <v>107</v>
      </c>
      <c r="C158" s="2376">
        <v>1630</v>
      </c>
      <c r="D158" s="3031" t="str">
        <f>VLOOKUP(C158,DataLabels,HLOOKUP($I$3,Type,2,FALSE))</f>
        <v>Control Valve</v>
      </c>
      <c r="E158" s="3866" t="s">
        <v>72</v>
      </c>
      <c r="F158" s="3867"/>
      <c r="G158" s="3022"/>
      <c r="H158" s="3023"/>
      <c r="I158" s="3023"/>
      <c r="J158" s="3023"/>
      <c r="K158" s="3023"/>
      <c r="L158" s="3023"/>
      <c r="M158" s="3023"/>
      <c r="N158" s="189"/>
      <c r="O158" s="3035">
        <v>1640</v>
      </c>
      <c r="P158" s="3868" t="str">
        <f>VLOOKUP(O158,DataLabels,HLOOKUP($I$3,Type,2,FALSE))</f>
        <v>Control Valve Lab &amp; File # if not CSA Listed
[3.19.4.6]</v>
      </c>
      <c r="Q158" s="3031"/>
      <c r="R158" s="3032"/>
      <c r="S158" s="3869"/>
      <c r="T158" s="3870"/>
      <c r="U158" s="3870"/>
      <c r="V158" s="3870"/>
      <c r="W158" s="3870"/>
      <c r="X158" s="3870"/>
      <c r="Y158" s="3870"/>
      <c r="Z158" s="1248"/>
    </row>
    <row r="159" spans="2:26" s="3" customFormat="1" ht="20.149999999999999" customHeight="1" x14ac:dyDescent="0.25">
      <c r="B159" s="1730"/>
      <c r="C159" s="2074"/>
      <c r="D159" s="2288"/>
      <c r="E159" s="2263" t="s">
        <v>73</v>
      </c>
      <c r="F159" s="2264"/>
      <c r="G159" s="2072"/>
      <c r="H159" s="2035"/>
      <c r="I159" s="2035"/>
      <c r="J159" s="2035"/>
      <c r="K159" s="2035"/>
      <c r="L159" s="2035"/>
      <c r="M159" s="2035"/>
      <c r="N159" s="55"/>
      <c r="O159" s="2271"/>
      <c r="P159" s="2277"/>
      <c r="Q159" s="2288"/>
      <c r="R159" s="2289"/>
      <c r="S159" s="1748"/>
      <c r="T159" s="1749"/>
      <c r="U159" s="1749"/>
      <c r="V159" s="1749"/>
      <c r="W159" s="1749"/>
      <c r="X159" s="1749"/>
      <c r="Y159" s="1749"/>
      <c r="Z159" s="184"/>
    </row>
    <row r="160" spans="2:26" s="3" customFormat="1" ht="20.149999999999999" customHeight="1" x14ac:dyDescent="0.3">
      <c r="B160" s="1730"/>
      <c r="C160" s="2265">
        <v>1650</v>
      </c>
      <c r="D160" s="2237" t="str">
        <f>VLOOKUP(C160,DataLabels,HLOOKUP($I$3,Type,2,FALSE))</f>
        <v>Overspeed Valve
[3.19.4.7]</v>
      </c>
      <c r="E160" s="2278" t="s">
        <v>72</v>
      </c>
      <c r="F160" s="2279"/>
      <c r="G160" s="1822"/>
      <c r="H160" s="1823"/>
      <c r="I160" s="1823"/>
      <c r="J160" s="1823"/>
      <c r="K160" s="1823"/>
      <c r="L160" s="1823"/>
      <c r="M160" s="1823"/>
      <c r="N160" s="190"/>
      <c r="O160" s="2265">
        <v>1660</v>
      </c>
      <c r="P160" s="2276" t="str">
        <f>VLOOKUP(O160,DataLabels,HLOOKUP($I$3,Type,2,FALSE))</f>
        <v>Overspeed Valve TSSA File No.</v>
      </c>
      <c r="Q160" s="2237"/>
      <c r="R160" s="2238"/>
      <c r="S160" s="1746"/>
      <c r="T160" s="1747"/>
      <c r="U160" s="1747"/>
      <c r="V160" s="1747"/>
      <c r="W160" s="1747"/>
      <c r="X160" s="1747"/>
      <c r="Y160" s="1747"/>
      <c r="Z160" s="63"/>
    </row>
    <row r="161" spans="2:26" s="3" customFormat="1" ht="20.149999999999999" customHeight="1" x14ac:dyDescent="0.3">
      <c r="B161" s="1730"/>
      <c r="C161" s="2271"/>
      <c r="D161" s="2288"/>
      <c r="E161" s="2263" t="s">
        <v>73</v>
      </c>
      <c r="F161" s="2264"/>
      <c r="G161" s="1748"/>
      <c r="H161" s="1749"/>
      <c r="I161" s="1749"/>
      <c r="J161" s="1749"/>
      <c r="K161" s="1749"/>
      <c r="L161" s="1749"/>
      <c r="M161" s="1749"/>
      <c r="N161" s="183"/>
      <c r="O161" s="2271"/>
      <c r="P161" s="2277"/>
      <c r="Q161" s="2288"/>
      <c r="R161" s="2289"/>
      <c r="S161" s="1748"/>
      <c r="T161" s="1749"/>
      <c r="U161" s="1749"/>
      <c r="V161" s="1749"/>
      <c r="W161" s="1749"/>
      <c r="X161" s="1749"/>
      <c r="Y161" s="1749"/>
      <c r="Z161" s="184"/>
    </row>
    <row r="162" spans="2:26" s="3" customFormat="1" ht="20.149999999999999" customHeight="1" x14ac:dyDescent="0.3">
      <c r="B162" s="1730"/>
      <c r="C162" s="3024">
        <v>1670</v>
      </c>
      <c r="D162" s="3019" t="str">
        <f>VLOOKUP(C162,DataLabels,HLOOKUP($I$3,Type,2,FALSE))</f>
        <v>Max. (Rated) System Pressure
[3.19.1.2]</v>
      </c>
      <c r="E162" s="3019"/>
      <c r="F162" s="3020"/>
      <c r="G162" s="3021"/>
      <c r="H162" s="2724"/>
      <c r="I162" s="2724"/>
      <c r="J162" s="2724"/>
      <c r="K162" s="2724"/>
      <c r="L162" s="2724"/>
      <c r="M162" s="2724"/>
      <c r="N162" s="188"/>
      <c r="O162" s="2265">
        <v>101</v>
      </c>
      <c r="P162" s="2276" t="str">
        <f>VLOOKUP(O162,DataLabels,HLOOKUP($I$3,Type,2,FALSE))</f>
        <v>-</v>
      </c>
      <c r="Q162" s="2237"/>
      <c r="R162" s="2238"/>
      <c r="S162" s="1746"/>
      <c r="T162" s="1747"/>
      <c r="U162" s="1747"/>
      <c r="V162" s="1747"/>
      <c r="W162" s="1747"/>
      <c r="X162" s="1747"/>
      <c r="Y162" s="1747"/>
      <c r="Z162" s="3998"/>
    </row>
    <row r="163" spans="2:26" s="3" customFormat="1" ht="20.149999999999999" customHeight="1" thickBot="1" x14ac:dyDescent="0.3">
      <c r="B163" s="1731"/>
      <c r="C163" s="2266"/>
      <c r="D163" s="2268"/>
      <c r="E163" s="2268"/>
      <c r="F163" s="2269"/>
      <c r="G163" s="2188"/>
      <c r="H163" s="1960"/>
      <c r="I163" s="1960"/>
      <c r="J163" s="1960"/>
      <c r="K163" s="1960"/>
      <c r="L163" s="1960"/>
      <c r="M163" s="1960"/>
      <c r="N163" s="191" t="s">
        <v>108</v>
      </c>
      <c r="O163" s="2266"/>
      <c r="P163" s="2474"/>
      <c r="Q163" s="2240"/>
      <c r="R163" s="2241"/>
      <c r="S163" s="1758"/>
      <c r="T163" s="1759"/>
      <c r="U163" s="1759"/>
      <c r="V163" s="1759"/>
      <c r="W163" s="1759"/>
      <c r="X163" s="1759"/>
      <c r="Y163" s="1759"/>
      <c r="Z163" s="4003"/>
    </row>
    <row r="164" spans="2:26" s="3" customFormat="1" ht="20.149999999999999" customHeight="1" thickBot="1" x14ac:dyDescent="0.35">
      <c r="B164" s="129"/>
      <c r="C164" s="313"/>
      <c r="D164" s="314"/>
      <c r="E164" s="314"/>
      <c r="F164" s="314"/>
      <c r="G164" s="315"/>
      <c r="H164" s="315"/>
      <c r="I164" s="315"/>
      <c r="J164" s="315"/>
      <c r="K164" s="315"/>
      <c r="L164" s="315"/>
      <c r="M164" s="315"/>
      <c r="N164" s="83"/>
      <c r="O164" s="83"/>
      <c r="P164" s="83"/>
      <c r="Q164" s="83"/>
      <c r="R164" s="83"/>
      <c r="S164" s="83"/>
      <c r="T164" s="83"/>
      <c r="U164" s="83"/>
      <c r="V164" s="83"/>
      <c r="W164" s="83"/>
      <c r="X164" s="83"/>
      <c r="Y164" s="83"/>
      <c r="Z164" s="83"/>
    </row>
    <row r="165" spans="2:26" s="3" customFormat="1" ht="20.149999999999999" customHeight="1" x14ac:dyDescent="0.3">
      <c r="B165" s="3003" t="s">
        <v>109</v>
      </c>
      <c r="C165" s="3815" t="str">
        <f>VLOOKUP(B165,DataLabels,HLOOKUP($I$3,Type,2,FALSE))</f>
        <v>PART C1 - Provide an electrical schematic drawing indicating conformance with 7.5.11, 7.5.12 for electric material lifts or indicating conformance with 7.6.7 and 7.6.8 for hydraulic elevators.  Schematics must also meet the requirements of 8.6.1.6.3(a).  Contactors and relays used in critical operating circuits shall be clearly identified (see 2.26.3)</v>
      </c>
      <c r="D165" s="3816"/>
      <c r="E165" s="3816"/>
      <c r="F165" s="3816"/>
      <c r="G165" s="3816"/>
      <c r="H165" s="3816"/>
      <c r="I165" s="3816"/>
      <c r="J165" s="3816"/>
      <c r="K165" s="3816"/>
      <c r="L165" s="3816"/>
      <c r="M165" s="3816"/>
      <c r="N165" s="3816"/>
      <c r="O165" s="3816"/>
      <c r="P165" s="3816"/>
      <c r="Q165" s="3816"/>
      <c r="R165" s="3816"/>
      <c r="S165" s="3816"/>
      <c r="T165" s="3816"/>
      <c r="U165" s="3816"/>
      <c r="V165" s="3816"/>
      <c r="W165" s="3816"/>
      <c r="X165" s="3816"/>
      <c r="Y165" s="3816"/>
      <c r="Z165" s="3817"/>
    </row>
    <row r="166" spans="2:26" s="3" customFormat="1" ht="20.149999999999999" customHeight="1" x14ac:dyDescent="0.3">
      <c r="B166" s="3004"/>
      <c r="C166" s="3818"/>
      <c r="D166" s="3819"/>
      <c r="E166" s="3819"/>
      <c r="F166" s="3819"/>
      <c r="G166" s="3819"/>
      <c r="H166" s="3819"/>
      <c r="I166" s="3819"/>
      <c r="J166" s="3819"/>
      <c r="K166" s="3819"/>
      <c r="L166" s="3819"/>
      <c r="M166" s="3819"/>
      <c r="N166" s="3819"/>
      <c r="O166" s="3819"/>
      <c r="P166" s="3819"/>
      <c r="Q166" s="3819"/>
      <c r="R166" s="3819"/>
      <c r="S166" s="3819"/>
      <c r="T166" s="3819"/>
      <c r="U166" s="3819"/>
      <c r="V166" s="3819"/>
      <c r="W166" s="3819"/>
      <c r="X166" s="3819"/>
      <c r="Y166" s="3819"/>
      <c r="Z166" s="3820"/>
    </row>
    <row r="167" spans="2:26" s="3" customFormat="1" ht="20.149999999999999" customHeight="1" thickBot="1" x14ac:dyDescent="0.35">
      <c r="B167" s="3005"/>
      <c r="C167" s="3851"/>
      <c r="D167" s="3852"/>
      <c r="E167" s="3852"/>
      <c r="F167" s="3852"/>
      <c r="G167" s="3852"/>
      <c r="H167" s="3852"/>
      <c r="I167" s="3852"/>
      <c r="J167" s="3852"/>
      <c r="K167" s="3852"/>
      <c r="L167" s="3852"/>
      <c r="M167" s="3852"/>
      <c r="N167" s="3852"/>
      <c r="O167" s="3852"/>
      <c r="P167" s="3852"/>
      <c r="Q167" s="3852"/>
      <c r="R167" s="3852"/>
      <c r="S167" s="3852"/>
      <c r="T167" s="3852"/>
      <c r="U167" s="3852"/>
      <c r="V167" s="3852"/>
      <c r="W167" s="3852"/>
      <c r="X167" s="3852"/>
      <c r="Y167" s="3852"/>
      <c r="Z167" s="3853"/>
    </row>
    <row r="168" spans="2:26" s="3" customFormat="1" ht="20.149999999999999" customHeight="1" thickBot="1" x14ac:dyDescent="0.35">
      <c r="B168" s="192"/>
      <c r="C168" s="193"/>
      <c r="D168" s="194"/>
      <c r="E168" s="194"/>
      <c r="F168" s="194"/>
      <c r="G168" s="194"/>
      <c r="H168" s="194"/>
      <c r="I168" s="194"/>
      <c r="J168" s="194"/>
      <c r="K168" s="194"/>
      <c r="L168" s="194"/>
      <c r="M168" s="194"/>
      <c r="N168" s="194"/>
      <c r="O168" s="194"/>
      <c r="P168" s="194"/>
      <c r="Q168" s="194"/>
      <c r="R168" s="194"/>
      <c r="S168" s="194"/>
      <c r="T168" s="194"/>
      <c r="U168" s="194"/>
      <c r="V168" s="194"/>
      <c r="W168" s="194"/>
      <c r="X168" s="194"/>
      <c r="Y168" s="194"/>
      <c r="Z168" s="193"/>
    </row>
    <row r="169" spans="2:26" s="3" customFormat="1" ht="20.149999999999999" customHeight="1" x14ac:dyDescent="0.3">
      <c r="B169" s="1729" t="s">
        <v>110</v>
      </c>
      <c r="C169" s="3815" t="str">
        <f>VLOOKUP(B169,DataLabels,HLOOKUP($I$3,Type,2,FALSE))</f>
        <v>PART C2 - In addition to the schematic, provide a written conformance document to explain how compliance with the following requirements are met (where applicable) if it is not possible to demonstrate compliance in the schematic.</v>
      </c>
      <c r="D169" s="3816"/>
      <c r="E169" s="3816"/>
      <c r="F169" s="3816"/>
      <c r="G169" s="3816"/>
      <c r="H169" s="3816"/>
      <c r="I169" s="3816"/>
      <c r="J169" s="3816"/>
      <c r="K169" s="3816"/>
      <c r="L169" s="3816"/>
      <c r="M169" s="3816"/>
      <c r="N169" s="3816"/>
      <c r="O169" s="3816"/>
      <c r="P169" s="3816"/>
      <c r="Q169" s="3816"/>
      <c r="R169" s="3816"/>
      <c r="S169" s="3816"/>
      <c r="T169" s="3816"/>
      <c r="U169" s="3816"/>
      <c r="V169" s="3816"/>
      <c r="W169" s="3816"/>
      <c r="X169" s="3816"/>
      <c r="Y169" s="3816"/>
      <c r="Z169" s="3817"/>
    </row>
    <row r="170" spans="2:26" s="3" customFormat="1" ht="20.149999999999999" customHeight="1" thickBot="1" x14ac:dyDescent="0.35">
      <c r="B170" s="1730"/>
      <c r="C170" s="3818"/>
      <c r="D170" s="3819"/>
      <c r="E170" s="3819"/>
      <c r="F170" s="3819"/>
      <c r="G170" s="3819"/>
      <c r="H170" s="3819"/>
      <c r="I170" s="3819"/>
      <c r="J170" s="3819"/>
      <c r="K170" s="3819"/>
      <c r="L170" s="3819"/>
      <c r="M170" s="3819"/>
      <c r="N170" s="3819"/>
      <c r="O170" s="3819"/>
      <c r="P170" s="3819"/>
      <c r="Q170" s="3819"/>
      <c r="R170" s="3819"/>
      <c r="S170" s="3819"/>
      <c r="T170" s="3819"/>
      <c r="U170" s="3819"/>
      <c r="V170" s="3819"/>
      <c r="W170" s="3819"/>
      <c r="X170" s="3819"/>
      <c r="Y170" s="3819"/>
      <c r="Z170" s="3820"/>
    </row>
    <row r="171" spans="2:26" s="3" customFormat="1" ht="20.149999999999999" customHeight="1" thickTop="1" thickBot="1" x14ac:dyDescent="0.35">
      <c r="B171" s="1730"/>
      <c r="C171" s="911"/>
      <c r="D171" s="912"/>
      <c r="E171" s="913" t="s">
        <v>111</v>
      </c>
      <c r="F171" s="912"/>
      <c r="G171" s="912"/>
      <c r="H171" s="1054"/>
      <c r="I171" s="917" t="s">
        <v>2493</v>
      </c>
      <c r="J171" s="912"/>
      <c r="K171" s="912"/>
      <c r="L171" s="912"/>
      <c r="M171" s="912"/>
      <c r="N171" s="912"/>
      <c r="O171" s="914"/>
      <c r="P171" s="912"/>
      <c r="Q171" s="1056" t="s">
        <v>111</v>
      </c>
      <c r="R171" s="912"/>
      <c r="S171" s="912"/>
      <c r="T171" s="912"/>
      <c r="U171" s="912"/>
      <c r="V171" s="912"/>
      <c r="W171" s="912"/>
      <c r="X171" s="912"/>
      <c r="Y171" s="912"/>
      <c r="Z171" s="915"/>
    </row>
    <row r="172" spans="2:26" s="3" customFormat="1" ht="20.149999999999999" customHeight="1" thickTop="1" thickBot="1" x14ac:dyDescent="0.35">
      <c r="B172" s="1730"/>
      <c r="C172" s="3821" t="s">
        <v>112</v>
      </c>
      <c r="D172" s="195" t="str">
        <f>LEFT(VLOOKUP(E172+2000,DataLabels,HLOOKUP($I$3,Type,2,FALSE)),FIND("|",VLOOKUP(E172+2000,DataLabels,HLOOKUP($I$3,Type,2,FALSE)))-1)</f>
        <v>2.12.7.3.2</v>
      </c>
      <c r="E172" s="916">
        <v>1</v>
      </c>
      <c r="F172" s="3829" t="str">
        <f>MID(VLOOKUP(E172+2000,DataLabels,HLOOKUP($I$3,Type,2,FALSE)),FIND("|",VLOOKUP(E172+2000,DataLabels,HLOOKUP($I$3,Type,2,FALSE)))+1,256)</f>
        <v>Independent Speed Control on Access</v>
      </c>
      <c r="G172" s="3830"/>
      <c r="H172" s="3854"/>
      <c r="I172" s="3830"/>
      <c r="J172" s="3830"/>
      <c r="K172" s="3830"/>
      <c r="L172" s="3830"/>
      <c r="M172" s="3830"/>
      <c r="N172" s="3831"/>
      <c r="O172" s="3821" t="s">
        <v>112</v>
      </c>
      <c r="P172" s="1049" t="str">
        <f>LEFT(VLOOKUP(Q172+2000,DataLabels,HLOOKUP($I$3,Type,2,FALSE)),FIND("|",VLOOKUP(Q172+2000,DataLabels,HLOOKUP($I$3,Type,2,FALSE)))-1)</f>
        <v>7.5.12.1.21/.2.26</v>
      </c>
      <c r="Q172" s="1058">
        <v>6</v>
      </c>
      <c r="R172" s="3855" t="str">
        <f>MID(VLOOKUP(Q172+2000,DataLabels,HLOOKUP($I$3,Type,2,FALSE)),FIND("|",VLOOKUP(Q172+2000,DataLabels,HLOOKUP($I$3,Type,2,FALSE)))+1,256)</f>
        <v>Single Ground / Single Failure</v>
      </c>
      <c r="S172" s="3855"/>
      <c r="T172" s="3855"/>
      <c r="U172" s="3855"/>
      <c r="V172" s="3855"/>
      <c r="W172" s="3855"/>
      <c r="X172" s="3855"/>
      <c r="Y172" s="3855"/>
      <c r="Z172" s="3856"/>
    </row>
    <row r="173" spans="2:26" s="3" customFormat="1" ht="20.149999999999999" customHeight="1" thickTop="1" thickBot="1" x14ac:dyDescent="0.35">
      <c r="B173" s="1730"/>
      <c r="C173" s="3822"/>
      <c r="D173" s="195" t="str">
        <f>LEFT(VLOOKUP(E173+2000,DataLabels,HLOOKUP($I$3,Type,2,FALSE)),FIND("|",VLOOKUP(E173+2000,DataLabels,HLOOKUP($I$3,Type,2,FALSE)))-1)</f>
        <v>2.26.1.4.1(d)(1)</v>
      </c>
      <c r="E173" s="916">
        <v>2</v>
      </c>
      <c r="F173" s="3829" t="str">
        <f>MID(VLOOKUP(E173+2000,DataLabels,HLOOKUP($I$3,Type,2,FALSE)),FIND("|",VLOOKUP(E173+2000,DataLabels,HLOOKUP($I$3,Type,2,FALSE)))+1,256)</f>
        <v>Indepndent Speed Control on Inspection</v>
      </c>
      <c r="G173" s="3830"/>
      <c r="H173" s="3830"/>
      <c r="I173" s="3830"/>
      <c r="J173" s="3830"/>
      <c r="K173" s="3830"/>
      <c r="L173" s="3830"/>
      <c r="M173" s="3830"/>
      <c r="N173" s="3831"/>
      <c r="O173" s="3822"/>
      <c r="P173" s="1049" t="str">
        <f>LEFT(VLOOKUP(Q173+2000,DataLabels,HLOOKUP($I$3,Type,2,FALSE)),FIND("|",VLOOKUP(Q173+2000,DataLabels,HLOOKUP($I$3,Type,2,FALSE)))-1)</f>
        <v>7.5.12.1.22/.2.27</v>
      </c>
      <c r="Q173" s="1058">
        <v>7</v>
      </c>
      <c r="R173" s="3855" t="str">
        <f>MID(VLOOKUP(Q173+2000,DataLabels,HLOOKUP($I$3,Type,2,FALSE)),FIND("|",VLOOKUP(Q173+2000,DataLabels,HLOOKUP($I$3,Type,2,FALSE)))+1,256)</f>
        <v>Redundancy and Checking</v>
      </c>
      <c r="S173" s="3855"/>
      <c r="T173" s="3855"/>
      <c r="U173" s="3855"/>
      <c r="V173" s="3855"/>
      <c r="W173" s="3855"/>
      <c r="X173" s="3855"/>
      <c r="Y173" s="3855"/>
      <c r="Z173" s="3856"/>
    </row>
    <row r="174" spans="2:26" s="3" customFormat="1" ht="20.149999999999999" customHeight="1" thickTop="1" thickBot="1" x14ac:dyDescent="0.35">
      <c r="B174" s="1730"/>
      <c r="C174" s="3822"/>
      <c r="D174" s="195" t="str">
        <f>LEFT(VLOOKUP(E174+2000,DataLabels,HLOOKUP($I$3,Type,2,FALSE)),FIND("|",VLOOKUP(E174+2000,DataLabels,HLOOKUP($I$3,Type,2,FALSE)))-1)</f>
        <v>2.26.4.3.2</v>
      </c>
      <c r="E174" s="916">
        <v>3</v>
      </c>
      <c r="F174" s="3829" t="str">
        <f>MID(VLOOKUP(E174+2000,DataLabels,HLOOKUP($I$3,Type,2,FALSE)),FIND("|",VLOOKUP(E174+2000,DataLabels,HLOOKUP($I$3,Type,2,FALSE)))+1,256)</f>
        <v>SIL Certification  (Incl. Conditions of Certification)</v>
      </c>
      <c r="G174" s="3830"/>
      <c r="H174" s="3830"/>
      <c r="I174" s="3830"/>
      <c r="J174" s="3830"/>
      <c r="K174" s="3830"/>
      <c r="L174" s="3830"/>
      <c r="M174" s="3830"/>
      <c r="N174" s="3831"/>
      <c r="O174" s="3822"/>
      <c r="P174" s="1055" t="str">
        <f>LEFT(VLOOKUP(Q174+2000,DataLabels,HLOOKUP($I$3,Type,2,FALSE)),FIND("|",VLOOKUP(Q174+2000,DataLabels,HLOOKUP($I$3,Type,2,FALSE)))-1)</f>
        <v>2.26.9.5 / 2.26.9.6</v>
      </c>
      <c r="Q174" s="1058">
        <v>8</v>
      </c>
      <c r="R174" s="3855" t="str">
        <f>MID(VLOOKUP(Q174+2000,DataLabels,HLOOKUP($I$3,Type,2,FALSE)),FIND("|",VLOOKUP(Q174+2000,DataLabels,HLOOKUP($I$3,Type,2,FALSE)))+1,256)</f>
        <v>Two Means to Remove Power</v>
      </c>
      <c r="S174" s="3855"/>
      <c r="T174" s="3855"/>
      <c r="U174" s="3855"/>
      <c r="V174" s="3855"/>
      <c r="W174" s="3855"/>
      <c r="X174" s="3855"/>
      <c r="Y174" s="3855"/>
      <c r="Z174" s="3856"/>
    </row>
    <row r="175" spans="2:26" s="3" customFormat="1" ht="20.149999999999999" customHeight="1" thickTop="1" x14ac:dyDescent="0.3">
      <c r="B175" s="1730"/>
      <c r="C175" s="3822"/>
      <c r="D175" s="195" t="str">
        <f>LEFT(VLOOKUP(E175+2000,DataLabels,HLOOKUP($I$3,Type,2,FALSE)),FIND("|",VLOOKUP(E175+2000,DataLabels,HLOOKUP($I$3,Type,2,FALSE)))-1)</f>
        <v>2.26.7</v>
      </c>
      <c r="E175" s="916">
        <v>4</v>
      </c>
      <c r="F175" s="3864" t="str">
        <f>MID(VLOOKUP(E175+2000,DataLabels,HLOOKUP($I$3,Type,2,FALSE)),FIND("|",VLOOKUP(E175+2000,DataLabels,HLOOKUP($I$3,Type,2,FALSE)))+1,256)</f>
        <v>Installation of Capacitors or Other Devices</v>
      </c>
      <c r="G175" s="3855"/>
      <c r="H175" s="3855"/>
      <c r="I175" s="3855"/>
      <c r="J175" s="3855"/>
      <c r="K175" s="3855"/>
      <c r="L175" s="3855"/>
      <c r="M175" s="3855"/>
      <c r="N175" s="3865"/>
      <c r="O175" s="3822"/>
      <c r="P175" s="195" t="str">
        <f>LEFT(VLOOKUP(Q175+2000,DataLabels,HLOOKUP($I$3,Type,2,FALSE)),FIND("|",VLOOKUP(Q175+2000,DataLabels,HLOOKUP($I$3,Type,2,FALSE)))-1)</f>
        <v>3.26.6.3 / 3.26.6.4</v>
      </c>
      <c r="Q175" s="1057">
        <v>9</v>
      </c>
      <c r="R175" s="3864" t="str">
        <f>MID(VLOOKUP(Q175+2000,DataLabels,HLOOKUP($I$3,Type,2,FALSE)),FIND("|",VLOOKUP(Q175+2000,DataLabels,HLOOKUP($I$3,Type,2,FALSE)))+1,256)</f>
        <v>Two Means to Remove Power</v>
      </c>
      <c r="S175" s="3855"/>
      <c r="T175" s="3855"/>
      <c r="U175" s="3855"/>
      <c r="V175" s="3855"/>
      <c r="W175" s="3855"/>
      <c r="X175" s="3855"/>
      <c r="Y175" s="3855"/>
      <c r="Z175" s="3856"/>
    </row>
    <row r="176" spans="2:26" s="3" customFormat="1" ht="20.149999999999999" customHeight="1" x14ac:dyDescent="0.3">
      <c r="B176" s="1730"/>
      <c r="C176" s="3828"/>
      <c r="D176" s="195" t="str">
        <f>LEFT(VLOOKUP(E176+2000,DataLabels,HLOOKUP($I$3,Type,2,FALSE)),FIND("|",VLOOKUP(E176+2000,DataLabels,HLOOKUP($I$3,Type,2,FALSE)))-1)</f>
        <v>2.26.8.2</v>
      </c>
      <c r="E176" s="916">
        <v>5</v>
      </c>
      <c r="F176" s="3864" t="str">
        <f>MID(VLOOKUP(E176+2000,DataLabels,HLOOKUP($I$3,Type,2,FALSE)),FIND("|",VLOOKUP(E176+2000,DataLabels,HLOOKUP($I$3,Type,2,FALSE)))+1,256)</f>
        <v>Release and Application of Driving Machine Brakes</v>
      </c>
      <c r="G176" s="3855"/>
      <c r="H176" s="3855"/>
      <c r="I176" s="3855"/>
      <c r="J176" s="3855"/>
      <c r="K176" s="3855"/>
      <c r="L176" s="3855"/>
      <c r="M176" s="3855"/>
      <c r="N176" s="3865"/>
      <c r="O176" s="3828"/>
      <c r="P176" s="195"/>
      <c r="Q176" s="916">
        <v>10</v>
      </c>
      <c r="R176" s="3864"/>
      <c r="S176" s="3855"/>
      <c r="T176" s="3855"/>
      <c r="U176" s="3855"/>
      <c r="V176" s="3855"/>
      <c r="W176" s="3855"/>
      <c r="X176" s="3855"/>
      <c r="Y176" s="3855"/>
      <c r="Z176" s="3856"/>
    </row>
    <row r="177" spans="2:26" s="3" customFormat="1" ht="20.149999999999999" customHeight="1" x14ac:dyDescent="0.25">
      <c r="B177" s="1730"/>
      <c r="C177" s="3798">
        <v>2100</v>
      </c>
      <c r="D177" s="3833" t="s">
        <v>113</v>
      </c>
      <c r="E177" s="3834"/>
      <c r="F177" s="3834"/>
      <c r="G177" s="3834"/>
      <c r="H177" s="3834" t="s">
        <v>114</v>
      </c>
      <c r="I177" s="3857"/>
      <c r="J177" s="3857"/>
      <c r="K177" s="3857"/>
      <c r="L177" s="3857"/>
      <c r="M177" s="3857"/>
      <c r="N177" s="3858"/>
      <c r="O177" s="3779">
        <v>2110</v>
      </c>
      <c r="P177" s="3859" t="s">
        <v>115</v>
      </c>
      <c r="Q177" s="3859"/>
      <c r="R177" s="3859"/>
      <c r="S177" s="2723"/>
      <c r="T177" s="2724"/>
      <c r="U177" s="2724"/>
      <c r="V177" s="2724"/>
      <c r="W177" s="2724"/>
      <c r="X177" s="2724"/>
      <c r="Y177" s="2724"/>
      <c r="Z177" s="161"/>
    </row>
    <row r="178" spans="2:26" s="3" customFormat="1" ht="20.149999999999999" customHeight="1" thickBot="1" x14ac:dyDescent="0.3">
      <c r="B178" s="1731"/>
      <c r="C178" s="3778"/>
      <c r="D178" s="3861" t="s">
        <v>116</v>
      </c>
      <c r="E178" s="3862"/>
      <c r="F178" s="3862"/>
      <c r="G178" s="3862"/>
      <c r="H178" s="3862"/>
      <c r="I178" s="3862"/>
      <c r="J178" s="3862"/>
      <c r="K178" s="3862"/>
      <c r="L178" s="3862"/>
      <c r="M178" s="3862"/>
      <c r="N178" s="3863"/>
      <c r="O178" s="3792"/>
      <c r="P178" s="3860"/>
      <c r="Q178" s="3860"/>
      <c r="R178" s="3860"/>
      <c r="S178" s="1959"/>
      <c r="T178" s="1960"/>
      <c r="U178" s="1960"/>
      <c r="V178" s="1960"/>
      <c r="W178" s="1960"/>
      <c r="X178" s="1960"/>
      <c r="Y178" s="1960"/>
      <c r="Z178" s="168"/>
    </row>
    <row r="179" spans="2:26" s="3" customFormat="1" ht="20.149999999999999" customHeight="1" x14ac:dyDescent="0.3">
      <c r="B179" s="1247"/>
      <c r="C179" s="1247"/>
      <c r="D179" s="1247"/>
      <c r="E179" s="1247"/>
      <c r="F179" s="1247"/>
      <c r="G179" s="1247"/>
      <c r="H179" s="1247"/>
      <c r="I179" s="1247"/>
      <c r="J179" s="1247"/>
      <c r="K179" s="1247"/>
      <c r="L179" s="1247"/>
      <c r="M179" s="1247"/>
      <c r="N179" s="1247"/>
      <c r="O179" s="1247"/>
      <c r="P179" s="1247"/>
      <c r="Q179" s="1247"/>
      <c r="R179" s="1247"/>
      <c r="S179" s="1247"/>
      <c r="T179" s="1247"/>
      <c r="U179" s="1247"/>
      <c r="V179" s="1247"/>
      <c r="W179" s="1247"/>
      <c r="X179" s="1247"/>
      <c r="Y179" s="1247"/>
      <c r="Z179" s="1247"/>
    </row>
    <row r="180" spans="2:26" s="3" customFormat="1" ht="20.149999999999999" customHeight="1" thickBot="1" x14ac:dyDescent="0.35">
      <c r="B180" s="41"/>
      <c r="C180" s="41"/>
      <c r="D180" s="41"/>
      <c r="E180" s="41"/>
      <c r="F180" s="41"/>
      <c r="G180" s="41"/>
      <c r="H180" s="41"/>
      <c r="I180" s="41"/>
      <c r="J180" s="41"/>
      <c r="K180" s="41"/>
      <c r="L180" s="41"/>
      <c r="M180" s="41"/>
      <c r="N180" s="41"/>
      <c r="O180" s="41"/>
      <c r="P180" s="41"/>
      <c r="Q180" s="41"/>
      <c r="R180" s="41"/>
      <c r="S180" s="41"/>
      <c r="T180" s="41"/>
      <c r="U180" s="41"/>
      <c r="V180" s="41"/>
      <c r="W180" s="41"/>
      <c r="X180" s="41"/>
      <c r="Y180" s="41"/>
      <c r="Z180" s="41"/>
    </row>
    <row r="181" spans="2:26" s="3" customFormat="1" ht="20.149999999999999" customHeight="1" x14ac:dyDescent="0.3">
      <c r="B181" s="1729" t="s">
        <v>117</v>
      </c>
      <c r="C181" s="3815" t="str">
        <f>VLOOKUP(B181,DataLabels,HLOOKUP($I$3,Type,2,FALSE))</f>
        <v xml:space="preserve">PART D1 - Indicate which Operating, Safety Devices and/or Electrical Protective Devices have been PROVIDED.  2.26.2.(*X), 3.26.(#X) or as Referenced. </v>
      </c>
      <c r="D181" s="3816"/>
      <c r="E181" s="3816"/>
      <c r="F181" s="3816"/>
      <c r="G181" s="3816"/>
      <c r="H181" s="3816"/>
      <c r="I181" s="3816"/>
      <c r="J181" s="3816"/>
      <c r="K181" s="3816"/>
      <c r="L181" s="3816"/>
      <c r="M181" s="3816"/>
      <c r="N181" s="3816"/>
      <c r="O181" s="3816"/>
      <c r="P181" s="3816"/>
      <c r="Q181" s="3816"/>
      <c r="R181" s="3816"/>
      <c r="S181" s="3816"/>
      <c r="T181" s="3816"/>
      <c r="U181" s="3816"/>
      <c r="V181" s="3816"/>
      <c r="W181" s="3816"/>
      <c r="X181" s="3816"/>
      <c r="Y181" s="3816"/>
      <c r="Z181" s="3817"/>
    </row>
    <row r="182" spans="2:26" s="3" customFormat="1" ht="20.149999999999999" customHeight="1" thickBot="1" x14ac:dyDescent="0.35">
      <c r="B182" s="1730"/>
      <c r="C182" s="3818"/>
      <c r="D182" s="3819"/>
      <c r="E182" s="3819"/>
      <c r="F182" s="3819"/>
      <c r="G182" s="3819"/>
      <c r="H182" s="3819"/>
      <c r="I182" s="3819"/>
      <c r="J182" s="3819"/>
      <c r="K182" s="3819"/>
      <c r="L182" s="3819"/>
      <c r="M182" s="3819"/>
      <c r="N182" s="3819"/>
      <c r="O182" s="3819"/>
      <c r="P182" s="3819"/>
      <c r="Q182" s="3819"/>
      <c r="R182" s="3819"/>
      <c r="S182" s="3819"/>
      <c r="T182" s="3819"/>
      <c r="U182" s="3819"/>
      <c r="V182" s="3819"/>
      <c r="W182" s="3819"/>
      <c r="X182" s="3819"/>
      <c r="Y182" s="3819"/>
      <c r="Z182" s="3820"/>
    </row>
    <row r="183" spans="2:26" s="3" customFormat="1" ht="20.149999999999999" customHeight="1" thickTop="1" thickBot="1" x14ac:dyDescent="0.35">
      <c r="B183" s="1730"/>
      <c r="C183" s="911"/>
      <c r="D183" s="912"/>
      <c r="E183" s="913" t="s">
        <v>111</v>
      </c>
      <c r="F183" s="912"/>
      <c r="G183" s="914"/>
      <c r="H183" s="1054"/>
      <c r="I183" s="917" t="s">
        <v>2493</v>
      </c>
      <c r="J183" s="912"/>
      <c r="K183" s="912"/>
      <c r="L183" s="912"/>
      <c r="M183" s="912"/>
      <c r="N183" s="912"/>
      <c r="O183" s="914"/>
      <c r="P183" s="914"/>
      <c r="Q183" s="913" t="s">
        <v>111</v>
      </c>
      <c r="R183" s="912"/>
      <c r="S183" s="912"/>
      <c r="T183" s="912"/>
      <c r="U183" s="912"/>
      <c r="V183" s="912"/>
      <c r="W183" s="912"/>
      <c r="X183" s="912"/>
      <c r="Y183" s="912"/>
      <c r="Z183" s="915"/>
    </row>
    <row r="184" spans="2:26" s="3" customFormat="1" ht="20.149999999999999" customHeight="1" thickTop="1" thickBot="1" x14ac:dyDescent="0.35">
      <c r="B184" s="1730"/>
      <c r="C184" s="3821" t="s">
        <v>118</v>
      </c>
      <c r="D184" s="842"/>
      <c r="E184" s="924">
        <v>1</v>
      </c>
      <c r="F184" s="3824" t="str">
        <f t="shared" ref="F184:F199" si="0">LEFT(VLOOKUP(E184+2200,DataLabels,HLOOKUP($I$3,Type,2,FALSE)),FIND("|",VLOOKUP(E184+2200,DataLabels,HLOOKUP($I$3,Type,2,FALSE)))-1)</f>
        <v>*3</v>
      </c>
      <c r="G184" s="3825"/>
      <c r="H184" s="3826" t="str">
        <f t="shared" ref="H184:H199" si="1">MID(VLOOKUP(E184+2200,DataLabels,HLOOKUP($I$3,Type,2,FALSE)),FIND("|",VLOOKUP(E184+2200,DataLabels,HLOOKUP($I$3,Type,2,FALSE)))+1,256)</f>
        <v>Compensating-Rope Sheave</v>
      </c>
      <c r="I184" s="3827"/>
      <c r="J184" s="3827"/>
      <c r="K184" s="3827"/>
      <c r="L184" s="3827"/>
      <c r="M184" s="3827"/>
      <c r="N184" s="3827"/>
      <c r="O184" s="3821" t="s">
        <v>118</v>
      </c>
      <c r="P184" s="842"/>
      <c r="Q184" s="916">
        <v>17</v>
      </c>
      <c r="R184" s="3824" t="str">
        <f t="shared" ref="R184:R199" si="2">LEFT(VLOOKUP(Q184+2200,DataLabels,HLOOKUP($I$3,Type,2,FALSE)),FIND("|",VLOOKUP(Q184+2200,DataLabels,HLOOKUP($I$3,Type,2,FALSE)))-1)</f>
        <v>2.12.7</v>
      </c>
      <c r="S184" s="3825"/>
      <c r="T184" s="3827" t="str">
        <f t="shared" ref="T184:T199" si="3">MID(VLOOKUP(Q184+2200,DataLabels,HLOOKUP($I$3,Type,2,FALSE)),FIND("|",VLOOKUP(Q184+2200,DataLabels,HLOOKUP($I$3,Type,2,FALSE)))+1,256)</f>
        <v>Hoistway Access Switch</v>
      </c>
      <c r="U184" s="3827"/>
      <c r="V184" s="3827"/>
      <c r="W184" s="3827"/>
      <c r="X184" s="3827"/>
      <c r="Y184" s="3827"/>
      <c r="Z184" s="3841"/>
    </row>
    <row r="185" spans="2:26" s="3" customFormat="1" ht="20.149999999999999" customHeight="1" thickTop="1" thickBot="1" x14ac:dyDescent="0.35">
      <c r="B185" s="1730"/>
      <c r="C185" s="3822"/>
      <c r="D185" s="1324"/>
      <c r="E185" s="1058">
        <v>2</v>
      </c>
      <c r="F185" s="3850" t="str">
        <f t="shared" si="0"/>
        <v>*4</v>
      </c>
      <c r="G185" s="3825"/>
      <c r="H185" s="3827" t="str">
        <f t="shared" si="1"/>
        <v>Motor Field Sensing</v>
      </c>
      <c r="I185" s="3827"/>
      <c r="J185" s="3827"/>
      <c r="K185" s="3827"/>
      <c r="L185" s="3827"/>
      <c r="M185" s="3827"/>
      <c r="N185" s="3827"/>
      <c r="O185" s="3822"/>
      <c r="P185" s="842"/>
      <c r="Q185" s="916">
        <v>18</v>
      </c>
      <c r="R185" s="3824" t="str">
        <f t="shared" si="2"/>
        <v>2.18.7.2</v>
      </c>
      <c r="S185" s="3825"/>
      <c r="T185" s="3827" t="str">
        <f t="shared" si="3"/>
        <v>Governor Rope Tension</v>
      </c>
      <c r="U185" s="3827"/>
      <c r="V185" s="3827"/>
      <c r="W185" s="3827"/>
      <c r="X185" s="3827"/>
      <c r="Y185" s="3827"/>
      <c r="Z185" s="3841"/>
    </row>
    <row r="186" spans="2:26" s="3" customFormat="1" ht="27.75" customHeight="1" thickTop="1" thickBot="1" x14ac:dyDescent="0.35">
      <c r="B186" s="1730"/>
      <c r="C186" s="3822"/>
      <c r="D186" s="842"/>
      <c r="E186" s="1057">
        <v>3</v>
      </c>
      <c r="F186" s="3824" t="str">
        <f t="shared" si="0"/>
        <v>7.5.12.1.6/
7.5.12.2.6</v>
      </c>
      <c r="G186" s="3825"/>
      <c r="H186" s="3827" t="str">
        <f t="shared" si="1"/>
        <v>Emergency Stop Switch</v>
      </c>
      <c r="I186" s="3827"/>
      <c r="J186" s="3827"/>
      <c r="K186" s="3827"/>
      <c r="L186" s="3827"/>
      <c r="M186" s="3827"/>
      <c r="N186" s="3827"/>
      <c r="O186" s="3822"/>
      <c r="P186" s="842"/>
      <c r="Q186" s="916">
        <v>19</v>
      </c>
      <c r="R186" s="3824" t="str">
        <f t="shared" si="2"/>
        <v>2.25.2or3.25.1</v>
      </c>
      <c r="S186" s="3825"/>
      <c r="T186" s="3827" t="str">
        <f t="shared" si="3"/>
        <v xml:space="preserve">Normal Terminal </v>
      </c>
      <c r="U186" s="3827"/>
      <c r="V186" s="3827"/>
      <c r="W186" s="3827"/>
      <c r="X186" s="3827"/>
      <c r="Y186" s="3827"/>
      <c r="Z186" s="3841"/>
    </row>
    <row r="187" spans="2:26" s="3" customFormat="1" ht="30.75" customHeight="1" thickTop="1" thickBot="1" x14ac:dyDescent="0.35">
      <c r="B187" s="1730"/>
      <c r="C187" s="3822"/>
      <c r="D187" s="842"/>
      <c r="E187" s="916">
        <v>4</v>
      </c>
      <c r="F187" s="3824" t="str">
        <f t="shared" si="0"/>
        <v>*7</v>
      </c>
      <c r="G187" s="3825"/>
      <c r="H187" s="3829" t="str">
        <f t="shared" si="1"/>
        <v>Pit Stop Switch
7.5.12.1.16(a) or 7.5.12.2.20(a)</v>
      </c>
      <c r="I187" s="3830"/>
      <c r="J187" s="3830"/>
      <c r="K187" s="3830"/>
      <c r="L187" s="3830"/>
      <c r="M187" s="3830"/>
      <c r="N187" s="3831"/>
      <c r="O187" s="3822"/>
      <c r="P187" s="842"/>
      <c r="Q187" s="1058">
        <v>20</v>
      </c>
      <c r="R187" s="3824" t="str">
        <f t="shared" si="2"/>
        <v>2.26.1.6.6</v>
      </c>
      <c r="S187" s="3825"/>
      <c r="T187" s="3827" t="str">
        <f t="shared" si="3"/>
        <v>Independent Speed Control</v>
      </c>
      <c r="U187" s="3827"/>
      <c r="V187" s="3827"/>
      <c r="W187" s="3827"/>
      <c r="X187" s="3827"/>
      <c r="Y187" s="3827"/>
      <c r="Z187" s="3841"/>
    </row>
    <row r="188" spans="2:26" s="3" customFormat="1" ht="30.75" customHeight="1" thickTop="1" thickBot="1" x14ac:dyDescent="0.35">
      <c r="B188" s="1730"/>
      <c r="C188" s="3822"/>
      <c r="D188" s="842"/>
      <c r="E188" s="916">
        <v>5</v>
      </c>
      <c r="F188" s="3824" t="str">
        <f t="shared" si="0"/>
        <v>*8</v>
      </c>
      <c r="G188" s="3825"/>
      <c r="H188" s="3829" t="str">
        <f t="shared" si="1"/>
        <v>Car Top Stop
7.5.12.1.16(b) or 7.5.12.2.20(b)</v>
      </c>
      <c r="I188" s="3830"/>
      <c r="J188" s="3830"/>
      <c r="K188" s="3830"/>
      <c r="L188" s="3830"/>
      <c r="M188" s="3830"/>
      <c r="N188" s="3831"/>
      <c r="O188" s="3822"/>
      <c r="P188" s="842"/>
      <c r="Q188" s="1058">
        <v>21</v>
      </c>
      <c r="R188" s="3824" t="str">
        <f t="shared" si="2"/>
        <v>2.26.1.6.7</v>
      </c>
      <c r="S188" s="3825"/>
      <c r="T188" s="3827" t="str">
        <f>MID(VLOOKUP(Q188+2200,DataLabels,HLOOKUP($I$3,Type,2,FALSE)),FIND("|",VLOOKUP(Q188+2200,DataLabels,HLOOKUP($I$3,Type,2,FALSE)))+1,256)</f>
        <v>Inner Landing Zone if static control</v>
      </c>
      <c r="U188" s="3827"/>
      <c r="V188" s="3827"/>
      <c r="W188" s="3827"/>
      <c r="X188" s="3827"/>
      <c r="Y188" s="3827"/>
      <c r="Z188" s="3841"/>
    </row>
    <row r="189" spans="2:26" s="3" customFormat="1" ht="30.75" customHeight="1" thickTop="1" x14ac:dyDescent="0.3">
      <c r="B189" s="1730"/>
      <c r="C189" s="3822"/>
      <c r="D189" s="842"/>
      <c r="E189" s="916">
        <v>6</v>
      </c>
      <c r="F189" s="3824" t="str">
        <f t="shared" si="0"/>
        <v>*9</v>
      </c>
      <c r="G189" s="3825"/>
      <c r="H189" s="3829" t="str">
        <f t="shared" si="1"/>
        <v>Car Safety Switch 7.5.12.1.16(c)or 7.5.12.2.20 (c)</v>
      </c>
      <c r="I189" s="3830"/>
      <c r="J189" s="3830"/>
      <c r="K189" s="3830"/>
      <c r="L189" s="3830"/>
      <c r="M189" s="3830"/>
      <c r="N189" s="3831"/>
      <c r="O189" s="3822"/>
      <c r="P189" s="842"/>
      <c r="Q189" s="916">
        <v>22</v>
      </c>
      <c r="R189" s="3824" t="str">
        <f t="shared" si="2"/>
        <v>7.5.10.2(b)</v>
      </c>
      <c r="S189" s="3825"/>
      <c r="T189" s="3827" t="str">
        <f t="shared" si="3"/>
        <v>Manual Lowering (Type B)</v>
      </c>
      <c r="U189" s="3827"/>
      <c r="V189" s="3827"/>
      <c r="W189" s="3827"/>
      <c r="X189" s="3827"/>
      <c r="Y189" s="3827"/>
      <c r="Z189" s="3841"/>
    </row>
    <row r="190" spans="2:26" s="3" customFormat="1" ht="30.75" customHeight="1" thickBot="1" x14ac:dyDescent="0.35">
      <c r="B190" s="1730"/>
      <c r="C190" s="3822"/>
      <c r="D190" s="842"/>
      <c r="E190" s="916">
        <v>7</v>
      </c>
      <c r="F190" s="3824" t="str">
        <f t="shared" si="0"/>
        <v>*10</v>
      </c>
      <c r="G190" s="3825"/>
      <c r="H190" s="3829" t="str">
        <f t="shared" si="1"/>
        <v>Governor Overspeed Switch 7.5.12.1.16 (d) or 7.5.12.2.20(d)</v>
      </c>
      <c r="I190" s="3830"/>
      <c r="J190" s="3830"/>
      <c r="K190" s="3830"/>
      <c r="L190" s="3830"/>
      <c r="M190" s="3830"/>
      <c r="N190" s="3831"/>
      <c r="O190" s="3822"/>
      <c r="P190" s="842"/>
      <c r="Q190" s="916">
        <v>23</v>
      </c>
      <c r="R190" s="3824" t="str">
        <f t="shared" si="2"/>
        <v>3.18.1.2.7</v>
      </c>
      <c r="S190" s="3825"/>
      <c r="T190" s="3827" t="str">
        <f t="shared" si="3"/>
        <v>Slack Rope Device</v>
      </c>
      <c r="U190" s="3827"/>
      <c r="V190" s="3827"/>
      <c r="W190" s="3827"/>
      <c r="X190" s="3827"/>
      <c r="Y190" s="3827"/>
      <c r="Z190" s="3841"/>
    </row>
    <row r="191" spans="2:26" s="3" customFormat="1" ht="20.149999999999999" customHeight="1" thickTop="1" thickBot="1" x14ac:dyDescent="0.35">
      <c r="B191" s="1730"/>
      <c r="C191" s="3822"/>
      <c r="D191" s="842"/>
      <c r="E191" s="916">
        <v>8</v>
      </c>
      <c r="F191" s="3824" t="str">
        <f t="shared" si="0"/>
        <v>7.5.11</v>
      </c>
      <c r="G191" s="3825"/>
      <c r="H191" s="3829" t="str">
        <f t="shared" si="1"/>
        <v>Final Terminal Limit</v>
      </c>
      <c r="I191" s="3830"/>
      <c r="J191" s="3830"/>
      <c r="K191" s="3830"/>
      <c r="L191" s="3830"/>
      <c r="M191" s="3830"/>
      <c r="N191" s="3831"/>
      <c r="O191" s="3822"/>
      <c r="P191" s="842"/>
      <c r="Q191" s="1058">
        <v>24</v>
      </c>
      <c r="R191" s="3824" t="str">
        <f t="shared" si="2"/>
        <v>3.18.2.7.1</v>
      </c>
      <c r="S191" s="3825"/>
      <c r="T191" s="3827" t="str">
        <f t="shared" si="3"/>
        <v>Plunger Follower Guide</v>
      </c>
      <c r="U191" s="3827"/>
      <c r="V191" s="3827"/>
      <c r="W191" s="3827"/>
      <c r="X191" s="3827"/>
      <c r="Y191" s="3827"/>
      <c r="Z191" s="3841"/>
    </row>
    <row r="192" spans="2:26" s="3" customFormat="1" ht="20.149999999999999" customHeight="1" thickTop="1" thickBot="1" x14ac:dyDescent="0.35">
      <c r="B192" s="1730"/>
      <c r="C192" s="3822"/>
      <c r="D192" s="842"/>
      <c r="E192" s="1058">
        <v>9</v>
      </c>
      <c r="F192" s="3824" t="str">
        <f t="shared" si="0"/>
        <v>*12</v>
      </c>
      <c r="G192" s="3825"/>
      <c r="H192" s="3829" t="str">
        <f t="shared" si="1"/>
        <v>Emerg'cy Speed Limit (Type A)</v>
      </c>
      <c r="I192" s="3830"/>
      <c r="J192" s="3830"/>
      <c r="K192" s="3830"/>
      <c r="L192" s="3830"/>
      <c r="M192" s="3830"/>
      <c r="N192" s="3831"/>
      <c r="O192" s="3822"/>
      <c r="P192" s="842"/>
      <c r="Q192" s="1058">
        <v>25</v>
      </c>
      <c r="R192" s="3824" t="str">
        <f t="shared" si="2"/>
        <v>3.25.2</v>
      </c>
      <c r="S192" s="3825"/>
      <c r="T192" s="3827" t="str">
        <f t="shared" si="3"/>
        <v>Terminal Speed Reducing</v>
      </c>
      <c r="U192" s="3827"/>
      <c r="V192" s="3827"/>
      <c r="W192" s="3827"/>
      <c r="X192" s="3827"/>
      <c r="Y192" s="3827"/>
      <c r="Z192" s="3841"/>
    </row>
    <row r="193" spans="2:26" s="3" customFormat="1" ht="20.149999999999999" customHeight="1" thickTop="1" x14ac:dyDescent="0.3">
      <c r="B193" s="1730"/>
      <c r="C193" s="3822"/>
      <c r="D193" s="842"/>
      <c r="E193" s="916">
        <v>10</v>
      </c>
      <c r="F193" s="3824" t="str">
        <f t="shared" si="0"/>
        <v>*14</v>
      </c>
      <c r="G193" s="3825"/>
      <c r="H193" s="3829" t="str">
        <f t="shared" si="1"/>
        <v>Landing Door Interlocks</v>
      </c>
      <c r="I193" s="3830"/>
      <c r="J193" s="3830"/>
      <c r="K193" s="3830"/>
      <c r="L193" s="3830"/>
      <c r="M193" s="3830"/>
      <c r="N193" s="3831"/>
      <c r="O193" s="3822"/>
      <c r="P193" s="842"/>
      <c r="Q193" s="916">
        <v>26</v>
      </c>
      <c r="R193" s="3824" t="str">
        <f t="shared" si="2"/>
        <v/>
      </c>
      <c r="S193" s="3825"/>
      <c r="T193" s="3827" t="str">
        <f t="shared" si="3"/>
        <v/>
      </c>
      <c r="U193" s="3827"/>
      <c r="V193" s="3827"/>
      <c r="W193" s="3827"/>
      <c r="X193" s="3827"/>
      <c r="Y193" s="3827"/>
      <c r="Z193" s="3841"/>
    </row>
    <row r="194" spans="2:26" s="3" customFormat="1" ht="27.75" customHeight="1" x14ac:dyDescent="0.3">
      <c r="B194" s="1730"/>
      <c r="C194" s="3822"/>
      <c r="D194" s="842"/>
      <c r="E194" s="916">
        <v>11</v>
      </c>
      <c r="F194" s="3824" t="str">
        <f t="shared" si="0"/>
        <v>7.5.1.2.2
7.5.12.1.11</v>
      </c>
      <c r="G194" s="3825"/>
      <c r="H194" s="3829" t="str">
        <f t="shared" si="1"/>
        <v>Car Door Contacts</v>
      </c>
      <c r="I194" s="3830"/>
      <c r="J194" s="3830"/>
      <c r="K194" s="3830"/>
      <c r="L194" s="3830"/>
      <c r="M194" s="3830"/>
      <c r="N194" s="3831"/>
      <c r="O194" s="3822"/>
      <c r="P194" s="842"/>
      <c r="Q194" s="916">
        <v>27</v>
      </c>
      <c r="R194" s="3824" t="str">
        <f t="shared" si="2"/>
        <v>#3/7.6.8.2</v>
      </c>
      <c r="S194" s="3825"/>
      <c r="T194" s="3827" t="str">
        <f t="shared" si="3"/>
        <v>Anti-Creep Speed Control</v>
      </c>
      <c r="U194" s="3827"/>
      <c r="V194" s="3827"/>
      <c r="W194" s="3827"/>
      <c r="X194" s="3827"/>
      <c r="Y194" s="3827"/>
      <c r="Z194" s="3841"/>
    </row>
    <row r="195" spans="2:26" s="3" customFormat="1" ht="20.149999999999999" customHeight="1" thickBot="1" x14ac:dyDescent="0.35">
      <c r="B195" s="1730"/>
      <c r="C195" s="3822"/>
      <c r="D195" s="842"/>
      <c r="E195" s="916">
        <v>12</v>
      </c>
      <c r="F195" s="3824" t="str">
        <f t="shared" si="0"/>
        <v>*18</v>
      </c>
      <c r="G195" s="3825"/>
      <c r="H195" s="3829" t="str">
        <f t="shared" si="1"/>
        <v>Emergency Exit</v>
      </c>
      <c r="I195" s="3830"/>
      <c r="J195" s="3830"/>
      <c r="K195" s="3830"/>
      <c r="L195" s="3830"/>
      <c r="M195" s="3830"/>
      <c r="N195" s="3831"/>
      <c r="O195" s="3822"/>
      <c r="P195" s="842"/>
      <c r="Q195" s="916">
        <v>28</v>
      </c>
      <c r="R195" s="3824" t="str">
        <f t="shared" si="2"/>
        <v>#5</v>
      </c>
      <c r="S195" s="3825"/>
      <c r="T195" s="3827" t="str">
        <f t="shared" si="3"/>
        <v>Motor Phase Protection</v>
      </c>
      <c r="U195" s="3827"/>
      <c r="V195" s="3827"/>
      <c r="W195" s="3827"/>
      <c r="X195" s="3827"/>
      <c r="Y195" s="3827"/>
      <c r="Z195" s="3841"/>
    </row>
    <row r="196" spans="2:26" s="3" customFormat="1" ht="20.149999999999999" customHeight="1" thickTop="1" thickBot="1" x14ac:dyDescent="0.35">
      <c r="B196" s="1730"/>
      <c r="C196" s="3822"/>
      <c r="D196" s="842"/>
      <c r="E196" s="916">
        <v>13</v>
      </c>
      <c r="F196" s="3824" t="str">
        <f t="shared" si="0"/>
        <v>*25</v>
      </c>
      <c r="G196" s="3825"/>
      <c r="H196" s="3829" t="str">
        <f t="shared" si="1"/>
        <v>Blind Hoistway Access door</v>
      </c>
      <c r="I196" s="3830"/>
      <c r="J196" s="3830"/>
      <c r="K196" s="3830"/>
      <c r="L196" s="3830"/>
      <c r="M196" s="3830"/>
      <c r="N196" s="3831"/>
      <c r="O196" s="3822"/>
      <c r="P196" s="842"/>
      <c r="Q196" s="1058">
        <v>29</v>
      </c>
      <c r="R196" s="3824" t="str">
        <f t="shared" si="2"/>
        <v>#7</v>
      </c>
      <c r="S196" s="3825"/>
      <c r="T196" s="3827" t="str">
        <f t="shared" si="3"/>
        <v>Recycling Operation</v>
      </c>
      <c r="U196" s="3827"/>
      <c r="V196" s="3827"/>
      <c r="W196" s="3827"/>
      <c r="X196" s="3827"/>
      <c r="Y196" s="3827"/>
      <c r="Z196" s="3841"/>
    </row>
    <row r="197" spans="2:26" s="3" customFormat="1" ht="20.149999999999999" customHeight="1" thickTop="1" thickBot="1" x14ac:dyDescent="0.35">
      <c r="B197" s="1730"/>
      <c r="C197" s="3822"/>
      <c r="D197" s="842"/>
      <c r="E197" s="916">
        <v>14</v>
      </c>
      <c r="F197" s="3824" t="str">
        <f t="shared" si="0"/>
        <v>*26</v>
      </c>
      <c r="G197" s="3825"/>
      <c r="H197" s="3829" t="str">
        <f t="shared" si="1"/>
        <v>Pit Door</v>
      </c>
      <c r="I197" s="3830"/>
      <c r="J197" s="3830"/>
      <c r="K197" s="3830"/>
      <c r="L197" s="3830"/>
      <c r="M197" s="3830"/>
      <c r="N197" s="3831"/>
      <c r="O197" s="3822"/>
      <c r="P197" s="842"/>
      <c r="Q197" s="916">
        <v>30</v>
      </c>
      <c r="R197" s="3824" t="str">
        <f t="shared" si="2"/>
        <v>#8</v>
      </c>
      <c r="S197" s="3825"/>
      <c r="T197" s="3827" t="str">
        <f t="shared" si="3"/>
        <v>Pressure Switch</v>
      </c>
      <c r="U197" s="3827"/>
      <c r="V197" s="3827"/>
      <c r="W197" s="3827"/>
      <c r="X197" s="3827"/>
      <c r="Y197" s="3827"/>
      <c r="Z197" s="3841"/>
    </row>
    <row r="198" spans="2:26" s="3" customFormat="1" ht="20.149999999999999" customHeight="1" thickTop="1" thickBot="1" x14ac:dyDescent="0.35">
      <c r="B198" s="1730"/>
      <c r="C198" s="3822"/>
      <c r="D198" s="842"/>
      <c r="E198" s="916">
        <v>15</v>
      </c>
      <c r="F198" s="3824" t="str">
        <f t="shared" si="0"/>
        <v>*28</v>
      </c>
      <c r="G198" s="3825"/>
      <c r="H198" s="3829" t="str">
        <f t="shared" si="1"/>
        <v>Car Door Interlock</v>
      </c>
      <c r="I198" s="3830"/>
      <c r="J198" s="3830"/>
      <c r="K198" s="3830"/>
      <c r="L198" s="3830"/>
      <c r="M198" s="3830"/>
      <c r="N198" s="3831"/>
      <c r="O198" s="3822"/>
      <c r="P198" s="842"/>
      <c r="Q198" s="1058">
        <v>31</v>
      </c>
      <c r="R198" s="3824" t="str">
        <f t="shared" si="2"/>
        <v>7.6.8.4/7.6.8.5</v>
      </c>
      <c r="S198" s="3825"/>
      <c r="T198" s="3827" t="str">
        <f t="shared" si="3"/>
        <v>Low Oil Protection</v>
      </c>
      <c r="U198" s="3827"/>
      <c r="V198" s="3827"/>
      <c r="W198" s="3827"/>
      <c r="X198" s="3827"/>
      <c r="Y198" s="3827"/>
      <c r="Z198" s="3841"/>
    </row>
    <row r="199" spans="2:26" s="3" customFormat="1" ht="20.149999999999999" customHeight="1" thickTop="1" thickBot="1" x14ac:dyDescent="0.35">
      <c r="B199" s="1731"/>
      <c r="C199" s="3823"/>
      <c r="D199" s="950"/>
      <c r="E199" s="918">
        <v>16</v>
      </c>
      <c r="F199" s="3845" t="str">
        <f t="shared" si="0"/>
        <v>*32</v>
      </c>
      <c r="G199" s="3846"/>
      <c r="H199" s="3847" t="str">
        <f t="shared" si="1"/>
        <v>Hoistway Access Opening</v>
      </c>
      <c r="I199" s="3848"/>
      <c r="J199" s="3848"/>
      <c r="K199" s="3848"/>
      <c r="L199" s="3848"/>
      <c r="M199" s="3848"/>
      <c r="N199" s="3849"/>
      <c r="O199" s="3823"/>
      <c r="P199" s="950"/>
      <c r="Q199" s="918">
        <v>32</v>
      </c>
      <c r="R199" s="3845" t="str">
        <f t="shared" si="2"/>
        <v>#10, 38-091(5)</v>
      </c>
      <c r="S199" s="3846"/>
      <c r="T199" s="3811" t="str">
        <f t="shared" si="3"/>
        <v>Auxilary Contact</v>
      </c>
      <c r="U199" s="3811"/>
      <c r="V199" s="3811"/>
      <c r="W199" s="3811"/>
      <c r="X199" s="3811"/>
      <c r="Y199" s="3811"/>
      <c r="Z199" s="3812"/>
    </row>
    <row r="200" spans="2:26" s="3" customFormat="1" ht="19.5" customHeight="1" thickBot="1" x14ac:dyDescent="0.35">
      <c r="B200" s="49"/>
      <c r="C200" s="198"/>
      <c r="D200" s="199"/>
      <c r="E200" s="200"/>
      <c r="F200" s="201"/>
      <c r="G200" s="201"/>
      <c r="H200" s="202"/>
      <c r="I200" s="202"/>
      <c r="J200" s="202"/>
      <c r="K200" s="202"/>
      <c r="L200" s="202"/>
      <c r="M200" s="202"/>
      <c r="N200" s="202"/>
      <c r="O200" s="198"/>
      <c r="P200" s="199"/>
      <c r="Q200" s="200"/>
      <c r="R200" s="201"/>
      <c r="S200" s="201"/>
      <c r="T200" s="203"/>
      <c r="U200" s="203"/>
      <c r="V200" s="203"/>
      <c r="W200" s="203"/>
      <c r="X200" s="203"/>
      <c r="Y200" s="203"/>
      <c r="Z200" s="203"/>
    </row>
    <row r="201" spans="2:26" s="3" customFormat="1" ht="20.149999999999999" customHeight="1" x14ac:dyDescent="0.3">
      <c r="B201" s="2171" t="s">
        <v>119</v>
      </c>
      <c r="C201" s="3815" t="str">
        <f>VLOOKUP(B201,DataLabels,HLOOKUP($I$3,Type,2,FALSE))</f>
        <v>PART D2 - Provide a written test procedure for the items listed below. Provide a written test procedure for the tests of 8.10.5.5 that cannot be easily demonstrated in the field or for those tests which require specific test instructions to demonstrate compliance.  The procedure should follow the same sequence of the tests in 8.10.
In addition written test procedures are required for the [[double boxed]] items from Part C2 and Part D1: when feature is provided.</v>
      </c>
      <c r="D201" s="3816"/>
      <c r="E201" s="3816"/>
      <c r="F201" s="3816"/>
      <c r="G201" s="3816"/>
      <c r="H201" s="3816"/>
      <c r="I201" s="3816"/>
      <c r="J201" s="3816"/>
      <c r="K201" s="3816"/>
      <c r="L201" s="3816"/>
      <c r="M201" s="3816"/>
      <c r="N201" s="3816"/>
      <c r="O201" s="3816"/>
      <c r="P201" s="3816"/>
      <c r="Q201" s="3816"/>
      <c r="R201" s="3816"/>
      <c r="S201" s="3816"/>
      <c r="T201" s="3816"/>
      <c r="U201" s="3816"/>
      <c r="V201" s="3816"/>
      <c r="W201" s="3816"/>
      <c r="X201" s="3816"/>
      <c r="Y201" s="3816"/>
      <c r="Z201" s="3817"/>
    </row>
    <row r="202" spans="2:26" s="3" customFormat="1" ht="20.149999999999999" customHeight="1" x14ac:dyDescent="0.3">
      <c r="B202" s="2172"/>
      <c r="C202" s="3818"/>
      <c r="D202" s="3819"/>
      <c r="E202" s="3819"/>
      <c r="F202" s="3819"/>
      <c r="G202" s="3819"/>
      <c r="H202" s="3819"/>
      <c r="I202" s="3819"/>
      <c r="J202" s="3819"/>
      <c r="K202" s="3819"/>
      <c r="L202" s="3819"/>
      <c r="M202" s="3819"/>
      <c r="N202" s="3819"/>
      <c r="O202" s="3819"/>
      <c r="P202" s="3819"/>
      <c r="Q202" s="3819"/>
      <c r="R202" s="3819"/>
      <c r="S202" s="3819"/>
      <c r="T202" s="3819"/>
      <c r="U202" s="3819"/>
      <c r="V202" s="3819"/>
      <c r="W202" s="3819"/>
      <c r="X202" s="3819"/>
      <c r="Y202" s="3819"/>
      <c r="Z202" s="3820"/>
    </row>
    <row r="203" spans="2:26" s="3" customFormat="1" ht="20.149999999999999" customHeight="1" x14ac:dyDescent="0.3">
      <c r="B203" s="2172"/>
      <c r="C203" s="3818"/>
      <c r="D203" s="3819"/>
      <c r="E203" s="3819"/>
      <c r="F203" s="3819"/>
      <c r="G203" s="3819"/>
      <c r="H203" s="3819"/>
      <c r="I203" s="3819"/>
      <c r="J203" s="3819"/>
      <c r="K203" s="3819"/>
      <c r="L203" s="3819"/>
      <c r="M203" s="3819"/>
      <c r="N203" s="3819"/>
      <c r="O203" s="3819"/>
      <c r="P203" s="3819"/>
      <c r="Q203" s="3819"/>
      <c r="R203" s="3819"/>
      <c r="S203" s="3819"/>
      <c r="T203" s="3819"/>
      <c r="U203" s="3819"/>
      <c r="V203" s="3819"/>
      <c r="W203" s="3819"/>
      <c r="X203" s="3819"/>
      <c r="Y203" s="3819"/>
      <c r="Z203" s="3820"/>
    </row>
    <row r="204" spans="2:26" s="3" customFormat="1" ht="20.149999999999999" customHeight="1" x14ac:dyDescent="0.3">
      <c r="B204" s="2172"/>
      <c r="C204" s="3818"/>
      <c r="D204" s="3819"/>
      <c r="E204" s="3819"/>
      <c r="F204" s="3819"/>
      <c r="G204" s="3819"/>
      <c r="H204" s="3819"/>
      <c r="I204" s="3819"/>
      <c r="J204" s="3819"/>
      <c r="K204" s="3819"/>
      <c r="L204" s="3819"/>
      <c r="M204" s="3819"/>
      <c r="N204" s="3819"/>
      <c r="O204" s="3819"/>
      <c r="P204" s="3819"/>
      <c r="Q204" s="3819"/>
      <c r="R204" s="3819"/>
      <c r="S204" s="3819"/>
      <c r="T204" s="3819"/>
      <c r="U204" s="3819"/>
      <c r="V204" s="3819"/>
      <c r="W204" s="3819"/>
      <c r="X204" s="3819"/>
      <c r="Y204" s="3819"/>
      <c r="Z204" s="3820"/>
    </row>
    <row r="205" spans="2:26" s="3" customFormat="1" ht="20.149999999999999" customHeight="1" x14ac:dyDescent="0.3">
      <c r="B205" s="2172"/>
      <c r="C205" s="3818"/>
      <c r="D205" s="3819"/>
      <c r="E205" s="3819"/>
      <c r="F205" s="3819"/>
      <c r="G205" s="3819"/>
      <c r="H205" s="3819"/>
      <c r="I205" s="3819"/>
      <c r="J205" s="3819"/>
      <c r="K205" s="3819"/>
      <c r="L205" s="3819"/>
      <c r="M205" s="3819"/>
      <c r="N205" s="3819"/>
      <c r="O205" s="3819"/>
      <c r="P205" s="3819"/>
      <c r="Q205" s="3819"/>
      <c r="R205" s="3819"/>
      <c r="S205" s="3819"/>
      <c r="T205" s="3819"/>
      <c r="U205" s="3819"/>
      <c r="V205" s="3819"/>
      <c r="W205" s="3819"/>
      <c r="X205" s="3819"/>
      <c r="Y205" s="3819"/>
      <c r="Z205" s="3820"/>
    </row>
    <row r="206" spans="2:26" s="3" customFormat="1" ht="20.149999999999999" customHeight="1" x14ac:dyDescent="0.3">
      <c r="B206" s="2172"/>
      <c r="C206" s="919"/>
      <c r="D206" s="920"/>
      <c r="E206" s="913" t="s">
        <v>111</v>
      </c>
      <c r="F206" s="920"/>
      <c r="G206" s="920"/>
      <c r="H206" s="920"/>
      <c r="I206" s="920"/>
      <c r="J206" s="920"/>
      <c r="K206" s="920"/>
      <c r="L206" s="920"/>
      <c r="M206" s="920"/>
      <c r="N206" s="920"/>
      <c r="O206" s="920"/>
      <c r="P206" s="920"/>
      <c r="Q206" s="913" t="s">
        <v>111</v>
      </c>
      <c r="R206" s="920"/>
      <c r="S206" s="920"/>
      <c r="T206" s="920"/>
      <c r="U206" s="920"/>
      <c r="V206" s="920"/>
      <c r="W206" s="920"/>
      <c r="X206" s="920"/>
      <c r="Y206" s="920"/>
      <c r="Z206" s="921"/>
    </row>
    <row r="207" spans="2:26" s="3" customFormat="1" ht="20.149999999999999" customHeight="1" x14ac:dyDescent="0.3">
      <c r="B207" s="2172"/>
      <c r="C207" s="3821" t="s">
        <v>120</v>
      </c>
      <c r="D207" s="337" t="str">
        <f>LEFT(VLOOKUP(E207+2300,DataLabels,HLOOKUP($I$3,Type,2,FALSE)),FIND("|",VLOOKUP(E207+2300,DataLabels,HLOOKUP($I$3,Type,2,FALSE)))-1)</f>
        <v>3.19.4.7.6</v>
      </c>
      <c r="E207" s="924">
        <v>1</v>
      </c>
      <c r="F207" s="3829" t="str">
        <f>MID(VLOOKUP(E207+2300,DataLabels,HLOOKUP($I$3,Type,2,FALSE)),FIND("|",VLOOKUP(E207+2300,DataLabels,HLOOKUP($I$3,Type,2,FALSE)))+1,256)</f>
        <v>Field Adjustment Procedure for Overspeed Valve</v>
      </c>
      <c r="G207" s="3830"/>
      <c r="H207" s="3830"/>
      <c r="I207" s="3830"/>
      <c r="J207" s="3830"/>
      <c r="K207" s="3830"/>
      <c r="L207" s="3830"/>
      <c r="M207" s="3830"/>
      <c r="N207" s="3831"/>
      <c r="O207" s="3821" t="s">
        <v>120</v>
      </c>
      <c r="P207" s="204" t="str">
        <f>LEFT(VLOOKUP(Q207+2300,DataLabels,HLOOKUP($I$3,Type,2,FALSE)),FIND("|",VLOOKUP(Q207+2300,DataLabels,HLOOKUP($I$3,Type,2,FALSE)))-1)</f>
        <v/>
      </c>
      <c r="Q207" s="924">
        <v>3</v>
      </c>
      <c r="R207" s="3830" t="str">
        <f>MID(VLOOKUP(Q207+2300,DataLabels,HLOOKUP($I$3,Type,2,FALSE)),FIND("|",VLOOKUP(Q207+2300,DataLabels,HLOOKUP($I$3,Type,2,FALSE)))+1,256)</f>
        <v/>
      </c>
      <c r="S207" s="3830"/>
      <c r="T207" s="3830"/>
      <c r="U207" s="3830"/>
      <c r="V207" s="3830"/>
      <c r="W207" s="3830"/>
      <c r="X207" s="3830"/>
      <c r="Y207" s="3830"/>
      <c r="Z207" s="3832"/>
    </row>
    <row r="208" spans="2:26" s="3" customFormat="1" ht="20.149999999999999" customHeight="1" x14ac:dyDescent="0.3">
      <c r="B208" s="2172"/>
      <c r="C208" s="3828"/>
      <c r="D208" s="205" t="str">
        <f>LEFT(VLOOKUP(E208+2300,DataLabels,HLOOKUP($I$3,Type,2,FALSE)),FIND("|",VLOOKUP(E208+2300,DataLabels,HLOOKUP($I$3,Type,2,FALSE)))-1)</f>
        <v/>
      </c>
      <c r="E208" s="916">
        <v>2</v>
      </c>
      <c r="F208" s="3829" t="str">
        <f>MID(VLOOKUP(E208+2300,DataLabels,HLOOKUP($I$3,Type,2,FALSE)),FIND("|",VLOOKUP(E208+2300,DataLabels,HLOOKUP($I$3,Type,2,FALSE)))+1,256)</f>
        <v/>
      </c>
      <c r="G208" s="3830"/>
      <c r="H208" s="3830"/>
      <c r="I208" s="3830"/>
      <c r="J208" s="3830"/>
      <c r="K208" s="3830"/>
      <c r="L208" s="3830"/>
      <c r="M208" s="3830"/>
      <c r="N208" s="3831"/>
      <c r="O208" s="3828"/>
      <c r="P208" s="205" t="str">
        <f>LEFT(VLOOKUP(Q208+2300,DataLabels,HLOOKUP($I$3,Type,2,FALSE)),FIND("|",VLOOKUP(Q208+2300,DataLabels,HLOOKUP($I$3,Type,2,FALSE)))-1)</f>
        <v/>
      </c>
      <c r="Q208" s="916">
        <v>4</v>
      </c>
      <c r="R208" s="3829" t="str">
        <f>MID(VLOOKUP(Q208+2300,DataLabels,HLOOKUP($I$3,Type,2,FALSE)),FIND("|",VLOOKUP(Q208+2300,DataLabels,HLOOKUP($I$3,Type,2,FALSE)))+1,256)</f>
        <v/>
      </c>
      <c r="S208" s="3830"/>
      <c r="T208" s="3830"/>
      <c r="U208" s="3830"/>
      <c r="V208" s="3830"/>
      <c r="W208" s="3830"/>
      <c r="X208" s="3830"/>
      <c r="Y208" s="3830"/>
      <c r="Z208" s="3832"/>
    </row>
    <row r="209" spans="2:52" s="3" customFormat="1" ht="20.149999999999999" customHeight="1" x14ac:dyDescent="0.25">
      <c r="B209" s="2172"/>
      <c r="C209" s="3798">
        <v>2400</v>
      </c>
      <c r="D209" s="3833" t="s">
        <v>121</v>
      </c>
      <c r="E209" s="3834"/>
      <c r="F209" s="3834"/>
      <c r="G209" s="3834"/>
      <c r="H209" s="3834" t="s">
        <v>114</v>
      </c>
      <c r="I209" s="3834"/>
      <c r="J209" s="3834"/>
      <c r="K209" s="3834"/>
      <c r="L209" s="3834"/>
      <c r="M209" s="3834"/>
      <c r="N209" s="3835"/>
      <c r="O209" s="3798">
        <v>2410</v>
      </c>
      <c r="P209" s="3836" t="s">
        <v>122</v>
      </c>
      <c r="Q209" s="3837"/>
      <c r="R209" s="3838"/>
      <c r="S209" s="2349"/>
      <c r="T209" s="2350"/>
      <c r="U209" s="2350"/>
      <c r="V209" s="2350"/>
      <c r="W209" s="2350"/>
      <c r="X209" s="2350"/>
      <c r="Y209" s="2350"/>
      <c r="Z209" s="161"/>
    </row>
    <row r="210" spans="2:52" s="3" customFormat="1" ht="20.149999999999999" customHeight="1" thickBot="1" x14ac:dyDescent="0.3">
      <c r="B210" s="2172"/>
      <c r="C210" s="3798"/>
      <c r="D210" s="3833" t="s">
        <v>123</v>
      </c>
      <c r="E210" s="3834"/>
      <c r="F210" s="3834"/>
      <c r="G210" s="3834"/>
      <c r="H210" s="922"/>
      <c r="I210" s="922"/>
      <c r="J210" s="922"/>
      <c r="K210" s="922"/>
      <c r="L210" s="922"/>
      <c r="M210" s="922"/>
      <c r="N210" s="923"/>
      <c r="O210" s="3798"/>
      <c r="P210" s="3836"/>
      <c r="Q210" s="3837"/>
      <c r="R210" s="3838"/>
      <c r="S210" s="2349"/>
      <c r="T210" s="2350"/>
      <c r="U210" s="2350"/>
      <c r="V210" s="2350"/>
      <c r="W210" s="2350"/>
      <c r="X210" s="2350"/>
      <c r="Y210" s="2350"/>
      <c r="Z210" s="161"/>
    </row>
    <row r="211" spans="2:52" s="3" customFormat="1" ht="20.149999999999999" customHeight="1" x14ac:dyDescent="0.25">
      <c r="B211" s="1514"/>
      <c r="C211" s="1515"/>
      <c r="D211" s="1516"/>
      <c r="E211" s="1516"/>
      <c r="F211" s="1516"/>
      <c r="G211" s="1517"/>
      <c r="H211" s="1517"/>
      <c r="I211" s="1517"/>
      <c r="J211" s="1517"/>
      <c r="K211" s="1517"/>
      <c r="L211" s="1517"/>
      <c r="M211" s="1517"/>
      <c r="N211" s="1518"/>
      <c r="O211" s="1247"/>
      <c r="P211" s="1247"/>
      <c r="Q211" s="1247"/>
      <c r="R211" s="1247"/>
      <c r="S211" s="1247"/>
      <c r="T211" s="1247"/>
      <c r="U211" s="1247"/>
      <c r="V211" s="1247"/>
      <c r="W211" s="1247"/>
      <c r="X211" s="1247"/>
      <c r="Y211" s="1247"/>
      <c r="Z211" s="1247"/>
      <c r="AZ211" s="925"/>
    </row>
    <row r="212" spans="2:52" s="3" customFormat="1" ht="20.149999999999999" customHeight="1" thickBot="1" x14ac:dyDescent="0.3">
      <c r="B212" s="1519"/>
      <c r="C212" s="1062"/>
      <c r="D212" s="176"/>
      <c r="E212" s="176"/>
      <c r="F212" s="176"/>
      <c r="G212" s="1520"/>
      <c r="H212" s="1520"/>
      <c r="I212" s="1520"/>
      <c r="J212" s="1520"/>
      <c r="K212" s="1520"/>
      <c r="L212" s="1520"/>
      <c r="M212" s="1520"/>
      <c r="N212" s="397"/>
      <c r="O212" s="41"/>
      <c r="P212" s="41"/>
      <c r="Q212" s="41"/>
      <c r="R212" s="41"/>
      <c r="S212" s="41"/>
      <c r="T212" s="41"/>
      <c r="U212" s="41"/>
      <c r="V212" s="41"/>
      <c r="W212" s="41"/>
      <c r="X212" s="41"/>
      <c r="Y212" s="41"/>
      <c r="Z212" s="41"/>
      <c r="AZ212" s="925"/>
    </row>
    <row r="213" spans="2:52" s="3" customFormat="1" ht="20.149999999999999" customHeight="1" x14ac:dyDescent="0.3">
      <c r="B213" s="1729" t="s">
        <v>124</v>
      </c>
      <c r="C213" s="3842" t="s">
        <v>125</v>
      </c>
      <c r="D213" s="3843"/>
      <c r="E213" s="3843"/>
      <c r="F213" s="3843"/>
      <c r="G213" s="3843"/>
      <c r="H213" s="3843"/>
      <c r="I213" s="3843"/>
      <c r="J213" s="3843"/>
      <c r="K213" s="3843"/>
      <c r="L213" s="3843"/>
      <c r="M213" s="3843"/>
      <c r="N213" s="3843"/>
      <c r="O213" s="3843"/>
      <c r="P213" s="3843"/>
      <c r="Q213" s="3843"/>
      <c r="R213" s="3843"/>
      <c r="S213" s="3843"/>
      <c r="T213" s="3843"/>
      <c r="U213" s="3843"/>
      <c r="V213" s="3843"/>
      <c r="W213" s="3843"/>
      <c r="X213" s="3843"/>
      <c r="Y213" s="3843"/>
      <c r="Z213" s="3844"/>
    </row>
    <row r="214" spans="2:52" s="3" customFormat="1" ht="20.149999999999999" customHeight="1" x14ac:dyDescent="0.25">
      <c r="B214" s="1730"/>
      <c r="C214" s="3777">
        <v>3000</v>
      </c>
      <c r="D214" s="3780" t="str">
        <f>VLOOKUP(C214,DataLabels,HLOOKUP($I$3,Type,2,FALSE))</f>
        <v>Applicable Safety Code</v>
      </c>
      <c r="E214" s="3781"/>
      <c r="F214" s="3782"/>
      <c r="G214" s="2107"/>
      <c r="H214" s="1957"/>
      <c r="I214" s="1957"/>
      <c r="J214" s="1957"/>
      <c r="K214" s="1957"/>
      <c r="L214" s="1957"/>
      <c r="M214" s="1957"/>
      <c r="N214" s="54"/>
      <c r="O214" s="2073">
        <v>3010</v>
      </c>
      <c r="P214" s="3781" t="str">
        <f>VLOOKUP(O214,DataLabels,HLOOKUP($I$3,Type,2,FALSE))</f>
        <v>Safety Code Edition</v>
      </c>
      <c r="Q214" s="3781"/>
      <c r="R214" s="3813"/>
      <c r="S214" s="2107"/>
      <c r="T214" s="1957"/>
      <c r="U214" s="1957"/>
      <c r="V214" s="1957"/>
      <c r="W214" s="1957"/>
      <c r="X214" s="1957"/>
      <c r="Y214" s="1957"/>
      <c r="Z214" s="3839"/>
    </row>
    <row r="215" spans="2:52" s="3" customFormat="1" ht="20.149999999999999" customHeight="1" x14ac:dyDescent="0.25">
      <c r="B215" s="1730"/>
      <c r="C215" s="3779"/>
      <c r="D215" s="3783"/>
      <c r="E215" s="3784"/>
      <c r="F215" s="3785"/>
      <c r="G215" s="2072"/>
      <c r="H215" s="2035"/>
      <c r="I215" s="2035"/>
      <c r="J215" s="2035"/>
      <c r="K215" s="2035"/>
      <c r="L215" s="2035"/>
      <c r="M215" s="2035"/>
      <c r="N215" s="55"/>
      <c r="O215" s="2074"/>
      <c r="P215" s="3784"/>
      <c r="Q215" s="3784"/>
      <c r="R215" s="3814"/>
      <c r="S215" s="2072"/>
      <c r="T215" s="2035"/>
      <c r="U215" s="2035"/>
      <c r="V215" s="2035"/>
      <c r="W215" s="2035"/>
      <c r="X215" s="2035"/>
      <c r="Y215" s="2035"/>
      <c r="Z215" s="3840"/>
    </row>
    <row r="216" spans="2:52" s="3" customFormat="1" ht="20.149999999999999" customHeight="1" x14ac:dyDescent="0.25">
      <c r="B216" s="1730"/>
      <c r="C216" s="3777">
        <v>3020</v>
      </c>
      <c r="D216" s="3780" t="str">
        <f>VLOOKUP(C216,DataLabels,HLOOKUP($I$3,Type,2,FALSE))</f>
        <v>Ontario Building Code</v>
      </c>
      <c r="E216" s="3781"/>
      <c r="F216" s="3782"/>
      <c r="G216" s="2107"/>
      <c r="H216" s="1957"/>
      <c r="I216" s="1957"/>
      <c r="J216" s="1957"/>
      <c r="K216" s="1957"/>
      <c r="L216" s="1957"/>
      <c r="M216" s="1957"/>
      <c r="N216" s="54"/>
      <c r="O216" s="598"/>
      <c r="P216" s="599"/>
      <c r="Q216" s="599"/>
      <c r="R216" s="599"/>
      <c r="S216" s="600"/>
      <c r="T216" s="600"/>
      <c r="U216" s="600"/>
      <c r="V216" s="600"/>
      <c r="W216" s="600"/>
      <c r="X216" s="600"/>
      <c r="Y216" s="600"/>
      <c r="Z216" s="601"/>
    </row>
    <row r="217" spans="2:52" s="3" customFormat="1" ht="20.149999999999999" customHeight="1" x14ac:dyDescent="0.25">
      <c r="B217" s="1730"/>
      <c r="C217" s="3779"/>
      <c r="D217" s="3783"/>
      <c r="E217" s="3784"/>
      <c r="F217" s="3785"/>
      <c r="G217" s="2072"/>
      <c r="H217" s="2035"/>
      <c r="I217" s="2035"/>
      <c r="J217" s="2035"/>
      <c r="K217" s="2035"/>
      <c r="L217" s="2035"/>
      <c r="M217" s="2035"/>
      <c r="N217" s="55"/>
      <c r="O217" s="602"/>
      <c r="P217" s="603"/>
      <c r="Q217" s="603"/>
      <c r="R217" s="603"/>
      <c r="S217" s="299"/>
      <c r="T217" s="299"/>
      <c r="U217" s="299"/>
      <c r="V217" s="299"/>
      <c r="W217" s="299"/>
      <c r="X217" s="299"/>
      <c r="Y217" s="299"/>
      <c r="Z217" s="604"/>
    </row>
    <row r="218" spans="2:52" s="3" customFormat="1" ht="20.149999999999999" customHeight="1" x14ac:dyDescent="0.25">
      <c r="B218" s="1730"/>
      <c r="C218" s="3777">
        <v>3030</v>
      </c>
      <c r="D218" s="3780" t="str">
        <f>VLOOKUP(C218,DataLabels,HLOOKUP($I$3,Type,2,FALSE))</f>
        <v>Ontario Electrical Safety Code</v>
      </c>
      <c r="E218" s="3781"/>
      <c r="F218" s="3782"/>
      <c r="G218" s="2107"/>
      <c r="H218" s="1957"/>
      <c r="I218" s="1957"/>
      <c r="J218" s="1957"/>
      <c r="K218" s="1957"/>
      <c r="L218" s="1957"/>
      <c r="M218" s="1957"/>
      <c r="N218" s="54"/>
      <c r="O218" s="602"/>
      <c r="P218" s="603"/>
      <c r="Q218" s="603"/>
      <c r="R218" s="603"/>
      <c r="S218" s="299"/>
      <c r="T218" s="299"/>
      <c r="U218" s="299"/>
      <c r="V218" s="299"/>
      <c r="W218" s="299"/>
      <c r="X218" s="299"/>
      <c r="Y218" s="299"/>
      <c r="Z218" s="604"/>
    </row>
    <row r="219" spans="2:52" s="3" customFormat="1" ht="20.149999999999999" customHeight="1" x14ac:dyDescent="0.25">
      <c r="B219" s="1730"/>
      <c r="C219" s="3779"/>
      <c r="D219" s="3783"/>
      <c r="E219" s="3784"/>
      <c r="F219" s="3785"/>
      <c r="G219" s="2072"/>
      <c r="H219" s="2035"/>
      <c r="I219" s="2035"/>
      <c r="J219" s="2035"/>
      <c r="K219" s="2035"/>
      <c r="L219" s="2035"/>
      <c r="M219" s="2035"/>
      <c r="N219" s="55"/>
      <c r="O219" s="602"/>
      <c r="P219" s="603"/>
      <c r="Q219" s="603"/>
      <c r="R219" s="603"/>
      <c r="S219" s="299"/>
      <c r="T219" s="299"/>
      <c r="U219" s="299"/>
      <c r="V219" s="299"/>
      <c r="W219" s="299"/>
      <c r="X219" s="299"/>
      <c r="Y219" s="299"/>
      <c r="Z219" s="604"/>
    </row>
    <row r="220" spans="2:52" s="3" customFormat="1" ht="20.149999999999999" customHeight="1" x14ac:dyDescent="0.25">
      <c r="B220" s="1730"/>
      <c r="C220" s="3777">
        <v>3040</v>
      </c>
      <c r="D220" s="3805" t="str">
        <f>VLOOKUP(C220,DataLabels,HLOOKUP($I$3,Type,2,FALSE))</f>
        <v>Other</v>
      </c>
      <c r="E220" s="3806"/>
      <c r="F220" s="3807"/>
      <c r="G220" s="2107"/>
      <c r="H220" s="1957"/>
      <c r="I220" s="1957"/>
      <c r="J220" s="1957"/>
      <c r="K220" s="1957"/>
      <c r="L220" s="1957"/>
      <c r="M220" s="1957"/>
      <c r="N220" s="54"/>
      <c r="O220" s="602"/>
      <c r="P220" s="603"/>
      <c r="Q220" s="603"/>
      <c r="R220" s="603"/>
      <c r="S220" s="299"/>
      <c r="T220" s="299"/>
      <c r="U220" s="299"/>
      <c r="V220" s="299"/>
      <c r="W220" s="299"/>
      <c r="X220" s="299"/>
      <c r="Y220" s="299"/>
      <c r="Z220" s="604"/>
    </row>
    <row r="221" spans="2:52" s="3" customFormat="1" ht="20.149999999999999" customHeight="1" x14ac:dyDescent="0.25">
      <c r="B221" s="1730"/>
      <c r="C221" s="3779"/>
      <c r="D221" s="3808"/>
      <c r="E221" s="3809"/>
      <c r="F221" s="3810"/>
      <c r="G221" s="2072"/>
      <c r="H221" s="2035"/>
      <c r="I221" s="2035"/>
      <c r="J221" s="2035"/>
      <c r="K221" s="2035"/>
      <c r="L221" s="2035"/>
      <c r="M221" s="2035"/>
      <c r="N221" s="55"/>
      <c r="O221" s="602"/>
      <c r="P221" s="603"/>
      <c r="Q221" s="603"/>
      <c r="R221" s="603"/>
      <c r="S221" s="299"/>
      <c r="T221" s="299"/>
      <c r="U221" s="299"/>
      <c r="V221" s="299"/>
      <c r="W221" s="299"/>
      <c r="X221" s="299"/>
      <c r="Y221" s="299"/>
      <c r="Z221" s="604"/>
    </row>
    <row r="222" spans="2:52" s="3" customFormat="1" ht="20.149999999999999" customHeight="1" x14ac:dyDescent="0.25">
      <c r="B222" s="1730"/>
      <c r="C222" s="2073">
        <v>3050</v>
      </c>
      <c r="D222" s="3781" t="str">
        <f>VLOOKUP(C222,DataLabels,HLOOKUP($I$3,Type,2,FALSE))</f>
        <v xml:space="preserve">Applicable Safety Code for Controller </v>
      </c>
      <c r="E222" s="3781"/>
      <c r="F222" s="3782"/>
      <c r="G222" s="2934">
        <f>IF(UPPER(LEFT(Application!H7,5))="MAJOR",IF(LEFT(UPPER(G142),1)="Y",S214,"N/C"),S214)</f>
        <v>0</v>
      </c>
      <c r="H222" s="2935"/>
      <c r="I222" s="2935"/>
      <c r="J222" s="2935"/>
      <c r="K222" s="2935"/>
      <c r="L222" s="2935"/>
      <c r="M222" s="2935"/>
      <c r="N222" s="395"/>
      <c r="O222" s="602"/>
      <c r="P222" s="603"/>
      <c r="Q222" s="603"/>
      <c r="R222" s="603"/>
      <c r="S222" s="299"/>
      <c r="T222" s="299"/>
      <c r="U222" s="299"/>
      <c r="V222" s="299"/>
      <c r="W222" s="299"/>
      <c r="X222" s="299"/>
      <c r="Y222" s="299"/>
      <c r="Z222" s="604"/>
    </row>
    <row r="223" spans="2:52" s="3" customFormat="1" ht="20.149999999999999" customHeight="1" x14ac:dyDescent="0.25">
      <c r="B223" s="1730"/>
      <c r="C223" s="2074"/>
      <c r="D223" s="3784"/>
      <c r="E223" s="3784"/>
      <c r="F223" s="3785"/>
      <c r="G223" s="2673"/>
      <c r="H223" s="2674"/>
      <c r="I223" s="2674"/>
      <c r="J223" s="2674"/>
      <c r="K223" s="2674"/>
      <c r="L223" s="2674"/>
      <c r="M223" s="2674"/>
      <c r="N223" s="396"/>
      <c r="O223" s="602"/>
      <c r="P223" s="603"/>
      <c r="Q223" s="603"/>
      <c r="R223" s="603"/>
      <c r="S223" s="299"/>
      <c r="T223" s="299"/>
      <c r="U223" s="299"/>
      <c r="V223" s="299"/>
      <c r="W223" s="299"/>
      <c r="X223" s="299"/>
      <c r="Y223" s="299"/>
      <c r="Z223" s="604"/>
    </row>
    <row r="224" spans="2:52" s="3" customFormat="1" ht="20.149999999999999" customHeight="1" x14ac:dyDescent="0.25">
      <c r="B224" s="1730"/>
      <c r="C224" s="3777">
        <v>3060</v>
      </c>
      <c r="D224" s="3781">
        <f>VLOOKUP(C224,DataLabels,HLOOKUP($I$3,Type,2,FALSE))</f>
        <v>0</v>
      </c>
      <c r="E224" s="3781"/>
      <c r="F224" s="3782"/>
      <c r="G224" s="2934"/>
      <c r="H224" s="2935"/>
      <c r="I224" s="2935"/>
      <c r="J224" s="2935"/>
      <c r="K224" s="2935"/>
      <c r="L224" s="2935"/>
      <c r="M224" s="2935"/>
      <c r="N224" s="395"/>
      <c r="O224" s="602"/>
      <c r="P224" s="603"/>
      <c r="Q224" s="603"/>
      <c r="R224" s="603"/>
      <c r="S224" s="299"/>
      <c r="T224" s="299"/>
      <c r="U224" s="299"/>
      <c r="V224" s="299"/>
      <c r="W224" s="299"/>
      <c r="X224" s="299"/>
      <c r="Y224" s="299"/>
      <c r="Z224" s="604"/>
    </row>
    <row r="225" spans="2:26" s="3" customFormat="1" ht="20.149999999999999" customHeight="1" x14ac:dyDescent="0.25">
      <c r="B225" s="1730"/>
      <c r="C225" s="3779"/>
      <c r="D225" s="3784"/>
      <c r="E225" s="3784"/>
      <c r="F225" s="3785"/>
      <c r="G225" s="2673"/>
      <c r="H225" s="2674"/>
      <c r="I225" s="2674"/>
      <c r="J225" s="2674"/>
      <c r="K225" s="2674"/>
      <c r="L225" s="2674"/>
      <c r="M225" s="2674"/>
      <c r="N225" s="396"/>
      <c r="O225" s="602"/>
      <c r="P225" s="603"/>
      <c r="Q225" s="603"/>
      <c r="R225" s="603"/>
      <c r="S225" s="299"/>
      <c r="T225" s="299"/>
      <c r="U225" s="299"/>
      <c r="V225" s="299"/>
      <c r="W225" s="299"/>
      <c r="X225" s="299"/>
      <c r="Y225" s="299"/>
      <c r="Z225" s="604"/>
    </row>
    <row r="226" spans="2:26" s="3" customFormat="1" ht="20.149999999999999" customHeight="1" x14ac:dyDescent="0.25">
      <c r="B226" s="1730"/>
      <c r="C226" s="3777">
        <v>3070</v>
      </c>
      <c r="D226" s="3780" t="str">
        <f>VLOOKUP(C226,DataLabels,HLOOKUP($I$3,Type,2,FALSE))</f>
        <v>Welded Steel Construction
(Metal Arc Welding)</v>
      </c>
      <c r="E226" s="3781"/>
      <c r="F226" s="3782"/>
      <c r="G226" s="2107"/>
      <c r="H226" s="1957"/>
      <c r="I226" s="1957"/>
      <c r="J226" s="1957"/>
      <c r="K226" s="1957"/>
      <c r="L226" s="1957"/>
      <c r="M226" s="1957"/>
      <c r="N226" s="54"/>
      <c r="O226" s="602"/>
      <c r="P226" s="603"/>
      <c r="Q226" s="603"/>
      <c r="R226" s="603"/>
      <c r="S226" s="299"/>
      <c r="T226" s="299"/>
      <c r="U226" s="299"/>
      <c r="V226" s="299"/>
      <c r="W226" s="299"/>
      <c r="X226" s="299"/>
      <c r="Y226" s="299"/>
      <c r="Z226" s="604"/>
    </row>
    <row r="227" spans="2:26" s="3" customFormat="1" ht="20.149999999999999" customHeight="1" x14ac:dyDescent="0.25">
      <c r="B227" s="1730"/>
      <c r="C227" s="3779"/>
      <c r="D227" s="3783"/>
      <c r="E227" s="3784"/>
      <c r="F227" s="3785"/>
      <c r="G227" s="2072"/>
      <c r="H227" s="2035"/>
      <c r="I227" s="2035"/>
      <c r="J227" s="2035"/>
      <c r="K227" s="2035"/>
      <c r="L227" s="2035"/>
      <c r="M227" s="2035"/>
      <c r="N227" s="55"/>
      <c r="O227" s="605"/>
      <c r="P227" s="606"/>
      <c r="Q227" s="606"/>
      <c r="R227" s="606"/>
      <c r="S227" s="607"/>
      <c r="T227" s="607"/>
      <c r="U227" s="607"/>
      <c r="V227" s="607"/>
      <c r="W227" s="607"/>
      <c r="X227" s="607"/>
      <c r="Y227" s="607"/>
      <c r="Z227" s="298"/>
    </row>
    <row r="228" spans="2:26" s="3" customFormat="1" ht="20.149999999999999" customHeight="1" x14ac:dyDescent="0.25">
      <c r="B228" s="1730"/>
      <c r="C228" s="3777">
        <v>3080</v>
      </c>
      <c r="D228" s="3780" t="str">
        <f>VLOOKUP(C228,DataLabels,HLOOKUP($I$3,Type,2,FALSE))</f>
        <v>FACTORY WELDS
Cert. of Companies for Fusion Welding of Steel</v>
      </c>
      <c r="E228" s="3781"/>
      <c r="F228" s="3782"/>
      <c r="G228" s="2107"/>
      <c r="H228" s="1957"/>
      <c r="I228" s="1957"/>
      <c r="J228" s="1957"/>
      <c r="K228" s="1957"/>
      <c r="L228" s="1957"/>
      <c r="M228" s="1957"/>
      <c r="N228" s="54"/>
      <c r="O228" s="3777">
        <v>3090</v>
      </c>
      <c r="P228" s="3780" t="str">
        <f>VLOOKUP(O228,DataLabels,HLOOKUP($I$3,Type,2,FALSE))</f>
        <v>FACTORY WELDS
Name of Certified Company</v>
      </c>
      <c r="Q228" s="3781"/>
      <c r="R228" s="3782"/>
      <c r="S228" s="2107"/>
      <c r="T228" s="1957"/>
      <c r="U228" s="1957"/>
      <c r="V228" s="1957"/>
      <c r="W228" s="1957"/>
      <c r="X228" s="1957"/>
      <c r="Y228" s="1957"/>
      <c r="Z228" s="162"/>
    </row>
    <row r="229" spans="2:26" s="3" customFormat="1" ht="20.149999999999999" customHeight="1" x14ac:dyDescent="0.25">
      <c r="B229" s="1730"/>
      <c r="C229" s="3779"/>
      <c r="D229" s="3783"/>
      <c r="E229" s="3784"/>
      <c r="F229" s="3785"/>
      <c r="G229" s="2072"/>
      <c r="H229" s="2035"/>
      <c r="I229" s="2035"/>
      <c r="J229" s="2035"/>
      <c r="K229" s="2035"/>
      <c r="L229" s="2035"/>
      <c r="M229" s="2035"/>
      <c r="N229" s="55"/>
      <c r="O229" s="3779"/>
      <c r="P229" s="3783"/>
      <c r="Q229" s="3784"/>
      <c r="R229" s="3785"/>
      <c r="S229" s="2072"/>
      <c r="T229" s="2035"/>
      <c r="U229" s="2035"/>
      <c r="V229" s="2035"/>
      <c r="W229" s="2035"/>
      <c r="X229" s="2035"/>
      <c r="Y229" s="2035"/>
      <c r="Z229" s="163"/>
    </row>
    <row r="230" spans="2:26" s="3" customFormat="1" ht="20.149999999999999" customHeight="1" x14ac:dyDescent="0.25">
      <c r="B230" s="1730"/>
      <c r="C230" s="3777">
        <v>3100</v>
      </c>
      <c r="D230" s="3799" t="str">
        <f>VLOOKUP(C230,DataLabels,HLOOKUP($I$3,Type,2,FALSE))</f>
        <v>FIELD WELDS
Cert. of Companies for Fusion Welding of Steel</v>
      </c>
      <c r="E230" s="3800"/>
      <c r="F230" s="3801"/>
      <c r="G230" s="2107"/>
      <c r="H230" s="1957"/>
      <c r="I230" s="1957"/>
      <c r="J230" s="1957"/>
      <c r="K230" s="1957"/>
      <c r="L230" s="1957"/>
      <c r="M230" s="1957"/>
      <c r="N230" s="54"/>
      <c r="O230" s="3777">
        <v>3110</v>
      </c>
      <c r="P230" s="3780" t="str">
        <f>VLOOKUP(O230,DataLabels,HLOOKUP($I$3,Type,2,FALSE))</f>
        <v>FIELD WELDS
Name of Certified Company</v>
      </c>
      <c r="Q230" s="3781"/>
      <c r="R230" s="3782"/>
      <c r="S230" s="2107"/>
      <c r="T230" s="1957"/>
      <c r="U230" s="1957"/>
      <c r="V230" s="1957"/>
      <c r="W230" s="1957"/>
      <c r="X230" s="1957"/>
      <c r="Y230" s="1957"/>
      <c r="Z230" s="162"/>
    </row>
    <row r="231" spans="2:26" s="3" customFormat="1" ht="20.149999999999999" customHeight="1" thickBot="1" x14ac:dyDescent="0.3">
      <c r="B231" s="1731"/>
      <c r="C231" s="3778"/>
      <c r="D231" s="3802"/>
      <c r="E231" s="3803"/>
      <c r="F231" s="3804"/>
      <c r="G231" s="2188"/>
      <c r="H231" s="1960"/>
      <c r="I231" s="1960"/>
      <c r="J231" s="1960"/>
      <c r="K231" s="1960"/>
      <c r="L231" s="1960"/>
      <c r="M231" s="1960"/>
      <c r="N231" s="167"/>
      <c r="O231" s="3778"/>
      <c r="P231" s="3802"/>
      <c r="Q231" s="3803"/>
      <c r="R231" s="3804"/>
      <c r="S231" s="2188"/>
      <c r="T231" s="1960"/>
      <c r="U231" s="1960"/>
      <c r="V231" s="1960"/>
      <c r="W231" s="1960"/>
      <c r="X231" s="1960"/>
      <c r="Y231" s="1960"/>
      <c r="Z231" s="168"/>
    </row>
    <row r="232" spans="2:26" s="3" customFormat="1" ht="20.149999999999999" customHeight="1" thickBot="1" x14ac:dyDescent="0.3">
      <c r="B232" s="49"/>
      <c r="C232" s="180"/>
      <c r="D232" s="59"/>
      <c r="E232" s="59"/>
      <c r="F232" s="59"/>
      <c r="G232" s="932"/>
      <c r="H232" s="932"/>
      <c r="I232" s="932"/>
      <c r="J232" s="932"/>
      <c r="K232" s="932"/>
      <c r="L232" s="932"/>
      <c r="M232" s="932"/>
      <c r="N232" s="21"/>
      <c r="O232" s="180"/>
      <c r="P232" s="59"/>
      <c r="Q232" s="59"/>
      <c r="R232" s="59"/>
      <c r="S232" s="992"/>
      <c r="T232" s="992"/>
      <c r="U232" s="992"/>
      <c r="V232" s="992"/>
      <c r="W232" s="992"/>
      <c r="X232" s="992"/>
      <c r="Y232" s="992"/>
      <c r="Z232" s="21"/>
    </row>
    <row r="233" spans="2:26" s="3" customFormat="1" ht="20.149999999999999" customHeight="1" x14ac:dyDescent="0.3">
      <c r="B233" s="1729" t="s">
        <v>128</v>
      </c>
      <c r="C233" s="3786">
        <v>3120</v>
      </c>
      <c r="D233" s="3788" t="str">
        <f>VLOOKUP(C233,DataLabels,HLOOKUP($I$3,Type,2,FALSE))</f>
        <v>Director's Order Applicable to this Submission</v>
      </c>
      <c r="E233" s="3788"/>
      <c r="F233" s="3789"/>
      <c r="G233" s="2208"/>
      <c r="H233" s="1774"/>
      <c r="I233" s="1774"/>
      <c r="J233" s="1774"/>
      <c r="K233" s="1774"/>
      <c r="L233" s="1774"/>
      <c r="M233" s="1774"/>
      <c r="N233" s="1774"/>
      <c r="O233" s="1774"/>
      <c r="P233" s="1774"/>
      <c r="Q233" s="1774"/>
      <c r="R233" s="1774"/>
      <c r="S233" s="1774"/>
      <c r="T233" s="1774"/>
      <c r="U233" s="1774"/>
      <c r="V233" s="1774"/>
      <c r="W233" s="1774"/>
      <c r="X233" s="1774"/>
      <c r="Y233" s="1774"/>
      <c r="Z233" s="2209"/>
    </row>
    <row r="234" spans="2:26" s="3" customFormat="1" ht="20.149999999999999" customHeight="1" x14ac:dyDescent="0.3">
      <c r="B234" s="1730"/>
      <c r="C234" s="3787"/>
      <c r="D234" s="3790"/>
      <c r="E234" s="3790"/>
      <c r="F234" s="3791"/>
      <c r="G234" s="2210"/>
      <c r="H234" s="1777"/>
      <c r="I234" s="1777"/>
      <c r="J234" s="1777"/>
      <c r="K234" s="1777"/>
      <c r="L234" s="1777"/>
      <c r="M234" s="1777"/>
      <c r="N234" s="1777"/>
      <c r="O234" s="1777"/>
      <c r="P234" s="1777"/>
      <c r="Q234" s="1777"/>
      <c r="R234" s="1777"/>
      <c r="S234" s="1777"/>
      <c r="T234" s="1777"/>
      <c r="U234" s="1777"/>
      <c r="V234" s="1777"/>
      <c r="W234" s="1777"/>
      <c r="X234" s="1777"/>
      <c r="Y234" s="1777"/>
      <c r="Z234" s="2211"/>
    </row>
    <row r="235" spans="2:26" s="3" customFormat="1" ht="20.149999999999999" customHeight="1" x14ac:dyDescent="0.3">
      <c r="B235" s="1730"/>
      <c r="C235" s="3787">
        <v>3130</v>
      </c>
      <c r="D235" s="3790" t="str">
        <f>VLOOKUP(C235,DataLabels,HLOOKUP($I$3,Type,2,FALSE))</f>
        <v>Manufacturer's Bulletins Applicable to this Submission</v>
      </c>
      <c r="E235" s="3790"/>
      <c r="F235" s="3791"/>
      <c r="G235" s="2928"/>
      <c r="H235" s="2929"/>
      <c r="I235" s="2929"/>
      <c r="J235" s="2929"/>
      <c r="K235" s="2929"/>
      <c r="L235" s="2929"/>
      <c r="M235" s="2929"/>
      <c r="N235" s="2929"/>
      <c r="O235" s="2929"/>
      <c r="P235" s="2929"/>
      <c r="Q235" s="2929"/>
      <c r="R235" s="2929"/>
      <c r="S235" s="2929"/>
      <c r="T235" s="2929"/>
      <c r="U235" s="2929"/>
      <c r="V235" s="2929"/>
      <c r="W235" s="2929"/>
      <c r="X235" s="2929"/>
      <c r="Y235" s="2929"/>
      <c r="Z235" s="2930"/>
    </row>
    <row r="236" spans="2:26" s="3" customFormat="1" ht="20.149999999999999" customHeight="1" thickBot="1" x14ac:dyDescent="0.35">
      <c r="B236" s="1731"/>
      <c r="C236" s="3792"/>
      <c r="D236" s="3793"/>
      <c r="E236" s="3793"/>
      <c r="F236" s="3794"/>
      <c r="G236" s="2931"/>
      <c r="H236" s="2932"/>
      <c r="I236" s="2932"/>
      <c r="J236" s="2932"/>
      <c r="K236" s="2932"/>
      <c r="L236" s="2932"/>
      <c r="M236" s="2932"/>
      <c r="N236" s="2932"/>
      <c r="O236" s="2932"/>
      <c r="P236" s="2932"/>
      <c r="Q236" s="2932"/>
      <c r="R236" s="2932"/>
      <c r="S236" s="2932"/>
      <c r="T236" s="2932"/>
      <c r="U236" s="2932"/>
      <c r="V236" s="2932"/>
      <c r="W236" s="2932"/>
      <c r="X236" s="2932"/>
      <c r="Y236" s="2932"/>
      <c r="Z236" s="2933"/>
    </row>
    <row r="237" spans="2:26" s="3" customFormat="1" ht="20.149999999999999" customHeight="1" thickBot="1" x14ac:dyDescent="0.3">
      <c r="B237" s="49"/>
      <c r="C237" s="18"/>
      <c r="D237" s="214"/>
      <c r="E237" s="214"/>
      <c r="F237" s="214"/>
      <c r="G237" s="215"/>
      <c r="H237" s="215"/>
      <c r="I237" s="215"/>
      <c r="J237" s="215"/>
      <c r="K237" s="215"/>
      <c r="L237" s="215"/>
      <c r="M237" s="215"/>
      <c r="N237" s="21"/>
      <c r="O237" s="18"/>
      <c r="P237" s="19"/>
      <c r="Q237" s="19"/>
      <c r="R237" s="19"/>
      <c r="S237" s="139"/>
      <c r="T237" s="139"/>
      <c r="U237" s="139"/>
      <c r="V237" s="139"/>
      <c r="W237" s="139"/>
      <c r="X237" s="139"/>
      <c r="Y237" s="139"/>
      <c r="Z237" s="21"/>
    </row>
    <row r="238" spans="2:26" s="3" customFormat="1" ht="20.149999999999999" customHeight="1" x14ac:dyDescent="0.3">
      <c r="B238" s="3003" t="s">
        <v>129</v>
      </c>
      <c r="C238" s="3795" t="s">
        <v>130</v>
      </c>
      <c r="D238" s="3796"/>
      <c r="E238" s="3796"/>
      <c r="F238" s="3796"/>
      <c r="G238" s="3796"/>
      <c r="H238" s="3796"/>
      <c r="I238" s="3796"/>
      <c r="J238" s="3796"/>
      <c r="K238" s="3796"/>
      <c r="L238" s="3796"/>
      <c r="M238" s="3796"/>
      <c r="N238" s="3796"/>
      <c r="O238" s="3796"/>
      <c r="P238" s="3796"/>
      <c r="Q238" s="3796"/>
      <c r="R238" s="3796"/>
      <c r="S238" s="3796"/>
      <c r="T238" s="3796"/>
      <c r="U238" s="3796"/>
      <c r="V238" s="3796"/>
      <c r="W238" s="3796"/>
      <c r="X238" s="3796"/>
      <c r="Y238" s="3796"/>
      <c r="Z238" s="3797"/>
    </row>
    <row r="239" spans="2:26" s="3" customFormat="1" ht="20.149999999999999" customHeight="1" x14ac:dyDescent="0.3">
      <c r="B239" s="3004"/>
      <c r="C239" s="3798">
        <v>4000</v>
      </c>
      <c r="D239" s="2910"/>
      <c r="E239" s="2911"/>
      <c r="F239" s="2911"/>
      <c r="G239" s="2911"/>
      <c r="H239" s="2911"/>
      <c r="I239" s="2911"/>
      <c r="J239" s="2911"/>
      <c r="K239" s="2911"/>
      <c r="L239" s="2911"/>
      <c r="M239" s="2911"/>
      <c r="N239" s="2911"/>
      <c r="O239" s="2911"/>
      <c r="P239" s="2911"/>
      <c r="Q239" s="2911"/>
      <c r="R239" s="2911"/>
      <c r="S239" s="2911"/>
      <c r="T239" s="2911"/>
      <c r="U239" s="2911"/>
      <c r="V239" s="2911"/>
      <c r="W239" s="2911"/>
      <c r="X239" s="2911"/>
      <c r="Y239" s="2911"/>
      <c r="Z239" s="2912"/>
    </row>
    <row r="240" spans="2:26" s="3" customFormat="1" ht="20.149999999999999" customHeight="1" x14ac:dyDescent="0.3">
      <c r="B240" s="3004"/>
      <c r="C240" s="3798"/>
      <c r="D240" s="1936"/>
      <c r="E240" s="1937"/>
      <c r="F240" s="1937"/>
      <c r="G240" s="1937"/>
      <c r="H240" s="1937"/>
      <c r="I240" s="1937"/>
      <c r="J240" s="1937"/>
      <c r="K240" s="1937"/>
      <c r="L240" s="1937"/>
      <c r="M240" s="1937"/>
      <c r="N240" s="1937"/>
      <c r="O240" s="1937"/>
      <c r="P240" s="1937"/>
      <c r="Q240" s="1937"/>
      <c r="R240" s="1937"/>
      <c r="S240" s="1937"/>
      <c r="T240" s="1937"/>
      <c r="U240" s="1937"/>
      <c r="V240" s="1937"/>
      <c r="W240" s="1937"/>
      <c r="X240" s="1937"/>
      <c r="Y240" s="1937"/>
      <c r="Z240" s="2913"/>
    </row>
    <row r="241" spans="1:55" s="3" customFormat="1" ht="20.149999999999999" customHeight="1" x14ac:dyDescent="0.3">
      <c r="B241" s="3004"/>
      <c r="C241" s="3798"/>
      <c r="D241" s="1936"/>
      <c r="E241" s="1937"/>
      <c r="F241" s="1937"/>
      <c r="G241" s="1937"/>
      <c r="H241" s="1937"/>
      <c r="I241" s="1937"/>
      <c r="J241" s="1937"/>
      <c r="K241" s="1937"/>
      <c r="L241" s="1937"/>
      <c r="M241" s="1937"/>
      <c r="N241" s="1937"/>
      <c r="O241" s="1937"/>
      <c r="P241" s="1937"/>
      <c r="Q241" s="1937"/>
      <c r="R241" s="1937"/>
      <c r="S241" s="1937"/>
      <c r="T241" s="1937"/>
      <c r="U241" s="1937"/>
      <c r="V241" s="1937"/>
      <c r="W241" s="1937"/>
      <c r="X241" s="1937"/>
      <c r="Y241" s="1937"/>
      <c r="Z241" s="2913"/>
    </row>
    <row r="242" spans="1:55" s="3" customFormat="1" ht="20.149999999999999" customHeight="1" x14ac:dyDescent="0.3">
      <c r="B242" s="3004"/>
      <c r="C242" s="3798"/>
      <c r="D242" s="1936"/>
      <c r="E242" s="1937"/>
      <c r="F242" s="1937"/>
      <c r="G242" s="1937"/>
      <c r="H242" s="1937"/>
      <c r="I242" s="1937"/>
      <c r="J242" s="1937"/>
      <c r="K242" s="1937"/>
      <c r="L242" s="1937"/>
      <c r="M242" s="1937"/>
      <c r="N242" s="1937"/>
      <c r="O242" s="1937"/>
      <c r="P242" s="1937"/>
      <c r="Q242" s="1937"/>
      <c r="R242" s="1937"/>
      <c r="S242" s="1937"/>
      <c r="T242" s="1937"/>
      <c r="U242" s="1937"/>
      <c r="V242" s="1937"/>
      <c r="W242" s="1937"/>
      <c r="X242" s="1937"/>
      <c r="Y242" s="1937"/>
      <c r="Z242" s="2913"/>
    </row>
    <row r="243" spans="1:55" s="3" customFormat="1" ht="20.149999999999999" customHeight="1" x14ac:dyDescent="0.3">
      <c r="B243" s="3004"/>
      <c r="C243" s="3798"/>
      <c r="D243" s="1936"/>
      <c r="E243" s="1937"/>
      <c r="F243" s="1937"/>
      <c r="G243" s="1937"/>
      <c r="H243" s="1937"/>
      <c r="I243" s="1937"/>
      <c r="J243" s="1937"/>
      <c r="K243" s="1937"/>
      <c r="L243" s="1937"/>
      <c r="M243" s="1937"/>
      <c r="N243" s="1937"/>
      <c r="O243" s="1937"/>
      <c r="P243" s="1937"/>
      <c r="Q243" s="1937"/>
      <c r="R243" s="1937"/>
      <c r="S243" s="1937"/>
      <c r="T243" s="1937"/>
      <c r="U243" s="1937"/>
      <c r="V243" s="1937"/>
      <c r="W243" s="1937"/>
      <c r="X243" s="1937"/>
      <c r="Y243" s="1937"/>
      <c r="Z243" s="2913"/>
    </row>
    <row r="244" spans="1:55" s="3" customFormat="1" ht="20.149999999999999" customHeight="1" x14ac:dyDescent="0.3">
      <c r="B244" s="3004"/>
      <c r="C244" s="3798"/>
      <c r="D244" s="1936"/>
      <c r="E244" s="1937"/>
      <c r="F244" s="1937"/>
      <c r="G244" s="1937"/>
      <c r="H244" s="1937"/>
      <c r="I244" s="1937"/>
      <c r="J244" s="1937"/>
      <c r="K244" s="1937"/>
      <c r="L244" s="1937"/>
      <c r="M244" s="1937"/>
      <c r="N244" s="1937"/>
      <c r="O244" s="1937"/>
      <c r="P244" s="1937"/>
      <c r="Q244" s="1937"/>
      <c r="R244" s="1937"/>
      <c r="S244" s="1937"/>
      <c r="T244" s="1937"/>
      <c r="U244" s="1937"/>
      <c r="V244" s="1937"/>
      <c r="W244" s="1937"/>
      <c r="X244" s="1937"/>
      <c r="Y244" s="1937"/>
      <c r="Z244" s="2913"/>
    </row>
    <row r="245" spans="1:55" s="3" customFormat="1" ht="20.149999999999999" customHeight="1" x14ac:dyDescent="0.3">
      <c r="B245" s="3004"/>
      <c r="C245" s="3798"/>
      <c r="D245" s="1936"/>
      <c r="E245" s="1937"/>
      <c r="F245" s="1937"/>
      <c r="G245" s="1937"/>
      <c r="H245" s="1937"/>
      <c r="I245" s="1937"/>
      <c r="J245" s="1937"/>
      <c r="K245" s="1937"/>
      <c r="L245" s="1937"/>
      <c r="M245" s="1937"/>
      <c r="N245" s="1937"/>
      <c r="O245" s="1937"/>
      <c r="P245" s="1937"/>
      <c r="Q245" s="1937"/>
      <c r="R245" s="1937"/>
      <c r="S245" s="1937"/>
      <c r="T245" s="1937"/>
      <c r="U245" s="1937"/>
      <c r="V245" s="1937"/>
      <c r="W245" s="1937"/>
      <c r="X245" s="1937"/>
      <c r="Y245" s="1937"/>
      <c r="Z245" s="2913"/>
    </row>
    <row r="246" spans="1:55" s="3" customFormat="1" ht="20.149999999999999" customHeight="1" x14ac:dyDescent="0.3">
      <c r="B246" s="3004"/>
      <c r="C246" s="3798"/>
      <c r="D246" s="1936"/>
      <c r="E246" s="1937"/>
      <c r="F246" s="1937"/>
      <c r="G246" s="1937"/>
      <c r="H246" s="1937"/>
      <c r="I246" s="1937"/>
      <c r="J246" s="1937"/>
      <c r="K246" s="1937"/>
      <c r="L246" s="1937"/>
      <c r="M246" s="1937"/>
      <c r="N246" s="1937"/>
      <c r="O246" s="1937"/>
      <c r="P246" s="1937"/>
      <c r="Q246" s="1937"/>
      <c r="R246" s="1937"/>
      <c r="S246" s="1937"/>
      <c r="T246" s="1937"/>
      <c r="U246" s="1937"/>
      <c r="V246" s="1937"/>
      <c r="W246" s="1937"/>
      <c r="X246" s="1937"/>
      <c r="Y246" s="1937"/>
      <c r="Z246" s="2913"/>
    </row>
    <row r="247" spans="1:55" s="3" customFormat="1" ht="20.149999999999999" customHeight="1" x14ac:dyDescent="0.3">
      <c r="B247" s="3004"/>
      <c r="C247" s="3798"/>
      <c r="D247" s="1936"/>
      <c r="E247" s="1937"/>
      <c r="F247" s="1937"/>
      <c r="G247" s="1937"/>
      <c r="H247" s="1937"/>
      <c r="I247" s="1937"/>
      <c r="J247" s="1937"/>
      <c r="K247" s="1937"/>
      <c r="L247" s="1937"/>
      <c r="M247" s="1937"/>
      <c r="N247" s="1937"/>
      <c r="O247" s="1937"/>
      <c r="P247" s="1937"/>
      <c r="Q247" s="1937"/>
      <c r="R247" s="1937"/>
      <c r="S247" s="1937"/>
      <c r="T247" s="1937"/>
      <c r="U247" s="1937"/>
      <c r="V247" s="1937"/>
      <c r="W247" s="1937"/>
      <c r="X247" s="1937"/>
      <c r="Y247" s="1937"/>
      <c r="Z247" s="2913"/>
    </row>
    <row r="248" spans="1:55" s="3" customFormat="1" ht="20.149999999999999" customHeight="1" x14ac:dyDescent="0.3">
      <c r="B248" s="3004"/>
      <c r="C248" s="3798"/>
      <c r="D248" s="1936"/>
      <c r="E248" s="1937"/>
      <c r="F248" s="1937"/>
      <c r="G248" s="1937"/>
      <c r="H248" s="1937"/>
      <c r="I248" s="1937"/>
      <c r="J248" s="1937"/>
      <c r="K248" s="1937"/>
      <c r="L248" s="1937"/>
      <c r="M248" s="1937"/>
      <c r="N248" s="1937"/>
      <c r="O248" s="1937"/>
      <c r="P248" s="1937"/>
      <c r="Q248" s="1937"/>
      <c r="R248" s="1937"/>
      <c r="S248" s="1937"/>
      <c r="T248" s="1937"/>
      <c r="U248" s="1937"/>
      <c r="V248" s="1937"/>
      <c r="W248" s="1937"/>
      <c r="X248" s="1937"/>
      <c r="Y248" s="1937"/>
      <c r="Z248" s="2913"/>
    </row>
    <row r="249" spans="1:55" s="3" customFormat="1" ht="20.149999999999999" customHeight="1" x14ac:dyDescent="0.3">
      <c r="B249" s="3004"/>
      <c r="C249" s="3798"/>
      <c r="D249" s="1936"/>
      <c r="E249" s="1937"/>
      <c r="F249" s="1937"/>
      <c r="G249" s="1937"/>
      <c r="H249" s="1937"/>
      <c r="I249" s="1937"/>
      <c r="J249" s="1937"/>
      <c r="K249" s="1937"/>
      <c r="L249" s="1937"/>
      <c r="M249" s="1937"/>
      <c r="N249" s="1937"/>
      <c r="O249" s="1937"/>
      <c r="P249" s="1937"/>
      <c r="Q249" s="1937"/>
      <c r="R249" s="1937"/>
      <c r="S249" s="1937"/>
      <c r="T249" s="1937"/>
      <c r="U249" s="1937"/>
      <c r="V249" s="1937"/>
      <c r="W249" s="1937"/>
      <c r="X249" s="1937"/>
      <c r="Y249" s="1937"/>
      <c r="Z249" s="2913"/>
      <c r="AZ249" s="2"/>
      <c r="BA249" s="2"/>
      <c r="BB249" s="2"/>
    </row>
    <row r="250" spans="1:55" s="3" customFormat="1" ht="20.149999999999999" customHeight="1" x14ac:dyDescent="0.3">
      <c r="B250" s="3004"/>
      <c r="C250" s="3798"/>
      <c r="D250" s="1936"/>
      <c r="E250" s="1937"/>
      <c r="F250" s="1937"/>
      <c r="G250" s="1937"/>
      <c r="H250" s="1937"/>
      <c r="I250" s="1937"/>
      <c r="J250" s="1937"/>
      <c r="K250" s="1937"/>
      <c r="L250" s="1937"/>
      <c r="M250" s="1937"/>
      <c r="N250" s="1937"/>
      <c r="O250" s="1937"/>
      <c r="P250" s="1937"/>
      <c r="Q250" s="1937"/>
      <c r="R250" s="1937"/>
      <c r="S250" s="1937"/>
      <c r="T250" s="1937"/>
      <c r="U250" s="1937"/>
      <c r="V250" s="1937"/>
      <c r="W250" s="1937"/>
      <c r="X250" s="1937"/>
      <c r="Y250" s="1937"/>
      <c r="Z250" s="2913"/>
      <c r="AZ250" s="2"/>
      <c r="BA250" s="2"/>
      <c r="BB250" s="2"/>
    </row>
    <row r="251" spans="1:55" s="3" customFormat="1" ht="20.149999999999999" customHeight="1" thickBot="1" x14ac:dyDescent="0.35">
      <c r="B251" s="3005"/>
      <c r="C251" s="3778"/>
      <c r="D251" s="2914"/>
      <c r="E251" s="2915"/>
      <c r="F251" s="2915"/>
      <c r="G251" s="2915"/>
      <c r="H251" s="2915"/>
      <c r="I251" s="2915"/>
      <c r="J251" s="2915"/>
      <c r="K251" s="2915"/>
      <c r="L251" s="2915"/>
      <c r="M251" s="2915"/>
      <c r="N251" s="2915"/>
      <c r="O251" s="2915"/>
      <c r="P251" s="2915"/>
      <c r="Q251" s="2915"/>
      <c r="R251" s="2915"/>
      <c r="S251" s="2915"/>
      <c r="T251" s="2915"/>
      <c r="U251" s="2915"/>
      <c r="V251" s="2915"/>
      <c r="W251" s="2915"/>
      <c r="X251" s="2915"/>
      <c r="Y251" s="2915"/>
      <c r="Z251" s="2916"/>
      <c r="AY251" s="2"/>
      <c r="AZ251" s="2"/>
      <c r="BA251" s="2"/>
      <c r="BB251" s="2"/>
      <c r="BC251" s="2"/>
    </row>
    <row r="252" spans="1:55" ht="20.149999999999999" customHeight="1" x14ac:dyDescent="0.3">
      <c r="A252" s="3"/>
    </row>
    <row r="253" spans="1:55" ht="20.149999999999999" customHeight="1" x14ac:dyDescent="0.3">
      <c r="A253" s="3"/>
      <c r="D253" s="216"/>
    </row>
    <row r="254" spans="1:55" ht="20.149999999999999" customHeight="1" x14ac:dyDescent="0.3">
      <c r="C254" s="2917"/>
      <c r="D254" s="2917"/>
      <c r="E254" s="2917"/>
      <c r="F254" s="2917"/>
      <c r="G254" s="2917"/>
      <c r="H254" s="2917"/>
      <c r="I254" s="2917"/>
      <c r="J254" s="2917"/>
      <c r="K254" s="2917"/>
      <c r="L254" s="2917"/>
      <c r="M254" s="2917"/>
      <c r="N254" s="210"/>
    </row>
    <row r="255" spans="1:55" ht="20.149999999999999" customHeight="1" x14ac:dyDescent="0.3">
      <c r="B255" s="210"/>
      <c r="C255" s="2917"/>
      <c r="D255" s="2917"/>
      <c r="E255" s="2917"/>
      <c r="F255" s="2917"/>
      <c r="G255" s="2917"/>
      <c r="H255" s="2917"/>
      <c r="I255" s="2917"/>
      <c r="J255" s="2917"/>
      <c r="K255" s="2917"/>
      <c r="L255" s="2917"/>
      <c r="M255" s="2917"/>
      <c r="N255" s="210"/>
    </row>
    <row r="256" spans="1:55" ht="20.149999999999999" customHeight="1" x14ac:dyDescent="0.3">
      <c r="E256" s="2918"/>
      <c r="F256" s="2918"/>
      <c r="G256" s="2918"/>
      <c r="H256" s="2918"/>
      <c r="I256" s="2918"/>
      <c r="J256" s="2918"/>
      <c r="K256" s="2918"/>
      <c r="L256" s="2778"/>
      <c r="M256" s="2778"/>
      <c r="N256" s="2778"/>
      <c r="O256" s="48"/>
    </row>
    <row r="257" spans="4:15" ht="20.149999999999999" customHeight="1" x14ac:dyDescent="0.3">
      <c r="E257" s="48"/>
      <c r="F257" s="48"/>
      <c r="G257" s="48"/>
      <c r="H257" s="48"/>
      <c r="I257" s="48"/>
      <c r="J257" s="48"/>
      <c r="K257" s="48"/>
      <c r="L257" s="48"/>
      <c r="M257" s="48"/>
      <c r="N257" s="48"/>
      <c r="O257" s="48"/>
    </row>
    <row r="258" spans="4:15" ht="20.149999999999999" customHeight="1" x14ac:dyDescent="0.3">
      <c r="E258" s="48"/>
      <c r="F258" s="48"/>
      <c r="G258" s="48"/>
      <c r="H258" s="48"/>
      <c r="I258" s="48"/>
      <c r="J258" s="48"/>
      <c r="K258" s="48"/>
      <c r="L258" s="48"/>
      <c r="M258" s="48"/>
      <c r="N258" s="48"/>
      <c r="O258" s="48"/>
    </row>
    <row r="260" spans="4:15" ht="20.149999999999999" customHeight="1" x14ac:dyDescent="0.3">
      <c r="D260" s="216"/>
    </row>
  </sheetData>
  <sheetProtection algorithmName="SHA-512" hashValue="/oIy8PYh8/lZteU+U1RGTDoVevrwTHOuudC3VaxTozNNOc1u3b3QyhmxRwF5T9M+vojUWCtisQ6tnlB7uPaIWg==" saltValue="E5YWd9ihALrFiVB5J+Ddxg==" spinCount="100000" sheet="1" formatCells="0"/>
  <mergeCells count="655">
    <mergeCell ref="O129:O130"/>
    <mergeCell ref="O131:O132"/>
    <mergeCell ref="P131:R132"/>
    <mergeCell ref="O133:O134"/>
    <mergeCell ref="P133:R134"/>
    <mergeCell ref="S109:Y110"/>
    <mergeCell ref="S92:Y92"/>
    <mergeCell ref="S93:Y94"/>
    <mergeCell ref="S105:Y106"/>
    <mergeCell ref="D127:F128"/>
    <mergeCell ref="D129:F130"/>
    <mergeCell ref="G125:M126"/>
    <mergeCell ref="G131:M132"/>
    <mergeCell ref="G133:M134"/>
    <mergeCell ref="G129:M129"/>
    <mergeCell ref="G130:M130"/>
    <mergeCell ref="G127:M127"/>
    <mergeCell ref="G128:M128"/>
    <mergeCell ref="N131:N132"/>
    <mergeCell ref="N133:N134"/>
    <mergeCell ref="Q66:R66"/>
    <mergeCell ref="B125:B136"/>
    <mergeCell ref="C125:C126"/>
    <mergeCell ref="D125:F126"/>
    <mergeCell ref="C127:C128"/>
    <mergeCell ref="C129:C130"/>
    <mergeCell ref="C131:C132"/>
    <mergeCell ref="D131:F132"/>
    <mergeCell ref="C133:C134"/>
    <mergeCell ref="D133:F134"/>
    <mergeCell ref="C135:C136"/>
    <mergeCell ref="D135:F136"/>
    <mergeCell ref="N135:N136"/>
    <mergeCell ref="N125:N126"/>
    <mergeCell ref="N127:N128"/>
    <mergeCell ref="N129:N130"/>
    <mergeCell ref="G135:M136"/>
    <mergeCell ref="P93:R94"/>
    <mergeCell ref="B65:B68"/>
    <mergeCell ref="C65:C66"/>
    <mergeCell ref="D65:F66"/>
    <mergeCell ref="C67:C68"/>
    <mergeCell ref="O135:O136"/>
    <mergeCell ref="O109:O110"/>
    <mergeCell ref="Z162:Z163"/>
    <mergeCell ref="S142:Y143"/>
    <mergeCell ref="B75:B84"/>
    <mergeCell ref="Z127:Z128"/>
    <mergeCell ref="O111:O112"/>
    <mergeCell ref="P111:R112"/>
    <mergeCell ref="S111:Y112"/>
    <mergeCell ref="Z111:Z112"/>
    <mergeCell ref="Z116:Z117"/>
    <mergeCell ref="O121:O122"/>
    <mergeCell ref="P121:R122"/>
    <mergeCell ref="S121:Y122"/>
    <mergeCell ref="Z121:Z122"/>
    <mergeCell ref="B98:B101"/>
    <mergeCell ref="C107:C108"/>
    <mergeCell ref="O107:O108"/>
    <mergeCell ref="P107:R108"/>
    <mergeCell ref="S107:Y108"/>
    <mergeCell ref="Z86:Z87"/>
    <mergeCell ref="Z88:Z89"/>
    <mergeCell ref="C79:C80"/>
    <mergeCell ref="D79:F80"/>
    <mergeCell ref="P67:R68"/>
    <mergeCell ref="S67:Y68"/>
    <mergeCell ref="O86:O87"/>
    <mergeCell ref="P86:R87"/>
    <mergeCell ref="S86:Y87"/>
    <mergeCell ref="O88:O89"/>
    <mergeCell ref="P88:R89"/>
    <mergeCell ref="S88:Y89"/>
    <mergeCell ref="S71:Y71"/>
    <mergeCell ref="S77:Y78"/>
    <mergeCell ref="P72:R73"/>
    <mergeCell ref="S72:Y73"/>
    <mergeCell ref="P75:R76"/>
    <mergeCell ref="S75:Y76"/>
    <mergeCell ref="P70:P71"/>
    <mergeCell ref="Q70:R70"/>
    <mergeCell ref="S70:Y70"/>
    <mergeCell ref="S79:Y80"/>
    <mergeCell ref="S81:Y82"/>
    <mergeCell ref="O79:O80"/>
    <mergeCell ref="Q71:R71"/>
    <mergeCell ref="P79:R80"/>
    <mergeCell ref="Z155:Z156"/>
    <mergeCell ref="P135:R136"/>
    <mergeCell ref="P127:R128"/>
    <mergeCell ref="P129:R130"/>
    <mergeCell ref="Z125:Z126"/>
    <mergeCell ref="Z129:Z130"/>
    <mergeCell ref="Z131:Z132"/>
    <mergeCell ref="Z133:Z134"/>
    <mergeCell ref="Z135:Z136"/>
    <mergeCell ref="S125:Y126"/>
    <mergeCell ref="S127:Y128"/>
    <mergeCell ref="S129:Y130"/>
    <mergeCell ref="S131:Y132"/>
    <mergeCell ref="S133:Y134"/>
    <mergeCell ref="S135:Y136"/>
    <mergeCell ref="S138:Y139"/>
    <mergeCell ref="S140:Y141"/>
    <mergeCell ref="P125:R126"/>
    <mergeCell ref="Z142:Z143"/>
    <mergeCell ref="G48:M49"/>
    <mergeCell ref="O48:O49"/>
    <mergeCell ref="P51:R52"/>
    <mergeCell ref="S44:Y45"/>
    <mergeCell ref="G58:M59"/>
    <mergeCell ref="O58:O59"/>
    <mergeCell ref="P58:R59"/>
    <mergeCell ref="G65:M66"/>
    <mergeCell ref="Z149:Z150"/>
    <mergeCell ref="O125:O126"/>
    <mergeCell ref="O127:O128"/>
    <mergeCell ref="O98:O99"/>
    <mergeCell ref="P95:R96"/>
    <mergeCell ref="S95:Y96"/>
    <mergeCell ref="P98:P99"/>
    <mergeCell ref="Q98:R98"/>
    <mergeCell ref="S98:Y98"/>
    <mergeCell ref="Q99:R99"/>
    <mergeCell ref="S99:Y99"/>
    <mergeCell ref="O100:O101"/>
    <mergeCell ref="P100:R101"/>
    <mergeCell ref="S100:Y101"/>
    <mergeCell ref="S103:Y104"/>
    <mergeCell ref="O105:O106"/>
    <mergeCell ref="O44:O45"/>
    <mergeCell ref="P44:R45"/>
    <mergeCell ref="P60:R61"/>
    <mergeCell ref="S60:Y61"/>
    <mergeCell ref="P62:R63"/>
    <mergeCell ref="S62:Y63"/>
    <mergeCell ref="S66:Y66"/>
    <mergeCell ref="O65:O66"/>
    <mergeCell ref="P65:P66"/>
    <mergeCell ref="P54:R55"/>
    <mergeCell ref="S54:Y55"/>
    <mergeCell ref="P56:R57"/>
    <mergeCell ref="S56:Y57"/>
    <mergeCell ref="S51:Y52"/>
    <mergeCell ref="Q65:R65"/>
    <mergeCell ref="G7:H7"/>
    <mergeCell ref="K7:M7"/>
    <mergeCell ref="S7:T7"/>
    <mergeCell ref="W7:Y7"/>
    <mergeCell ref="I1:L1"/>
    <mergeCell ref="E1:H3"/>
    <mergeCell ref="I2:O2"/>
    <mergeCell ref="P2:Z2"/>
    <mergeCell ref="S65:Y65"/>
    <mergeCell ref="P14:R15"/>
    <mergeCell ref="D27:F28"/>
    <mergeCell ref="D29:F30"/>
    <mergeCell ref="D31:F32"/>
    <mergeCell ref="D60:F61"/>
    <mergeCell ref="C39:Z39"/>
    <mergeCell ref="C48:C49"/>
    <mergeCell ref="D48:E49"/>
    <mergeCell ref="D58:F59"/>
    <mergeCell ref="S58:Y59"/>
    <mergeCell ref="C58:C59"/>
    <mergeCell ref="C60:C61"/>
    <mergeCell ref="M1:O1"/>
    <mergeCell ref="I3:Z4"/>
    <mergeCell ref="J5:K5"/>
    <mergeCell ref="L5:P5"/>
    <mergeCell ref="Q5:R5"/>
    <mergeCell ref="S5:U5"/>
    <mergeCell ref="V5:W5"/>
    <mergeCell ref="X5:Z5"/>
    <mergeCell ref="G6:H6"/>
    <mergeCell ref="K6:M6"/>
    <mergeCell ref="S6:T6"/>
    <mergeCell ref="W6:Y6"/>
    <mergeCell ref="C9:Z11"/>
    <mergeCell ref="C12:C13"/>
    <mergeCell ref="G12:R13"/>
    <mergeCell ref="S12:Y13"/>
    <mergeCell ref="C14:C15"/>
    <mergeCell ref="D14:F15"/>
    <mergeCell ref="G14:M15"/>
    <mergeCell ref="O14:O15"/>
    <mergeCell ref="C18:C19"/>
    <mergeCell ref="D18:F19"/>
    <mergeCell ref="G18:M19"/>
    <mergeCell ref="O18:O19"/>
    <mergeCell ref="P18:R19"/>
    <mergeCell ref="S18:Y19"/>
    <mergeCell ref="S14:Z14"/>
    <mergeCell ref="S15:Z15"/>
    <mergeCell ref="C16:C17"/>
    <mergeCell ref="D16:F17"/>
    <mergeCell ref="G16:M17"/>
    <mergeCell ref="O16:O17"/>
    <mergeCell ref="P16:R17"/>
    <mergeCell ref="S16:Y17"/>
    <mergeCell ref="D12:F12"/>
    <mergeCell ref="D13:F13"/>
    <mergeCell ref="C22:C23"/>
    <mergeCell ref="D22:F23"/>
    <mergeCell ref="G22:M23"/>
    <mergeCell ref="O22:O23"/>
    <mergeCell ref="P22:R23"/>
    <mergeCell ref="S22:Y23"/>
    <mergeCell ref="C20:C21"/>
    <mergeCell ref="D20:F21"/>
    <mergeCell ref="G20:M21"/>
    <mergeCell ref="O20:O21"/>
    <mergeCell ref="P20:R21"/>
    <mergeCell ref="S20:Y21"/>
    <mergeCell ref="C29:C30"/>
    <mergeCell ref="C27:C28"/>
    <mergeCell ref="B34:B37"/>
    <mergeCell ref="C34:Z37"/>
    <mergeCell ref="C31:C32"/>
    <mergeCell ref="B25:B32"/>
    <mergeCell ref="C25:C26"/>
    <mergeCell ref="D25:F26"/>
    <mergeCell ref="G25:Z25"/>
    <mergeCell ref="G26:Z26"/>
    <mergeCell ref="G31:M32"/>
    <mergeCell ref="N31:N32"/>
    <mergeCell ref="O27:O28"/>
    <mergeCell ref="P27:R28"/>
    <mergeCell ref="O29:O30"/>
    <mergeCell ref="P29:R30"/>
    <mergeCell ref="S29:Y30"/>
    <mergeCell ref="O31:O32"/>
    <mergeCell ref="P31:R32"/>
    <mergeCell ref="S31:Y32"/>
    <mergeCell ref="G29:M30"/>
    <mergeCell ref="N29:N30"/>
    <mergeCell ref="G27:M28"/>
    <mergeCell ref="S27:Y28"/>
    <mergeCell ref="B40:B49"/>
    <mergeCell ref="C40:C41"/>
    <mergeCell ref="D40:F41"/>
    <mergeCell ref="G40:M41"/>
    <mergeCell ref="O40:O41"/>
    <mergeCell ref="P40:R41"/>
    <mergeCell ref="S40:Y41"/>
    <mergeCell ref="C42:C43"/>
    <mergeCell ref="D42:F43"/>
    <mergeCell ref="C46:C47"/>
    <mergeCell ref="D46:F47"/>
    <mergeCell ref="G46:M47"/>
    <mergeCell ref="O46:O47"/>
    <mergeCell ref="P46:R47"/>
    <mergeCell ref="S46:Y47"/>
    <mergeCell ref="G42:M43"/>
    <mergeCell ref="O42:O43"/>
    <mergeCell ref="P42:R43"/>
    <mergeCell ref="S42:Y43"/>
    <mergeCell ref="C44:C45"/>
    <mergeCell ref="D44:F45"/>
    <mergeCell ref="P48:R49"/>
    <mergeCell ref="S48:Y49"/>
    <mergeCell ref="G44:M45"/>
    <mergeCell ref="B51:B52"/>
    <mergeCell ref="C51:C52"/>
    <mergeCell ref="D51:F52"/>
    <mergeCell ref="B54:B63"/>
    <mergeCell ref="C54:C55"/>
    <mergeCell ref="D54:D55"/>
    <mergeCell ref="E54:F54"/>
    <mergeCell ref="G54:M54"/>
    <mergeCell ref="O54:O55"/>
    <mergeCell ref="E55:F55"/>
    <mergeCell ref="G55:M55"/>
    <mergeCell ref="C56:C57"/>
    <mergeCell ref="D56:F57"/>
    <mergeCell ref="G56:M57"/>
    <mergeCell ref="O56:O57"/>
    <mergeCell ref="O60:O61"/>
    <mergeCell ref="C62:C63"/>
    <mergeCell ref="D62:F63"/>
    <mergeCell ref="G62:M63"/>
    <mergeCell ref="G51:M52"/>
    <mergeCell ref="O51:O52"/>
    <mergeCell ref="G60:M61"/>
    <mergeCell ref="D67:F68"/>
    <mergeCell ref="G67:M68"/>
    <mergeCell ref="O62:O63"/>
    <mergeCell ref="C75:C76"/>
    <mergeCell ref="D75:F76"/>
    <mergeCell ref="G75:M76"/>
    <mergeCell ref="O75:O76"/>
    <mergeCell ref="E71:F71"/>
    <mergeCell ref="G71:M71"/>
    <mergeCell ref="O67:O68"/>
    <mergeCell ref="B70:B73"/>
    <mergeCell ref="C70:C71"/>
    <mergeCell ref="D70:D71"/>
    <mergeCell ref="E70:F70"/>
    <mergeCell ref="G70:M70"/>
    <mergeCell ref="O70:O71"/>
    <mergeCell ref="C72:C73"/>
    <mergeCell ref="D72:F73"/>
    <mergeCell ref="G72:M73"/>
    <mergeCell ref="O72:O73"/>
    <mergeCell ref="C77:C78"/>
    <mergeCell ref="D77:F78"/>
    <mergeCell ref="G77:M78"/>
    <mergeCell ref="O77:O78"/>
    <mergeCell ref="P77:R78"/>
    <mergeCell ref="C81:C82"/>
    <mergeCell ref="D81:F82"/>
    <mergeCell ref="G81:M82"/>
    <mergeCell ref="O81:O82"/>
    <mergeCell ref="P81:R82"/>
    <mergeCell ref="G79:M80"/>
    <mergeCell ref="C83:C84"/>
    <mergeCell ref="D83:F84"/>
    <mergeCell ref="G83:M84"/>
    <mergeCell ref="O83:O84"/>
    <mergeCell ref="P83:R84"/>
    <mergeCell ref="S83:Y84"/>
    <mergeCell ref="B86:B89"/>
    <mergeCell ref="C98:C99"/>
    <mergeCell ref="D98:D99"/>
    <mergeCell ref="E98:F98"/>
    <mergeCell ref="G98:M98"/>
    <mergeCell ref="C88:C89"/>
    <mergeCell ref="D88:E89"/>
    <mergeCell ref="C86:C87"/>
    <mergeCell ref="D86:E87"/>
    <mergeCell ref="B91:B96"/>
    <mergeCell ref="E99:F99"/>
    <mergeCell ref="G99:M99"/>
    <mergeCell ref="G86:M87"/>
    <mergeCell ref="G88:M89"/>
    <mergeCell ref="P91:P92"/>
    <mergeCell ref="Q91:R91"/>
    <mergeCell ref="S91:Y91"/>
    <mergeCell ref="Q92:R92"/>
    <mergeCell ref="C95:C96"/>
    <mergeCell ref="D95:F96"/>
    <mergeCell ref="G95:M96"/>
    <mergeCell ref="O91:O92"/>
    <mergeCell ref="E92:F92"/>
    <mergeCell ref="G92:M92"/>
    <mergeCell ref="C93:C94"/>
    <mergeCell ref="D93:F94"/>
    <mergeCell ref="G93:M94"/>
    <mergeCell ref="C91:C92"/>
    <mergeCell ref="D91:D92"/>
    <mergeCell ref="E91:F91"/>
    <mergeCell ref="G91:M91"/>
    <mergeCell ref="O95:O96"/>
    <mergeCell ref="O93:O94"/>
    <mergeCell ref="D100:F101"/>
    <mergeCell ref="G100:M101"/>
    <mergeCell ref="C103:C104"/>
    <mergeCell ref="D103:F104"/>
    <mergeCell ref="G103:M104"/>
    <mergeCell ref="O103:O104"/>
    <mergeCell ref="P103:R104"/>
    <mergeCell ref="C100:C101"/>
    <mergeCell ref="C111:C112"/>
    <mergeCell ref="D111:F112"/>
    <mergeCell ref="G111:M112"/>
    <mergeCell ref="P105:R106"/>
    <mergeCell ref="P109:R110"/>
    <mergeCell ref="B114:B117"/>
    <mergeCell ref="C114:C115"/>
    <mergeCell ref="D114:F115"/>
    <mergeCell ref="G114:M115"/>
    <mergeCell ref="C109:C110"/>
    <mergeCell ref="D109:F110"/>
    <mergeCell ref="G109:M110"/>
    <mergeCell ref="B103:B112"/>
    <mergeCell ref="D107:F108"/>
    <mergeCell ref="G107:M108"/>
    <mergeCell ref="C105:C106"/>
    <mergeCell ref="D105:F106"/>
    <mergeCell ref="G105:M106"/>
    <mergeCell ref="B119:B123"/>
    <mergeCell ref="C119:C120"/>
    <mergeCell ref="D119:F120"/>
    <mergeCell ref="G119:M120"/>
    <mergeCell ref="O119:O120"/>
    <mergeCell ref="P119:R120"/>
    <mergeCell ref="O114:O115"/>
    <mergeCell ref="P114:R115"/>
    <mergeCell ref="S114:Y115"/>
    <mergeCell ref="C116:C117"/>
    <mergeCell ref="D116:F117"/>
    <mergeCell ref="G116:M117"/>
    <mergeCell ref="O116:O117"/>
    <mergeCell ref="P116:R117"/>
    <mergeCell ref="S116:Y117"/>
    <mergeCell ref="S119:Y120"/>
    <mergeCell ref="C121:C123"/>
    <mergeCell ref="D121:E123"/>
    <mergeCell ref="G121:H121"/>
    <mergeCell ref="K121:M121"/>
    <mergeCell ref="G122:H122"/>
    <mergeCell ref="K122:M122"/>
    <mergeCell ref="G123:H123"/>
    <mergeCell ref="K123:M123"/>
    <mergeCell ref="B138:B143"/>
    <mergeCell ref="C138:C139"/>
    <mergeCell ref="D138:F139"/>
    <mergeCell ref="G138:M139"/>
    <mergeCell ref="O138:O139"/>
    <mergeCell ref="P138:R139"/>
    <mergeCell ref="C142:C143"/>
    <mergeCell ref="D142:F143"/>
    <mergeCell ref="G142:M143"/>
    <mergeCell ref="O142:O143"/>
    <mergeCell ref="P142:R143"/>
    <mergeCell ref="C140:C141"/>
    <mergeCell ref="D140:D141"/>
    <mergeCell ref="E140:F140"/>
    <mergeCell ref="G140:M140"/>
    <mergeCell ref="O140:O141"/>
    <mergeCell ref="P140:R141"/>
    <mergeCell ref="E141:F141"/>
    <mergeCell ref="G141:M141"/>
    <mergeCell ref="B145:B156"/>
    <mergeCell ref="C145:C146"/>
    <mergeCell ref="D145:F146"/>
    <mergeCell ref="G145:M146"/>
    <mergeCell ref="O145:O146"/>
    <mergeCell ref="P145:R146"/>
    <mergeCell ref="S145:Y146"/>
    <mergeCell ref="C147:C148"/>
    <mergeCell ref="D147:F148"/>
    <mergeCell ref="G147:M148"/>
    <mergeCell ref="O147:O148"/>
    <mergeCell ref="P147:R148"/>
    <mergeCell ref="S147:Y148"/>
    <mergeCell ref="C149:C150"/>
    <mergeCell ref="D149:E150"/>
    <mergeCell ref="G149:H149"/>
    <mergeCell ref="K149:M149"/>
    <mergeCell ref="O149:O150"/>
    <mergeCell ref="P149:R150"/>
    <mergeCell ref="S149:Y150"/>
    <mergeCell ref="G150:H150"/>
    <mergeCell ref="K150:M150"/>
    <mergeCell ref="C151:C152"/>
    <mergeCell ref="D151:E152"/>
    <mergeCell ref="G151:H151"/>
    <mergeCell ref="K151:M151"/>
    <mergeCell ref="O151:O152"/>
    <mergeCell ref="P151:Q152"/>
    <mergeCell ref="S151:T151"/>
    <mergeCell ref="W151:Y151"/>
    <mergeCell ref="G152:H152"/>
    <mergeCell ref="K152:M152"/>
    <mergeCell ref="S152:T152"/>
    <mergeCell ref="W152:Y152"/>
    <mergeCell ref="G160:M160"/>
    <mergeCell ref="O160:O161"/>
    <mergeCell ref="P160:R161"/>
    <mergeCell ref="S162:Y163"/>
    <mergeCell ref="O162:O163"/>
    <mergeCell ref="C153:C154"/>
    <mergeCell ref="D153:F154"/>
    <mergeCell ref="G153:M154"/>
    <mergeCell ref="O153:O154"/>
    <mergeCell ref="P153:R154"/>
    <mergeCell ref="S153:Y154"/>
    <mergeCell ref="C155:C156"/>
    <mergeCell ref="D155:F156"/>
    <mergeCell ref="G155:M156"/>
    <mergeCell ref="O155:O156"/>
    <mergeCell ref="P155:R156"/>
    <mergeCell ref="S155:Y156"/>
    <mergeCell ref="P162:R163"/>
    <mergeCell ref="R174:Z174"/>
    <mergeCell ref="F175:N175"/>
    <mergeCell ref="R175:Z175"/>
    <mergeCell ref="F176:N176"/>
    <mergeCell ref="R176:Z176"/>
    <mergeCell ref="B158:B163"/>
    <mergeCell ref="C158:C159"/>
    <mergeCell ref="D158:D159"/>
    <mergeCell ref="E158:F158"/>
    <mergeCell ref="G158:M158"/>
    <mergeCell ref="O158:O159"/>
    <mergeCell ref="S160:Y161"/>
    <mergeCell ref="E161:F161"/>
    <mergeCell ref="G161:M161"/>
    <mergeCell ref="C162:C163"/>
    <mergeCell ref="D162:F163"/>
    <mergeCell ref="G162:M163"/>
    <mergeCell ref="P158:R159"/>
    <mergeCell ref="S158:Y159"/>
    <mergeCell ref="E159:F159"/>
    <mergeCell ref="G159:M159"/>
    <mergeCell ref="C160:C161"/>
    <mergeCell ref="D160:D161"/>
    <mergeCell ref="E160:F160"/>
    <mergeCell ref="F193:G193"/>
    <mergeCell ref="H193:N193"/>
    <mergeCell ref="R193:S193"/>
    <mergeCell ref="T193:Z193"/>
    <mergeCell ref="R185:S185"/>
    <mergeCell ref="T185:Z185"/>
    <mergeCell ref="B165:B167"/>
    <mergeCell ref="C165:Z167"/>
    <mergeCell ref="B169:B178"/>
    <mergeCell ref="C169:Z170"/>
    <mergeCell ref="C172:C176"/>
    <mergeCell ref="F172:N172"/>
    <mergeCell ref="O172:O176"/>
    <mergeCell ref="R172:Z172"/>
    <mergeCell ref="F173:N173"/>
    <mergeCell ref="R173:Z173"/>
    <mergeCell ref="C177:C178"/>
    <mergeCell ref="D177:G177"/>
    <mergeCell ref="H177:N177"/>
    <mergeCell ref="O177:O178"/>
    <mergeCell ref="P177:R178"/>
    <mergeCell ref="S177:Y178"/>
    <mergeCell ref="D178:N178"/>
    <mergeCell ref="F174:N174"/>
    <mergeCell ref="H185:N185"/>
    <mergeCell ref="F189:G189"/>
    <mergeCell ref="H189:N189"/>
    <mergeCell ref="R189:S189"/>
    <mergeCell ref="T189:Z189"/>
    <mergeCell ref="F190:G190"/>
    <mergeCell ref="H190:N190"/>
    <mergeCell ref="R190:S190"/>
    <mergeCell ref="T190:Z190"/>
    <mergeCell ref="F186:G186"/>
    <mergeCell ref="H186:N186"/>
    <mergeCell ref="R186:S186"/>
    <mergeCell ref="T186:Z186"/>
    <mergeCell ref="F191:G191"/>
    <mergeCell ref="H191:N191"/>
    <mergeCell ref="R191:S191"/>
    <mergeCell ref="T191:Z191"/>
    <mergeCell ref="F192:G192"/>
    <mergeCell ref="H192:N192"/>
    <mergeCell ref="R192:S192"/>
    <mergeCell ref="T192:Z192"/>
    <mergeCell ref="F187:G187"/>
    <mergeCell ref="H187:N187"/>
    <mergeCell ref="R187:S187"/>
    <mergeCell ref="T187:Z187"/>
    <mergeCell ref="F188:G188"/>
    <mergeCell ref="H188:N188"/>
    <mergeCell ref="R188:S188"/>
    <mergeCell ref="T188:Z188"/>
    <mergeCell ref="O184:O199"/>
    <mergeCell ref="R184:S184"/>
    <mergeCell ref="T184:Z184"/>
    <mergeCell ref="F185:G185"/>
    <mergeCell ref="F195:G195"/>
    <mergeCell ref="H195:N195"/>
    <mergeCell ref="R195:S195"/>
    <mergeCell ref="T195:Z195"/>
    <mergeCell ref="F196:G196"/>
    <mergeCell ref="H196:N196"/>
    <mergeCell ref="R196:S196"/>
    <mergeCell ref="T196:Z196"/>
    <mergeCell ref="F194:G194"/>
    <mergeCell ref="H194:N194"/>
    <mergeCell ref="R194:S194"/>
    <mergeCell ref="T194:Z194"/>
    <mergeCell ref="B213:B231"/>
    <mergeCell ref="C213:Z213"/>
    <mergeCell ref="C220:C221"/>
    <mergeCell ref="C224:C225"/>
    <mergeCell ref="F197:G197"/>
    <mergeCell ref="H197:N197"/>
    <mergeCell ref="R197:S197"/>
    <mergeCell ref="T197:Z197"/>
    <mergeCell ref="F198:G198"/>
    <mergeCell ref="H198:N198"/>
    <mergeCell ref="R198:S198"/>
    <mergeCell ref="T198:Z198"/>
    <mergeCell ref="G216:M217"/>
    <mergeCell ref="F199:G199"/>
    <mergeCell ref="H199:N199"/>
    <mergeCell ref="R199:S199"/>
    <mergeCell ref="T199:Z199"/>
    <mergeCell ref="O214:O215"/>
    <mergeCell ref="P214:R215"/>
    <mergeCell ref="B181:B199"/>
    <mergeCell ref="C181:Z182"/>
    <mergeCell ref="C184:C199"/>
    <mergeCell ref="F184:G184"/>
    <mergeCell ref="H184:N184"/>
    <mergeCell ref="B201:B210"/>
    <mergeCell ref="C201:Z205"/>
    <mergeCell ref="C207:C208"/>
    <mergeCell ref="F207:N207"/>
    <mergeCell ref="O207:O208"/>
    <mergeCell ref="R207:Z207"/>
    <mergeCell ref="F208:N208"/>
    <mergeCell ref="R208:Z208"/>
    <mergeCell ref="C209:C210"/>
    <mergeCell ref="D209:G209"/>
    <mergeCell ref="H209:N209"/>
    <mergeCell ref="O209:O210"/>
    <mergeCell ref="P209:R210"/>
    <mergeCell ref="S209:Y210"/>
    <mergeCell ref="D210:G210"/>
    <mergeCell ref="S214:Z215"/>
    <mergeCell ref="D230:F231"/>
    <mergeCell ref="D218:F219"/>
    <mergeCell ref="G218:M219"/>
    <mergeCell ref="P230:R231"/>
    <mergeCell ref="S230:Y231"/>
    <mergeCell ref="D220:F221"/>
    <mergeCell ref="G222:M223"/>
    <mergeCell ref="G230:M231"/>
    <mergeCell ref="O230:O231"/>
    <mergeCell ref="O228:O229"/>
    <mergeCell ref="P228:R229"/>
    <mergeCell ref="S228:Y229"/>
    <mergeCell ref="G224:M225"/>
    <mergeCell ref="D216:F217"/>
    <mergeCell ref="D222:F223"/>
    <mergeCell ref="C214:C215"/>
    <mergeCell ref="D214:F215"/>
    <mergeCell ref="G214:M215"/>
    <mergeCell ref="C216:C217"/>
    <mergeCell ref="C226:C227"/>
    <mergeCell ref="D226:F227"/>
    <mergeCell ref="G226:M227"/>
    <mergeCell ref="C230:C231"/>
    <mergeCell ref="C228:C229"/>
    <mergeCell ref="D228:F229"/>
    <mergeCell ref="G220:M221"/>
    <mergeCell ref="C218:C219"/>
    <mergeCell ref="B9:B23"/>
    <mergeCell ref="C254:M255"/>
    <mergeCell ref="E256:G256"/>
    <mergeCell ref="H256:K256"/>
    <mergeCell ref="L256:N256"/>
    <mergeCell ref="B233:B236"/>
    <mergeCell ref="C233:C234"/>
    <mergeCell ref="D233:F234"/>
    <mergeCell ref="G233:Z234"/>
    <mergeCell ref="C235:C236"/>
    <mergeCell ref="D235:F236"/>
    <mergeCell ref="G235:Z236"/>
    <mergeCell ref="B238:B251"/>
    <mergeCell ref="C238:Z238"/>
    <mergeCell ref="C239:C251"/>
    <mergeCell ref="D239:Z251"/>
    <mergeCell ref="G228:M229"/>
    <mergeCell ref="C222:C223"/>
    <mergeCell ref="D224:F225"/>
  </mergeCells>
  <conditionalFormatting sqref="D13:F13">
    <cfRule type="containsText" dxfId="36" priority="4" operator="containsText" text="rev">
      <formula>NOT(ISERROR(SEARCH("rev",D13)))</formula>
    </cfRule>
  </conditionalFormatting>
  <conditionalFormatting sqref="BB4:BB39">
    <cfRule type="containsText" dxfId="35" priority="1" operator="containsText" text="n/a">
      <formula>NOT(ISERROR(SEARCH("n/a",BB4)))</formula>
    </cfRule>
    <cfRule type="containsText" dxfId="34" priority="2" operator="containsText" text="n/c">
      <formula>NOT(ISERROR(SEARCH("n/c",BB4)))</formula>
    </cfRule>
    <cfRule type="containsText" dxfId="33" priority="3" operator="containsText" text="no change">
      <formula>NOT(ISERROR(SEARCH("no change",BB4)))</formula>
    </cfRule>
  </conditionalFormatting>
  <dataValidations count="44">
    <dataValidation type="list" allowBlank="1" showInputMessage="1" showErrorMessage="1" promptTitle="OPTIONS:" prompt="Select from list" sqref="G142:M144" xr:uid="{2C61428D-EEF0-404C-B547-4B73FB2D9D2B}">
      <formula1>"Y,N,N/A,N/C"</formula1>
    </dataValidation>
    <dataValidation type="list" allowBlank="1" showInputMessage="1" showErrorMessage="1" promptTitle="OPTIONS:" prompt="Select From List" sqref="S22:Y24 S29:Y30" xr:uid="{2156FDED-F396-4B5C-BDC3-D52F22D4EB64}">
      <formula1>"Y,N,N/C,N/A"</formula1>
    </dataValidation>
    <dataValidation type="list" allowBlank="1" showInputMessage="1" showErrorMessage="1" promptTitle="OPTIONS:" prompt="Select From List" sqref="G20:M21" xr:uid="{086BA3EE-44FB-460C-9A63-5670973326CD}">
      <formula1>LoadingClass</formula1>
    </dataValidation>
    <dataValidation type="list" allowBlank="1" showInputMessage="1" showErrorMessage="1" promptTitle="OPTIONS:" prompt="Select From List" sqref="S44:Y45" xr:uid="{3F9181F5-4391-4541-ABE9-2023F57AE792}">
      <formula1>"Mechanical Stops,Deployable Shoring Means,N/A,N/C"</formula1>
    </dataValidation>
    <dataValidation type="list" allowBlank="1" showInputMessage="1" showErrorMessage="1" promptTitle="OPTIONS:" prompt="Select From List" sqref="G83:M85" xr:uid="{56DD6619-E1A7-42CF-AA5B-FA1C9FFA392D}">
      <formula1>"Ceiling per 7.5.1.1.6, Open Top,N/A,N/C"</formula1>
    </dataValidation>
    <dataValidation type="list" allowBlank="1" showInputMessage="1" showErrorMessage="1" promptTitle="OPTIONS:" prompt="Select From List:" sqref="G62:M64" xr:uid="{6EEA007E-DA43-4534-BDC7-96407CAD35A5}">
      <formula1>"Yes,No,N/A,N/C"</formula1>
    </dataValidation>
    <dataValidation type="list" allowBlank="1" showInputMessage="1" showErrorMessage="1" promptTitle="OPTIONS:" prompt="Select From List" sqref="S40:Y41" xr:uid="{B1C98112-1594-4B38-B5D7-593A3020316B}">
      <formula1>"Y,N,N/A,N/C"</formula1>
    </dataValidation>
    <dataValidation type="list" allowBlank="1" showInputMessage="1" showErrorMessage="1" promptTitle="OPTIONS:" prompt="Select From List" sqref="G81:M82 G58:M61 G40:M43" xr:uid="{6BB5CFE5-05D8-4BDB-9EFE-2BFA6AB183DD}">
      <formula1>"Solid,Open Work &lt;25mm ball,N/A,N/C"</formula1>
    </dataValidation>
    <dataValidation operator="greaterThanOrEqual" allowBlank="1" showInputMessage="1" showErrorMessage="1" sqref="J5 I8:J8" xr:uid="{763E47F4-ACC3-45A8-811B-8E5DC99316BD}"/>
    <dataValidation type="list" allowBlank="1" showInputMessage="1" showErrorMessage="1" promptTitle="OPTIONS:" prompt="Select from list" sqref="W33:Y33 S33:T33" xr:uid="{B5DB450C-9964-40FB-820A-A0DCF79F19D3}">
      <formula1>#REF!</formula1>
    </dataValidation>
    <dataValidation type="list" allowBlank="1" showInputMessage="1" showErrorMessage="1" promptTitle="OPTIONS:" prompt="Select From List" sqref="G72:M74 S72:Y74" xr:uid="{247A2D1A-E4E8-46B1-9C92-966A807B9504}">
      <formula1>ReOpeningDevice</formula1>
    </dataValidation>
    <dataValidation type="list" allowBlank="1" showInputMessage="1" showErrorMessage="1" promptTitle="OPTIONS:" prompt="Select From List" sqref="S70:Y70 G70:M70" xr:uid="{CBAB95C7-E246-4DEA-AB04-9E4C32CDE3C9}">
      <formula1>DoorOperator</formula1>
    </dataValidation>
    <dataValidation type="list" allowBlank="1" showInputMessage="1" showErrorMessage="1" promptTitle="OPTIONS:" prompt="Select from list" sqref="G65:M66" xr:uid="{8ACB0A25-3C56-4C9D-8989-AB2502BABA76}">
      <formula1>DoorLockingDeviceType</formula1>
    </dataValidation>
    <dataValidation type="list" allowBlank="1" showInputMessage="1" showErrorMessage="1" promptTitle="OPTIONS:" prompt="Select From List" sqref="G77:M78 S56:Y57 G56:M57 S77:Y78" xr:uid="{68BE417A-5363-4A84-8BB1-D69B88CFED68}">
      <formula1>EntranceType</formula1>
    </dataValidation>
    <dataValidation allowBlank="1" showErrorMessage="1" promptTitle="OPTIONS:" prompt="Select from list" sqref="G79:M80 S54:Y55 I121:M124 G121:G124 Q38:Z38" xr:uid="{3CA7415A-DE33-42B8-A6FF-FB64F2C67FBF}"/>
    <dataValidation allowBlank="1" showErrorMessage="1" sqref="S81:Y82 S86:Y90 S111:Y113 S116:Y118 S121:Y122 S162:Y163 S142:Y144 S149:Y150 S127:Y137 S155:Y156" xr:uid="{730F230F-3391-48B6-B287-7B3394288C78}"/>
    <dataValidation type="list" allowBlank="1" showInputMessage="1" showErrorMessage="1" promptTitle="OPTIONS:" prompt="Select From List" sqref="S93" xr:uid="{8DE3649D-824A-4684-B9E0-444BD14E6883}">
      <formula1>SafetyType</formula1>
    </dataValidation>
    <dataValidation type="list" allowBlank="1" showInputMessage="1" showErrorMessage="1" promptTitle="OPTIONS" prompt="Select From List" sqref="S107:Y108" xr:uid="{B3DB8D92-6FC3-46A1-8417-23DC72067093}">
      <formula1>RopeConstruction</formula1>
    </dataValidation>
    <dataValidation type="list" allowBlank="1" showInputMessage="1" showErrorMessage="1" promptTitle="OPTIONS:" prompt="Select From List" sqref="G107:M108" xr:uid="{F08DC782-7849-4061-BB4B-5D1D721A5B02}">
      <formula1>RopeStranding</formula1>
    </dataValidation>
    <dataValidation allowBlank="1" showErrorMessage="1" promptTitle="OPTIONS:" prompt="Select From List" sqref="S114:Y115 S46:Y53 G44:M47 S42:Y43 G22:M24" xr:uid="{2564130F-16E3-4CD3-9FA7-8199ED7A1B49}"/>
    <dataValidation type="list" allowBlank="1" showInputMessage="1" showErrorMessage="1" promptTitle="OPTIONS" prompt="Select From List" sqref="G114:M115" xr:uid="{C9A7B936-A4A3-4783-94C7-6F0A19D09960}">
      <formula1>BufferType</formula1>
    </dataValidation>
    <dataValidation type="list" allowBlank="1" showInputMessage="1" showErrorMessage="1" promptTitle="OPTIONS:" prompt="Select From List" sqref="S66:Y66" xr:uid="{6E437EFC-7331-4F55-AA08-88C02695A09C}">
      <formula1>InterlockModel</formula1>
    </dataValidation>
    <dataValidation type="list" allowBlank="1" showInputMessage="1" showErrorMessage="1" promptTitle="OPTIONS:" prompt="Select From List" sqref="S65:Y65" xr:uid="{39BFDC1F-8093-444D-B5FD-6A28996F0C26}">
      <formula1>Interlock</formula1>
    </dataValidation>
    <dataValidation type="list" allowBlank="1" showInputMessage="1" showErrorMessage="1" promptTitle="OPTIONS:" prompt="Select from list" sqref="G138:M139" xr:uid="{B6376295-2F1C-4109-B36C-BBD6C4A8194F}">
      <formula1>OperationType</formula1>
    </dataValidation>
    <dataValidation type="list" showInputMessage="1" showErrorMessage="1" promptTitle="OPTIONS" prompt="Select From List" sqref="S125" xr:uid="{7939A0A5-66BA-4550-B5CE-6FDFFB68C448}">
      <formula1>DriveType</formula1>
    </dataValidation>
    <dataValidation allowBlank="1" showInputMessage="1" showErrorMessage="1" prompt="Enter the maximum distance allowed between the counterweight guide rail brackets or N/A if there is no counterweight." sqref="S123:Y124" xr:uid="{77649965-378F-4C60-A7C7-676164951367}"/>
    <dataValidation allowBlank="1" showInputMessage="1" showErrorMessage="1" prompt="Enter the maximum distance allowed between the car guide rail brackets." sqref="S119:Y120" xr:uid="{74B65EDD-3E72-4371-9126-FEE19FB7631A}"/>
    <dataValidation type="list" allowBlank="1" showInputMessage="1" showErrorMessage="1" promptTitle="OPTIONS:" prompt="Select from list" sqref="G119:M120" xr:uid="{5D83E1E2-512C-4842-9E04-AE0CCADA0550}">
      <formula1>GuideRailMass</formula1>
    </dataValidation>
    <dataValidation type="list" allowBlank="1" showInputMessage="1" showErrorMessage="1" promptTitle="OPTIONS:" prompt="Select from list" sqref="S138:Y139" xr:uid="{F0F8A177-7D03-4063-8DA8-ABEF73764A63}">
      <formula1>MotorControlType</formula1>
    </dataValidation>
    <dataValidation type="list" operator="greaterThanOrEqual" allowBlank="1" showInputMessage="1" showErrorMessage="1" sqref="G158:M158" xr:uid="{866B35A6-AD54-41BF-8A1C-26FB10A17AA8}">
      <formula1>Valve</formula1>
    </dataValidation>
    <dataValidation type="list" showInputMessage="1" showErrorMessage="1" promptTitle="OPTIONS:" prompt="Select From List" sqref="G155:M156" xr:uid="{B257F962-F7F1-4622-985E-7C3BF9108F16}">
      <formula1>CorrosionProtection</formula1>
    </dataValidation>
    <dataValidation type="list" allowBlank="1" showInputMessage="1" showErrorMessage="1" promptTitle="OPTIONS:" prompt="Select From List" sqref="S147:Y148" xr:uid="{68884BFC-EEC6-4963-9E88-A14DAE13F36D}">
      <formula1>Connection</formula1>
    </dataValidation>
    <dataValidation type="list" allowBlank="1" showInputMessage="1" showErrorMessage="1" promptTitle="OPTIONS:" prompt="Select From List" sqref="G153:M154" xr:uid="{41CBB490-D7E8-4B6C-8236-75DD7387C74B}">
      <formula1>Bulkhead</formula1>
    </dataValidation>
    <dataValidation type="list" allowBlank="1" showInputMessage="1" showErrorMessage="1" promptTitle="OPTIONS:" prompt="Select From List" sqref="G147:M148" xr:uid="{CA2F0D13-33B0-4827-97C5-3A526A5C87C8}">
      <formula1>Orientation</formula1>
    </dataValidation>
    <dataValidation type="list" allowBlank="1" showInputMessage="1" showErrorMessage="1" promptTitle="OPTIONS:" prompt="Select From List" sqref="S145:Y146" xr:uid="{FAB891FA-96E2-4E31-9DA0-ADCD7A01AE58}">
      <formula1>Stages</formula1>
    </dataValidation>
    <dataValidation type="list" allowBlank="1" showInputMessage="1" showErrorMessage="1" promptTitle="OPTIONS:" prompt="Select From List" sqref="G145:M146" xr:uid="{6418D26F-9573-4494-9167-15688FB8C990}">
      <formula1>Cylinders</formula1>
    </dataValidation>
    <dataValidation type="list" allowBlank="1" showInputMessage="1" showErrorMessage="1" promptTitle="OPTIONS:" prompt="Select from list" sqref="D184:D200 P184:P200" xr:uid="{57E8D1AF-DF9F-4555-8147-B28DDBA4DEAC}">
      <formula1>"Provided,N/A"</formula1>
    </dataValidation>
    <dataValidation type="list" allowBlank="1" showInputMessage="1" showErrorMessage="1" promptTitle="OPTIONS:" prompt="Select from list" sqref="G214:M215" xr:uid="{40EB3DA1-4873-46B0-A4A9-12508A887529}">
      <formula1>SafetyCode</formula1>
    </dataValidation>
    <dataValidation type="list" allowBlank="1" showInputMessage="1" showErrorMessage="1" errorTitle="ERROR" error="You must pick from the drop down list." prompt="Enter the standard number including revision.  eg. B44-07" sqref="S214:Z215" xr:uid="{62C289A8-5ABE-4A89-9C35-42BA2BE59C57}">
      <formula1>INDIRECT(SUBSTITUTE(SUBSTITUTE(SUBSTITUTE($G$214,"-"," ")," ",""),"/",""))</formula1>
    </dataValidation>
    <dataValidation type="list" showInputMessage="1" showErrorMessage="1" promptTitle="OPTIONS:" prompt="Select From List" sqref="G93:M94" xr:uid="{3FD230FF-ED3E-4281-81F6-E43147681025}">
      <formula1>SafetyType</formula1>
    </dataValidation>
    <dataValidation type="decimal" operator="greaterThanOrEqual" allowBlank="1" showInputMessage="1" showErrorMessage="1" sqref="L5 L8" xr:uid="{2FA63254-B1FF-4A30-AE84-63C8A9C8988D}">
      <formula1>0</formula1>
    </dataValidation>
    <dataValidation allowBlank="1" showInputMessage="1" showErrorMessage="1" prompt="Revision letter or number for this specification." sqref="X5 X8" xr:uid="{B36EE51A-578F-44BF-9AAF-998DE3F4708C}"/>
    <dataValidation type="date" operator="greaterThan" allowBlank="1" showInputMessage="1" showErrorMessage="1" prompt="Revision date for this specification. " sqref="S5 S8" xr:uid="{400144C6-3EFC-4C59-BF0C-E1DCDDA4D6BF}">
      <formula1>36526</formula1>
    </dataValidation>
    <dataValidation type="whole" operator="greaterThan" allowBlank="1" showInputMessage="1" showErrorMessage="1" sqref="G18:M19 S18:Y19 G27:M28 S27:Y28 G29:M30" xr:uid="{C09E6F7A-1071-43E5-BBB5-20FEE769A16D}">
      <formula1>0</formula1>
    </dataValidation>
  </dataValidations>
  <printOptions horizontalCentered="1"/>
  <pageMargins left="0.74803149606299213" right="0.74803149606299213" top="0.39370078740157483" bottom="0.62992125984251968" header="0.39370078740157483" footer="0.23622047244094491"/>
  <pageSetup scale="78" orientation="portrait" r:id="rId1"/>
  <headerFooter alignWithMargins="0">
    <oddFooter xml:space="preserve">&amp;C
&amp;R&amp;"Arial Narrow,Regular"&amp;9Page &amp;P of &amp;N
 </oddFooter>
  </headerFooter>
  <rowBreaks count="6" manualBreakCount="6">
    <brk id="37" min="1" max="25" man="1"/>
    <brk id="73" min="1" max="25" man="1"/>
    <brk id="112" min="1" max="25" man="1"/>
    <brk id="143" min="1" max="25" man="1"/>
    <brk id="179" min="1" max="25" man="1"/>
    <brk id="211" min="1"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xdr:col>
                    <xdr:colOff>0</xdr:colOff>
                    <xdr:row>208</xdr:row>
                    <xdr:rowOff>0</xdr:rowOff>
                  </from>
                  <to>
                    <xdr:col>3</xdr:col>
                    <xdr:colOff>304800</xdr:colOff>
                    <xdr:row>209</xdr:row>
                    <xdr:rowOff>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0</xdr:colOff>
                    <xdr:row>209</xdr:row>
                    <xdr:rowOff>0</xdr:rowOff>
                  </from>
                  <to>
                    <xdr:col>3</xdr:col>
                    <xdr:colOff>304800</xdr:colOff>
                    <xdr:row>210</xdr:row>
                    <xdr:rowOff>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7</xdr:col>
                    <xdr:colOff>0</xdr:colOff>
                    <xdr:row>208</xdr:row>
                    <xdr:rowOff>0</xdr:rowOff>
                  </from>
                  <to>
                    <xdr:col>8</xdr:col>
                    <xdr:colOff>97971</xdr:colOff>
                    <xdr:row>209</xdr:row>
                    <xdr:rowOff>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3</xdr:col>
                    <xdr:colOff>0</xdr:colOff>
                    <xdr:row>208</xdr:row>
                    <xdr:rowOff>0</xdr:rowOff>
                  </from>
                  <to>
                    <xdr:col>3</xdr:col>
                    <xdr:colOff>304800</xdr:colOff>
                    <xdr:row>209</xdr:row>
                    <xdr:rowOff>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3</xdr:col>
                    <xdr:colOff>0</xdr:colOff>
                    <xdr:row>209</xdr:row>
                    <xdr:rowOff>0</xdr:rowOff>
                  </from>
                  <to>
                    <xdr:col>3</xdr:col>
                    <xdr:colOff>304800</xdr:colOff>
                    <xdr:row>210</xdr:row>
                    <xdr:rowOff>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7</xdr:col>
                    <xdr:colOff>0</xdr:colOff>
                    <xdr:row>208</xdr:row>
                    <xdr:rowOff>0</xdr:rowOff>
                  </from>
                  <to>
                    <xdr:col>8</xdr:col>
                    <xdr:colOff>97971</xdr:colOff>
                    <xdr:row>209</xdr:row>
                    <xdr:rowOff>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3</xdr:col>
                    <xdr:colOff>0</xdr:colOff>
                    <xdr:row>176</xdr:row>
                    <xdr:rowOff>0</xdr:rowOff>
                  </from>
                  <to>
                    <xdr:col>3</xdr:col>
                    <xdr:colOff>304800</xdr:colOff>
                    <xdr:row>177</xdr:row>
                    <xdr:rowOff>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3</xdr:col>
                    <xdr:colOff>0</xdr:colOff>
                    <xdr:row>177</xdr:row>
                    <xdr:rowOff>0</xdr:rowOff>
                  </from>
                  <to>
                    <xdr:col>3</xdr:col>
                    <xdr:colOff>304800</xdr:colOff>
                    <xdr:row>178</xdr:row>
                    <xdr:rowOff>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7</xdr:col>
                    <xdr:colOff>0</xdr:colOff>
                    <xdr:row>176</xdr:row>
                    <xdr:rowOff>0</xdr:rowOff>
                  </from>
                  <to>
                    <xdr:col>8</xdr:col>
                    <xdr:colOff>97971</xdr:colOff>
                    <xdr:row>177</xdr:row>
                    <xdr:rowOff>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3</xdr:col>
                    <xdr:colOff>0</xdr:colOff>
                    <xdr:row>176</xdr:row>
                    <xdr:rowOff>0</xdr:rowOff>
                  </from>
                  <to>
                    <xdr:col>3</xdr:col>
                    <xdr:colOff>304800</xdr:colOff>
                    <xdr:row>177</xdr:row>
                    <xdr:rowOff>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3</xdr:col>
                    <xdr:colOff>0</xdr:colOff>
                    <xdr:row>177</xdr:row>
                    <xdr:rowOff>0</xdr:rowOff>
                  </from>
                  <to>
                    <xdr:col>3</xdr:col>
                    <xdr:colOff>304800</xdr:colOff>
                    <xdr:row>178</xdr:row>
                    <xdr:rowOff>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7</xdr:col>
                    <xdr:colOff>0</xdr:colOff>
                    <xdr:row>176</xdr:row>
                    <xdr:rowOff>0</xdr:rowOff>
                  </from>
                  <to>
                    <xdr:col>8</xdr:col>
                    <xdr:colOff>97971</xdr:colOff>
                    <xdr:row>177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promptTitle="OPTIONS:" prompt="Select From List" xr:uid="{6CA62208-230A-41E0-8693-08FD34316E64}">
          <x14:formula1>
            <xm:f>'Data Lists'!$AE$5:$AE$16</xm:f>
          </x14:formula1>
          <xm:sqref>S103:Y104</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68B90-F579-4647-AF83-1DD01E2EE11A}">
  <sheetPr codeName="Sheet10">
    <tabColor rgb="FFE2EFDA"/>
  </sheetPr>
  <dimension ref="B1:BK234"/>
  <sheetViews>
    <sheetView showGridLines="0" showZeros="0" zoomScale="110" zoomScaleNormal="110" zoomScaleSheetLayoutView="100" workbookViewId="0">
      <selection activeCell="S95" sqref="S95:Y96"/>
    </sheetView>
  </sheetViews>
  <sheetFormatPr defaultColWidth="9.15234375" defaultRowHeight="20.149999999999999" customHeight="1" outlineLevelCol="1" x14ac:dyDescent="0.3"/>
  <cols>
    <col min="1" max="1" width="2.3828125" customWidth="1"/>
    <col min="2" max="2" width="2.53515625" customWidth="1"/>
    <col min="3" max="3" width="3" customWidth="1"/>
    <col min="4" max="4" width="13.53515625" customWidth="1"/>
    <col min="5" max="5" width="3.69140625" customWidth="1"/>
    <col min="6" max="6" width="3.15234375" customWidth="1"/>
    <col min="7" max="7" width="8.15234375" customWidth="1"/>
    <col min="8" max="10" width="3.15234375" customWidth="1"/>
    <col min="11" max="11" width="5" customWidth="1"/>
    <col min="12" max="15" width="3.15234375" customWidth="1"/>
    <col min="16" max="16" width="13.53515625" customWidth="1"/>
    <col min="17" max="17" width="3.69140625" customWidth="1"/>
    <col min="18" max="18" width="3.15234375" customWidth="1"/>
    <col min="19" max="19" width="8.15234375" customWidth="1"/>
    <col min="20" max="22" width="3.15234375" customWidth="1"/>
    <col min="23" max="23" width="5" customWidth="1"/>
    <col min="24" max="25" width="3.15234375" customWidth="1"/>
    <col min="26" max="26" width="3" customWidth="1"/>
    <col min="28" max="50" width="9.15234375" customWidth="1" outlineLevel="1"/>
    <col min="53" max="53" width="52.53515625" bestFit="1" customWidth="1"/>
    <col min="54" max="54" width="22.15234375" bestFit="1" customWidth="1"/>
  </cols>
  <sheetData>
    <row r="1" spans="2:63" s="2" customFormat="1" ht="19.5" customHeight="1" x14ac:dyDescent="0.3">
      <c r="B1" s="1"/>
      <c r="C1" s="1"/>
      <c r="D1" s="1"/>
      <c r="E1" s="1884" t="s">
        <v>1705</v>
      </c>
      <c r="F1" s="1884"/>
      <c r="G1" s="1884"/>
      <c r="H1" s="1884"/>
      <c r="I1" s="2439" t="s">
        <v>0</v>
      </c>
      <c r="J1" s="2439"/>
      <c r="K1" s="2439"/>
      <c r="L1" s="2439"/>
      <c r="M1" s="2427">
        <v>46084</v>
      </c>
      <c r="N1" s="2427"/>
      <c r="O1" s="2427"/>
      <c r="Q1" s="609"/>
      <c r="R1" s="609"/>
      <c r="S1" s="609"/>
      <c r="T1" s="609"/>
      <c r="U1" s="609"/>
      <c r="V1" s="609"/>
      <c r="W1" s="609"/>
      <c r="X1" s="609"/>
      <c r="Y1" s="609"/>
      <c r="Z1" s="609"/>
      <c r="AA1" s="3"/>
      <c r="AB1" s="3"/>
      <c r="AZ1" s="618"/>
      <c r="BA1" s="663" t="s">
        <v>2119</v>
      </c>
      <c r="BB1" s="636"/>
      <c r="BC1" s="636"/>
      <c r="BD1" s="636"/>
      <c r="BE1" s="636"/>
      <c r="BF1" s="636"/>
      <c r="BG1" s="636"/>
      <c r="BH1" s="636"/>
      <c r="BI1" s="636"/>
      <c r="BJ1" s="636"/>
      <c r="BK1" s="636"/>
    </row>
    <row r="2" spans="2:63" s="2" customFormat="1" ht="19.5" customHeight="1" x14ac:dyDescent="0.3">
      <c r="B2" s="1"/>
      <c r="C2" s="1"/>
      <c r="D2" s="1"/>
      <c r="E2" s="1884"/>
      <c r="F2" s="1884"/>
      <c r="G2" s="1884"/>
      <c r="H2" s="1884"/>
      <c r="I2" s="2440" t="s">
        <v>2664</v>
      </c>
      <c r="J2" s="2440"/>
      <c r="K2" s="2440"/>
      <c r="L2" s="2440"/>
      <c r="M2" s="2440"/>
      <c r="N2" s="2440"/>
      <c r="O2" s="2440"/>
      <c r="P2" s="2443" t="s">
        <v>56</v>
      </c>
      <c r="Q2" s="2443"/>
      <c r="R2" s="2443"/>
      <c r="S2" s="2443"/>
      <c r="T2" s="2443"/>
      <c r="U2" s="2443"/>
      <c r="V2" s="2443"/>
      <c r="W2" s="2443"/>
      <c r="X2" s="2443"/>
      <c r="Y2" s="2443"/>
      <c r="Z2" s="2443"/>
      <c r="AA2" s="3"/>
      <c r="AB2" s="3"/>
      <c r="AZ2" s="618"/>
      <c r="BA2" s="618"/>
      <c r="BB2" s="636"/>
      <c r="BC2" s="636"/>
      <c r="BD2" s="636"/>
      <c r="BE2" s="636"/>
      <c r="BF2" s="636"/>
      <c r="BG2" s="636"/>
      <c r="BH2" s="636"/>
      <c r="BI2" s="636"/>
      <c r="BJ2" s="636"/>
      <c r="BK2" s="636"/>
    </row>
    <row r="3" spans="2:63" s="2" customFormat="1" ht="19.5" customHeight="1" x14ac:dyDescent="0.3">
      <c r="B3" s="1"/>
      <c r="C3" s="1"/>
      <c r="D3" s="1"/>
      <c r="E3" s="1884"/>
      <c r="F3" s="1884"/>
      <c r="G3" s="1884"/>
      <c r="H3" s="1884"/>
      <c r="J3" s="2441" t="s">
        <v>2119</v>
      </c>
      <c r="K3" s="2441"/>
      <c r="L3" s="2441"/>
      <c r="M3" s="2441"/>
      <c r="N3" s="2441"/>
      <c r="O3" s="2441"/>
      <c r="P3" s="2441"/>
      <c r="Q3" s="2441"/>
      <c r="R3" s="2441"/>
      <c r="S3" s="2441"/>
      <c r="T3" s="2441"/>
      <c r="U3" s="2441"/>
      <c r="V3" s="2441"/>
      <c r="W3" s="2441"/>
      <c r="X3" s="2441"/>
      <c r="Y3" s="2441"/>
      <c r="Z3" s="2441"/>
      <c r="AA3" s="3"/>
      <c r="AB3" s="3"/>
      <c r="AZ3" s="618"/>
      <c r="BA3" s="620" t="s">
        <v>1882</v>
      </c>
      <c r="BB3" s="637">
        <v>1</v>
      </c>
      <c r="BC3" s="636"/>
      <c r="BD3" s="636"/>
      <c r="BE3" s="636"/>
      <c r="BF3" s="636"/>
      <c r="BG3" s="636"/>
      <c r="BH3" s="636"/>
      <c r="BI3" s="636"/>
      <c r="BJ3" s="636"/>
      <c r="BK3" s="636"/>
    </row>
    <row r="4" spans="2:63" s="2" customFormat="1" ht="19.5" customHeight="1" thickBot="1" x14ac:dyDescent="0.35">
      <c r="B4" s="48"/>
      <c r="C4" s="48"/>
      <c r="D4" s="48"/>
      <c r="E4" s="1072"/>
      <c r="F4" s="1072"/>
      <c r="G4" s="1072"/>
      <c r="H4" s="1072"/>
      <c r="I4" s="609"/>
      <c r="J4" s="2442"/>
      <c r="K4" s="2442"/>
      <c r="L4" s="2442"/>
      <c r="M4" s="2442"/>
      <c r="N4" s="2442"/>
      <c r="O4" s="2442"/>
      <c r="P4" s="2442"/>
      <c r="Q4" s="2442"/>
      <c r="R4" s="2442"/>
      <c r="S4" s="2442"/>
      <c r="T4" s="2442"/>
      <c r="U4" s="2442"/>
      <c r="V4" s="2442"/>
      <c r="W4" s="2442"/>
      <c r="X4" s="2442"/>
      <c r="Y4" s="2442"/>
      <c r="Z4" s="2442"/>
      <c r="AA4" s="51"/>
      <c r="AB4" s="51"/>
      <c r="AZ4" s="618"/>
      <c r="BA4" s="802" t="s">
        <v>2211</v>
      </c>
      <c r="BB4" s="1089">
        <f>+Application!G9</f>
        <v>0</v>
      </c>
      <c r="BC4" s="1089">
        <f>+Application!G10</f>
        <v>0</v>
      </c>
      <c r="BD4" s="1089">
        <f>+Application!K9</f>
        <v>0</v>
      </c>
      <c r="BE4" s="1089">
        <f>+Application!K10</f>
        <v>0</v>
      </c>
      <c r="BF4" s="1089">
        <f>+Application!P9</f>
        <v>0</v>
      </c>
      <c r="BG4" s="1089">
        <f>+Application!P10</f>
        <v>0</v>
      </c>
      <c r="BH4" s="1089">
        <f>+Application!S9</f>
        <v>0</v>
      </c>
      <c r="BI4" s="1089">
        <f>+Application!S10</f>
        <v>0</v>
      </c>
      <c r="BJ4" s="1089">
        <f>+Application!W9</f>
        <v>0</v>
      </c>
      <c r="BK4" s="1089">
        <f>+Application!W10</f>
        <v>0</v>
      </c>
    </row>
    <row r="5" spans="2:63" s="2" customFormat="1" ht="19.5" customHeight="1" thickBot="1" x14ac:dyDescent="0.35">
      <c r="B5" s="49"/>
      <c r="C5" s="18"/>
      <c r="D5" s="19"/>
      <c r="E5" s="59"/>
      <c r="F5" s="59"/>
      <c r="G5" s="59"/>
      <c r="H5" s="59"/>
      <c r="I5" s="52"/>
      <c r="J5" s="4332" t="s">
        <v>36</v>
      </c>
      <c r="K5" s="4333"/>
      <c r="L5" s="2040">
        <f>Application!$G$11</f>
        <v>0</v>
      </c>
      <c r="M5" s="3143"/>
      <c r="N5" s="3143"/>
      <c r="O5" s="3143"/>
      <c r="P5" s="3144"/>
      <c r="Q5" s="4340" t="s">
        <v>32</v>
      </c>
      <c r="R5" s="4341"/>
      <c r="S5" s="2432"/>
      <c r="T5" s="2821"/>
      <c r="U5" s="2828"/>
      <c r="V5" s="4340" t="s">
        <v>58</v>
      </c>
      <c r="W5" s="4341"/>
      <c r="X5" s="2046"/>
      <c r="Y5" s="2821"/>
      <c r="Z5" s="2822"/>
      <c r="AA5" s="53"/>
      <c r="AB5" s="3"/>
      <c r="AZ5" s="621">
        <v>190</v>
      </c>
      <c r="BA5" s="622" t="s">
        <v>1883</v>
      </c>
      <c r="BB5" s="637">
        <f>+Application!G25</f>
        <v>0</v>
      </c>
      <c r="BC5" s="636"/>
      <c r="BD5" s="636"/>
      <c r="BE5" s="636"/>
      <c r="BF5" s="636"/>
      <c r="BG5" s="636"/>
      <c r="BH5" s="636"/>
      <c r="BI5" s="636"/>
      <c r="BJ5" s="636"/>
      <c r="BK5" s="636"/>
    </row>
    <row r="6" spans="2:63" s="2" customFormat="1" ht="19.5" customHeight="1" x14ac:dyDescent="0.3">
      <c r="B6" s="2447"/>
      <c r="C6" s="2447"/>
      <c r="D6" s="2447"/>
      <c r="E6" s="2448"/>
      <c r="F6" s="367">
        <v>1</v>
      </c>
      <c r="G6" s="4342">
        <f>Application!G13</f>
        <v>0</v>
      </c>
      <c r="H6" s="4343"/>
      <c r="I6" s="152"/>
      <c r="J6" s="368">
        <v>3</v>
      </c>
      <c r="K6" s="4342">
        <f>Application!K13</f>
        <v>0</v>
      </c>
      <c r="L6" s="4342"/>
      <c r="M6" s="4343"/>
      <c r="N6" s="153"/>
      <c r="O6" s="368">
        <v>5</v>
      </c>
      <c r="P6" s="1117">
        <f>Application!P13</f>
        <v>0</v>
      </c>
      <c r="Q6" s="153"/>
      <c r="R6" s="368">
        <v>7</v>
      </c>
      <c r="S6" s="4342">
        <f>Application!S13</f>
        <v>0</v>
      </c>
      <c r="T6" s="4343"/>
      <c r="U6" s="153"/>
      <c r="V6" s="368">
        <v>9</v>
      </c>
      <c r="W6" s="4342">
        <f>Application!W13</f>
        <v>0</v>
      </c>
      <c r="X6" s="4342"/>
      <c r="Y6" s="4343"/>
      <c r="Z6" s="154"/>
      <c r="AA6" s="53"/>
      <c r="AB6" s="3"/>
      <c r="AZ6" s="623">
        <v>520</v>
      </c>
      <c r="BA6" s="619" t="s">
        <v>1174</v>
      </c>
      <c r="BB6" s="1150">
        <f>+G20</f>
        <v>0</v>
      </c>
      <c r="BC6" s="636"/>
      <c r="BD6" s="636"/>
      <c r="BE6" s="636"/>
      <c r="BF6" s="636"/>
      <c r="BG6" s="636"/>
      <c r="BH6" s="636"/>
      <c r="BI6" s="636"/>
      <c r="BJ6" s="636"/>
      <c r="BK6" s="636"/>
    </row>
    <row r="7" spans="2:63" s="2" customFormat="1" ht="20.149999999999999" customHeight="1" thickBot="1" x14ac:dyDescent="0.35">
      <c r="B7" s="2447"/>
      <c r="C7" s="2447"/>
      <c r="D7" s="2447"/>
      <c r="E7" s="2448"/>
      <c r="F7" s="1144">
        <v>2</v>
      </c>
      <c r="G7" s="4314">
        <f>Application!G14</f>
        <v>0</v>
      </c>
      <c r="H7" s="4315"/>
      <c r="I7" s="155"/>
      <c r="J7" s="371">
        <v>4</v>
      </c>
      <c r="K7" s="4314">
        <f>Application!K14</f>
        <v>0</v>
      </c>
      <c r="L7" s="4314"/>
      <c r="M7" s="4315"/>
      <c r="N7" s="156"/>
      <c r="O7" s="371">
        <v>6</v>
      </c>
      <c r="P7" s="1145">
        <f>Application!P14</f>
        <v>0</v>
      </c>
      <c r="Q7" s="156"/>
      <c r="R7" s="371">
        <v>8</v>
      </c>
      <c r="S7" s="4314">
        <f>Application!S14</f>
        <v>0</v>
      </c>
      <c r="T7" s="4315"/>
      <c r="U7" s="156"/>
      <c r="V7" s="371">
        <v>10</v>
      </c>
      <c r="W7" s="4314">
        <f>Application!W14</f>
        <v>0</v>
      </c>
      <c r="X7" s="4314"/>
      <c r="Y7" s="4315"/>
      <c r="Z7" s="157"/>
      <c r="AA7" s="53"/>
      <c r="AB7" s="3"/>
      <c r="AZ7" s="623">
        <v>530</v>
      </c>
      <c r="BA7" s="619" t="s">
        <v>1175</v>
      </c>
      <c r="BB7" s="1151">
        <f>+G22</f>
        <v>0</v>
      </c>
      <c r="BC7" s="636"/>
      <c r="BD7" s="636"/>
      <c r="BE7" s="636"/>
      <c r="BF7" s="636"/>
      <c r="BG7" s="636"/>
      <c r="BH7" s="636"/>
      <c r="BI7" s="636"/>
      <c r="BJ7" s="636"/>
      <c r="BK7" s="636"/>
    </row>
    <row r="8" spans="2:63" s="2" customFormat="1" ht="20.149999999999999" customHeight="1" thickBot="1" x14ac:dyDescent="0.35">
      <c r="B8" s="1044"/>
      <c r="C8" s="1044"/>
      <c r="D8" s="1044"/>
      <c r="E8" s="1044"/>
      <c r="F8" s="136"/>
      <c r="G8" s="1114"/>
      <c r="H8" s="1114"/>
      <c r="I8" s="138"/>
      <c r="J8" s="136"/>
      <c r="K8" s="1114"/>
      <c r="L8" s="1114"/>
      <c r="M8" s="1114"/>
      <c r="N8" s="140"/>
      <c r="O8" s="136"/>
      <c r="P8" s="1114"/>
      <c r="Q8" s="140"/>
      <c r="R8" s="136"/>
      <c r="S8" s="1114"/>
      <c r="T8" s="1114"/>
      <c r="U8" s="140"/>
      <c r="V8" s="136"/>
      <c r="W8" s="1114"/>
      <c r="X8" s="1114"/>
      <c r="Y8" s="1114"/>
      <c r="Z8" s="140"/>
      <c r="AA8" s="3"/>
      <c r="AB8" s="3"/>
      <c r="AZ8" s="623">
        <v>760</v>
      </c>
      <c r="BA8" s="619" t="s">
        <v>1178</v>
      </c>
      <c r="BB8" s="1152"/>
      <c r="BC8" s="636"/>
      <c r="BD8" s="636"/>
      <c r="BE8" s="636"/>
      <c r="BF8" s="636"/>
      <c r="BG8" s="636"/>
      <c r="BH8" s="636"/>
      <c r="BI8" s="636"/>
      <c r="BJ8" s="636"/>
      <c r="BK8" s="636"/>
    </row>
    <row r="9" spans="2:63" s="2" customFormat="1" ht="19.5" customHeight="1" x14ac:dyDescent="0.3">
      <c r="B9" s="2322" t="s">
        <v>59</v>
      </c>
      <c r="C9" s="4316" t="s">
        <v>282</v>
      </c>
      <c r="D9" s="4317"/>
      <c r="E9" s="4317"/>
      <c r="F9" s="4317"/>
      <c r="G9" s="4317"/>
      <c r="H9" s="4317"/>
      <c r="I9" s="4317"/>
      <c r="J9" s="4317"/>
      <c r="K9" s="4317"/>
      <c r="L9" s="4317"/>
      <c r="M9" s="4317"/>
      <c r="N9" s="4317"/>
      <c r="O9" s="4317"/>
      <c r="P9" s="4317"/>
      <c r="Q9" s="4317"/>
      <c r="R9" s="4317"/>
      <c r="S9" s="4317"/>
      <c r="T9" s="4317"/>
      <c r="U9" s="4317"/>
      <c r="V9" s="4317"/>
      <c r="W9" s="4317"/>
      <c r="X9" s="4317"/>
      <c r="Y9" s="4317"/>
      <c r="Z9" s="4318"/>
      <c r="AA9" s="109"/>
      <c r="AB9" s="51"/>
      <c r="AZ9" s="623">
        <v>3010</v>
      </c>
      <c r="BA9" s="619" t="s">
        <v>1884</v>
      </c>
      <c r="BB9" s="640" t="str">
        <f>+S195</f>
        <v>B355-19</v>
      </c>
      <c r="BC9" s="636"/>
      <c r="BD9" s="636"/>
      <c r="BE9" s="636"/>
      <c r="BF9" s="636"/>
      <c r="BG9" s="636"/>
      <c r="BH9" s="636"/>
      <c r="BI9" s="636"/>
      <c r="BJ9" s="636"/>
      <c r="BK9" s="636"/>
    </row>
    <row r="10" spans="2:63" s="2" customFormat="1" ht="19.5" customHeight="1" x14ac:dyDescent="0.3">
      <c r="B10" s="1730"/>
      <c r="C10" s="4319"/>
      <c r="D10" s="4320"/>
      <c r="E10" s="4320"/>
      <c r="F10" s="4320"/>
      <c r="G10" s="4320"/>
      <c r="H10" s="4320"/>
      <c r="I10" s="4320"/>
      <c r="J10" s="4320"/>
      <c r="K10" s="4320"/>
      <c r="L10" s="4320"/>
      <c r="M10" s="4320"/>
      <c r="N10" s="4320"/>
      <c r="O10" s="4320"/>
      <c r="P10" s="4320"/>
      <c r="Q10" s="4320"/>
      <c r="R10" s="4320"/>
      <c r="S10" s="4320"/>
      <c r="T10" s="4320"/>
      <c r="U10" s="4320"/>
      <c r="V10" s="4320"/>
      <c r="W10" s="4320"/>
      <c r="X10" s="4320"/>
      <c r="Y10" s="4320"/>
      <c r="Z10" s="4321"/>
      <c r="AA10" s="109"/>
      <c r="AB10" s="51"/>
      <c r="AZ10" s="624">
        <v>1070</v>
      </c>
      <c r="BA10" s="619" t="s">
        <v>1885</v>
      </c>
      <c r="BB10" s="1153"/>
      <c r="BC10" s="636"/>
      <c r="BD10" s="636"/>
      <c r="BE10" s="636"/>
      <c r="BF10" s="636"/>
      <c r="BG10" s="636"/>
      <c r="BH10" s="636"/>
      <c r="BI10" s="636"/>
      <c r="BJ10" s="636"/>
      <c r="BK10" s="636"/>
    </row>
    <row r="11" spans="2:63" s="2" customFormat="1" ht="19.5" customHeight="1" thickBot="1" x14ac:dyDescent="0.35">
      <c r="B11" s="1730"/>
      <c r="C11" s="4322"/>
      <c r="D11" s="4323"/>
      <c r="E11" s="4323"/>
      <c r="F11" s="4323"/>
      <c r="G11" s="4323"/>
      <c r="H11" s="4323"/>
      <c r="I11" s="4323"/>
      <c r="J11" s="4323"/>
      <c r="K11" s="4323"/>
      <c r="L11" s="4323"/>
      <c r="M11" s="4323"/>
      <c r="N11" s="4323"/>
      <c r="O11" s="4323"/>
      <c r="P11" s="4323"/>
      <c r="Q11" s="4323"/>
      <c r="R11" s="4323"/>
      <c r="S11" s="4323"/>
      <c r="T11" s="4323"/>
      <c r="U11" s="4323"/>
      <c r="V11" s="4323"/>
      <c r="W11" s="4323"/>
      <c r="X11" s="4323"/>
      <c r="Y11" s="4323"/>
      <c r="Z11" s="4324"/>
      <c r="AA11" s="109"/>
      <c r="AB11" s="51"/>
      <c r="AZ11" s="624">
        <v>1030</v>
      </c>
      <c r="BA11" s="619" t="s">
        <v>1886</v>
      </c>
      <c r="BB11" s="640" t="str">
        <f>+_xlfn.CONCAT(S97,", ",S98)</f>
        <v xml:space="preserve">, </v>
      </c>
      <c r="BC11" s="636"/>
      <c r="BD11" s="636"/>
      <c r="BE11" s="636"/>
      <c r="BF11" s="636"/>
      <c r="BG11" s="636"/>
      <c r="BH11" s="636"/>
      <c r="BI11" s="636"/>
      <c r="BJ11" s="636"/>
      <c r="BK11" s="636"/>
    </row>
    <row r="12" spans="2:63" s="2" customFormat="1" ht="20.149999999999999" customHeight="1" x14ac:dyDescent="0.3">
      <c r="B12" s="1730"/>
      <c r="C12" s="4325">
        <v>110</v>
      </c>
      <c r="D12" s="4334" t="str">
        <f>VLOOKUP(C12,DataLabels,HLOOKUP($BA$1,Type,2,FALSE))</f>
        <v>Type of Submission</v>
      </c>
      <c r="E12" s="4335"/>
      <c r="F12" s="4336"/>
      <c r="G12" s="2672">
        <f>Application!H7</f>
        <v>0</v>
      </c>
      <c r="H12" s="2672"/>
      <c r="I12" s="2672"/>
      <c r="J12" s="2672"/>
      <c r="K12" s="2672"/>
      <c r="L12" s="2672"/>
      <c r="M12" s="2672"/>
      <c r="N12" s="2672"/>
      <c r="O12" s="2672"/>
      <c r="P12" s="2672"/>
      <c r="Q12" s="2672"/>
      <c r="R12" s="2672"/>
      <c r="S12" s="2676" t="str">
        <f>Application!S7</f>
        <v xml:space="preserve">                  </v>
      </c>
      <c r="T12" s="2676"/>
      <c r="U12" s="2676"/>
      <c r="V12" s="2676"/>
      <c r="W12" s="2676"/>
      <c r="X12" s="2676"/>
      <c r="Y12" s="2676"/>
      <c r="Z12" s="1329"/>
      <c r="AA12" s="53"/>
      <c r="AB12" s="3"/>
      <c r="AZ12" s="624">
        <v>970</v>
      </c>
      <c r="BA12" s="619" t="s">
        <v>1887</v>
      </c>
      <c r="BB12" s="640" t="str">
        <f>+_xlfn.CONCAT(G95,", ",G96)</f>
        <v xml:space="preserve">, </v>
      </c>
      <c r="BC12" s="636"/>
      <c r="BD12" s="636"/>
      <c r="BE12" s="636"/>
      <c r="BF12" s="636"/>
      <c r="BG12" s="636"/>
      <c r="BH12" s="636"/>
      <c r="BI12" s="636"/>
      <c r="BJ12" s="636"/>
      <c r="BK12" s="636"/>
    </row>
    <row r="13" spans="2:63" s="2" customFormat="1" ht="20.149999999999999" customHeight="1" x14ac:dyDescent="0.35">
      <c r="B13" s="1730"/>
      <c r="C13" s="4068"/>
      <c r="D13" s="4337">
        <f>+Application!E7</f>
        <v>0</v>
      </c>
      <c r="E13" s="4338"/>
      <c r="F13" s="4339"/>
      <c r="G13" s="2674"/>
      <c r="H13" s="2674"/>
      <c r="I13" s="2674"/>
      <c r="J13" s="2674"/>
      <c r="K13" s="2674"/>
      <c r="L13" s="2674"/>
      <c r="M13" s="2674"/>
      <c r="N13" s="2674"/>
      <c r="O13" s="2674"/>
      <c r="P13" s="2674"/>
      <c r="Q13" s="2674"/>
      <c r="R13" s="2674"/>
      <c r="S13" s="2437"/>
      <c r="T13" s="2437"/>
      <c r="U13" s="2437"/>
      <c r="V13" s="2437"/>
      <c r="W13" s="2437"/>
      <c r="X13" s="2437"/>
      <c r="Y13" s="2437"/>
      <c r="Z13" s="235"/>
      <c r="AA13" s="53"/>
      <c r="AB13" s="3"/>
      <c r="AZ13" s="624">
        <v>990</v>
      </c>
      <c r="BA13" s="619" t="s">
        <v>1888</v>
      </c>
      <c r="BB13" s="640">
        <f>+S95</f>
        <v>0</v>
      </c>
      <c r="BC13" s="636"/>
      <c r="BD13" s="636"/>
      <c r="BE13" s="636"/>
      <c r="BF13" s="636"/>
      <c r="BG13" s="636"/>
      <c r="BH13" s="636"/>
      <c r="BI13" s="636"/>
      <c r="BJ13" s="636"/>
      <c r="BK13" s="636"/>
    </row>
    <row r="14" spans="2:63" s="2" customFormat="1" ht="20.149999999999999" customHeight="1" x14ac:dyDescent="0.35">
      <c r="B14" s="1730"/>
      <c r="C14" s="4087">
        <v>120</v>
      </c>
      <c r="D14" s="4096" t="str">
        <f>VLOOKUP(C14,DataLabels,HLOOKUP($BA$1,Type,2,FALSE))</f>
        <v>Submitter's Specification No.</v>
      </c>
      <c r="E14" s="4075"/>
      <c r="F14" s="4076"/>
      <c r="G14" s="2455">
        <f>Application!G11</f>
        <v>0</v>
      </c>
      <c r="H14" s="2456"/>
      <c r="I14" s="2456"/>
      <c r="J14" s="2456"/>
      <c r="K14" s="2456"/>
      <c r="L14" s="2456"/>
      <c r="M14" s="2456"/>
      <c r="N14" s="349"/>
      <c r="O14" s="2073">
        <v>130</v>
      </c>
      <c r="P14" s="4075" t="s">
        <v>61</v>
      </c>
      <c r="Q14" s="4075"/>
      <c r="R14" s="372"/>
      <c r="S14" s="3113">
        <f>Application!S11</f>
        <v>0</v>
      </c>
      <c r="T14" s="3114"/>
      <c r="U14" s="3114"/>
      <c r="V14" s="3114"/>
      <c r="W14" s="3114"/>
      <c r="X14" s="3114"/>
      <c r="Y14" s="3114"/>
      <c r="Z14" s="3115"/>
      <c r="AA14" s="53"/>
      <c r="AB14" s="3"/>
      <c r="AZ14" s="624">
        <v>1630</v>
      </c>
      <c r="BA14" s="619" t="s">
        <v>1889</v>
      </c>
      <c r="BB14" s="640" t="str">
        <f>+_xlfn.CONCAT(G141,", ",G142)</f>
        <v xml:space="preserve">, </v>
      </c>
      <c r="BC14" s="636"/>
      <c r="BD14" s="636"/>
      <c r="BE14" s="636"/>
      <c r="BF14" s="636"/>
      <c r="BG14" s="636"/>
      <c r="BH14" s="636"/>
      <c r="BI14" s="636"/>
      <c r="BJ14" s="636"/>
      <c r="BK14" s="636"/>
    </row>
    <row r="15" spans="2:63" s="2" customFormat="1" ht="20.149999999999999" customHeight="1" x14ac:dyDescent="0.35">
      <c r="B15" s="1730"/>
      <c r="C15" s="4068"/>
      <c r="D15" s="4086"/>
      <c r="E15" s="4071"/>
      <c r="F15" s="4072"/>
      <c r="G15" s="2457"/>
      <c r="H15" s="2458"/>
      <c r="I15" s="2458"/>
      <c r="J15" s="2458"/>
      <c r="K15" s="2458"/>
      <c r="L15" s="2458"/>
      <c r="M15" s="2458"/>
      <c r="N15" s="350"/>
      <c r="O15" s="2074"/>
      <c r="P15" s="4071"/>
      <c r="Q15" s="4071"/>
      <c r="R15" s="373"/>
      <c r="S15" s="3116">
        <f>Application!S12</f>
        <v>0</v>
      </c>
      <c r="T15" s="3117"/>
      <c r="U15" s="3117"/>
      <c r="V15" s="3117"/>
      <c r="W15" s="3117"/>
      <c r="X15" s="3117"/>
      <c r="Y15" s="3117"/>
      <c r="Z15" s="3118"/>
      <c r="AA15" s="53"/>
      <c r="AB15" s="3"/>
      <c r="AZ15" s="624">
        <v>3050</v>
      </c>
      <c r="BA15" s="619" t="s">
        <v>1890</v>
      </c>
      <c r="BB15" s="640" t="str">
        <f>+S195</f>
        <v>B355-19</v>
      </c>
      <c r="BC15" s="636"/>
      <c r="BD15" s="636"/>
      <c r="BE15" s="636"/>
      <c r="BF15" s="636"/>
      <c r="BG15" s="636"/>
      <c r="BH15" s="636"/>
      <c r="BI15" s="636"/>
      <c r="BJ15" s="636"/>
      <c r="BK15" s="636"/>
    </row>
    <row r="16" spans="2:63" s="2" customFormat="1" ht="20.149999999999999" customHeight="1" x14ac:dyDescent="0.35">
      <c r="B16" s="1730"/>
      <c r="C16" s="2073">
        <v>500</v>
      </c>
      <c r="D16" s="4075" t="str">
        <f>VLOOKUP(C16,DataLabels,HLOOKUP($BA$1,Type,2,FALSE))</f>
        <v>Elevating Device Make</v>
      </c>
      <c r="E16" s="4328"/>
      <c r="F16" s="4329"/>
      <c r="G16" s="1746"/>
      <c r="H16" s="3123"/>
      <c r="I16" s="3123"/>
      <c r="J16" s="3123"/>
      <c r="K16" s="3123"/>
      <c r="L16" s="3123"/>
      <c r="M16" s="3123"/>
      <c r="N16" s="64"/>
      <c r="O16" s="2073">
        <v>510</v>
      </c>
      <c r="P16" s="4075" t="str">
        <f>VLOOKUP(O16,DataLabels,HLOOKUP($BA$1,Type,2,FALSE))</f>
        <v>Elevating Device Model</v>
      </c>
      <c r="Q16" s="4328"/>
      <c r="R16" s="4329"/>
      <c r="S16" s="1746"/>
      <c r="T16" s="3123"/>
      <c r="U16" s="3123"/>
      <c r="V16" s="3123"/>
      <c r="W16" s="3123"/>
      <c r="X16" s="3123"/>
      <c r="Y16" s="3123"/>
      <c r="Z16" s="255"/>
      <c r="AA16" s="53"/>
      <c r="AB16" s="3"/>
      <c r="AZ16" s="624">
        <v>1400</v>
      </c>
      <c r="BA16" s="619" t="s">
        <v>1891</v>
      </c>
      <c r="BB16" s="640" t="str">
        <f>+_xlfn.CONCAT(G121,", ",G122)</f>
        <v xml:space="preserve">, </v>
      </c>
      <c r="BC16" s="636"/>
      <c r="BD16" s="636"/>
      <c r="BE16" s="636"/>
      <c r="BF16" s="636"/>
      <c r="BG16" s="636"/>
      <c r="BH16" s="636"/>
      <c r="BI16" s="636"/>
      <c r="BJ16" s="636"/>
      <c r="BK16" s="636"/>
    </row>
    <row r="17" spans="2:63" s="2" customFormat="1" ht="20.149999999999999" customHeight="1" x14ac:dyDescent="0.35">
      <c r="B17" s="1730"/>
      <c r="C17" s="2074"/>
      <c r="D17" s="4330"/>
      <c r="E17" s="4330"/>
      <c r="F17" s="4331"/>
      <c r="G17" s="3124"/>
      <c r="H17" s="3125"/>
      <c r="I17" s="3125"/>
      <c r="J17" s="3125"/>
      <c r="K17" s="3125"/>
      <c r="L17" s="3125"/>
      <c r="M17" s="3125"/>
      <c r="N17" s="65"/>
      <c r="O17" s="2074"/>
      <c r="P17" s="4330"/>
      <c r="Q17" s="4330"/>
      <c r="R17" s="4331"/>
      <c r="S17" s="3124"/>
      <c r="T17" s="3125"/>
      <c r="U17" s="3125"/>
      <c r="V17" s="3125"/>
      <c r="W17" s="3125"/>
      <c r="X17" s="3125"/>
      <c r="Y17" s="3125"/>
      <c r="Z17" s="256"/>
      <c r="AA17" s="53"/>
      <c r="AB17" s="3"/>
      <c r="AZ17" s="657">
        <v>1040</v>
      </c>
      <c r="BA17" s="619" t="s">
        <v>1892</v>
      </c>
      <c r="BB17" s="1153"/>
      <c r="BC17" s="636"/>
      <c r="BD17" s="636"/>
      <c r="BE17" s="636"/>
      <c r="BF17" s="636"/>
      <c r="BG17" s="636"/>
      <c r="BH17" s="636"/>
      <c r="BI17" s="636"/>
      <c r="BJ17" s="636"/>
      <c r="BK17" s="636"/>
    </row>
    <row r="18" spans="2:63" s="2" customFormat="1" ht="20.149999999999999" customHeight="1" x14ac:dyDescent="0.35">
      <c r="B18" s="1730"/>
      <c r="C18" s="4087">
        <v>515</v>
      </c>
      <c r="D18" s="4075" t="str">
        <f>VLOOKUP(C18,DataLabels,HLOOKUP($BA$1,Type,2,FALSE))</f>
        <v>Carriage Type
[4.4, 7.1]</v>
      </c>
      <c r="E18" s="4075"/>
      <c r="F18" s="4076"/>
      <c r="G18" s="1902"/>
      <c r="H18" s="1903"/>
      <c r="I18" s="1903"/>
      <c r="J18" s="1903"/>
      <c r="K18" s="1903"/>
      <c r="L18" s="1903"/>
      <c r="M18" s="1903"/>
      <c r="N18" s="64"/>
      <c r="O18" s="4087">
        <v>587</v>
      </c>
      <c r="P18" s="4096" t="str">
        <f>VLOOKUP(O18,DataLabels,HLOOKUP($BA$1,Type,2,FALSE))</f>
        <v>Mean Angle of Inclination
[4.2.5]</v>
      </c>
      <c r="Q18" s="4075"/>
      <c r="R18" s="4076"/>
      <c r="S18" s="4043" t="s">
        <v>2971</v>
      </c>
      <c r="T18" s="2929">
        <v>45</v>
      </c>
      <c r="U18" s="2929"/>
      <c r="V18" s="2929"/>
      <c r="W18" s="2929"/>
      <c r="X18" s="2929"/>
      <c r="Y18" s="2929"/>
      <c r="Z18" s="4326" t="s">
        <v>283</v>
      </c>
      <c r="AA18" s="53"/>
      <c r="AB18" s="3"/>
      <c r="AZ18" s="657">
        <v>980</v>
      </c>
      <c r="BA18" s="619" t="s">
        <v>1893</v>
      </c>
      <c r="BB18" s="1153"/>
      <c r="BC18" s="636"/>
      <c r="BD18" s="636"/>
      <c r="BE18" s="636"/>
      <c r="BF18" s="636"/>
      <c r="BG18" s="636"/>
      <c r="BH18" s="636"/>
      <c r="BI18" s="636"/>
      <c r="BJ18" s="636"/>
      <c r="BK18" s="636"/>
    </row>
    <row r="19" spans="2:63" s="2" customFormat="1" ht="20.149999999999999" customHeight="1" x14ac:dyDescent="0.3">
      <c r="B19" s="1730"/>
      <c r="C19" s="4068"/>
      <c r="D19" s="4071"/>
      <c r="E19" s="4071"/>
      <c r="F19" s="4072"/>
      <c r="G19" s="1904"/>
      <c r="H19" s="1905"/>
      <c r="I19" s="1905"/>
      <c r="J19" s="1905"/>
      <c r="K19" s="1905"/>
      <c r="L19" s="1905"/>
      <c r="M19" s="1905"/>
      <c r="N19" s="55"/>
      <c r="O19" s="4068"/>
      <c r="P19" s="4083"/>
      <c r="Q19" s="4084"/>
      <c r="R19" s="4085"/>
      <c r="S19" s="4044"/>
      <c r="T19" s="1777"/>
      <c r="U19" s="1777"/>
      <c r="V19" s="1777"/>
      <c r="W19" s="1777"/>
      <c r="X19" s="1777"/>
      <c r="Y19" s="1777"/>
      <c r="Z19" s="4327"/>
      <c r="AA19" s="53"/>
      <c r="AB19" s="3"/>
      <c r="AZ19" s="624">
        <v>1620</v>
      </c>
      <c r="BA19" s="619" t="s">
        <v>1894</v>
      </c>
      <c r="BB19" s="635">
        <f>+G138</f>
        <v>0</v>
      </c>
      <c r="BC19" s="636"/>
      <c r="BD19" s="636"/>
      <c r="BE19" s="636"/>
      <c r="BF19" s="636"/>
      <c r="BG19" s="636"/>
      <c r="BH19" s="636"/>
      <c r="BI19" s="636"/>
      <c r="BJ19" s="636"/>
      <c r="BK19" s="636"/>
    </row>
    <row r="20" spans="2:63" s="2" customFormat="1" ht="20.149999999999999" customHeight="1" x14ac:dyDescent="0.35">
      <c r="B20" s="1730"/>
      <c r="C20" s="2372">
        <v>520</v>
      </c>
      <c r="D20" s="4075" t="str">
        <f>VLOOKUP(C20,DataLabels,HLOOKUP($BA$1,Type,2,FALSE))</f>
        <v>Rated Load
[Table 1]</v>
      </c>
      <c r="E20" s="4075"/>
      <c r="F20" s="4076"/>
      <c r="G20" s="1746"/>
      <c r="H20" s="1747"/>
      <c r="I20" s="1747"/>
      <c r="J20" s="1747"/>
      <c r="K20" s="1747"/>
      <c r="L20" s="1747"/>
      <c r="M20" s="1747"/>
      <c r="N20" s="149"/>
      <c r="O20" s="4087">
        <v>540</v>
      </c>
      <c r="P20" s="4075" t="str">
        <f>VLOOKUP(O20,DataLabels,HLOOKUP($BA$1,Type,2,FALSE))</f>
        <v>Rated Speed
[4.3]</v>
      </c>
      <c r="Q20" s="4075"/>
      <c r="R20" s="4076"/>
      <c r="S20" s="1746"/>
      <c r="T20" s="1747"/>
      <c r="U20" s="1747"/>
      <c r="V20" s="1747"/>
      <c r="W20" s="1747"/>
      <c r="X20" s="1747"/>
      <c r="Y20" s="1747"/>
      <c r="Z20" s="255"/>
      <c r="AA20" s="53"/>
      <c r="AB20" s="3"/>
      <c r="AZ20" s="1156">
        <v>130</v>
      </c>
      <c r="BA20" s="619" t="s">
        <v>872</v>
      </c>
      <c r="BB20" s="641">
        <f>S14</f>
        <v>0</v>
      </c>
      <c r="BC20" s="636"/>
      <c r="BD20" s="636"/>
      <c r="BE20" s="636"/>
      <c r="BF20" s="636"/>
      <c r="BG20" s="636"/>
      <c r="BH20" s="636"/>
      <c r="BI20" s="636"/>
      <c r="BJ20" s="636"/>
      <c r="BK20" s="636"/>
    </row>
    <row r="21" spans="2:63" s="2" customFormat="1" ht="19.5" customHeight="1" x14ac:dyDescent="0.35">
      <c r="B21" s="1730"/>
      <c r="C21" s="2074"/>
      <c r="D21" s="4071"/>
      <c r="E21" s="4071"/>
      <c r="F21" s="4072"/>
      <c r="G21" s="1748"/>
      <c r="H21" s="1749"/>
      <c r="I21" s="1749"/>
      <c r="J21" s="1749"/>
      <c r="K21" s="1749"/>
      <c r="L21" s="1749"/>
      <c r="M21" s="1749"/>
      <c r="N21" s="65" t="s">
        <v>62</v>
      </c>
      <c r="O21" s="4068"/>
      <c r="P21" s="4071"/>
      <c r="Q21" s="4071"/>
      <c r="R21" s="4072"/>
      <c r="S21" s="1748"/>
      <c r="T21" s="1749"/>
      <c r="U21" s="1749"/>
      <c r="V21" s="1749"/>
      <c r="W21" s="1749"/>
      <c r="X21" s="1749"/>
      <c r="Y21" s="1749"/>
      <c r="Z21" s="163" t="s">
        <v>64</v>
      </c>
      <c r="AA21" s="53"/>
      <c r="AB21" s="3"/>
      <c r="AZ21" s="624">
        <v>510</v>
      </c>
      <c r="BA21" s="619" t="s">
        <v>1895</v>
      </c>
      <c r="BB21" s="635" t="str">
        <f>+_xlfn.CONCAT(G16,", ",S16)</f>
        <v xml:space="preserve">, </v>
      </c>
      <c r="BC21" s="636"/>
      <c r="BD21" s="636"/>
      <c r="BE21" s="636"/>
      <c r="BF21" s="636"/>
      <c r="BG21" s="636"/>
      <c r="BH21" s="636"/>
      <c r="BI21" s="636"/>
      <c r="BJ21" s="636"/>
      <c r="BK21" s="636"/>
    </row>
    <row r="22" spans="2:63" s="2" customFormat="1" ht="19.5" customHeight="1" x14ac:dyDescent="0.35">
      <c r="B22" s="1730"/>
      <c r="C22" s="2073">
        <v>530</v>
      </c>
      <c r="D22" s="4297" t="str">
        <f>VLOOKUP(C22,DataLabels,HLOOKUP($BA$1,Type,2,FALSE))</f>
        <v>Max Capacity
Persons
[Table 1]</v>
      </c>
      <c r="E22" s="4075"/>
      <c r="F22" s="4076"/>
      <c r="G22" s="4311"/>
      <c r="H22" s="4312"/>
      <c r="I22" s="4312"/>
      <c r="J22" s="4312"/>
      <c r="K22" s="4312"/>
      <c r="L22" s="4312"/>
      <c r="M22" s="4312"/>
      <c r="N22" s="64"/>
      <c r="O22" s="4087">
        <v>535</v>
      </c>
      <c r="P22" s="4075" t="str">
        <f>VLOOKUP(O22,DataLabels,HLOOKUP($BA$1,Type,2,FALSE))</f>
        <v>Max Capacity
Wheelchairs
[Table 1]</v>
      </c>
      <c r="Q22" s="4075"/>
      <c r="R22" s="4076"/>
      <c r="S22" s="4313" t="s">
        <v>2972</v>
      </c>
      <c r="T22" s="2104"/>
      <c r="U22" s="2104"/>
      <c r="V22" s="2104"/>
      <c r="W22" s="2104"/>
      <c r="X22" s="2104"/>
      <c r="Y22" s="2104"/>
      <c r="Z22" s="255"/>
      <c r="AA22" s="53"/>
      <c r="AB22" s="3"/>
      <c r="AZ22" s="624">
        <v>130</v>
      </c>
      <c r="BA22" s="619" t="s">
        <v>873</v>
      </c>
      <c r="BB22" s="641">
        <f>S15</f>
        <v>0</v>
      </c>
      <c r="BC22" s="636"/>
      <c r="BD22" s="636"/>
      <c r="BE22" s="636"/>
      <c r="BF22" s="636"/>
      <c r="BG22" s="636"/>
      <c r="BH22" s="636"/>
      <c r="BI22" s="636"/>
      <c r="BJ22" s="636"/>
      <c r="BK22" s="636"/>
    </row>
    <row r="23" spans="2:63" s="2" customFormat="1" ht="19.5" customHeight="1" x14ac:dyDescent="0.3">
      <c r="B23" s="1730"/>
      <c r="C23" s="2074"/>
      <c r="D23" s="4233"/>
      <c r="E23" s="4071"/>
      <c r="F23" s="4072"/>
      <c r="G23" s="3155"/>
      <c r="H23" s="3156"/>
      <c r="I23" s="3156"/>
      <c r="J23" s="3156"/>
      <c r="K23" s="3156"/>
      <c r="L23" s="3156"/>
      <c r="M23" s="3156"/>
      <c r="N23" s="55"/>
      <c r="O23" s="4068"/>
      <c r="P23" s="4071"/>
      <c r="Q23" s="4071"/>
      <c r="R23" s="4072"/>
      <c r="S23" s="2105"/>
      <c r="T23" s="2106"/>
      <c r="U23" s="2106"/>
      <c r="V23" s="2106"/>
      <c r="W23" s="2106"/>
      <c r="X23" s="2106"/>
      <c r="Y23" s="2106"/>
      <c r="Z23" s="163"/>
      <c r="AA23" s="53"/>
      <c r="AB23" s="3"/>
      <c r="AZ23" s="624">
        <v>1350</v>
      </c>
      <c r="BA23" s="619" t="s">
        <v>1896</v>
      </c>
      <c r="BB23" s="635" t="str">
        <f>+_xlfn.CONCAT(S112,",",S113)</f>
        <v>,</v>
      </c>
      <c r="BC23" s="636"/>
      <c r="BD23" s="636"/>
      <c r="BE23" s="636"/>
      <c r="BF23" s="636"/>
      <c r="BG23" s="636"/>
      <c r="BH23" s="636"/>
      <c r="BI23" s="636"/>
      <c r="BJ23" s="636"/>
      <c r="BK23" s="636"/>
    </row>
    <row r="24" spans="2:63" s="2" customFormat="1" ht="19.5" customHeight="1" x14ac:dyDescent="0.35">
      <c r="B24" s="1730"/>
      <c r="C24" s="2073">
        <v>570</v>
      </c>
      <c r="D24" s="4297" t="str">
        <f>VLOOKUP(C24,DataLabels,HLOOKUP($BA$1,Type,2,FALSE))</f>
        <v>License Location
(if in a remote location)
[O.Reg. 209/01, s30(1)]</v>
      </c>
      <c r="E24" s="4075"/>
      <c r="F24" s="4076"/>
      <c r="G24" s="4298"/>
      <c r="H24" s="4299"/>
      <c r="I24" s="4299"/>
      <c r="J24" s="4299"/>
      <c r="K24" s="4299"/>
      <c r="L24" s="4299"/>
      <c r="M24" s="4299"/>
      <c r="N24" s="64"/>
      <c r="O24" s="4087">
        <v>575</v>
      </c>
      <c r="P24" s="4075" t="str">
        <f>VLOOKUP(O24,DataLabels,HLOOKUP($BA$1,Type,2,FALSE))</f>
        <v>Is Lift Accessible to the general public?</v>
      </c>
      <c r="Q24" s="4075"/>
      <c r="R24" s="4076"/>
      <c r="S24" s="2103"/>
      <c r="T24" s="2104"/>
      <c r="U24" s="2104"/>
      <c r="V24" s="2104"/>
      <c r="W24" s="2104"/>
      <c r="X24" s="2104"/>
      <c r="Y24" s="2104"/>
      <c r="Z24" s="255"/>
      <c r="AA24" s="53"/>
      <c r="AB24" s="3"/>
      <c r="AZ24" s="624">
        <v>1340</v>
      </c>
      <c r="BA24" s="619" t="s">
        <v>1897</v>
      </c>
      <c r="BB24" s="635">
        <f>+G112</f>
        <v>0</v>
      </c>
      <c r="BC24" s="636"/>
      <c r="BD24" s="636"/>
      <c r="BE24" s="636"/>
      <c r="BF24" s="636"/>
      <c r="BG24" s="636"/>
      <c r="BH24" s="636"/>
      <c r="BI24" s="636"/>
      <c r="BJ24" s="636"/>
      <c r="BK24" s="636"/>
    </row>
    <row r="25" spans="2:63" s="2" customFormat="1" ht="19.5" customHeight="1" x14ac:dyDescent="0.3">
      <c r="B25" s="1730"/>
      <c r="C25" s="2074"/>
      <c r="D25" s="4233"/>
      <c r="E25" s="4071"/>
      <c r="F25" s="4072"/>
      <c r="G25" s="4300"/>
      <c r="H25" s="4301"/>
      <c r="I25" s="4301"/>
      <c r="J25" s="4301"/>
      <c r="K25" s="4301"/>
      <c r="L25" s="4301"/>
      <c r="M25" s="4301"/>
      <c r="N25" s="55"/>
      <c r="O25" s="4068"/>
      <c r="P25" s="4071"/>
      <c r="Q25" s="4071"/>
      <c r="R25" s="4072"/>
      <c r="S25" s="2105"/>
      <c r="T25" s="2106"/>
      <c r="U25" s="2106"/>
      <c r="V25" s="2106"/>
      <c r="W25" s="2106"/>
      <c r="X25" s="2106"/>
      <c r="Y25" s="2106"/>
      <c r="Z25" s="163"/>
      <c r="AA25" s="53"/>
      <c r="AB25" s="3"/>
      <c r="AZ25" s="657">
        <v>3060</v>
      </c>
      <c r="BA25" s="619" t="s">
        <v>1898</v>
      </c>
      <c r="BB25" s="1153"/>
      <c r="BC25" s="636"/>
      <c r="BD25" s="636"/>
      <c r="BE25" s="636"/>
      <c r="BF25" s="636"/>
      <c r="BG25" s="636"/>
      <c r="BH25" s="636"/>
      <c r="BI25" s="636"/>
      <c r="BJ25" s="636"/>
      <c r="BK25" s="636"/>
    </row>
    <row r="26" spans="2:63" s="2" customFormat="1" ht="19.5" customHeight="1" x14ac:dyDescent="0.3">
      <c r="B26" s="1730"/>
      <c r="C26" s="4082">
        <v>576</v>
      </c>
      <c r="D26" s="4084" t="str">
        <f>VLOOKUP(C26,DataLabels,HLOOKUP($BA$1,Type,2,FALSE))</f>
        <v xml:space="preserve">What Access and Control means are being provided?
[CAD 7.5] </v>
      </c>
      <c r="E26" s="4084"/>
      <c r="F26" s="4085"/>
      <c r="G26" s="4302"/>
      <c r="H26" s="4303"/>
      <c r="I26" s="4303"/>
      <c r="J26" s="4303"/>
      <c r="K26" s="4303"/>
      <c r="L26" s="4303"/>
      <c r="M26" s="4303"/>
      <c r="N26" s="4303"/>
      <c r="O26" s="4303"/>
      <c r="P26" s="4303"/>
      <c r="Q26" s="4303"/>
      <c r="R26" s="4303"/>
      <c r="S26" s="4303"/>
      <c r="T26" s="4303"/>
      <c r="U26" s="4303"/>
      <c r="V26" s="4303"/>
      <c r="W26" s="4303"/>
      <c r="X26" s="4303"/>
      <c r="Y26" s="4303"/>
      <c r="Z26" s="4304"/>
      <c r="AA26" s="53"/>
      <c r="AB26" s="3"/>
      <c r="AZ26" s="672" t="s">
        <v>1926</v>
      </c>
      <c r="BA26" s="619" t="s">
        <v>1899</v>
      </c>
      <c r="BB26" s="635" t="str">
        <f>+_xlfn.CONCAT(G100,"@",G102,"|",S104,"|",G104)</f>
        <v>@||</v>
      </c>
      <c r="BC26" s="636"/>
      <c r="BD26" s="636"/>
      <c r="BE26" s="636"/>
      <c r="BF26" s="636"/>
      <c r="BG26" s="636"/>
      <c r="BH26" s="636"/>
      <c r="BI26" s="636"/>
      <c r="BJ26" s="636"/>
      <c r="BK26" s="636"/>
    </row>
    <row r="27" spans="2:63" s="2" customFormat="1" ht="19.5" customHeight="1" x14ac:dyDescent="0.3">
      <c r="B27" s="1730"/>
      <c r="C27" s="4068"/>
      <c r="D27" s="4071"/>
      <c r="E27" s="4071"/>
      <c r="F27" s="4072"/>
      <c r="G27" s="4305"/>
      <c r="H27" s="4306"/>
      <c r="I27" s="4306"/>
      <c r="J27" s="4306"/>
      <c r="K27" s="4306"/>
      <c r="L27" s="4306"/>
      <c r="M27" s="4306"/>
      <c r="N27" s="4306"/>
      <c r="O27" s="4306"/>
      <c r="P27" s="4306"/>
      <c r="Q27" s="4306"/>
      <c r="R27" s="4306"/>
      <c r="S27" s="4306"/>
      <c r="T27" s="4306"/>
      <c r="U27" s="4306"/>
      <c r="V27" s="4306"/>
      <c r="W27" s="4306"/>
      <c r="X27" s="4306"/>
      <c r="Y27" s="4306"/>
      <c r="Z27" s="4307"/>
      <c r="AA27" s="53"/>
      <c r="AB27" s="3"/>
      <c r="AZ27" s="624">
        <v>1390</v>
      </c>
      <c r="BA27" s="619" t="s">
        <v>1900</v>
      </c>
      <c r="BB27" s="635">
        <f>+S119</f>
        <v>0</v>
      </c>
      <c r="BC27" s="636"/>
      <c r="BD27" s="636"/>
      <c r="BE27" s="636"/>
      <c r="BF27" s="636"/>
      <c r="BG27" s="636"/>
      <c r="BH27" s="636"/>
      <c r="BI27" s="636"/>
      <c r="BJ27" s="636"/>
      <c r="BK27" s="636"/>
    </row>
    <row r="28" spans="2:63" s="2" customFormat="1" ht="19.5" customHeight="1" x14ac:dyDescent="0.3">
      <c r="B28" s="1730"/>
      <c r="C28" s="4082">
        <v>577</v>
      </c>
      <c r="D28" s="4084" t="str">
        <f>VLOOKUP(C28,DataLabels,HLOOKUP($BA$1,Type,2,FALSE))</f>
        <v>Control and Access Risk Assessment Report provided [CAD 7.6]</v>
      </c>
      <c r="E28" s="4084"/>
      <c r="F28" s="4085"/>
      <c r="G28" s="4302"/>
      <c r="H28" s="4303"/>
      <c r="I28" s="4303"/>
      <c r="J28" s="4303"/>
      <c r="K28" s="4303"/>
      <c r="L28" s="4303"/>
      <c r="M28" s="4303"/>
      <c r="N28" s="4303"/>
      <c r="O28" s="4303"/>
      <c r="P28" s="4303"/>
      <c r="Q28" s="4303"/>
      <c r="R28" s="4303"/>
      <c r="S28" s="4303"/>
      <c r="T28" s="4303"/>
      <c r="U28" s="4303"/>
      <c r="V28" s="4303"/>
      <c r="W28" s="4303"/>
      <c r="X28" s="4303"/>
      <c r="Y28" s="4303"/>
      <c r="Z28" s="4304"/>
      <c r="AA28" s="53"/>
      <c r="AB28" s="3"/>
      <c r="AZ28" s="624">
        <v>1380</v>
      </c>
      <c r="BA28" s="619" t="s">
        <v>1901</v>
      </c>
      <c r="BB28" s="635">
        <f>+G119</f>
        <v>0</v>
      </c>
      <c r="BC28" s="636"/>
      <c r="BD28" s="636"/>
      <c r="BE28" s="636"/>
      <c r="BF28" s="636"/>
      <c r="BG28" s="636"/>
      <c r="BH28" s="636"/>
      <c r="BI28" s="636"/>
      <c r="BJ28" s="636"/>
      <c r="BK28" s="636"/>
    </row>
    <row r="29" spans="2:63" s="2" customFormat="1" ht="19.5" customHeight="1" thickBot="1" x14ac:dyDescent="0.35">
      <c r="B29" s="1731"/>
      <c r="C29" s="4088"/>
      <c r="D29" s="4090"/>
      <c r="E29" s="4090"/>
      <c r="F29" s="4091"/>
      <c r="G29" s="4308"/>
      <c r="H29" s="4309"/>
      <c r="I29" s="4309"/>
      <c r="J29" s="4309"/>
      <c r="K29" s="4309"/>
      <c r="L29" s="4309"/>
      <c r="M29" s="4309"/>
      <c r="N29" s="4309"/>
      <c r="O29" s="4309"/>
      <c r="P29" s="4309"/>
      <c r="Q29" s="4309"/>
      <c r="R29" s="4309"/>
      <c r="S29" s="4309"/>
      <c r="T29" s="4309"/>
      <c r="U29" s="4309"/>
      <c r="V29" s="4309"/>
      <c r="W29" s="4309"/>
      <c r="X29" s="4309"/>
      <c r="Y29" s="4309"/>
      <c r="Z29" s="4310"/>
      <c r="AA29" s="53"/>
      <c r="AB29" s="3"/>
      <c r="AZ29" s="657">
        <v>1080</v>
      </c>
      <c r="BA29" s="619" t="s">
        <v>1902</v>
      </c>
      <c r="BB29" s="1157"/>
      <c r="BC29" s="636"/>
      <c r="BD29" s="636"/>
      <c r="BE29" s="636"/>
      <c r="BF29" s="636"/>
      <c r="BG29" s="636"/>
      <c r="BH29" s="636"/>
      <c r="BI29" s="636"/>
      <c r="BJ29" s="636"/>
      <c r="BK29" s="636"/>
    </row>
    <row r="30" spans="2:63" s="2" customFormat="1" ht="19.5" customHeight="1" thickBot="1" x14ac:dyDescent="0.35">
      <c r="B30" s="49"/>
      <c r="C30" s="180"/>
      <c r="D30" s="59"/>
      <c r="E30" s="59"/>
      <c r="F30" s="59"/>
      <c r="G30" s="932"/>
      <c r="H30" s="932"/>
      <c r="I30" s="932"/>
      <c r="J30" s="932"/>
      <c r="K30" s="932"/>
      <c r="L30" s="932"/>
      <c r="M30" s="932"/>
      <c r="N30" s="21"/>
      <c r="O30" s="180"/>
      <c r="P30" s="59"/>
      <c r="Q30" s="59"/>
      <c r="R30" s="59"/>
      <c r="S30" s="992"/>
      <c r="T30" s="992"/>
      <c r="U30" s="992"/>
      <c r="V30" s="992"/>
      <c r="W30" s="992"/>
      <c r="X30" s="992"/>
      <c r="Y30" s="992"/>
      <c r="Z30" s="21"/>
      <c r="AA30" s="3"/>
      <c r="AB30" s="3"/>
      <c r="AZ30" s="657">
        <v>940</v>
      </c>
      <c r="BA30" s="619" t="s">
        <v>1904</v>
      </c>
      <c r="BB30" s="1157"/>
      <c r="BC30" s="636"/>
      <c r="BD30" s="636"/>
      <c r="BE30" s="636"/>
      <c r="BF30" s="636"/>
      <c r="BG30" s="636"/>
      <c r="BH30" s="636"/>
      <c r="BI30" s="636"/>
      <c r="BJ30" s="636"/>
      <c r="BK30" s="636"/>
    </row>
    <row r="31" spans="2:63" s="2" customFormat="1" ht="20.149999999999999" customHeight="1" x14ac:dyDescent="0.3">
      <c r="B31" s="1729" t="s">
        <v>65</v>
      </c>
      <c r="C31" s="4067">
        <v>180</v>
      </c>
      <c r="D31" s="4069" t="str">
        <f>VLOOKUP(C31,DataLabels,HLOOKUP($BA$1,Type,2,FALSE))</f>
        <v>Address</v>
      </c>
      <c r="E31" s="4069"/>
      <c r="F31" s="4070"/>
      <c r="G31" s="2410" t="str">
        <f>Application!G23</f>
        <v>1234 maple</v>
      </c>
      <c r="H31" s="2411"/>
      <c r="I31" s="2411"/>
      <c r="J31" s="2411"/>
      <c r="K31" s="2411"/>
      <c r="L31" s="2411"/>
      <c r="M31" s="2411"/>
      <c r="N31" s="2411"/>
      <c r="O31" s="2411"/>
      <c r="P31" s="2411"/>
      <c r="Q31" s="2411"/>
      <c r="R31" s="2411"/>
      <c r="S31" s="2411"/>
      <c r="T31" s="2411"/>
      <c r="U31" s="2411"/>
      <c r="V31" s="2411"/>
      <c r="W31" s="2411"/>
      <c r="X31" s="2411"/>
      <c r="Y31" s="2411"/>
      <c r="Z31" s="2412"/>
      <c r="AA31" s="53"/>
      <c r="AB31" s="3"/>
      <c r="AZ31" s="624">
        <v>570</v>
      </c>
      <c r="BA31" s="619" t="s">
        <v>1905</v>
      </c>
      <c r="BB31" s="640">
        <f>+G24</f>
        <v>0</v>
      </c>
      <c r="BC31" s="636"/>
      <c r="BD31" s="636"/>
      <c r="BE31" s="636"/>
      <c r="BF31" s="636"/>
      <c r="BG31" s="636"/>
      <c r="BH31" s="636"/>
      <c r="BI31" s="636"/>
      <c r="BJ31" s="636"/>
      <c r="BK31" s="636"/>
    </row>
    <row r="32" spans="2:63" s="2" customFormat="1" ht="20.149999999999999" customHeight="1" x14ac:dyDescent="0.3">
      <c r="B32" s="2843"/>
      <c r="C32" s="4068"/>
      <c r="D32" s="4071"/>
      <c r="E32" s="4071"/>
      <c r="F32" s="4072"/>
      <c r="G32" s="2457" t="str">
        <f>Application!G24</f>
        <v>Toronto</v>
      </c>
      <c r="H32" s="2458"/>
      <c r="I32" s="2458"/>
      <c r="J32" s="2458"/>
      <c r="K32" s="2458"/>
      <c r="L32" s="2458"/>
      <c r="M32" s="2458"/>
      <c r="N32" s="2458"/>
      <c r="O32" s="2458"/>
      <c r="P32" s="2458"/>
      <c r="Q32" s="2458"/>
      <c r="R32" s="2458"/>
      <c r="S32" s="2458"/>
      <c r="T32" s="2458"/>
      <c r="U32" s="2458"/>
      <c r="V32" s="2458"/>
      <c r="W32" s="2458"/>
      <c r="X32" s="2458"/>
      <c r="Y32" s="2458"/>
      <c r="Z32" s="2890"/>
      <c r="AA32" s="53"/>
      <c r="AB32" s="3"/>
      <c r="AZ32" s="627">
        <v>1520</v>
      </c>
      <c r="BA32" s="619" t="s">
        <v>549</v>
      </c>
      <c r="BB32" s="635">
        <f>+G128</f>
        <v>0</v>
      </c>
      <c r="BC32" s="636"/>
      <c r="BD32" s="636"/>
      <c r="BE32" s="636"/>
      <c r="BF32" s="636"/>
      <c r="BG32" s="636"/>
      <c r="BH32" s="636"/>
      <c r="BI32" s="636"/>
      <c r="BJ32" s="636"/>
      <c r="BK32" s="636"/>
    </row>
    <row r="33" spans="2:63" s="2" customFormat="1" ht="20.149999999999999" customHeight="1" x14ac:dyDescent="0.3">
      <c r="B33" s="2843"/>
      <c r="C33" s="2372">
        <v>580</v>
      </c>
      <c r="D33" s="4075" t="str">
        <f>VLOOKUP(C33,DataLabels,HLOOKUP($BA$1,Type,2,FALSE))</f>
        <v>No. of Levels Served
[4.2.4]</v>
      </c>
      <c r="E33" s="4076"/>
      <c r="F33" s="369">
        <v>1</v>
      </c>
      <c r="G33" s="4294"/>
      <c r="H33" s="1822"/>
      <c r="I33" s="306"/>
      <c r="J33" s="369">
        <v>3</v>
      </c>
      <c r="K33" s="4294"/>
      <c r="L33" s="4294"/>
      <c r="M33" s="1822"/>
      <c r="N33" s="307"/>
      <c r="O33" s="369">
        <v>5</v>
      </c>
      <c r="P33" s="224"/>
      <c r="Q33" s="307"/>
      <c r="R33" s="369">
        <v>7</v>
      </c>
      <c r="S33" s="4294"/>
      <c r="T33" s="1822"/>
      <c r="U33" s="144"/>
      <c r="V33" s="369">
        <v>9</v>
      </c>
      <c r="W33" s="4081"/>
      <c r="X33" s="4081"/>
      <c r="Y33" s="2374"/>
      <c r="Z33" s="145"/>
      <c r="AA33" s="53"/>
      <c r="AB33" s="3"/>
      <c r="AZ33" s="624">
        <v>580</v>
      </c>
      <c r="BA33" s="619" t="s">
        <v>1906</v>
      </c>
      <c r="BB33" s="642">
        <f>+G33</f>
        <v>0</v>
      </c>
      <c r="BC33" s="636"/>
      <c r="BD33" s="636"/>
      <c r="BE33" s="636"/>
      <c r="BF33" s="636"/>
      <c r="BG33" s="636"/>
      <c r="BH33" s="636"/>
      <c r="BI33" s="636"/>
      <c r="BJ33" s="636"/>
      <c r="BK33" s="636"/>
    </row>
    <row r="34" spans="2:63" s="2" customFormat="1" ht="20.149999999999999" customHeight="1" x14ac:dyDescent="0.3">
      <c r="B34" s="2843"/>
      <c r="C34" s="2074"/>
      <c r="D34" s="4071"/>
      <c r="E34" s="4072"/>
      <c r="F34" s="370">
        <v>2</v>
      </c>
      <c r="G34" s="4074"/>
      <c r="H34" s="1797"/>
      <c r="I34" s="146"/>
      <c r="J34" s="370">
        <v>4</v>
      </c>
      <c r="K34" s="4074"/>
      <c r="L34" s="4074"/>
      <c r="M34" s="1797"/>
      <c r="N34" s="147"/>
      <c r="O34" s="370">
        <v>6</v>
      </c>
      <c r="P34" s="225"/>
      <c r="Q34" s="147"/>
      <c r="R34" s="370">
        <v>8</v>
      </c>
      <c r="S34" s="4074"/>
      <c r="T34" s="1797"/>
      <c r="U34" s="147"/>
      <c r="V34" s="370">
        <v>10</v>
      </c>
      <c r="W34" s="4074"/>
      <c r="X34" s="4074"/>
      <c r="Y34" s="1797"/>
      <c r="Z34" s="148"/>
      <c r="AA34" s="53"/>
      <c r="AB34" s="3"/>
      <c r="AZ34" s="625">
        <v>140</v>
      </c>
      <c r="BA34" s="619" t="s">
        <v>1173</v>
      </c>
      <c r="BB34" s="642">
        <f>+Application!G13</f>
        <v>0</v>
      </c>
      <c r="BC34" s="636"/>
      <c r="BD34" s="636"/>
      <c r="BE34" s="636"/>
      <c r="BF34" s="636"/>
      <c r="BG34" s="636"/>
      <c r="BH34" s="636"/>
      <c r="BI34" s="636"/>
      <c r="BJ34" s="636"/>
      <c r="BK34" s="636"/>
    </row>
    <row r="35" spans="2:63" s="2" customFormat="1" ht="20.149999999999999" customHeight="1" x14ac:dyDescent="0.3">
      <c r="B35" s="2843"/>
      <c r="C35" s="2073">
        <v>590</v>
      </c>
      <c r="D35" s="4075" t="str">
        <f>VLOOKUP(C35,DataLabels,HLOOKUP($BA$1,Type,2,FALSE))</f>
        <v>Travel
[4.2.1]</v>
      </c>
      <c r="E35" s="4076"/>
      <c r="F35" s="369">
        <v>1</v>
      </c>
      <c r="G35" s="4294"/>
      <c r="H35" s="1822"/>
      <c r="I35" s="306" t="s">
        <v>66</v>
      </c>
      <c r="J35" s="369">
        <v>3</v>
      </c>
      <c r="K35" s="4294"/>
      <c r="L35" s="4294"/>
      <c r="M35" s="1822"/>
      <c r="N35" s="307" t="s">
        <v>66</v>
      </c>
      <c r="O35" s="369">
        <v>5</v>
      </c>
      <c r="P35" s="224"/>
      <c r="Q35" s="307" t="s">
        <v>66</v>
      </c>
      <c r="R35" s="369">
        <v>7</v>
      </c>
      <c r="S35" s="4294"/>
      <c r="T35" s="1822"/>
      <c r="U35" s="307" t="s">
        <v>66</v>
      </c>
      <c r="V35" s="369">
        <v>9</v>
      </c>
      <c r="W35" s="4294"/>
      <c r="X35" s="4294"/>
      <c r="Y35" s="1822"/>
      <c r="Z35" s="308" t="s">
        <v>66</v>
      </c>
      <c r="AA35" s="53"/>
      <c r="AB35" s="3"/>
      <c r="AZ35" s="657">
        <v>1500</v>
      </c>
      <c r="BA35" s="619" t="s">
        <v>1907</v>
      </c>
      <c r="BB35" s="1157"/>
      <c r="BC35" s="636"/>
      <c r="BD35" s="636"/>
      <c r="BE35" s="636"/>
      <c r="BF35" s="636"/>
      <c r="BG35" s="636"/>
      <c r="BH35" s="636"/>
      <c r="BI35" s="636"/>
      <c r="BJ35" s="636"/>
      <c r="BK35" s="636"/>
    </row>
    <row r="36" spans="2:63" s="2" customFormat="1" ht="20.149999999999999" customHeight="1" thickBot="1" x14ac:dyDescent="0.35">
      <c r="B36" s="2844"/>
      <c r="C36" s="2235"/>
      <c r="D36" s="4090"/>
      <c r="E36" s="4091"/>
      <c r="F36" s="371">
        <v>2</v>
      </c>
      <c r="G36" s="4249"/>
      <c r="H36" s="1826"/>
      <c r="I36" s="155" t="s">
        <v>66</v>
      </c>
      <c r="J36" s="371">
        <v>4</v>
      </c>
      <c r="K36" s="4249"/>
      <c r="L36" s="4249"/>
      <c r="M36" s="1826"/>
      <c r="N36" s="156" t="s">
        <v>66</v>
      </c>
      <c r="O36" s="371">
        <v>6</v>
      </c>
      <c r="P36" s="226"/>
      <c r="Q36" s="309" t="s">
        <v>66</v>
      </c>
      <c r="R36" s="371">
        <v>8</v>
      </c>
      <c r="S36" s="4295"/>
      <c r="T36" s="1758"/>
      <c r="U36" s="309" t="s">
        <v>66</v>
      </c>
      <c r="V36" s="371">
        <v>10</v>
      </c>
      <c r="W36" s="4249"/>
      <c r="X36" s="4249"/>
      <c r="Y36" s="1826"/>
      <c r="Z36" s="157" t="s">
        <v>66</v>
      </c>
      <c r="AA36" s="53"/>
      <c r="AB36" s="3"/>
      <c r="AZ36" s="657">
        <v>550</v>
      </c>
      <c r="BA36" s="619" t="s">
        <v>1177</v>
      </c>
      <c r="BB36" s="1153"/>
      <c r="BC36" s="636"/>
      <c r="BD36" s="636"/>
      <c r="BE36" s="636"/>
      <c r="BF36" s="636"/>
      <c r="BG36" s="636"/>
      <c r="BH36" s="636"/>
      <c r="BI36" s="636"/>
      <c r="BJ36" s="636"/>
      <c r="BK36" s="636"/>
    </row>
    <row r="37" spans="2:63" s="2" customFormat="1" ht="20.149999999999999" customHeight="1" thickBot="1" x14ac:dyDescent="0.35">
      <c r="B37" s="129"/>
      <c r="C37" s="35"/>
      <c r="D37" s="36"/>
      <c r="E37" s="36"/>
      <c r="F37" s="130"/>
      <c r="G37" s="131"/>
      <c r="H37" s="131"/>
      <c r="I37" s="132"/>
      <c r="J37" s="130"/>
      <c r="K37" s="133"/>
      <c r="L37" s="133"/>
      <c r="M37" s="133"/>
      <c r="N37" s="134"/>
      <c r="O37" s="130"/>
      <c r="P37" s="135"/>
      <c r="Q37" s="134"/>
      <c r="R37" s="130"/>
      <c r="S37" s="133"/>
      <c r="T37" s="133"/>
      <c r="U37" s="134"/>
      <c r="V37" s="130"/>
      <c r="W37" s="133"/>
      <c r="X37" s="133"/>
      <c r="Y37" s="133"/>
      <c r="Z37" s="134"/>
      <c r="AA37" s="3"/>
      <c r="AB37" s="3"/>
      <c r="AZ37" s="624">
        <v>540</v>
      </c>
      <c r="BA37" s="619" t="s">
        <v>1176</v>
      </c>
      <c r="BB37" s="640">
        <f>+S20</f>
        <v>0</v>
      </c>
      <c r="BC37" s="636"/>
      <c r="BD37" s="636"/>
      <c r="BE37" s="636"/>
      <c r="BF37" s="636"/>
      <c r="BG37" s="636"/>
      <c r="BH37" s="636"/>
      <c r="BI37" s="636"/>
      <c r="BJ37" s="636"/>
      <c r="BK37" s="636"/>
    </row>
    <row r="38" spans="2:63" s="2" customFormat="1" ht="20.149999999999999" customHeight="1" x14ac:dyDescent="0.3">
      <c r="B38" s="1729" t="s">
        <v>67</v>
      </c>
      <c r="C38" s="4145" t="str">
        <f>VLOOKUP(B38,DataLabels,HLOOKUP($BA$1,Type,2,FALSE))</f>
        <v>PART B1 - Provide drawings that include layout, plan and elevation views of the elevating device and/or parts thereof, showing all pertinent information necessary to demonstrate conformance with the Regulation and applied codes.  If the elevating device is hydraulic, a hydraulic schematic is also required that clearly indicates all of the components required by 6.6</v>
      </c>
      <c r="D38" s="4146"/>
      <c r="E38" s="4146"/>
      <c r="F38" s="4146"/>
      <c r="G38" s="4146"/>
      <c r="H38" s="4146"/>
      <c r="I38" s="4146"/>
      <c r="J38" s="4146"/>
      <c r="K38" s="4146"/>
      <c r="L38" s="4146"/>
      <c r="M38" s="4146"/>
      <c r="N38" s="4146"/>
      <c r="O38" s="4146"/>
      <c r="P38" s="4146"/>
      <c r="Q38" s="4146"/>
      <c r="R38" s="4146"/>
      <c r="S38" s="4146"/>
      <c r="T38" s="4146"/>
      <c r="U38" s="4146"/>
      <c r="V38" s="4146"/>
      <c r="W38" s="4146"/>
      <c r="X38" s="4146"/>
      <c r="Y38" s="4146"/>
      <c r="Z38" s="4147"/>
      <c r="AA38" s="3"/>
      <c r="AB38" s="3"/>
      <c r="AZ38" s="624">
        <v>590</v>
      </c>
      <c r="BA38" s="619" t="s">
        <v>1908</v>
      </c>
      <c r="BB38" s="642">
        <f>+G35</f>
        <v>0</v>
      </c>
      <c r="BC38" s="636"/>
      <c r="BD38" s="636"/>
      <c r="BE38" s="636"/>
      <c r="BF38" s="636"/>
      <c r="BG38" s="636"/>
      <c r="BH38" s="636"/>
      <c r="BI38" s="636"/>
      <c r="BJ38" s="636"/>
      <c r="BK38" s="636"/>
    </row>
    <row r="39" spans="2:63" s="2" customFormat="1" ht="20.149999999999999" customHeight="1" x14ac:dyDescent="0.3">
      <c r="B39" s="2840"/>
      <c r="C39" s="4148"/>
      <c r="D39" s="4149"/>
      <c r="E39" s="4149"/>
      <c r="F39" s="4149"/>
      <c r="G39" s="4149"/>
      <c r="H39" s="4149"/>
      <c r="I39" s="4149"/>
      <c r="J39" s="4149"/>
      <c r="K39" s="4149"/>
      <c r="L39" s="4149"/>
      <c r="M39" s="4149"/>
      <c r="N39" s="4149"/>
      <c r="O39" s="4149"/>
      <c r="P39" s="4149"/>
      <c r="Q39" s="4149"/>
      <c r="R39" s="4149"/>
      <c r="S39" s="4149"/>
      <c r="T39" s="4149"/>
      <c r="U39" s="4149"/>
      <c r="V39" s="4149"/>
      <c r="W39" s="4149"/>
      <c r="X39" s="4149"/>
      <c r="Y39" s="4149"/>
      <c r="Z39" s="4150"/>
      <c r="AA39" s="3"/>
      <c r="AB39" s="3"/>
      <c r="AZ39" s="624" t="s">
        <v>1909</v>
      </c>
      <c r="BA39" s="619" t="s">
        <v>1910</v>
      </c>
      <c r="BB39" s="642">
        <f>+IF(G90="",+G88,G90)</f>
        <v>0</v>
      </c>
      <c r="BC39" s="636"/>
      <c r="BD39" s="636"/>
      <c r="BE39" s="636"/>
      <c r="BF39" s="636"/>
      <c r="BG39" s="636"/>
      <c r="BH39" s="636"/>
      <c r="BI39" s="636"/>
      <c r="BJ39" s="636"/>
      <c r="BK39" s="636"/>
    </row>
    <row r="40" spans="2:63" s="2" customFormat="1" ht="20.149999999999999" customHeight="1" x14ac:dyDescent="0.3">
      <c r="B40" s="2840"/>
      <c r="C40" s="4148"/>
      <c r="D40" s="4149"/>
      <c r="E40" s="4149"/>
      <c r="F40" s="4149"/>
      <c r="G40" s="4149"/>
      <c r="H40" s="4149"/>
      <c r="I40" s="4149"/>
      <c r="J40" s="4149"/>
      <c r="K40" s="4149"/>
      <c r="L40" s="4149"/>
      <c r="M40" s="4149"/>
      <c r="N40" s="4149"/>
      <c r="O40" s="4149"/>
      <c r="P40" s="4149"/>
      <c r="Q40" s="4149"/>
      <c r="R40" s="4149"/>
      <c r="S40" s="4149"/>
      <c r="T40" s="4149"/>
      <c r="U40" s="4149"/>
      <c r="V40" s="4149"/>
      <c r="W40" s="4149"/>
      <c r="X40" s="4149"/>
      <c r="Y40" s="4149"/>
      <c r="Z40" s="4150"/>
      <c r="AA40" s="3"/>
      <c r="AB40" s="3"/>
    </row>
    <row r="41" spans="2:63" s="2" customFormat="1" ht="20.149999999999999" customHeight="1" thickBot="1" x14ac:dyDescent="0.35">
      <c r="B41" s="3112"/>
      <c r="C41" s="4296"/>
      <c r="D41" s="4184"/>
      <c r="E41" s="4184"/>
      <c r="F41" s="4184"/>
      <c r="G41" s="4184"/>
      <c r="H41" s="4184"/>
      <c r="I41" s="4184"/>
      <c r="J41" s="4184"/>
      <c r="K41" s="4184"/>
      <c r="L41" s="4184"/>
      <c r="M41" s="4184"/>
      <c r="N41" s="4184"/>
      <c r="O41" s="4184"/>
      <c r="P41" s="4184"/>
      <c r="Q41" s="4184"/>
      <c r="R41" s="4184"/>
      <c r="S41" s="4184"/>
      <c r="T41" s="4184"/>
      <c r="U41" s="4184"/>
      <c r="V41" s="4184"/>
      <c r="W41" s="4184"/>
      <c r="X41" s="4184"/>
      <c r="Y41" s="4184"/>
      <c r="Z41" s="4185"/>
      <c r="AA41" s="3"/>
      <c r="AB41" s="3"/>
    </row>
    <row r="42" spans="2:63" s="2" customFormat="1" ht="20.149999999999999" customHeight="1" thickBot="1" x14ac:dyDescent="0.35">
      <c r="B42" s="49"/>
      <c r="C42" s="18"/>
      <c r="D42" s="19"/>
      <c r="E42" s="19"/>
      <c r="F42" s="136"/>
      <c r="G42" s="137"/>
      <c r="H42" s="137"/>
      <c r="I42" s="138"/>
      <c r="J42" s="136"/>
      <c r="K42" s="139"/>
      <c r="L42" s="139"/>
      <c r="M42" s="139"/>
      <c r="N42" s="140"/>
      <c r="O42" s="136"/>
      <c r="P42" s="141"/>
      <c r="Q42" s="140"/>
      <c r="R42" s="136"/>
      <c r="S42" s="139"/>
      <c r="T42" s="139"/>
      <c r="U42" s="140"/>
      <c r="V42" s="136"/>
      <c r="W42" s="139"/>
      <c r="X42" s="139"/>
      <c r="Y42" s="139"/>
      <c r="Z42" s="140"/>
      <c r="AA42" s="3"/>
      <c r="AB42" s="3"/>
    </row>
    <row r="43" spans="2:63" s="2" customFormat="1" ht="20.149999999999999" customHeight="1" x14ac:dyDescent="0.3">
      <c r="B43" s="295"/>
      <c r="C43" s="4142" t="s">
        <v>68</v>
      </c>
      <c r="D43" s="4143"/>
      <c r="E43" s="4143"/>
      <c r="F43" s="4143"/>
      <c r="G43" s="4143"/>
      <c r="H43" s="4143"/>
      <c r="I43" s="4143"/>
      <c r="J43" s="4143"/>
      <c r="K43" s="4143"/>
      <c r="L43" s="4143"/>
      <c r="M43" s="4143"/>
      <c r="N43" s="4143"/>
      <c r="O43" s="4143"/>
      <c r="P43" s="4143"/>
      <c r="Q43" s="4143"/>
      <c r="R43" s="4143"/>
      <c r="S43" s="4143"/>
      <c r="T43" s="4143"/>
      <c r="U43" s="4143"/>
      <c r="V43" s="4143"/>
      <c r="W43" s="4143"/>
      <c r="X43" s="4143"/>
      <c r="Y43" s="4143"/>
      <c r="Z43" s="4144"/>
      <c r="AA43" s="3"/>
      <c r="AB43" s="3"/>
    </row>
    <row r="44" spans="2:63" s="2" customFormat="1" ht="20.149999999999999" customHeight="1" x14ac:dyDescent="0.3">
      <c r="B44" s="1988" t="s">
        <v>284</v>
      </c>
      <c r="C44" s="4087">
        <v>641</v>
      </c>
      <c r="D44" s="4084" t="str">
        <f>VLOOKUP(C44,DataLabels,HLOOKUP($BA$1,Type,2,FALSE))</f>
        <v>Runway Construction 
[5.1.1]</v>
      </c>
      <c r="E44" s="4084"/>
      <c r="F44" s="4085"/>
      <c r="G44" s="2154"/>
      <c r="H44" s="2155"/>
      <c r="I44" s="2155"/>
      <c r="J44" s="2155"/>
      <c r="K44" s="2155"/>
      <c r="L44" s="2155"/>
      <c r="M44" s="2155"/>
      <c r="N44" s="160"/>
      <c r="O44" s="4288">
        <v>101</v>
      </c>
      <c r="P44" s="4058" t="str">
        <f>VLOOKUP(O44,DataLabels,HLOOKUP($BA$1,Type,2,FALSE))</f>
        <v>-</v>
      </c>
      <c r="Q44" s="4058"/>
      <c r="R44" s="4059"/>
      <c r="S44" s="2349"/>
      <c r="T44" s="2350"/>
      <c r="U44" s="2350"/>
      <c r="V44" s="2350"/>
      <c r="W44" s="2350"/>
      <c r="X44" s="2350"/>
      <c r="Y44" s="2350"/>
      <c r="Z44" s="161"/>
      <c r="AA44" s="3"/>
      <c r="AB44" s="3"/>
    </row>
    <row r="45" spans="2:63" s="2" customFormat="1" ht="20.149999999999999" customHeight="1" x14ac:dyDescent="0.3">
      <c r="B45" s="1730"/>
      <c r="C45" s="4068"/>
      <c r="D45" s="4071"/>
      <c r="E45" s="4071"/>
      <c r="F45" s="4072"/>
      <c r="G45" s="2105"/>
      <c r="H45" s="2106"/>
      <c r="I45" s="2106"/>
      <c r="J45" s="2106"/>
      <c r="K45" s="2106"/>
      <c r="L45" s="2106"/>
      <c r="M45" s="2106"/>
      <c r="N45" s="55"/>
      <c r="O45" s="4289"/>
      <c r="P45" s="4290"/>
      <c r="Q45" s="4290"/>
      <c r="R45" s="4291"/>
      <c r="S45" s="1748"/>
      <c r="T45" s="1749"/>
      <c r="U45" s="1749"/>
      <c r="V45" s="1749"/>
      <c r="W45" s="1749"/>
      <c r="X45" s="1749"/>
      <c r="Y45" s="1749"/>
      <c r="Z45" s="163"/>
      <c r="AA45" s="3"/>
      <c r="AB45" s="3"/>
    </row>
    <row r="46" spans="2:63" s="2" customFormat="1" ht="20.149999999999999" customHeight="1" x14ac:dyDescent="0.3">
      <c r="B46" s="1730"/>
      <c r="C46" s="4087">
        <v>645</v>
      </c>
      <c r="D46" s="4084" t="str">
        <f>VLOOKUP(C46,DataLabels,HLOOKUP($BA$1,Type,2,FALSE))</f>
        <v>Is fire resistive hoistway construction required?
[5.1.1d]</v>
      </c>
      <c r="E46" s="4084"/>
      <c r="F46" s="4085"/>
      <c r="G46" s="2154"/>
      <c r="H46" s="2155"/>
      <c r="I46" s="2155"/>
      <c r="J46" s="2155"/>
      <c r="K46" s="2155"/>
      <c r="L46" s="2155"/>
      <c r="M46" s="2155"/>
      <c r="N46" s="160"/>
      <c r="O46" s="4288">
        <v>101</v>
      </c>
      <c r="P46" s="4058" t="str">
        <f>VLOOKUP(O46,DataLabels,HLOOKUP($BA$1,Type,2,FALSE))</f>
        <v>-</v>
      </c>
      <c r="Q46" s="4058"/>
      <c r="R46" s="4059"/>
      <c r="S46" s="2349"/>
      <c r="T46" s="2350"/>
      <c r="U46" s="2350"/>
      <c r="V46" s="2350"/>
      <c r="W46" s="2350"/>
      <c r="X46" s="2350"/>
      <c r="Y46" s="2350"/>
      <c r="Z46" s="161"/>
      <c r="AA46" s="3"/>
      <c r="AB46" s="3"/>
    </row>
    <row r="47" spans="2:63" s="2" customFormat="1" ht="20.149999999999999" customHeight="1" x14ac:dyDescent="0.3">
      <c r="B47" s="1730"/>
      <c r="C47" s="4068"/>
      <c r="D47" s="4071"/>
      <c r="E47" s="4071"/>
      <c r="F47" s="4072"/>
      <c r="G47" s="2105"/>
      <c r="H47" s="2106"/>
      <c r="I47" s="2106"/>
      <c r="J47" s="2106"/>
      <c r="K47" s="2106"/>
      <c r="L47" s="2106"/>
      <c r="M47" s="2106"/>
      <c r="N47" s="55"/>
      <c r="O47" s="4289"/>
      <c r="P47" s="4290"/>
      <c r="Q47" s="4290"/>
      <c r="R47" s="4291"/>
      <c r="S47" s="1748"/>
      <c r="T47" s="1749"/>
      <c r="U47" s="1749"/>
      <c r="V47" s="1749"/>
      <c r="W47" s="1749"/>
      <c r="X47" s="1749"/>
      <c r="Y47" s="1749"/>
      <c r="Z47" s="163"/>
      <c r="AA47" s="3"/>
      <c r="AB47" s="3"/>
    </row>
    <row r="48" spans="2:63" s="2" customFormat="1" ht="20.149999999999999" customHeight="1" x14ac:dyDescent="0.3">
      <c r="B48" s="1730"/>
      <c r="C48" s="4087">
        <v>643</v>
      </c>
      <c r="D48" s="4084" t="str">
        <f>VLOOKUP(C48,DataLabels,HLOOKUP($BA$1,Type,2,FALSE))</f>
        <v>Pit Depth
[5.4]</v>
      </c>
      <c r="E48" s="4084"/>
      <c r="F48" s="4085"/>
      <c r="G48" s="4292" t="s">
        <v>1646</v>
      </c>
      <c r="H48" s="4293"/>
      <c r="I48" s="4293"/>
      <c r="J48" s="4293"/>
      <c r="K48" s="4293"/>
      <c r="L48" s="4293"/>
      <c r="M48" s="4293"/>
      <c r="N48" s="160"/>
      <c r="O48" s="4082">
        <v>646</v>
      </c>
      <c r="P48" s="4084" t="str">
        <f>VLOOKUP(O48,DataLabels,HLOOKUP($BA$1,Type,2,FALSE))</f>
        <v>Under Platform Work Space, Via
[5.4.1]</v>
      </c>
      <c r="Q48" s="4084"/>
      <c r="R48" s="4085"/>
      <c r="S48" s="2154"/>
      <c r="T48" s="2155"/>
      <c r="U48" s="2155"/>
      <c r="V48" s="2155"/>
      <c r="W48" s="2155"/>
      <c r="X48" s="2155"/>
      <c r="Y48" s="2155"/>
      <c r="Z48" s="161"/>
      <c r="AA48" s="3"/>
      <c r="AB48" s="3"/>
    </row>
    <row r="49" spans="2:28" s="2" customFormat="1" ht="20.149999999999999" customHeight="1" x14ac:dyDescent="0.3">
      <c r="B49" s="1730"/>
      <c r="C49" s="4068"/>
      <c r="D49" s="4071"/>
      <c r="E49" s="4071"/>
      <c r="F49" s="4072"/>
      <c r="G49" s="3074"/>
      <c r="H49" s="3075"/>
      <c r="I49" s="3075"/>
      <c r="J49" s="3075"/>
      <c r="K49" s="3075"/>
      <c r="L49" s="3075"/>
      <c r="M49" s="3075"/>
      <c r="N49" s="55" t="s">
        <v>66</v>
      </c>
      <c r="O49" s="4068"/>
      <c r="P49" s="4071"/>
      <c r="Q49" s="4071"/>
      <c r="R49" s="4072"/>
      <c r="S49" s="2105"/>
      <c r="T49" s="2106"/>
      <c r="U49" s="2106"/>
      <c r="V49" s="2106"/>
      <c r="W49" s="2106"/>
      <c r="X49" s="2106"/>
      <c r="Y49" s="2106"/>
      <c r="Z49" s="163"/>
      <c r="AA49" s="3"/>
      <c r="AB49" s="3"/>
    </row>
    <row r="50" spans="2:28" s="2" customFormat="1" ht="20.149999999999999" customHeight="1" x14ac:dyDescent="0.3">
      <c r="B50" s="1730"/>
      <c r="C50" s="4087">
        <v>647</v>
      </c>
      <c r="D50" s="4084" t="str">
        <f>VLOOKUP(C50,DataLabels,HLOOKUP($BA$1,Type,2,FALSE))</f>
        <v>Under Platform Work Space Height
[5.4.1]</v>
      </c>
      <c r="E50" s="4084"/>
      <c r="F50" s="4085"/>
      <c r="G50" s="2349" t="s">
        <v>1646</v>
      </c>
      <c r="H50" s="2350"/>
      <c r="I50" s="2350"/>
      <c r="J50" s="2350"/>
      <c r="K50" s="2350"/>
      <c r="L50" s="2350"/>
      <c r="M50" s="2350"/>
      <c r="N50" s="160"/>
      <c r="O50" s="4082">
        <v>649</v>
      </c>
      <c r="P50" s="4084" t="str">
        <f>VLOOKUP(O50,DataLabels,HLOOKUP($BA$1,Type,2,FALSE))</f>
        <v>Vertical Clearance above Platform
[4.1.5.2]</v>
      </c>
      <c r="Q50" s="4084"/>
      <c r="R50" s="4085"/>
      <c r="S50" s="2349" t="s">
        <v>1646</v>
      </c>
      <c r="T50" s="2350"/>
      <c r="U50" s="2350"/>
      <c r="V50" s="2350"/>
      <c r="W50" s="2350"/>
      <c r="X50" s="2350"/>
      <c r="Y50" s="2350"/>
      <c r="Z50" s="161"/>
      <c r="AA50" s="3"/>
      <c r="AB50" s="3"/>
    </row>
    <row r="51" spans="2:28" s="2" customFormat="1" ht="20.149999999999999" customHeight="1" x14ac:dyDescent="0.3">
      <c r="B51" s="1730"/>
      <c r="C51" s="4068"/>
      <c r="D51" s="4071"/>
      <c r="E51" s="4071"/>
      <c r="F51" s="4072"/>
      <c r="G51" s="1748"/>
      <c r="H51" s="1749"/>
      <c r="I51" s="1749"/>
      <c r="J51" s="1749"/>
      <c r="K51" s="1749"/>
      <c r="L51" s="1749"/>
      <c r="M51" s="1749"/>
      <c r="N51" s="55" t="s">
        <v>66</v>
      </c>
      <c r="O51" s="4068"/>
      <c r="P51" s="4071"/>
      <c r="Q51" s="4071"/>
      <c r="R51" s="4072"/>
      <c r="S51" s="1748"/>
      <c r="T51" s="1749"/>
      <c r="U51" s="1749"/>
      <c r="V51" s="1749"/>
      <c r="W51" s="1749"/>
      <c r="X51" s="1749"/>
      <c r="Y51" s="1749"/>
      <c r="Z51" s="163" t="s">
        <v>66</v>
      </c>
      <c r="AA51" s="3"/>
      <c r="AB51" s="3"/>
    </row>
    <row r="52" spans="2:28" s="2" customFormat="1" ht="20.149999999999999" customHeight="1" x14ac:dyDescent="0.3">
      <c r="B52" s="1730"/>
      <c r="C52" s="4087">
        <v>648</v>
      </c>
      <c r="D52" s="4084" t="str">
        <f>VLOOKUP(C52,DataLabels,HLOOKUP($BA$1,Type,2,FALSE))</f>
        <v>Does Clause 5.1.2(c) Apply to this Installation</v>
      </c>
      <c r="E52" s="4084"/>
      <c r="F52" s="4085"/>
      <c r="G52" s="2154"/>
      <c r="H52" s="2155"/>
      <c r="I52" s="2155"/>
      <c r="J52" s="2155"/>
      <c r="K52" s="2155"/>
      <c r="L52" s="2155"/>
      <c r="M52" s="2155"/>
      <c r="N52" s="160"/>
      <c r="O52" s="4082">
        <v>652</v>
      </c>
      <c r="P52" s="4084" t="str">
        <f>VLOOKUP(O52,DataLabels,HLOOKUP($BA$1,Type,2,FALSE))</f>
        <v>Are Ceiling Intersection Guards Provided?
[5.7]</v>
      </c>
      <c r="Q52" s="4084"/>
      <c r="R52" s="4085"/>
      <c r="S52" s="2154"/>
      <c r="T52" s="2155"/>
      <c r="U52" s="2155"/>
      <c r="V52" s="2155"/>
      <c r="W52" s="2155"/>
      <c r="X52" s="2155"/>
      <c r="Y52" s="2155"/>
      <c r="Z52" s="161"/>
      <c r="AA52" s="3"/>
      <c r="AB52" s="3"/>
    </row>
    <row r="53" spans="2:28" s="2" customFormat="1" ht="20.149999999999999" customHeight="1" thickBot="1" x14ac:dyDescent="0.35">
      <c r="B53" s="1731"/>
      <c r="C53" s="4088"/>
      <c r="D53" s="4090"/>
      <c r="E53" s="4090"/>
      <c r="F53" s="4091"/>
      <c r="G53" s="2156"/>
      <c r="H53" s="2157"/>
      <c r="I53" s="2157"/>
      <c r="J53" s="2157"/>
      <c r="K53" s="2157"/>
      <c r="L53" s="2157"/>
      <c r="M53" s="2157"/>
      <c r="N53" s="167"/>
      <c r="O53" s="4088"/>
      <c r="P53" s="4090"/>
      <c r="Q53" s="4090"/>
      <c r="R53" s="4091"/>
      <c r="S53" s="2156"/>
      <c r="T53" s="2157"/>
      <c r="U53" s="2157"/>
      <c r="V53" s="2157"/>
      <c r="W53" s="2157"/>
      <c r="X53" s="2157"/>
      <c r="Y53" s="2157"/>
      <c r="Z53" s="168"/>
      <c r="AA53" s="3"/>
      <c r="AB53" s="3"/>
    </row>
    <row r="54" spans="2:28" s="2" customFormat="1" ht="20.149999999999999" customHeight="1" thickBot="1" x14ac:dyDescent="0.35">
      <c r="B54" s="49"/>
      <c r="C54" s="18"/>
      <c r="D54" s="19"/>
      <c r="E54" s="19"/>
      <c r="F54" s="136"/>
      <c r="G54" s="137"/>
      <c r="H54" s="137"/>
      <c r="I54" s="138"/>
      <c r="J54" s="136"/>
      <c r="K54" s="139"/>
      <c r="L54" s="139"/>
      <c r="M54" s="139"/>
      <c r="N54" s="140"/>
      <c r="O54" s="136"/>
      <c r="P54" s="141"/>
      <c r="Q54" s="140"/>
      <c r="R54" s="136"/>
      <c r="S54" s="139"/>
      <c r="T54" s="139"/>
      <c r="U54" s="140"/>
      <c r="V54" s="136"/>
      <c r="W54" s="139"/>
      <c r="X54" s="139"/>
      <c r="Y54" s="139"/>
      <c r="Z54" s="140"/>
      <c r="AA54" s="3"/>
      <c r="AB54" s="3"/>
    </row>
    <row r="55" spans="2:28" s="2" customFormat="1" ht="20.149999999999999" customHeight="1" x14ac:dyDescent="0.3">
      <c r="B55" s="1729" t="s">
        <v>71</v>
      </c>
      <c r="C55" s="4067">
        <v>660</v>
      </c>
      <c r="D55" s="4227" t="str">
        <f>VLOOKUP(C55,DataLabels,HLOOKUP($BA$1,Type,2,FALSE))</f>
        <v>Entrance</v>
      </c>
      <c r="E55" s="4247" t="s">
        <v>72</v>
      </c>
      <c r="F55" s="4248"/>
      <c r="G55" s="1850"/>
      <c r="H55" s="1851"/>
      <c r="I55" s="1851"/>
      <c r="J55" s="1851"/>
      <c r="K55" s="1851"/>
      <c r="L55" s="1851"/>
      <c r="M55" s="1851"/>
      <c r="N55" s="158"/>
      <c r="O55" s="4067">
        <v>670</v>
      </c>
      <c r="P55" s="4069" t="str">
        <f>VLOOKUP(O55,DataLabels,HLOOKUP($BA$1,Type,2,FALSE))</f>
        <v>Fire Rating of Entrances
(Table 3.5.3.1 - OBC)</v>
      </c>
      <c r="Q55" s="4069"/>
      <c r="R55" s="4070"/>
      <c r="S55" s="4284" t="s">
        <v>1646</v>
      </c>
      <c r="T55" s="4285"/>
      <c r="U55" s="4285"/>
      <c r="V55" s="4285"/>
      <c r="W55" s="4285"/>
      <c r="X55" s="4285"/>
      <c r="Y55" s="4285"/>
      <c r="Z55" s="159"/>
      <c r="AA55" s="3"/>
      <c r="AB55" s="3"/>
    </row>
    <row r="56" spans="2:28" s="2" customFormat="1" ht="20.149999999999999" customHeight="1" x14ac:dyDescent="0.3">
      <c r="B56" s="1730"/>
      <c r="C56" s="4082"/>
      <c r="D56" s="4086"/>
      <c r="E56" s="4213" t="s">
        <v>73</v>
      </c>
      <c r="F56" s="4214"/>
      <c r="G56" s="1748"/>
      <c r="H56" s="1749"/>
      <c r="I56" s="1749"/>
      <c r="J56" s="1749"/>
      <c r="K56" s="1749"/>
      <c r="L56" s="1749"/>
      <c r="M56" s="1749"/>
      <c r="N56" s="160"/>
      <c r="O56" s="4068"/>
      <c r="P56" s="4071"/>
      <c r="Q56" s="4071"/>
      <c r="R56" s="4072"/>
      <c r="S56" s="4286"/>
      <c r="T56" s="4287"/>
      <c r="U56" s="4287"/>
      <c r="V56" s="4287"/>
      <c r="W56" s="4287"/>
      <c r="X56" s="4287"/>
      <c r="Y56" s="4287"/>
      <c r="Z56" s="161" t="s">
        <v>74</v>
      </c>
      <c r="AA56" s="3"/>
      <c r="AB56" s="3"/>
    </row>
    <row r="57" spans="2:28" s="2" customFormat="1" ht="20.149999999999999" customHeight="1" x14ac:dyDescent="0.3">
      <c r="B57" s="1730"/>
      <c r="C57" s="4087">
        <v>680</v>
      </c>
      <c r="D57" s="4084" t="str">
        <f>VLOOKUP(C57,DataLabels,HLOOKUP($BA$1,Type,2,FALSE))</f>
        <v xml:space="preserve">Front Entrance Type
</v>
      </c>
      <c r="E57" s="4084"/>
      <c r="F57" s="4085"/>
      <c r="G57" s="1902"/>
      <c r="H57" s="1903"/>
      <c r="I57" s="1903"/>
      <c r="J57" s="1903"/>
      <c r="K57" s="1903"/>
      <c r="L57" s="1903"/>
      <c r="M57" s="1903"/>
      <c r="N57" s="54"/>
      <c r="O57" s="4087">
        <v>690</v>
      </c>
      <c r="P57" s="4084" t="str">
        <f>VLOOKUP(O57,DataLabels,HLOOKUP($BA$1,Type,2,FALSE))</f>
        <v xml:space="preserve">Rear/Side Entrance Type
</v>
      </c>
      <c r="Q57" s="4084"/>
      <c r="R57" s="4085"/>
      <c r="S57" s="1902"/>
      <c r="T57" s="1903"/>
      <c r="U57" s="1903"/>
      <c r="V57" s="1903"/>
      <c r="W57" s="1903"/>
      <c r="X57" s="1903"/>
      <c r="Y57" s="1903"/>
      <c r="Z57" s="162"/>
      <c r="AA57" s="3"/>
      <c r="AB57" s="3"/>
    </row>
    <row r="58" spans="2:28" s="2" customFormat="1" ht="20.149999999999999" customHeight="1" x14ac:dyDescent="0.3">
      <c r="B58" s="1730"/>
      <c r="C58" s="4068"/>
      <c r="D58" s="4071"/>
      <c r="E58" s="4071"/>
      <c r="F58" s="4072"/>
      <c r="G58" s="1904"/>
      <c r="H58" s="1905"/>
      <c r="I58" s="1905"/>
      <c r="J58" s="1905"/>
      <c r="K58" s="1905"/>
      <c r="L58" s="1905"/>
      <c r="M58" s="1905"/>
      <c r="N58" s="55"/>
      <c r="O58" s="4068"/>
      <c r="P58" s="4071"/>
      <c r="Q58" s="4071"/>
      <c r="R58" s="4072"/>
      <c r="S58" s="1904"/>
      <c r="T58" s="1905"/>
      <c r="U58" s="1905"/>
      <c r="V58" s="1905"/>
      <c r="W58" s="1905"/>
      <c r="X58" s="1905"/>
      <c r="Y58" s="1905"/>
      <c r="Z58" s="163"/>
      <c r="AA58" s="3"/>
      <c r="AB58" s="3"/>
    </row>
    <row r="59" spans="2:28" s="2" customFormat="1" ht="20.149999999999999" customHeight="1" x14ac:dyDescent="0.3">
      <c r="B59" s="1730"/>
      <c r="C59" s="4087">
        <v>692</v>
      </c>
      <c r="D59" s="4084" t="str">
        <f>VLOOKUP(C59,DataLabels,HLOOKUP($BA$1,Type,2,FALSE))</f>
        <v>Entrance Construction below top level
[5.2.1.1]</v>
      </c>
      <c r="E59" s="4084"/>
      <c r="F59" s="4085"/>
      <c r="G59" s="2103"/>
      <c r="H59" s="2104"/>
      <c r="I59" s="2104"/>
      <c r="J59" s="2104"/>
      <c r="K59" s="2104"/>
      <c r="L59" s="2104"/>
      <c r="M59" s="2104"/>
      <c r="N59" s="54"/>
      <c r="O59" s="4087">
        <v>694</v>
      </c>
      <c r="P59" s="4084" t="str">
        <f>VLOOKUP(O59,DataLabels,HLOOKUP($BA$1,Type,2,FALSE))</f>
        <v>Entrance Construction at top level
[5.2.1.1]</v>
      </c>
      <c r="Q59" s="4084"/>
      <c r="R59" s="4085"/>
      <c r="S59" s="2103"/>
      <c r="T59" s="2104"/>
      <c r="U59" s="2104"/>
      <c r="V59" s="2104"/>
      <c r="W59" s="2104"/>
      <c r="X59" s="2104"/>
      <c r="Y59" s="2104"/>
      <c r="Z59" s="162"/>
      <c r="AA59" s="3"/>
      <c r="AB59" s="3"/>
    </row>
    <row r="60" spans="2:28" s="2" customFormat="1" ht="20.149999999999999" customHeight="1" x14ac:dyDescent="0.3">
      <c r="B60" s="1730"/>
      <c r="C60" s="4068"/>
      <c r="D60" s="4071"/>
      <c r="E60" s="4071"/>
      <c r="F60" s="4072"/>
      <c r="G60" s="2105"/>
      <c r="H60" s="2106"/>
      <c r="I60" s="2106"/>
      <c r="J60" s="2106"/>
      <c r="K60" s="2106"/>
      <c r="L60" s="2106"/>
      <c r="M60" s="2106"/>
      <c r="N60" s="55"/>
      <c r="O60" s="4068"/>
      <c r="P60" s="4071"/>
      <c r="Q60" s="4071"/>
      <c r="R60" s="4072"/>
      <c r="S60" s="2105"/>
      <c r="T60" s="2106"/>
      <c r="U60" s="2106"/>
      <c r="V60" s="2106"/>
      <c r="W60" s="2106"/>
      <c r="X60" s="2106"/>
      <c r="Y60" s="2106"/>
      <c r="Z60" s="163"/>
      <c r="AA60" s="3"/>
      <c r="AB60" s="3"/>
    </row>
    <row r="61" spans="2:28" s="2" customFormat="1" ht="20.149999999999999" customHeight="1" x14ac:dyDescent="0.3">
      <c r="B61" s="1730"/>
      <c r="C61" s="4087">
        <v>696</v>
      </c>
      <c r="D61" s="4084" t="str">
        <f>VLOOKUP(C61,DataLabels,HLOOKUP($BA$1,Type,2,FALSE))</f>
        <v>Entrance Height below top level
[5.2.2.1]</v>
      </c>
      <c r="E61" s="4084"/>
      <c r="F61" s="4085"/>
      <c r="G61" s="1746"/>
      <c r="H61" s="1747"/>
      <c r="I61" s="1747"/>
      <c r="J61" s="1747"/>
      <c r="K61" s="1747"/>
      <c r="L61" s="1747"/>
      <c r="M61" s="1747"/>
      <c r="N61" s="160"/>
      <c r="O61" s="4087">
        <v>698</v>
      </c>
      <c r="P61" s="4084" t="str">
        <f>VLOOKUP(O61,DataLabels,HLOOKUP($BA$1,Type,2,FALSE))</f>
        <v>Entrance Height at top level
[5.2.2.1]</v>
      </c>
      <c r="Q61" s="4084"/>
      <c r="R61" s="4085"/>
      <c r="S61" s="1746"/>
      <c r="T61" s="1747"/>
      <c r="U61" s="1747"/>
      <c r="V61" s="1747"/>
      <c r="W61" s="1747"/>
      <c r="X61" s="1747"/>
      <c r="Y61" s="1747"/>
      <c r="Z61" s="161"/>
      <c r="AA61" s="3"/>
      <c r="AB61" s="3"/>
    </row>
    <row r="62" spans="2:28" s="2" customFormat="1" ht="20.149999999999999" customHeight="1" x14ac:dyDescent="0.3">
      <c r="B62" s="1730"/>
      <c r="C62" s="4068"/>
      <c r="D62" s="4071"/>
      <c r="E62" s="4071"/>
      <c r="F62" s="4072"/>
      <c r="G62" s="1748"/>
      <c r="H62" s="1749"/>
      <c r="I62" s="1749"/>
      <c r="J62" s="1749"/>
      <c r="K62" s="1749"/>
      <c r="L62" s="1749"/>
      <c r="M62" s="1749"/>
      <c r="N62" s="55" t="s">
        <v>66</v>
      </c>
      <c r="O62" s="4068"/>
      <c r="P62" s="4071"/>
      <c r="Q62" s="4071"/>
      <c r="R62" s="4072"/>
      <c r="S62" s="1748"/>
      <c r="T62" s="1749"/>
      <c r="U62" s="1749"/>
      <c r="V62" s="1749"/>
      <c r="W62" s="1749"/>
      <c r="X62" s="1749"/>
      <c r="Y62" s="1749"/>
      <c r="Z62" s="163" t="s">
        <v>66</v>
      </c>
      <c r="AA62" s="3"/>
      <c r="AB62" s="3"/>
    </row>
    <row r="63" spans="2:28" s="2" customFormat="1" ht="20.149999999999999" customHeight="1" x14ac:dyDescent="0.3">
      <c r="B63" s="1730"/>
      <c r="C63" s="4082">
        <v>840</v>
      </c>
      <c r="D63" s="4083" t="str">
        <f>VLOOKUP(C63,DataLabels,HLOOKUP($BA$1,Type,2,FALSE))</f>
        <v>Entrance Width Below Top Level
[5.2.2.2]</v>
      </c>
      <c r="E63" s="4084"/>
      <c r="F63" s="4085"/>
      <c r="G63" s="2349" t="s">
        <v>1646</v>
      </c>
      <c r="H63" s="2350"/>
      <c r="I63" s="2350"/>
      <c r="J63" s="2350"/>
      <c r="K63" s="2350"/>
      <c r="L63" s="2350"/>
      <c r="M63" s="2350"/>
      <c r="N63" s="160"/>
      <c r="O63" s="4082">
        <v>850</v>
      </c>
      <c r="P63" s="4083" t="str">
        <f>VLOOKUP(O63,DataLabels,HLOOKUP($BA$1,Type,2,FALSE))</f>
        <v>Entrance Width At Top Level
[5.2.2.2]</v>
      </c>
      <c r="Q63" s="4084"/>
      <c r="R63" s="4085"/>
      <c r="S63" s="2349" t="s">
        <v>1646</v>
      </c>
      <c r="T63" s="2350"/>
      <c r="U63" s="2350"/>
      <c r="V63" s="2350"/>
      <c r="W63" s="2350"/>
      <c r="X63" s="2350"/>
      <c r="Y63" s="2350"/>
      <c r="Z63" s="161"/>
      <c r="AA63" s="3"/>
      <c r="AB63" s="3"/>
    </row>
    <row r="64" spans="2:28" s="2" customFormat="1" ht="20.149999999999999" customHeight="1" x14ac:dyDescent="0.3">
      <c r="B64" s="1730"/>
      <c r="C64" s="4068"/>
      <c r="D64" s="4086"/>
      <c r="E64" s="4071"/>
      <c r="F64" s="4072"/>
      <c r="G64" s="1748"/>
      <c r="H64" s="1749"/>
      <c r="I64" s="1749"/>
      <c r="J64" s="1749"/>
      <c r="K64" s="1749"/>
      <c r="L64" s="1749"/>
      <c r="M64" s="1749"/>
      <c r="N64" s="55" t="s">
        <v>66</v>
      </c>
      <c r="O64" s="4068"/>
      <c r="P64" s="4086"/>
      <c r="Q64" s="4071"/>
      <c r="R64" s="4072"/>
      <c r="S64" s="1748"/>
      <c r="T64" s="1749"/>
      <c r="U64" s="1749"/>
      <c r="V64" s="1749"/>
      <c r="W64" s="1749"/>
      <c r="X64" s="1749"/>
      <c r="Y64" s="1749"/>
      <c r="Z64" s="163" t="s">
        <v>66</v>
      </c>
      <c r="AA64" s="3"/>
      <c r="AB64" s="3"/>
    </row>
    <row r="65" spans="2:28" s="2" customFormat="1" ht="20.149999999999999" customHeight="1" x14ac:dyDescent="0.3">
      <c r="B65" s="1730"/>
      <c r="C65" s="4087">
        <v>695</v>
      </c>
      <c r="D65" s="4084" t="str">
        <f>VLOOKUP(C65,DataLabels,HLOOKUP($BA$1,Type,2,FALSE))</f>
        <v>Vision Panel?
[5.2.1.1(d)]</v>
      </c>
      <c r="E65" s="4084"/>
      <c r="F65" s="4085"/>
      <c r="G65" s="2154"/>
      <c r="H65" s="2155"/>
      <c r="I65" s="2155"/>
      <c r="J65" s="2155"/>
      <c r="K65" s="2155"/>
      <c r="L65" s="2155"/>
      <c r="M65" s="2155"/>
      <c r="N65" s="160"/>
      <c r="O65" s="4055">
        <v>101</v>
      </c>
      <c r="P65" s="4057" t="str">
        <f>VLOOKUP(O65,DataLabels,HLOOKUP($BA$1,Type,2,FALSE))</f>
        <v>-</v>
      </c>
      <c r="Q65" s="4058"/>
      <c r="R65" s="4059"/>
      <c r="S65" s="3949"/>
      <c r="T65" s="3950"/>
      <c r="U65" s="3950"/>
      <c r="V65" s="3950"/>
      <c r="W65" s="3950"/>
      <c r="X65" s="3950"/>
      <c r="Y65" s="3950"/>
      <c r="Z65" s="161"/>
      <c r="AA65" s="3"/>
      <c r="AB65" s="3"/>
    </row>
    <row r="66" spans="2:28" s="2" customFormat="1" ht="20.149999999999999" customHeight="1" thickBot="1" x14ac:dyDescent="0.35">
      <c r="B66" s="1731"/>
      <c r="C66" s="4088"/>
      <c r="D66" s="4090"/>
      <c r="E66" s="4090"/>
      <c r="F66" s="4091"/>
      <c r="G66" s="2156"/>
      <c r="H66" s="2157"/>
      <c r="I66" s="2157"/>
      <c r="J66" s="2157"/>
      <c r="K66" s="2157"/>
      <c r="L66" s="2157"/>
      <c r="M66" s="2157"/>
      <c r="N66" s="167"/>
      <c r="O66" s="4056"/>
      <c r="P66" s="4060"/>
      <c r="Q66" s="4061"/>
      <c r="R66" s="4062"/>
      <c r="S66" s="2122"/>
      <c r="T66" s="2123"/>
      <c r="U66" s="2123"/>
      <c r="V66" s="2123"/>
      <c r="W66" s="2123"/>
      <c r="X66" s="2123"/>
      <c r="Y66" s="2123"/>
      <c r="Z66" s="168"/>
      <c r="AA66" s="3"/>
      <c r="AB66" s="3"/>
    </row>
    <row r="67" spans="2:28" s="2" customFormat="1" ht="20.149999999999999" customHeight="1" thickBot="1" x14ac:dyDescent="0.35">
      <c r="B67" s="49"/>
      <c r="C67" s="18"/>
      <c r="D67" s="19"/>
      <c r="E67" s="19"/>
      <c r="F67" s="136"/>
      <c r="G67" s="137"/>
      <c r="H67" s="137"/>
      <c r="I67" s="138"/>
      <c r="J67" s="136"/>
      <c r="K67" s="139"/>
      <c r="L67" s="139"/>
      <c r="M67" s="139"/>
      <c r="N67" s="140"/>
      <c r="O67" s="136"/>
      <c r="P67" s="141"/>
      <c r="Q67" s="140"/>
      <c r="R67" s="136"/>
      <c r="S67" s="139"/>
      <c r="T67" s="139"/>
      <c r="U67" s="140"/>
      <c r="V67" s="136"/>
      <c r="W67" s="139"/>
      <c r="X67" s="139"/>
      <c r="Y67" s="139"/>
      <c r="Z67" s="140"/>
      <c r="AA67" s="3"/>
      <c r="AB67" s="3"/>
    </row>
    <row r="68" spans="2:28" s="2" customFormat="1" ht="20.149999999999999" customHeight="1" x14ac:dyDescent="0.3">
      <c r="B68" s="1729" t="s">
        <v>77</v>
      </c>
      <c r="C68" s="4111">
        <v>710</v>
      </c>
      <c r="D68" s="4280" t="str">
        <f>VLOOKUP(C68,DataLabels,HLOOKUP($BA$1,Type,2,FALSE))</f>
        <v>Door Locking Device Type
[5.2.4.1.1]</v>
      </c>
      <c r="E68" s="4280"/>
      <c r="F68" s="4281"/>
      <c r="G68" s="3036"/>
      <c r="H68" s="3037"/>
      <c r="I68" s="3037"/>
      <c r="J68" s="3037"/>
      <c r="K68" s="3037"/>
      <c r="L68" s="3037"/>
      <c r="M68" s="3037"/>
      <c r="N68" s="165"/>
      <c r="O68" s="4278">
        <v>720</v>
      </c>
      <c r="P68" s="4227" t="str">
        <f>VLOOKUP(O68,DataLabels,HLOOKUP($BA$1,Type,2,FALSE))</f>
        <v>Interlock (or Lock &amp; Contact)</v>
      </c>
      <c r="Q68" s="4247" t="s">
        <v>72</v>
      </c>
      <c r="R68" s="4248"/>
      <c r="S68" s="3936"/>
      <c r="T68" s="3937"/>
      <c r="U68" s="3937"/>
      <c r="V68" s="3937"/>
      <c r="W68" s="3937"/>
      <c r="X68" s="3937"/>
      <c r="Y68" s="3937"/>
      <c r="Z68" s="169"/>
      <c r="AA68" s="3"/>
      <c r="AB68" s="3"/>
    </row>
    <row r="69" spans="2:28" s="2" customFormat="1" ht="20.149999999999999" customHeight="1" x14ac:dyDescent="0.3">
      <c r="B69" s="1730"/>
      <c r="C69" s="4112"/>
      <c r="D69" s="4282"/>
      <c r="E69" s="4282"/>
      <c r="F69" s="4283"/>
      <c r="G69" s="1904"/>
      <c r="H69" s="1905"/>
      <c r="I69" s="1905"/>
      <c r="J69" s="1905"/>
      <c r="K69" s="1905"/>
      <c r="L69" s="1905"/>
      <c r="M69" s="1905"/>
      <c r="N69" s="55"/>
      <c r="O69" s="4279"/>
      <c r="P69" s="4086"/>
      <c r="Q69" s="4213" t="s">
        <v>73</v>
      </c>
      <c r="R69" s="4214"/>
      <c r="S69" s="3150"/>
      <c r="T69" s="3151"/>
      <c r="U69" s="3151"/>
      <c r="V69" s="3151"/>
      <c r="W69" s="3151"/>
      <c r="X69" s="3151"/>
      <c r="Y69" s="3151"/>
      <c r="Z69" s="163"/>
      <c r="AA69" s="3"/>
      <c r="AB69" s="3"/>
    </row>
    <row r="70" spans="2:28" s="2" customFormat="1" ht="20.149999999999999" customHeight="1" x14ac:dyDescent="0.3">
      <c r="B70" s="1730"/>
      <c r="C70" s="4112">
        <v>730</v>
      </c>
      <c r="D70" s="4096" t="str">
        <f>VLOOKUP(C70,DataLabels,HLOOKUP($BA$1,Type,2,FALSE))</f>
        <v>Interlock / Lock &amp; Contact: Lab &amp; File # if not CSA Listed</v>
      </c>
      <c r="E70" s="4075"/>
      <c r="F70" s="4076"/>
      <c r="G70" s="2120"/>
      <c r="H70" s="2121"/>
      <c r="I70" s="2121"/>
      <c r="J70" s="2121"/>
      <c r="K70" s="2121"/>
      <c r="L70" s="2121"/>
      <c r="M70" s="2121"/>
      <c r="N70" s="54"/>
      <c r="O70" s="4055">
        <v>101</v>
      </c>
      <c r="P70" s="4057" t="str">
        <f>VLOOKUP(O70,DataLabels,HLOOKUP($BA$1,Type,2,FALSE))</f>
        <v>-</v>
      </c>
      <c r="Q70" s="4058"/>
      <c r="R70" s="4059"/>
      <c r="S70" s="3949"/>
      <c r="T70" s="3950"/>
      <c r="U70" s="3950"/>
      <c r="V70" s="3950"/>
      <c r="W70" s="3950"/>
      <c r="X70" s="3950"/>
      <c r="Y70" s="3950"/>
      <c r="Z70" s="63"/>
      <c r="AA70" s="3"/>
      <c r="AB70" s="3"/>
    </row>
    <row r="71" spans="2:28" s="2" customFormat="1" ht="20.149999999999999" customHeight="1" thickBot="1" x14ac:dyDescent="0.35">
      <c r="B71" s="1731"/>
      <c r="C71" s="4123"/>
      <c r="D71" s="4089"/>
      <c r="E71" s="4090"/>
      <c r="F71" s="4091"/>
      <c r="G71" s="2122"/>
      <c r="H71" s="2123"/>
      <c r="I71" s="2123"/>
      <c r="J71" s="2123"/>
      <c r="K71" s="2123"/>
      <c r="L71" s="2123"/>
      <c r="M71" s="2123"/>
      <c r="N71" s="167"/>
      <c r="O71" s="4056"/>
      <c r="P71" s="4060"/>
      <c r="Q71" s="4061"/>
      <c r="R71" s="4062"/>
      <c r="S71" s="2122"/>
      <c r="T71" s="2123"/>
      <c r="U71" s="2123"/>
      <c r="V71" s="2123"/>
      <c r="W71" s="2123"/>
      <c r="X71" s="2123"/>
      <c r="Y71" s="2123"/>
      <c r="Z71" s="58"/>
      <c r="AA71" s="3"/>
      <c r="AB71" s="3"/>
    </row>
    <row r="72" spans="2:28" s="2" customFormat="1" ht="20.149999999999999" customHeight="1" thickBot="1" x14ac:dyDescent="0.35">
      <c r="B72" s="49"/>
      <c r="C72" s="18"/>
      <c r="D72" s="19"/>
      <c r="E72" s="19"/>
      <c r="F72" s="136"/>
      <c r="G72" s="137"/>
      <c r="H72" s="137"/>
      <c r="I72" s="138"/>
      <c r="J72" s="136"/>
      <c r="K72" s="139"/>
      <c r="L72" s="139"/>
      <c r="M72" s="139"/>
      <c r="N72" s="140"/>
      <c r="O72" s="136"/>
      <c r="P72" s="141"/>
      <c r="Q72" s="140"/>
      <c r="R72" s="136"/>
      <c r="S72" s="139"/>
      <c r="T72" s="139"/>
      <c r="U72" s="140"/>
      <c r="V72" s="136"/>
      <c r="W72" s="139"/>
      <c r="X72" s="139"/>
      <c r="Y72" s="139"/>
      <c r="Z72" s="140"/>
      <c r="AA72" s="3"/>
      <c r="AB72" s="3"/>
    </row>
    <row r="73" spans="2:28" s="2" customFormat="1" ht="20.149999999999999" customHeight="1" x14ac:dyDescent="0.3">
      <c r="B73" s="1729" t="s">
        <v>285</v>
      </c>
      <c r="C73" s="4067">
        <v>845</v>
      </c>
      <c r="D73" s="4227" t="str">
        <f>VLOOKUP(C73,DataLabels,HLOOKUP($BA$1,Type,2,FALSE))</f>
        <v>Platform Width
[Table 1]</v>
      </c>
      <c r="E73" s="4069"/>
      <c r="F73" s="4070"/>
      <c r="G73" s="4273"/>
      <c r="H73" s="4274"/>
      <c r="I73" s="4274"/>
      <c r="J73" s="4274"/>
      <c r="K73" s="4274"/>
      <c r="L73" s="4274"/>
      <c r="M73" s="4274"/>
      <c r="N73" s="165"/>
      <c r="O73" s="4067">
        <v>855</v>
      </c>
      <c r="P73" s="4227" t="str">
        <f>VLOOKUP(O73,DataLabels,HLOOKUP($BA$1,Type,2,FALSE))</f>
        <v>Platform Length
[Table 1]</v>
      </c>
      <c r="Q73" s="4069"/>
      <c r="R73" s="4070"/>
      <c r="S73" s="4273"/>
      <c r="T73" s="4274"/>
      <c r="U73" s="4274"/>
      <c r="V73" s="4274"/>
      <c r="W73" s="4274"/>
      <c r="X73" s="4274"/>
      <c r="Y73" s="4274"/>
      <c r="Z73" s="159"/>
      <c r="AA73" s="3"/>
      <c r="AB73" s="3"/>
    </row>
    <row r="74" spans="2:28" s="2" customFormat="1" ht="20.149999999999999" customHeight="1" x14ac:dyDescent="0.3">
      <c r="B74" s="1730"/>
      <c r="C74" s="4068"/>
      <c r="D74" s="4086"/>
      <c r="E74" s="4071"/>
      <c r="F74" s="4072"/>
      <c r="G74" s="4275"/>
      <c r="H74" s="2026"/>
      <c r="I74" s="2026"/>
      <c r="J74" s="2026"/>
      <c r="K74" s="2026"/>
      <c r="L74" s="2026"/>
      <c r="M74" s="2026"/>
      <c r="N74" s="55" t="s">
        <v>66</v>
      </c>
      <c r="O74" s="4068"/>
      <c r="P74" s="4086"/>
      <c r="Q74" s="4071"/>
      <c r="R74" s="4072"/>
      <c r="S74" s="4275"/>
      <c r="T74" s="2026"/>
      <c r="U74" s="2026"/>
      <c r="V74" s="2026"/>
      <c r="W74" s="2026"/>
      <c r="X74" s="2026"/>
      <c r="Y74" s="2026"/>
      <c r="Z74" s="163" t="s">
        <v>66</v>
      </c>
      <c r="AA74" s="3"/>
      <c r="AB74" s="3"/>
    </row>
    <row r="75" spans="2:28" s="2" customFormat="1" ht="20.149999999999999" customHeight="1" x14ac:dyDescent="0.3">
      <c r="B75" s="1730"/>
      <c r="C75" s="4087">
        <v>872</v>
      </c>
      <c r="D75" s="4083" t="str">
        <f>VLOOKUP(C75,DataLabels,HLOOKUP($BA$1,Type,2,FALSE))</f>
        <v>Platform Area
[Table 1]</v>
      </c>
      <c r="E75" s="4084"/>
      <c r="F75" s="4085"/>
      <c r="G75" s="4276"/>
      <c r="H75" s="4277"/>
      <c r="I75" s="4277"/>
      <c r="J75" s="4277"/>
      <c r="K75" s="4277"/>
      <c r="L75" s="4277"/>
      <c r="M75" s="4277"/>
      <c r="N75" s="160"/>
      <c r="O75" s="4087">
        <v>874</v>
      </c>
      <c r="P75" s="4083" t="str">
        <f>VLOOKUP(O75,DataLabels,HLOOKUP($BA$1,Type,2,FALSE))</f>
        <v>Method of Platform Fall Protection [4.1.3]</v>
      </c>
      <c r="Q75" s="4084"/>
      <c r="R75" s="4085"/>
      <c r="S75" s="2349"/>
      <c r="T75" s="2350"/>
      <c r="U75" s="2350"/>
      <c r="V75" s="2350"/>
      <c r="W75" s="2350"/>
      <c r="X75" s="2350"/>
      <c r="Y75" s="2350"/>
      <c r="Z75" s="161"/>
      <c r="AA75" s="3"/>
      <c r="AB75" s="3"/>
    </row>
    <row r="76" spans="2:28" s="2" customFormat="1" ht="20.149999999999999" customHeight="1" x14ac:dyDescent="0.3">
      <c r="B76" s="1730"/>
      <c r="C76" s="4068"/>
      <c r="D76" s="4086"/>
      <c r="E76" s="4071"/>
      <c r="F76" s="4072"/>
      <c r="G76" s="4275"/>
      <c r="H76" s="2026"/>
      <c r="I76" s="2026"/>
      <c r="J76" s="2026"/>
      <c r="K76" s="2026"/>
      <c r="L76" s="2026"/>
      <c r="M76" s="2026"/>
      <c r="N76" s="55" t="s">
        <v>262</v>
      </c>
      <c r="O76" s="4068"/>
      <c r="P76" s="4086"/>
      <c r="Q76" s="4071"/>
      <c r="R76" s="4072"/>
      <c r="S76" s="1748"/>
      <c r="T76" s="1749"/>
      <c r="U76" s="1749"/>
      <c r="V76" s="1749"/>
      <c r="W76" s="1749"/>
      <c r="X76" s="1749"/>
      <c r="Y76" s="1749"/>
      <c r="Z76" s="163"/>
      <c r="AA76" s="3"/>
      <c r="AB76" s="3"/>
    </row>
    <row r="77" spans="2:28" s="2" customFormat="1" ht="20.149999999999999" customHeight="1" x14ac:dyDescent="0.3">
      <c r="B77" s="1730"/>
      <c r="C77" s="4087">
        <v>876</v>
      </c>
      <c r="D77" s="4083" t="str">
        <f>VLOOKUP(C77,DataLabels,HLOOKUP($BA$1,Type,2,FALSE))</f>
        <v>Is a Foldable Seat Provided?
[7.6.6]</v>
      </c>
      <c r="E77" s="4084"/>
      <c r="F77" s="4085"/>
      <c r="G77" s="2154"/>
      <c r="H77" s="2155"/>
      <c r="I77" s="2155"/>
      <c r="J77" s="2155"/>
      <c r="K77" s="2155"/>
      <c r="L77" s="2155"/>
      <c r="M77" s="2155"/>
      <c r="N77" s="160"/>
      <c r="O77" s="4087">
        <v>877</v>
      </c>
      <c r="P77" s="4083" t="str">
        <f>VLOOKUP(O77,DataLabels,HLOOKUP($BA$1,Type,2,FALSE))</f>
        <v>Is a Foldable Carriage Assembly Provided?
[7.2.6]</v>
      </c>
      <c r="Q77" s="4084"/>
      <c r="R77" s="4085"/>
      <c r="S77" s="2154"/>
      <c r="T77" s="2155"/>
      <c r="U77" s="2155"/>
      <c r="V77" s="2155"/>
      <c r="W77" s="2155"/>
      <c r="X77" s="2155"/>
      <c r="Y77" s="2155"/>
      <c r="Z77" s="161"/>
      <c r="AA77" s="3"/>
      <c r="AB77" s="3"/>
    </row>
    <row r="78" spans="2:28" s="2" customFormat="1" ht="20.149999999999999" customHeight="1" x14ac:dyDescent="0.3">
      <c r="B78" s="1730"/>
      <c r="C78" s="4068"/>
      <c r="D78" s="4086"/>
      <c r="E78" s="4071"/>
      <c r="F78" s="4072"/>
      <c r="G78" s="2105"/>
      <c r="H78" s="2106"/>
      <c r="I78" s="2106"/>
      <c r="J78" s="2106"/>
      <c r="K78" s="2106"/>
      <c r="L78" s="2106"/>
      <c r="M78" s="2106"/>
      <c r="N78" s="55"/>
      <c r="O78" s="4068"/>
      <c r="P78" s="4086"/>
      <c r="Q78" s="4071"/>
      <c r="R78" s="4072"/>
      <c r="S78" s="2105"/>
      <c r="T78" s="2106"/>
      <c r="U78" s="2106"/>
      <c r="V78" s="2106"/>
      <c r="W78" s="2106"/>
      <c r="X78" s="2106"/>
      <c r="Y78" s="2106"/>
      <c r="Z78" s="163"/>
      <c r="AA78" s="3"/>
      <c r="AB78" s="3"/>
    </row>
    <row r="79" spans="2:28" s="2" customFormat="1" ht="20.149999999999999" customHeight="1" x14ac:dyDescent="0.3">
      <c r="B79" s="1730"/>
      <c r="C79" s="4082">
        <v>878</v>
      </c>
      <c r="D79" s="4083" t="str">
        <f>VLOOKUP(C79,DataLabels,HLOOKUP($BA$1,Type,2,FALSE))</f>
        <v>Location of Sensitive Edges
[7.2.4]</v>
      </c>
      <c r="E79" s="4084"/>
      <c r="F79" s="4085"/>
      <c r="G79" s="2349"/>
      <c r="H79" s="2350"/>
      <c r="I79" s="2350"/>
      <c r="J79" s="2350"/>
      <c r="K79" s="2350"/>
      <c r="L79" s="2350"/>
      <c r="M79" s="2350"/>
      <c r="N79" s="160"/>
      <c r="O79" s="4087">
        <v>879</v>
      </c>
      <c r="P79" s="4083" t="str">
        <f>VLOOKUP(O79,DataLabels,HLOOKUP($BA$1,Type,2,FALSE))</f>
        <v xml:space="preserve">Method of Restricting Use
[CAD Section 7]
</v>
      </c>
      <c r="Q79" s="4084"/>
      <c r="R79" s="4085"/>
      <c r="S79" s="3949"/>
      <c r="T79" s="3950"/>
      <c r="U79" s="3950"/>
      <c r="V79" s="3950"/>
      <c r="W79" s="3950"/>
      <c r="X79" s="3950"/>
      <c r="Y79" s="3950"/>
      <c r="Z79" s="161"/>
      <c r="AA79" s="3"/>
      <c r="AB79" s="3"/>
    </row>
    <row r="80" spans="2:28" s="2" customFormat="1" ht="20.149999999999999" customHeight="1" thickBot="1" x14ac:dyDescent="0.35">
      <c r="B80" s="1730"/>
      <c r="C80" s="4088"/>
      <c r="D80" s="4089"/>
      <c r="E80" s="4090"/>
      <c r="F80" s="4091"/>
      <c r="G80" s="1758"/>
      <c r="H80" s="1759"/>
      <c r="I80" s="1759"/>
      <c r="J80" s="1759"/>
      <c r="K80" s="1759"/>
      <c r="L80" s="1759"/>
      <c r="M80" s="1759"/>
      <c r="N80" s="167"/>
      <c r="O80" s="4068"/>
      <c r="P80" s="4086"/>
      <c r="Q80" s="4071"/>
      <c r="R80" s="4072"/>
      <c r="S80" s="3150"/>
      <c r="T80" s="3151"/>
      <c r="U80" s="3151"/>
      <c r="V80" s="3151"/>
      <c r="W80" s="3151"/>
      <c r="X80" s="3151"/>
      <c r="Y80" s="3151"/>
      <c r="Z80" s="163"/>
      <c r="AA80" s="3"/>
      <c r="AB80" s="3"/>
    </row>
    <row r="81" spans="2:28" s="2" customFormat="1" ht="20.149999999999999" customHeight="1" x14ac:dyDescent="0.3">
      <c r="B81" s="1730"/>
      <c r="C81" s="4067">
        <v>1700</v>
      </c>
      <c r="D81" s="4265" t="str">
        <f>VLOOKUP(C81,DataLabels,HLOOKUP($BA$1,Type,2,FALSE))</f>
        <v>Clearances, Ramps and Flaps at Landings</v>
      </c>
      <c r="E81" s="4266"/>
      <c r="F81" s="4266"/>
      <c r="G81" s="4266"/>
      <c r="H81" s="4266"/>
      <c r="I81" s="4067">
        <v>1710</v>
      </c>
      <c r="J81" s="4269" t="str">
        <f>VLOOKUP(I81,DataLabels,HLOOKUP($BA$1,Type,2,FALSE))</f>
        <v>Vertical Clearance Platform to Landing 'a'</v>
      </c>
      <c r="K81" s="4270"/>
      <c r="L81" s="4270"/>
      <c r="M81" s="4270"/>
      <c r="N81" s="4270"/>
      <c r="O81" s="4067">
        <v>1720</v>
      </c>
      <c r="P81" s="4227" t="str">
        <f>VLOOKUP(O81,DataLabels,HLOOKUP($BA$1,Type,2,FALSE))</f>
        <v>Ramp Inclination 'b'</v>
      </c>
      <c r="Q81" s="4069"/>
      <c r="R81" s="4067">
        <v>1730</v>
      </c>
      <c r="S81" s="4227" t="str">
        <f>VLOOKUP(R81,DataLabels,HLOOKUP($BA$1,Type,2,FALSE))</f>
        <v>Horizontal Clearance Platform to Landing 'c'</v>
      </c>
      <c r="T81" s="4069"/>
      <c r="U81" s="4069"/>
      <c r="V81" s="4067">
        <v>1740</v>
      </c>
      <c r="W81" s="4227" t="str">
        <f>VLOOKUP(V81,DataLabels,HLOOKUP($BA$1,Type,2,FALSE))</f>
        <v>Is Bridging Flap Provided? 'd'</v>
      </c>
      <c r="X81" s="4069"/>
      <c r="Y81" s="4069"/>
      <c r="Z81" s="4260"/>
      <c r="AA81" s="3"/>
      <c r="AB81" s="3"/>
    </row>
    <row r="82" spans="2:28" s="2" customFormat="1" ht="20.149999999999999" customHeight="1" x14ac:dyDescent="0.3">
      <c r="B82" s="1730"/>
      <c r="C82" s="4068"/>
      <c r="D82" s="4267"/>
      <c r="E82" s="4268"/>
      <c r="F82" s="4268"/>
      <c r="G82" s="4268"/>
      <c r="H82" s="4268"/>
      <c r="I82" s="4068"/>
      <c r="J82" s="4271"/>
      <c r="K82" s="4272"/>
      <c r="L82" s="4272"/>
      <c r="M82" s="4272"/>
      <c r="N82" s="4272"/>
      <c r="O82" s="4068"/>
      <c r="P82" s="4086"/>
      <c r="Q82" s="4071"/>
      <c r="R82" s="4068"/>
      <c r="S82" s="4086"/>
      <c r="T82" s="4071"/>
      <c r="U82" s="4071"/>
      <c r="V82" s="4068"/>
      <c r="W82" s="4086"/>
      <c r="X82" s="4071"/>
      <c r="Y82" s="4071"/>
      <c r="Z82" s="4261"/>
      <c r="AA82" s="3"/>
      <c r="AB82" s="3"/>
    </row>
    <row r="83" spans="2:28" s="2" customFormat="1" ht="20.149999999999999" customHeight="1" x14ac:dyDescent="0.3">
      <c r="B83" s="1730"/>
      <c r="C83" s="2788"/>
      <c r="D83" s="363"/>
      <c r="E83" s="363"/>
      <c r="F83" s="363"/>
      <c r="G83" s="363"/>
      <c r="H83" s="363"/>
      <c r="I83" s="4253" t="s">
        <v>286</v>
      </c>
      <c r="J83" s="1979"/>
      <c r="K83" s="1979"/>
      <c r="L83" s="1979"/>
      <c r="M83" s="1979"/>
      <c r="N83" s="1112"/>
      <c r="O83" s="4256" t="s">
        <v>287</v>
      </c>
      <c r="P83" s="1979"/>
      <c r="Q83" s="1112"/>
      <c r="R83" s="1978"/>
      <c r="S83" s="1979"/>
      <c r="T83" s="1979"/>
      <c r="U83" s="1112"/>
      <c r="V83" s="4250"/>
      <c r="W83" s="2104"/>
      <c r="X83" s="2104"/>
      <c r="Y83" s="2104"/>
      <c r="Z83" s="162"/>
      <c r="AA83" s="3"/>
      <c r="AB83" s="3"/>
    </row>
    <row r="84" spans="2:28" s="2" customFormat="1" ht="20.149999999999999" customHeight="1" x14ac:dyDescent="0.3">
      <c r="B84" s="1730"/>
      <c r="C84" s="2794"/>
      <c r="D84" s="364"/>
      <c r="E84" s="364"/>
      <c r="F84" s="364"/>
      <c r="G84" s="364"/>
      <c r="H84" s="364"/>
      <c r="I84" s="4262"/>
      <c r="J84" s="1982"/>
      <c r="K84" s="1982"/>
      <c r="L84" s="1982"/>
      <c r="M84" s="1982"/>
      <c r="N84" s="1113" t="s">
        <v>66</v>
      </c>
      <c r="O84" s="4263"/>
      <c r="P84" s="4264"/>
      <c r="Q84" s="1113"/>
      <c r="R84" s="1981"/>
      <c r="S84" s="1982"/>
      <c r="T84" s="1982"/>
      <c r="U84" s="1113" t="s">
        <v>66</v>
      </c>
      <c r="V84" s="4251"/>
      <c r="W84" s="2106"/>
      <c r="X84" s="2106"/>
      <c r="Y84" s="2106"/>
      <c r="Z84" s="163"/>
      <c r="AA84" s="3"/>
      <c r="AB84" s="3"/>
    </row>
    <row r="85" spans="2:28" s="2" customFormat="1" ht="20.149999999999999" customHeight="1" x14ac:dyDescent="0.3">
      <c r="B85" s="1730"/>
      <c r="C85" s="2788"/>
      <c r="D85" s="363"/>
      <c r="E85" s="363"/>
      <c r="F85" s="363"/>
      <c r="G85" s="363"/>
      <c r="H85" s="363"/>
      <c r="I85" s="4253" t="s">
        <v>75</v>
      </c>
      <c r="J85" s="1979"/>
      <c r="K85" s="1979"/>
      <c r="L85" s="1979"/>
      <c r="M85" s="1979"/>
      <c r="N85" s="1112"/>
      <c r="O85" s="4256" t="s">
        <v>287</v>
      </c>
      <c r="P85" s="1979"/>
      <c r="Q85" s="21"/>
      <c r="R85" s="1978"/>
      <c r="S85" s="1979"/>
      <c r="T85" s="1979"/>
      <c r="U85" s="1112"/>
      <c r="V85" s="4250"/>
      <c r="W85" s="2104"/>
      <c r="X85" s="2104"/>
      <c r="Y85" s="2104"/>
      <c r="Z85" s="162"/>
      <c r="AA85" s="3"/>
      <c r="AB85" s="3"/>
    </row>
    <row r="86" spans="2:28" s="2" customFormat="1" ht="20.149999999999999" customHeight="1" thickBot="1" x14ac:dyDescent="0.35">
      <c r="B86" s="1731"/>
      <c r="C86" s="4252"/>
      <c r="D86" s="312"/>
      <c r="E86" s="312"/>
      <c r="F86" s="312"/>
      <c r="G86" s="312"/>
      <c r="H86" s="312"/>
      <c r="I86" s="4254"/>
      <c r="J86" s="4255"/>
      <c r="K86" s="4255"/>
      <c r="L86" s="4255"/>
      <c r="M86" s="4255"/>
      <c r="N86" s="397" t="s">
        <v>66</v>
      </c>
      <c r="O86" s="4257"/>
      <c r="P86" s="4255"/>
      <c r="Q86" s="397"/>
      <c r="R86" s="4258"/>
      <c r="S86" s="4255"/>
      <c r="T86" s="4255"/>
      <c r="U86" s="397" t="s">
        <v>66</v>
      </c>
      <c r="V86" s="4259"/>
      <c r="W86" s="2157"/>
      <c r="X86" s="2157"/>
      <c r="Y86" s="2157"/>
      <c r="Z86" s="168"/>
      <c r="AA86" s="3"/>
      <c r="AB86" s="3"/>
    </row>
    <row r="87" spans="2:28" s="2" customFormat="1" ht="20.149999999999999" customHeight="1" thickBot="1" x14ac:dyDescent="0.35">
      <c r="B87" s="49"/>
      <c r="C87" s="18"/>
      <c r="D87" s="19"/>
      <c r="E87" s="19"/>
      <c r="F87" s="136"/>
      <c r="G87" s="137"/>
      <c r="H87" s="137"/>
      <c r="I87" s="138"/>
      <c r="J87" s="136"/>
      <c r="K87" s="139"/>
      <c r="L87" s="139"/>
      <c r="M87" s="139"/>
      <c r="N87" s="140"/>
      <c r="O87" s="136"/>
      <c r="P87" s="141"/>
      <c r="Q87" s="140"/>
      <c r="R87" s="136"/>
      <c r="S87" s="139"/>
      <c r="T87" s="139"/>
      <c r="U87" s="140"/>
      <c r="V87" s="136"/>
      <c r="W87" s="139"/>
      <c r="X87" s="139"/>
      <c r="Y87" s="139"/>
      <c r="Z87" s="140"/>
      <c r="AA87" s="3"/>
      <c r="AB87" s="3"/>
    </row>
    <row r="88" spans="2:28" s="2" customFormat="1" ht="20.149999999999999" customHeight="1" x14ac:dyDescent="0.3">
      <c r="B88" s="4243" t="s">
        <v>81</v>
      </c>
      <c r="C88" s="2376">
        <v>945</v>
      </c>
      <c r="D88" s="4221" t="str">
        <f>VLOOKUP(C88,DataLabels,HLOOKUP($BA$1,Type,2,FALSE))</f>
        <v>ORIGINAL Weight of Complete Car</v>
      </c>
      <c r="E88" s="4222"/>
      <c r="F88" s="368">
        <v>1</v>
      </c>
      <c r="G88" s="4073"/>
      <c r="H88" s="1850"/>
      <c r="I88" s="170" t="s">
        <v>62</v>
      </c>
      <c r="J88" s="368">
        <v>3</v>
      </c>
      <c r="K88" s="4073"/>
      <c r="L88" s="4073"/>
      <c r="M88" s="1850"/>
      <c r="N88" s="170" t="s">
        <v>62</v>
      </c>
      <c r="O88" s="368">
        <v>5</v>
      </c>
      <c r="P88" s="227"/>
      <c r="Q88" s="170" t="s">
        <v>62</v>
      </c>
      <c r="R88" s="368">
        <v>7</v>
      </c>
      <c r="S88" s="4073"/>
      <c r="T88" s="1850"/>
      <c r="U88" s="170" t="s">
        <v>62</v>
      </c>
      <c r="V88" s="368">
        <v>9</v>
      </c>
      <c r="W88" s="4073"/>
      <c r="X88" s="4073"/>
      <c r="Y88" s="1850"/>
      <c r="Z88" s="169" t="s">
        <v>62</v>
      </c>
      <c r="AA88" s="3"/>
      <c r="AB88" s="3"/>
    </row>
    <row r="89" spans="2:28" s="2" customFormat="1" ht="20.149999999999999" customHeight="1" x14ac:dyDescent="0.3">
      <c r="B89" s="4244"/>
      <c r="C89" s="2074"/>
      <c r="D89" s="4071"/>
      <c r="E89" s="4072"/>
      <c r="F89" s="370">
        <v>2</v>
      </c>
      <c r="G89" s="4074"/>
      <c r="H89" s="1797"/>
      <c r="I89" s="57" t="s">
        <v>62</v>
      </c>
      <c r="J89" s="370">
        <v>4</v>
      </c>
      <c r="K89" s="4074"/>
      <c r="L89" s="4074"/>
      <c r="M89" s="1797"/>
      <c r="N89" s="57" t="s">
        <v>62</v>
      </c>
      <c r="O89" s="370">
        <v>6</v>
      </c>
      <c r="P89" s="225"/>
      <c r="Q89" s="57" t="s">
        <v>62</v>
      </c>
      <c r="R89" s="370">
        <v>8</v>
      </c>
      <c r="S89" s="4074"/>
      <c r="T89" s="1797"/>
      <c r="U89" s="57" t="s">
        <v>62</v>
      </c>
      <c r="V89" s="370">
        <v>10</v>
      </c>
      <c r="W89" s="4074"/>
      <c r="X89" s="4074"/>
      <c r="Y89" s="1797"/>
      <c r="Z89" s="171" t="s">
        <v>62</v>
      </c>
      <c r="AA89" s="3"/>
      <c r="AB89" s="3"/>
    </row>
    <row r="90" spans="2:28" s="2" customFormat="1" ht="20.149999999999999" customHeight="1" x14ac:dyDescent="0.3">
      <c r="B90" s="4244"/>
      <c r="C90" s="2372">
        <v>950</v>
      </c>
      <c r="D90" s="4084" t="str">
        <f>VLOOKUP(C90,DataLabels,HLOOKUP($BA$1,Type,2,FALSE))</f>
        <v xml:space="preserve">Weight of Complete Car
</v>
      </c>
      <c r="E90" s="4085"/>
      <c r="F90" s="374">
        <v>1</v>
      </c>
      <c r="G90" s="4081"/>
      <c r="H90" s="2374"/>
      <c r="I90" s="172" t="s">
        <v>62</v>
      </c>
      <c r="J90" s="374">
        <v>3</v>
      </c>
      <c r="K90" s="4081"/>
      <c r="L90" s="4081"/>
      <c r="M90" s="2374"/>
      <c r="N90" s="172" t="s">
        <v>62</v>
      </c>
      <c r="O90" s="374">
        <v>5</v>
      </c>
      <c r="P90" s="229"/>
      <c r="Q90" s="172" t="s">
        <v>62</v>
      </c>
      <c r="R90" s="374">
        <v>7</v>
      </c>
      <c r="S90" s="4081"/>
      <c r="T90" s="2374"/>
      <c r="U90" s="172" t="s">
        <v>62</v>
      </c>
      <c r="V90" s="374">
        <v>9</v>
      </c>
      <c r="W90" s="4081"/>
      <c r="X90" s="4081"/>
      <c r="Y90" s="2374"/>
      <c r="Z90" s="173" t="s">
        <v>62</v>
      </c>
      <c r="AA90" s="3"/>
      <c r="AB90" s="3"/>
    </row>
    <row r="91" spans="2:28" s="2" customFormat="1" ht="20.149999999999999" customHeight="1" x14ac:dyDescent="0.3">
      <c r="B91" s="4244"/>
      <c r="C91" s="2074"/>
      <c r="D91" s="4071"/>
      <c r="E91" s="4072"/>
      <c r="F91" s="370">
        <v>2</v>
      </c>
      <c r="G91" s="4074"/>
      <c r="H91" s="1797"/>
      <c r="I91" s="57" t="s">
        <v>62</v>
      </c>
      <c r="J91" s="370">
        <v>4</v>
      </c>
      <c r="K91" s="4074"/>
      <c r="L91" s="4074"/>
      <c r="M91" s="1797"/>
      <c r="N91" s="57" t="s">
        <v>62</v>
      </c>
      <c r="O91" s="370">
        <v>6</v>
      </c>
      <c r="P91" s="225"/>
      <c r="Q91" s="57" t="s">
        <v>62</v>
      </c>
      <c r="R91" s="370">
        <v>8</v>
      </c>
      <c r="S91" s="4074"/>
      <c r="T91" s="1797"/>
      <c r="U91" s="57" t="s">
        <v>62</v>
      </c>
      <c r="V91" s="370">
        <v>10</v>
      </c>
      <c r="W91" s="4074"/>
      <c r="X91" s="4074"/>
      <c r="Y91" s="1797"/>
      <c r="Z91" s="171" t="s">
        <v>62</v>
      </c>
      <c r="AA91" s="3"/>
      <c r="AB91" s="3"/>
    </row>
    <row r="92" spans="2:28" s="2" customFormat="1" ht="20.149999999999999" customHeight="1" x14ac:dyDescent="0.3">
      <c r="B92" s="4244"/>
      <c r="C92" s="4087">
        <v>960</v>
      </c>
      <c r="D92" s="4084" t="str">
        <f>VLOOKUP(C92,DataLabels,HLOOKUP($BA$1,Type,2,FALSE))</f>
        <v>Car Weight Change Resulting from this Alteration</v>
      </c>
      <c r="E92" s="4085"/>
      <c r="F92" s="374">
        <v>1</v>
      </c>
      <c r="G92" s="4081"/>
      <c r="H92" s="2374"/>
      <c r="I92" s="172" t="s">
        <v>62</v>
      </c>
      <c r="J92" s="374">
        <v>3</v>
      </c>
      <c r="K92" s="4081"/>
      <c r="L92" s="4081"/>
      <c r="M92" s="2374"/>
      <c r="N92" s="172" t="s">
        <v>62</v>
      </c>
      <c r="O92" s="374">
        <v>5</v>
      </c>
      <c r="P92" s="229"/>
      <c r="Q92" s="172" t="s">
        <v>62</v>
      </c>
      <c r="R92" s="374">
        <v>7</v>
      </c>
      <c r="S92" s="4081"/>
      <c r="T92" s="2374"/>
      <c r="U92" s="172" t="s">
        <v>62</v>
      </c>
      <c r="V92" s="374">
        <v>9</v>
      </c>
      <c r="W92" s="4081"/>
      <c r="X92" s="4081"/>
      <c r="Y92" s="2374"/>
      <c r="Z92" s="173" t="s">
        <v>62</v>
      </c>
      <c r="AA92" s="3"/>
      <c r="AB92" s="3"/>
    </row>
    <row r="93" spans="2:28" s="2" customFormat="1" ht="20.149999999999999" customHeight="1" thickBot="1" x14ac:dyDescent="0.35">
      <c r="B93" s="4245"/>
      <c r="C93" s="4088"/>
      <c r="D93" s="4090"/>
      <c r="E93" s="4091"/>
      <c r="F93" s="371">
        <v>2</v>
      </c>
      <c r="G93" s="4249"/>
      <c r="H93" s="1826"/>
      <c r="I93" s="174" t="s">
        <v>62</v>
      </c>
      <c r="J93" s="371">
        <v>4</v>
      </c>
      <c r="K93" s="4249"/>
      <c r="L93" s="4249"/>
      <c r="M93" s="1826"/>
      <c r="N93" s="174" t="s">
        <v>62</v>
      </c>
      <c r="O93" s="371">
        <v>6</v>
      </c>
      <c r="P93" s="226"/>
      <c r="Q93" s="174" t="s">
        <v>62</v>
      </c>
      <c r="R93" s="371">
        <v>8</v>
      </c>
      <c r="S93" s="4249"/>
      <c r="T93" s="1826"/>
      <c r="U93" s="174" t="s">
        <v>62</v>
      </c>
      <c r="V93" s="371">
        <v>10</v>
      </c>
      <c r="W93" s="4249"/>
      <c r="X93" s="4249"/>
      <c r="Y93" s="1826"/>
      <c r="Z93" s="175" t="s">
        <v>62</v>
      </c>
      <c r="AA93" s="3"/>
      <c r="AB93" s="3"/>
    </row>
    <row r="94" spans="2:28" s="2" customFormat="1" ht="20.149999999999999" customHeight="1" thickBot="1" x14ac:dyDescent="0.35">
      <c r="B94" s="49"/>
      <c r="C94" s="18"/>
      <c r="D94" s="19"/>
      <c r="E94" s="19"/>
      <c r="F94" s="136"/>
      <c r="G94" s="137"/>
      <c r="H94" s="137"/>
      <c r="I94" s="138"/>
      <c r="J94" s="136"/>
      <c r="K94" s="139"/>
      <c r="L94" s="139"/>
      <c r="M94" s="139"/>
      <c r="N94" s="140"/>
      <c r="O94" s="136"/>
      <c r="P94" s="141"/>
      <c r="Q94" s="140"/>
      <c r="R94" s="136"/>
      <c r="S94" s="139"/>
      <c r="T94" s="139"/>
      <c r="U94" s="140"/>
      <c r="V94" s="136"/>
      <c r="W94" s="139"/>
      <c r="X94" s="139"/>
      <c r="Y94" s="139"/>
      <c r="Z94" s="140"/>
      <c r="AA94" s="3"/>
      <c r="AB94" s="3"/>
    </row>
    <row r="95" spans="2:28" s="2" customFormat="1" ht="20.149999999999999" customHeight="1" x14ac:dyDescent="0.3">
      <c r="B95" s="4243" t="s">
        <v>82</v>
      </c>
      <c r="C95" s="2242">
        <v>970</v>
      </c>
      <c r="D95" s="4246" t="str">
        <f>VLOOKUP(C95,DataLabels,HLOOKUP($BA$1,Type,2,FALSE))</f>
        <v>Safety Device
[7.2.5]</v>
      </c>
      <c r="E95" s="4247" t="s">
        <v>72</v>
      </c>
      <c r="F95" s="4248"/>
      <c r="G95" s="1850"/>
      <c r="H95" s="1851"/>
      <c r="I95" s="1851"/>
      <c r="J95" s="1851"/>
      <c r="K95" s="1851"/>
      <c r="L95" s="1851"/>
      <c r="M95" s="1851"/>
      <c r="N95" s="158"/>
      <c r="O95" s="2242">
        <v>990</v>
      </c>
      <c r="P95" s="4069" t="str">
        <f>VLOOKUP(O95,DataLabels,HLOOKUP($BA$1,Type,2,FALSE))</f>
        <v>Car Safety - Type
[7.2.5]</v>
      </c>
      <c r="Q95" s="4069"/>
      <c r="R95" s="4070"/>
      <c r="S95" s="3080"/>
      <c r="T95" s="3081"/>
      <c r="U95" s="3081"/>
      <c r="V95" s="3081"/>
      <c r="W95" s="3081"/>
      <c r="X95" s="3081"/>
      <c r="Y95" s="3081"/>
      <c r="Z95" s="159"/>
      <c r="AA95" s="3"/>
      <c r="AB95" s="3"/>
    </row>
    <row r="96" spans="2:28" s="2" customFormat="1" ht="20.149999999999999" customHeight="1" x14ac:dyDescent="0.3">
      <c r="B96" s="4244"/>
      <c r="C96" s="2074"/>
      <c r="D96" s="4233"/>
      <c r="E96" s="4213" t="s">
        <v>73</v>
      </c>
      <c r="F96" s="4214"/>
      <c r="G96" s="1797"/>
      <c r="H96" s="1798"/>
      <c r="I96" s="1798"/>
      <c r="J96" s="1798"/>
      <c r="K96" s="1798"/>
      <c r="L96" s="1798"/>
      <c r="M96" s="1798"/>
      <c r="N96" s="55"/>
      <c r="O96" s="2074"/>
      <c r="P96" s="4071"/>
      <c r="Q96" s="4071"/>
      <c r="R96" s="4072"/>
      <c r="S96" s="2665"/>
      <c r="T96" s="2666"/>
      <c r="U96" s="2666"/>
      <c r="V96" s="2666"/>
      <c r="W96" s="2666"/>
      <c r="X96" s="2666"/>
      <c r="Y96" s="2666"/>
      <c r="Z96" s="163"/>
      <c r="AA96" s="3"/>
      <c r="AB96" s="3"/>
    </row>
    <row r="97" spans="2:28" s="2" customFormat="1" ht="20.149999999999999" customHeight="1" x14ac:dyDescent="0.3">
      <c r="B97" s="4244"/>
      <c r="C97" s="4087">
        <v>995</v>
      </c>
      <c r="D97" s="4084" t="str">
        <f>VLOOKUP(C97,DataLabels,HLOOKUP($BA$1,Type,2,FALSE))</f>
        <v>Is Safety Device test certificate attached?</v>
      </c>
      <c r="E97" s="4084"/>
      <c r="F97" s="4085"/>
      <c r="G97" s="2154"/>
      <c r="H97" s="2155"/>
      <c r="I97" s="2155"/>
      <c r="J97" s="2155"/>
      <c r="K97" s="2155"/>
      <c r="L97" s="2155"/>
      <c r="M97" s="2155"/>
      <c r="N97" s="160"/>
      <c r="O97" s="2372">
        <v>1030</v>
      </c>
      <c r="P97" s="4241" t="str">
        <f>VLOOKUP(O97,DataLabels,HLOOKUP($BA$1,Type,2,FALSE))</f>
        <v>Car Governor</v>
      </c>
      <c r="Q97" s="4063" t="s">
        <v>72</v>
      </c>
      <c r="R97" s="4064"/>
      <c r="S97" s="2374"/>
      <c r="T97" s="2375"/>
      <c r="U97" s="2375"/>
      <c r="V97" s="2375"/>
      <c r="W97" s="2375"/>
      <c r="X97" s="2375"/>
      <c r="Y97" s="2375"/>
      <c r="Z97" s="173"/>
      <c r="AA97" s="3"/>
      <c r="AB97" s="3"/>
    </row>
    <row r="98" spans="2:28" s="2" customFormat="1" ht="20.149999999999999" customHeight="1" thickBot="1" x14ac:dyDescent="0.35">
      <c r="B98" s="4245"/>
      <c r="C98" s="4088"/>
      <c r="D98" s="4090"/>
      <c r="E98" s="4090"/>
      <c r="F98" s="4091"/>
      <c r="G98" s="2156"/>
      <c r="H98" s="2157"/>
      <c r="I98" s="2157"/>
      <c r="J98" s="2157"/>
      <c r="K98" s="2157"/>
      <c r="L98" s="2157"/>
      <c r="M98" s="2157"/>
      <c r="N98" s="167"/>
      <c r="O98" s="2235"/>
      <c r="P98" s="4242"/>
      <c r="Q98" s="4065" t="s">
        <v>73</v>
      </c>
      <c r="R98" s="4066"/>
      <c r="S98" s="1758"/>
      <c r="T98" s="1759"/>
      <c r="U98" s="1759"/>
      <c r="V98" s="1759"/>
      <c r="W98" s="1759"/>
      <c r="X98" s="1759"/>
      <c r="Y98" s="1759"/>
      <c r="Z98" s="168"/>
      <c r="AA98" s="3"/>
      <c r="AB98" s="3"/>
    </row>
    <row r="99" spans="2:28" s="2" customFormat="1" ht="20.149999999999999" customHeight="1" thickBot="1" x14ac:dyDescent="0.35">
      <c r="B99" s="49"/>
      <c r="C99" s="18"/>
      <c r="D99" s="19"/>
      <c r="E99" s="19"/>
      <c r="F99" s="136"/>
      <c r="G99" s="137"/>
      <c r="H99" s="137"/>
      <c r="I99" s="138"/>
      <c r="J99" s="136"/>
      <c r="K99" s="139"/>
      <c r="L99" s="139"/>
      <c r="M99" s="139"/>
      <c r="N99" s="140"/>
      <c r="O99" s="136"/>
      <c r="P99" s="141"/>
      <c r="Q99" s="140"/>
      <c r="R99" s="136"/>
      <c r="S99" s="139"/>
      <c r="T99" s="139"/>
      <c r="U99" s="140"/>
      <c r="V99" s="136"/>
      <c r="W99" s="139"/>
      <c r="X99" s="139"/>
      <c r="Y99" s="139"/>
      <c r="Z99" s="140"/>
      <c r="AA99" s="3"/>
      <c r="AB99" s="3"/>
    </row>
    <row r="100" spans="2:28" s="2" customFormat="1" ht="20.149999999999999" customHeight="1" x14ac:dyDescent="0.3">
      <c r="B100" s="4243" t="s">
        <v>87</v>
      </c>
      <c r="C100" s="2242">
        <v>1090</v>
      </c>
      <c r="D100" s="4069" t="str">
        <f>VLOOKUP(C100,DataLabels,HLOOKUP($BA$1,Type,2,FALSE))</f>
        <v>Number of  Suspension Members
[6.2.1.1, 6.4.1.1]</v>
      </c>
      <c r="E100" s="4069"/>
      <c r="F100" s="4070"/>
      <c r="G100" s="1802"/>
      <c r="H100" s="1803"/>
      <c r="I100" s="1803"/>
      <c r="J100" s="1803"/>
      <c r="K100" s="1803"/>
      <c r="L100" s="1803"/>
      <c r="M100" s="1803"/>
      <c r="N100" s="165"/>
      <c r="O100" s="4067">
        <v>1100</v>
      </c>
      <c r="P100" s="4069" t="str">
        <f>VLOOKUP(O100,DataLabels,HLOOKUP($BA$1,Type,2,FALSE))</f>
        <v>Rope Grade</v>
      </c>
      <c r="Q100" s="4069"/>
      <c r="R100" s="4070"/>
      <c r="S100" s="3080"/>
      <c r="T100" s="3081"/>
      <c r="U100" s="3081"/>
      <c r="V100" s="3081"/>
      <c r="W100" s="3081"/>
      <c r="X100" s="3081"/>
      <c r="Y100" s="3081"/>
      <c r="Z100" s="159"/>
      <c r="AA100" s="3"/>
      <c r="AB100" s="3"/>
    </row>
    <row r="101" spans="2:28" s="2" customFormat="1" ht="20.149999999999999" customHeight="1" x14ac:dyDescent="0.3">
      <c r="B101" s="4244"/>
      <c r="C101" s="2074"/>
      <c r="D101" s="4071"/>
      <c r="E101" s="4071"/>
      <c r="F101" s="4072"/>
      <c r="G101" s="1748"/>
      <c r="H101" s="1749"/>
      <c r="I101" s="1749"/>
      <c r="J101" s="1749"/>
      <c r="K101" s="1749"/>
      <c r="L101" s="1749"/>
      <c r="M101" s="1749"/>
      <c r="N101" s="55"/>
      <c r="O101" s="4068"/>
      <c r="P101" s="4071"/>
      <c r="Q101" s="4071"/>
      <c r="R101" s="4072"/>
      <c r="S101" s="2665"/>
      <c r="T101" s="2666"/>
      <c r="U101" s="2666"/>
      <c r="V101" s="2666"/>
      <c r="W101" s="2666"/>
      <c r="X101" s="2666"/>
      <c r="Y101" s="2666"/>
      <c r="Z101" s="163"/>
      <c r="AA101" s="3"/>
      <c r="AB101" s="3"/>
    </row>
    <row r="102" spans="2:28" s="2" customFormat="1" ht="20.149999999999999" customHeight="1" x14ac:dyDescent="0.3">
      <c r="B102" s="4244"/>
      <c r="C102" s="2073">
        <v>1110</v>
      </c>
      <c r="D102" s="4075" t="str">
        <f>VLOOKUP(C102,DataLabels,HLOOKUP($BA$1,Type,2,FALSE))</f>
        <v>Suspension Member Size (WxT) or Diameter
[6.2.1.3]</v>
      </c>
      <c r="E102" s="4075"/>
      <c r="F102" s="4076"/>
      <c r="G102" s="1746"/>
      <c r="H102" s="1747"/>
      <c r="I102" s="1747"/>
      <c r="J102" s="1747"/>
      <c r="K102" s="1747"/>
      <c r="L102" s="1747"/>
      <c r="M102" s="1747"/>
      <c r="N102" s="54"/>
      <c r="O102" s="4082">
        <v>1120</v>
      </c>
      <c r="P102" s="4096" t="str">
        <f>VLOOKUP(O102,DataLabels,HLOOKUP($BA$1,Type,2,FALSE))</f>
        <v>Factor of Safety
[6.2.1.2, 6.4.1.2]</v>
      </c>
      <c r="Q102" s="4075"/>
      <c r="R102" s="4076"/>
      <c r="S102" s="1746"/>
      <c r="T102" s="1747"/>
      <c r="U102" s="1747"/>
      <c r="V102" s="1747"/>
      <c r="W102" s="1747"/>
      <c r="X102" s="1747"/>
      <c r="Y102" s="1747"/>
      <c r="Z102" s="162"/>
      <c r="AA102" s="3"/>
      <c r="AB102" s="3"/>
    </row>
    <row r="103" spans="2:28" s="2" customFormat="1" ht="20.149999999999999" customHeight="1" x14ac:dyDescent="0.3">
      <c r="B103" s="4244"/>
      <c r="C103" s="2074"/>
      <c r="D103" s="4071"/>
      <c r="E103" s="4071"/>
      <c r="F103" s="4072"/>
      <c r="G103" s="1748"/>
      <c r="H103" s="1749"/>
      <c r="I103" s="1749"/>
      <c r="J103" s="1749"/>
      <c r="K103" s="1749"/>
      <c r="L103" s="1749"/>
      <c r="M103" s="1749"/>
      <c r="N103" s="55" t="s">
        <v>66</v>
      </c>
      <c r="O103" s="4068"/>
      <c r="P103" s="4086"/>
      <c r="Q103" s="4071"/>
      <c r="R103" s="4072"/>
      <c r="S103" s="1748"/>
      <c r="T103" s="1749"/>
      <c r="U103" s="1749"/>
      <c r="V103" s="1749"/>
      <c r="W103" s="1749"/>
      <c r="X103" s="1749"/>
      <c r="Y103" s="1749"/>
      <c r="Z103" s="163"/>
      <c r="AA103" s="3"/>
      <c r="AB103" s="3"/>
    </row>
    <row r="104" spans="2:28" s="2" customFormat="1" ht="20.149999999999999" customHeight="1" x14ac:dyDescent="0.3">
      <c r="B104" s="4244"/>
      <c r="C104" s="2073">
        <v>1130</v>
      </c>
      <c r="D104" s="4096" t="str">
        <f>VLOOKUP(C104,DataLabels,HLOOKUP($BA$1,Type,2,FALSE))</f>
        <v>Rope Stranding or Standard Chain Number</v>
      </c>
      <c r="E104" s="4075"/>
      <c r="F104" s="4076"/>
      <c r="G104" s="2663"/>
      <c r="H104" s="2664"/>
      <c r="I104" s="2664"/>
      <c r="J104" s="2664"/>
      <c r="K104" s="2664"/>
      <c r="L104" s="2664"/>
      <c r="M104" s="2664"/>
      <c r="N104" s="54"/>
      <c r="O104" s="2073">
        <v>1085</v>
      </c>
      <c r="P104" s="4075" t="str">
        <f>VLOOKUP(O104,DataLabels,HLOOKUP($BA$1,Type,2,FALSE))</f>
        <v>Type of Suspension</v>
      </c>
      <c r="Q104" s="4075"/>
      <c r="R104" s="4076"/>
      <c r="S104" s="4228"/>
      <c r="T104" s="4229"/>
      <c r="U104" s="4229"/>
      <c r="V104" s="4229"/>
      <c r="W104" s="4229"/>
      <c r="X104" s="4229"/>
      <c r="Y104" s="4229"/>
      <c r="Z104" s="162"/>
      <c r="AA104" s="3"/>
      <c r="AB104" s="3"/>
    </row>
    <row r="105" spans="2:28" s="2" customFormat="1" ht="20.149999999999999" customHeight="1" x14ac:dyDescent="0.3">
      <c r="B105" s="4244"/>
      <c r="C105" s="2074"/>
      <c r="D105" s="4086"/>
      <c r="E105" s="4071"/>
      <c r="F105" s="4072"/>
      <c r="G105" s="2665"/>
      <c r="H105" s="2666"/>
      <c r="I105" s="2666"/>
      <c r="J105" s="2666"/>
      <c r="K105" s="2666"/>
      <c r="L105" s="2666"/>
      <c r="M105" s="2666"/>
      <c r="N105" s="55"/>
      <c r="O105" s="2074"/>
      <c r="P105" s="4071"/>
      <c r="Q105" s="4071"/>
      <c r="R105" s="4072"/>
      <c r="S105" s="4230"/>
      <c r="T105" s="4231"/>
      <c r="U105" s="4231"/>
      <c r="V105" s="4231"/>
      <c r="W105" s="4231"/>
      <c r="X105" s="4231"/>
      <c r="Y105" s="4231"/>
      <c r="Z105" s="163"/>
      <c r="AA105" s="3"/>
      <c r="AB105" s="3"/>
    </row>
    <row r="106" spans="2:28" s="2" customFormat="1" ht="20.149999999999999" customHeight="1" x14ac:dyDescent="0.3">
      <c r="B106" s="4244"/>
      <c r="C106" s="4087">
        <v>1145</v>
      </c>
      <c r="D106" s="4075" t="str">
        <f>VLOOKUP(C106,DataLabels,HLOOKUP($BA$1,Type,2,FALSE))</f>
        <v>Drive sheave or drum dia. [6.2.2.1(g), 6.2.3(c)]</v>
      </c>
      <c r="E106" s="4075"/>
      <c r="F106" s="4076"/>
      <c r="G106" s="1898"/>
      <c r="H106" s="1899"/>
      <c r="I106" s="1899"/>
      <c r="J106" s="1899"/>
      <c r="K106" s="1899"/>
      <c r="L106" s="1899"/>
      <c r="M106" s="1899"/>
      <c r="N106" s="54"/>
      <c r="O106" s="4087">
        <v>1155</v>
      </c>
      <c r="P106" s="4075" t="str">
        <f>VLOOKUP(O106,DataLabels,HLOOKUP($BA$1,Type,2,FALSE))</f>
        <v>Rope or Chain Breaking Strength
[6.2.1.2, 6.4.1.2]</v>
      </c>
      <c r="Q106" s="4075"/>
      <c r="R106" s="4076"/>
      <c r="S106" s="1746"/>
      <c r="T106" s="1747"/>
      <c r="U106" s="1747"/>
      <c r="V106" s="1747"/>
      <c r="W106" s="1747"/>
      <c r="X106" s="1747"/>
      <c r="Y106" s="1747"/>
      <c r="Z106" s="162"/>
      <c r="AA106" s="3"/>
      <c r="AB106" s="3"/>
    </row>
    <row r="107" spans="2:28" s="2" customFormat="1" ht="20.149999999999999" customHeight="1" thickBot="1" x14ac:dyDescent="0.35">
      <c r="B107" s="4245"/>
      <c r="C107" s="4088"/>
      <c r="D107" s="4090"/>
      <c r="E107" s="4090"/>
      <c r="F107" s="4091"/>
      <c r="G107" s="1900"/>
      <c r="H107" s="1901"/>
      <c r="I107" s="1901"/>
      <c r="J107" s="1901"/>
      <c r="K107" s="1901"/>
      <c r="L107" s="1901"/>
      <c r="M107" s="1901"/>
      <c r="N107" s="167" t="s">
        <v>66</v>
      </c>
      <c r="O107" s="4088"/>
      <c r="P107" s="4090"/>
      <c r="Q107" s="4090"/>
      <c r="R107" s="4091"/>
      <c r="S107" s="1758"/>
      <c r="T107" s="1759"/>
      <c r="U107" s="1759"/>
      <c r="V107" s="1759"/>
      <c r="W107" s="1759"/>
      <c r="X107" s="1759"/>
      <c r="Y107" s="1759"/>
      <c r="Z107" s="168" t="s">
        <v>264</v>
      </c>
      <c r="AA107" s="3"/>
      <c r="AB107" s="3"/>
    </row>
    <row r="108" spans="2:28" s="2" customFormat="1" ht="20.149999999999999" customHeight="1" thickBot="1" x14ac:dyDescent="0.35">
      <c r="B108" s="49"/>
      <c r="C108" s="18"/>
      <c r="D108" s="19"/>
      <c r="E108" s="19"/>
      <c r="F108" s="136"/>
      <c r="G108" s="137"/>
      <c r="H108" s="137"/>
      <c r="I108" s="138"/>
      <c r="J108" s="136"/>
      <c r="K108" s="139"/>
      <c r="L108" s="139"/>
      <c r="M108" s="139"/>
      <c r="N108" s="140"/>
      <c r="O108" s="136"/>
      <c r="P108" s="141"/>
      <c r="Q108" s="140"/>
      <c r="R108" s="136"/>
      <c r="S108" s="139"/>
      <c r="T108" s="139"/>
      <c r="U108" s="140"/>
      <c r="V108" s="136"/>
      <c r="W108" s="139"/>
      <c r="X108" s="139"/>
      <c r="Y108" s="139"/>
      <c r="Z108" s="140"/>
      <c r="AA108" s="3"/>
      <c r="AB108" s="3"/>
    </row>
    <row r="109" spans="2:28" s="2" customFormat="1" ht="20.149999999999999" customHeight="1" x14ac:dyDescent="0.3">
      <c r="B109" s="1729" t="s">
        <v>91</v>
      </c>
      <c r="C109" s="4067">
        <v>1300</v>
      </c>
      <c r="D109" s="4227" t="str">
        <f>VLOOKUP(C109,DataLabels,HLOOKUP($BA$1,Type,2,FALSE))</f>
        <v>Guide Rail Details
[5.6]</v>
      </c>
      <c r="E109" s="4069"/>
      <c r="F109" s="4070"/>
      <c r="G109" s="3072"/>
      <c r="H109" s="3073"/>
      <c r="I109" s="3073"/>
      <c r="J109" s="3073"/>
      <c r="K109" s="3073"/>
      <c r="L109" s="3073"/>
      <c r="M109" s="3073"/>
      <c r="N109" s="165"/>
      <c r="O109" s="4238">
        <v>101</v>
      </c>
      <c r="P109" s="4239" t="str">
        <f>VLOOKUP(O109,DataLabels,HLOOKUP($BA$1,Type,2,FALSE))</f>
        <v>-</v>
      </c>
      <c r="Q109" s="4239"/>
      <c r="R109" s="4240"/>
      <c r="S109" s="1802"/>
      <c r="T109" s="1803"/>
      <c r="U109" s="1803"/>
      <c r="V109" s="1803"/>
      <c r="W109" s="1803"/>
      <c r="X109" s="1803"/>
      <c r="Y109" s="1803"/>
      <c r="Z109" s="159"/>
      <c r="AA109" s="3"/>
      <c r="AB109" s="3"/>
    </row>
    <row r="110" spans="2:28" s="2" customFormat="1" ht="20.149999999999999" customHeight="1" thickBot="1" x14ac:dyDescent="0.35">
      <c r="B110" s="1731"/>
      <c r="C110" s="4088"/>
      <c r="D110" s="4089"/>
      <c r="E110" s="4090"/>
      <c r="F110" s="4091"/>
      <c r="G110" s="3070"/>
      <c r="H110" s="3071"/>
      <c r="I110" s="3071"/>
      <c r="J110" s="3071"/>
      <c r="K110" s="3071"/>
      <c r="L110" s="3071"/>
      <c r="M110" s="3071"/>
      <c r="N110" s="167"/>
      <c r="O110" s="4056"/>
      <c r="P110" s="4061"/>
      <c r="Q110" s="4061"/>
      <c r="R110" s="4062"/>
      <c r="S110" s="1758"/>
      <c r="T110" s="1759"/>
      <c r="U110" s="1759"/>
      <c r="V110" s="1759"/>
      <c r="W110" s="1759"/>
      <c r="X110" s="1759"/>
      <c r="Y110" s="1759"/>
      <c r="Z110" s="168"/>
      <c r="AA110" s="3"/>
      <c r="AB110" s="3"/>
    </row>
    <row r="111" spans="2:28" s="2" customFormat="1" ht="20.149999999999999" customHeight="1" thickBot="1" x14ac:dyDescent="0.35">
      <c r="B111" s="49"/>
      <c r="C111" s="18"/>
      <c r="D111" s="19"/>
      <c r="E111" s="19"/>
      <c r="F111" s="136"/>
      <c r="G111" s="137"/>
      <c r="H111" s="137"/>
      <c r="I111" s="138"/>
      <c r="J111" s="136"/>
      <c r="K111" s="139"/>
      <c r="L111" s="139"/>
      <c r="M111" s="139"/>
      <c r="N111" s="140"/>
      <c r="O111" s="136"/>
      <c r="P111" s="141"/>
      <c r="Q111" s="140"/>
      <c r="R111" s="136"/>
      <c r="S111" s="139"/>
      <c r="T111" s="139"/>
      <c r="U111" s="140"/>
      <c r="V111" s="136"/>
      <c r="W111" s="139"/>
      <c r="X111" s="139"/>
      <c r="Y111" s="139"/>
      <c r="Z111" s="140"/>
      <c r="AA111" s="3"/>
      <c r="AB111" s="3"/>
    </row>
    <row r="112" spans="2:28" s="2" customFormat="1" ht="20.149999999999999" customHeight="1" x14ac:dyDescent="0.3">
      <c r="B112" s="2322" t="s">
        <v>92</v>
      </c>
      <c r="C112" s="2376">
        <v>1340</v>
      </c>
      <c r="D112" s="4221" t="str">
        <f>VLOOKUP(C112,DataLabels,HLOOKUP($BA$1,Type,2,FALSE))</f>
        <v>Type of Drive</v>
      </c>
      <c r="E112" s="4221"/>
      <c r="F112" s="4222"/>
      <c r="G112" s="3195"/>
      <c r="H112" s="3196"/>
      <c r="I112" s="3196"/>
      <c r="J112" s="3196"/>
      <c r="K112" s="3196"/>
      <c r="L112" s="3196"/>
      <c r="M112" s="3196"/>
      <c r="N112" s="1332" t="s">
        <v>93</v>
      </c>
      <c r="O112" s="2376">
        <v>1350</v>
      </c>
      <c r="P112" s="4232" t="str">
        <f>VLOOKUP(O112,DataLabels,HLOOKUP($BA$1,Type,2,FALSE))</f>
        <v>Drive Machine (Pump if Hydraulic) Make/Model</v>
      </c>
      <c r="Q112" s="4234" t="s">
        <v>72</v>
      </c>
      <c r="R112" s="4235"/>
      <c r="S112" s="4236"/>
      <c r="T112" s="4237"/>
      <c r="U112" s="4237"/>
      <c r="V112" s="4237"/>
      <c r="W112" s="4237"/>
      <c r="X112" s="4237"/>
      <c r="Y112" s="4237"/>
      <c r="Z112" s="169"/>
      <c r="AA112" s="3"/>
      <c r="AB112" s="3"/>
    </row>
    <row r="113" spans="2:28" s="2" customFormat="1" ht="20.149999999999999" customHeight="1" x14ac:dyDescent="0.3">
      <c r="B113" s="1730"/>
      <c r="C113" s="2074"/>
      <c r="D113" s="4071"/>
      <c r="E113" s="4071"/>
      <c r="F113" s="4072"/>
      <c r="G113" s="2665"/>
      <c r="H113" s="2666"/>
      <c r="I113" s="2666"/>
      <c r="J113" s="2666"/>
      <c r="K113" s="2666"/>
      <c r="L113" s="2666"/>
      <c r="M113" s="2666"/>
      <c r="N113" s="55"/>
      <c r="O113" s="2074"/>
      <c r="P113" s="4233"/>
      <c r="Q113" s="4213" t="s">
        <v>73</v>
      </c>
      <c r="R113" s="4214"/>
      <c r="S113" s="4204"/>
      <c r="T113" s="4205"/>
      <c r="U113" s="4205"/>
      <c r="V113" s="4205"/>
      <c r="W113" s="4205"/>
      <c r="X113" s="4205"/>
      <c r="Y113" s="4205"/>
      <c r="Z113" s="163"/>
      <c r="AA113" s="3"/>
      <c r="AB113" s="3"/>
    </row>
    <row r="114" spans="2:28" s="2" customFormat="1" ht="20.149999999999999" customHeight="1" x14ac:dyDescent="0.3">
      <c r="B114" s="1730"/>
      <c r="C114" s="4087">
        <v>1370</v>
      </c>
      <c r="D114" s="4075" t="str">
        <f>VLOOKUP(C114,DataLabels,HLOOKUP($BA$1,Type,2,FALSE))</f>
        <v>Drive Machine Location</v>
      </c>
      <c r="E114" s="4075"/>
      <c r="F114" s="4076"/>
      <c r="G114" s="1746"/>
      <c r="H114" s="1747"/>
      <c r="I114" s="1747"/>
      <c r="J114" s="1747"/>
      <c r="K114" s="1747"/>
      <c r="L114" s="1747"/>
      <c r="M114" s="1747"/>
      <c r="N114" s="54"/>
      <c r="O114" s="4087">
        <v>1372</v>
      </c>
      <c r="P114" s="4075" t="str">
        <f>VLOOKUP(O114,DataLabels,HLOOKUP($BA$1,Type,2,FALSE))</f>
        <v>Means for Emergency Movement of Carriage
[6.1.4]</v>
      </c>
      <c r="Q114" s="4075"/>
      <c r="R114" s="4076"/>
      <c r="S114" s="4202"/>
      <c r="T114" s="4203"/>
      <c r="U114" s="4203"/>
      <c r="V114" s="4203"/>
      <c r="W114" s="4203"/>
      <c r="X114" s="4203"/>
      <c r="Y114" s="4203"/>
      <c r="Z114" s="162"/>
      <c r="AA114" s="3"/>
      <c r="AB114" s="3"/>
    </row>
    <row r="115" spans="2:28" s="2" customFormat="1" ht="20.149999999999999" customHeight="1" x14ac:dyDescent="0.3">
      <c r="B115" s="1730"/>
      <c r="C115" s="4068"/>
      <c r="D115" s="4071"/>
      <c r="E115" s="4071"/>
      <c r="F115" s="4072"/>
      <c r="G115" s="1748"/>
      <c r="H115" s="1749"/>
      <c r="I115" s="1749"/>
      <c r="J115" s="1749"/>
      <c r="K115" s="1749"/>
      <c r="L115" s="1749"/>
      <c r="M115" s="1749"/>
      <c r="N115" s="55"/>
      <c r="O115" s="4068"/>
      <c r="P115" s="4071"/>
      <c r="Q115" s="4071"/>
      <c r="R115" s="4072"/>
      <c r="S115" s="4204"/>
      <c r="T115" s="4205"/>
      <c r="U115" s="4205"/>
      <c r="V115" s="4205"/>
      <c r="W115" s="4205"/>
      <c r="X115" s="4205"/>
      <c r="Y115" s="4205"/>
      <c r="Z115" s="163"/>
      <c r="AA115" s="3"/>
      <c r="AB115" s="3"/>
    </row>
    <row r="116" spans="2:28" s="2" customFormat="1" ht="20.149999999999999" customHeight="1" x14ac:dyDescent="0.3">
      <c r="B116" s="1730"/>
      <c r="C116" s="4055">
        <v>1374</v>
      </c>
      <c r="D116" s="4084">
        <f>VLOOKUP(C116,DataLabels,HLOOKUP($BA$1,Type,2,FALSE))</f>
        <v>0</v>
      </c>
      <c r="E116" s="4084"/>
      <c r="F116" s="4085"/>
      <c r="G116" s="2349"/>
      <c r="H116" s="2350"/>
      <c r="I116" s="2350"/>
      <c r="J116" s="2350"/>
      <c r="K116" s="2350"/>
      <c r="L116" s="2350"/>
      <c r="M116" s="2350"/>
      <c r="N116" s="160"/>
      <c r="O116" s="1504"/>
      <c r="P116" s="1504"/>
      <c r="Q116" s="1504"/>
      <c r="R116" s="1504"/>
      <c r="S116" s="1504"/>
      <c r="T116" s="1504"/>
      <c r="U116" s="1504"/>
      <c r="V116" s="1504"/>
      <c r="W116" s="1504"/>
      <c r="X116" s="1504"/>
      <c r="Y116" s="1504"/>
      <c r="Z116" s="1505"/>
      <c r="AA116" s="3"/>
      <c r="AB116" s="3"/>
    </row>
    <row r="117" spans="2:28" s="2" customFormat="1" ht="20.149999999999999" customHeight="1" thickBot="1" x14ac:dyDescent="0.35">
      <c r="B117" s="1731"/>
      <c r="C117" s="4056"/>
      <c r="D117" s="4090"/>
      <c r="E117" s="4090"/>
      <c r="F117" s="4091"/>
      <c r="G117" s="1758"/>
      <c r="H117" s="1759"/>
      <c r="I117" s="1759"/>
      <c r="J117" s="1759"/>
      <c r="K117" s="1759"/>
      <c r="L117" s="1759"/>
      <c r="M117" s="1759"/>
      <c r="N117" s="167"/>
      <c r="O117" s="1115"/>
      <c r="P117" s="1115"/>
      <c r="Q117" s="1115"/>
      <c r="R117" s="1115"/>
      <c r="S117" s="1115"/>
      <c r="T117" s="1115"/>
      <c r="U117" s="1115"/>
      <c r="V117" s="1115"/>
      <c r="W117" s="1115"/>
      <c r="X117" s="1115"/>
      <c r="Y117" s="1115"/>
      <c r="Z117" s="1116"/>
      <c r="AA117" s="3"/>
      <c r="AB117" s="3"/>
    </row>
    <row r="118" spans="2:28" s="2" customFormat="1" ht="20.149999999999999" customHeight="1" thickBot="1" x14ac:dyDescent="0.35">
      <c r="B118" s="49"/>
      <c r="C118" s="18"/>
      <c r="D118" s="19"/>
      <c r="E118" s="19"/>
      <c r="F118" s="136"/>
      <c r="G118" s="137"/>
      <c r="H118" s="137"/>
      <c r="I118" s="138"/>
      <c r="J118" s="136"/>
      <c r="K118" s="139"/>
      <c r="L118" s="139"/>
      <c r="M118" s="139"/>
      <c r="N118" s="140"/>
      <c r="O118" s="136"/>
      <c r="P118" s="141"/>
      <c r="Q118" s="140"/>
      <c r="R118" s="136"/>
      <c r="S118" s="139"/>
      <c r="T118" s="139"/>
      <c r="U118" s="140"/>
      <c r="V118" s="136"/>
      <c r="W118" s="139"/>
      <c r="X118" s="139"/>
      <c r="Y118" s="139"/>
      <c r="Z118" s="140"/>
      <c r="AA118" s="3"/>
      <c r="AB118" s="3"/>
    </row>
    <row r="119" spans="2:28" s="2" customFormat="1" ht="20.149999999999999" customHeight="1" x14ac:dyDescent="0.3">
      <c r="B119" s="2322" t="s">
        <v>94</v>
      </c>
      <c r="C119" s="2376">
        <v>1380</v>
      </c>
      <c r="D119" s="4221" t="str">
        <f>VLOOKUP(C119,DataLabels,HLOOKUP($BA$1,Type,2,FALSE))</f>
        <v>Type of Operation</v>
      </c>
      <c r="E119" s="4221"/>
      <c r="F119" s="4222"/>
      <c r="G119" s="3033"/>
      <c r="H119" s="3034"/>
      <c r="I119" s="3034"/>
      <c r="J119" s="3034"/>
      <c r="K119" s="3034"/>
      <c r="L119" s="3034"/>
      <c r="M119" s="3034"/>
      <c r="N119" s="1330"/>
      <c r="O119" s="2376">
        <v>1390</v>
      </c>
      <c r="P119" s="4221" t="str">
        <f>VLOOKUP(O119,DataLabels,HLOOKUP($BA$1,Type,2,FALSE))</f>
        <v>Type of Motor Control</v>
      </c>
      <c r="Q119" s="4221"/>
      <c r="R119" s="4222"/>
      <c r="S119" s="3033"/>
      <c r="T119" s="3034"/>
      <c r="U119" s="3034"/>
      <c r="V119" s="3034"/>
      <c r="W119" s="3034"/>
      <c r="X119" s="3034"/>
      <c r="Y119" s="3034"/>
      <c r="Z119" s="1331"/>
      <c r="AA119" s="3"/>
      <c r="AB119" s="3"/>
    </row>
    <row r="120" spans="2:28" s="2" customFormat="1" ht="20.149999999999999" customHeight="1" x14ac:dyDescent="0.3">
      <c r="B120" s="1730"/>
      <c r="C120" s="2074"/>
      <c r="D120" s="4071"/>
      <c r="E120" s="4071"/>
      <c r="F120" s="4072"/>
      <c r="G120" s="1904"/>
      <c r="H120" s="1905"/>
      <c r="I120" s="1905"/>
      <c r="J120" s="1905"/>
      <c r="K120" s="1905"/>
      <c r="L120" s="1905"/>
      <c r="M120" s="1905"/>
      <c r="N120" s="55"/>
      <c r="O120" s="2074"/>
      <c r="P120" s="4071"/>
      <c r="Q120" s="4071"/>
      <c r="R120" s="4072"/>
      <c r="S120" s="1904"/>
      <c r="T120" s="1905"/>
      <c r="U120" s="1905"/>
      <c r="V120" s="1905"/>
      <c r="W120" s="1905"/>
      <c r="X120" s="1905"/>
      <c r="Y120" s="1905"/>
      <c r="Z120" s="163"/>
      <c r="AA120" s="3"/>
      <c r="AB120" s="3"/>
    </row>
    <row r="121" spans="2:28" s="2" customFormat="1" ht="20.149999999999999" customHeight="1" x14ac:dyDescent="0.3">
      <c r="B121" s="1730"/>
      <c r="C121" s="2073">
        <v>1400</v>
      </c>
      <c r="D121" s="4096" t="str">
        <f>VLOOKUP(C121,DataLabels,HLOOKUP($BA$1,Type,2,FALSE))</f>
        <v>Controller</v>
      </c>
      <c r="E121" s="4225" t="s">
        <v>72</v>
      </c>
      <c r="F121" s="4226"/>
      <c r="G121" s="2079"/>
      <c r="H121" s="2080"/>
      <c r="I121" s="2080"/>
      <c r="J121" s="2080"/>
      <c r="K121" s="2080"/>
      <c r="L121" s="2080"/>
      <c r="M121" s="2080"/>
      <c r="N121" s="56"/>
      <c r="O121" s="4112">
        <v>1410</v>
      </c>
      <c r="P121" s="4075" t="str">
        <f>VLOOKUP(O121,DataLabels,HLOOKUP($BA$1,Type,2,FALSE))</f>
        <v>TSSA File # for Controller</v>
      </c>
      <c r="Q121" s="4075"/>
      <c r="R121" s="4076"/>
      <c r="S121" s="4202"/>
      <c r="T121" s="4203"/>
      <c r="U121" s="4203"/>
      <c r="V121" s="4203"/>
      <c r="W121" s="4203"/>
      <c r="X121" s="4203"/>
      <c r="Y121" s="4203"/>
      <c r="Z121" s="162"/>
      <c r="AA121" s="3"/>
      <c r="AB121" s="3"/>
    </row>
    <row r="122" spans="2:28" s="2" customFormat="1" ht="20.149999999999999" customHeight="1" x14ac:dyDescent="0.3">
      <c r="B122" s="1730"/>
      <c r="C122" s="2074"/>
      <c r="D122" s="4086"/>
      <c r="E122" s="4213" t="s">
        <v>73</v>
      </c>
      <c r="F122" s="4214"/>
      <c r="G122" s="4204"/>
      <c r="H122" s="4205"/>
      <c r="I122" s="4205"/>
      <c r="J122" s="4205"/>
      <c r="K122" s="4205"/>
      <c r="L122" s="4205"/>
      <c r="M122" s="4205"/>
      <c r="N122" s="55"/>
      <c r="O122" s="4112"/>
      <c r="P122" s="4071"/>
      <c r="Q122" s="4071"/>
      <c r="R122" s="4072"/>
      <c r="S122" s="4204"/>
      <c r="T122" s="4205"/>
      <c r="U122" s="4205"/>
      <c r="V122" s="4205"/>
      <c r="W122" s="4205"/>
      <c r="X122" s="4205"/>
      <c r="Y122" s="4205"/>
      <c r="Z122" s="163"/>
      <c r="AA122" s="3"/>
      <c r="AB122" s="3"/>
    </row>
    <row r="123" spans="2:28" s="2" customFormat="1" ht="20.149999999999999" customHeight="1" x14ac:dyDescent="0.3">
      <c r="B123" s="1730"/>
      <c r="C123" s="4087">
        <v>1412</v>
      </c>
      <c r="D123" s="4084" t="str">
        <f>VLOOKUP(C123,DataLabels,HLOOKUP($BA$1,Type,2,FALSE))</f>
        <v>Operating Devices Location
[8.2.3]</v>
      </c>
      <c r="E123" s="4084"/>
      <c r="F123" s="4085"/>
      <c r="G123" s="4160"/>
      <c r="H123" s="4161"/>
      <c r="I123" s="4161"/>
      <c r="J123" s="4161"/>
      <c r="K123" s="4161"/>
      <c r="L123" s="4161"/>
      <c r="M123" s="4161"/>
      <c r="N123" s="160"/>
      <c r="O123" s="4112">
        <v>1414</v>
      </c>
      <c r="P123" s="4223" t="str">
        <f>VLOOKUP(O123,DataLabels,HLOOKUP($BA$1,Type,2,FALSE))</f>
        <v>Emergency Stop Location
[8.5.2]</v>
      </c>
      <c r="Q123" s="4223"/>
      <c r="R123" s="4224"/>
      <c r="S123" s="4051"/>
      <c r="T123" s="4052"/>
      <c r="U123" s="4052"/>
      <c r="V123" s="4052"/>
      <c r="W123" s="4052"/>
      <c r="X123" s="4052"/>
      <c r="Y123" s="4052"/>
      <c r="Z123" s="162"/>
      <c r="AA123" s="3"/>
      <c r="AB123" s="3"/>
    </row>
    <row r="124" spans="2:28" s="2" customFormat="1" ht="20.149999999999999" customHeight="1" x14ac:dyDescent="0.3">
      <c r="B124" s="1730"/>
      <c r="C124" s="4068"/>
      <c r="D124" s="4071"/>
      <c r="E124" s="4071"/>
      <c r="F124" s="4072"/>
      <c r="G124" s="4204"/>
      <c r="H124" s="4205"/>
      <c r="I124" s="4205"/>
      <c r="J124" s="4205"/>
      <c r="K124" s="4205"/>
      <c r="L124" s="4205"/>
      <c r="M124" s="4205"/>
      <c r="N124" s="55"/>
      <c r="O124" s="4112"/>
      <c r="P124" s="4223"/>
      <c r="Q124" s="4223"/>
      <c r="R124" s="4224"/>
      <c r="S124" s="4051"/>
      <c r="T124" s="4052"/>
      <c r="U124" s="4052"/>
      <c r="V124" s="4052"/>
      <c r="W124" s="4052"/>
      <c r="X124" s="4052"/>
      <c r="Y124" s="4052"/>
      <c r="Z124" s="163"/>
      <c r="AA124" s="3"/>
      <c r="AB124" s="3"/>
    </row>
    <row r="125" spans="2:28" s="2" customFormat="1" ht="20.149999999999999" customHeight="1" x14ac:dyDescent="0.3">
      <c r="B125" s="1730"/>
      <c r="C125" s="4087">
        <v>1411</v>
      </c>
      <c r="D125" s="4084" t="str">
        <f>VLOOKUP(C125,DataLabels,HLOOKUP($BA$1,Type,2,FALSE))</f>
        <v>Alteration scope includes a New Controller</v>
      </c>
      <c r="E125" s="4084"/>
      <c r="F125" s="4085"/>
      <c r="G125" s="3153"/>
      <c r="H125" s="3154"/>
      <c r="I125" s="3154"/>
      <c r="J125" s="3154"/>
      <c r="K125" s="3154"/>
      <c r="L125" s="3154"/>
      <c r="M125" s="3154"/>
      <c r="N125" s="160"/>
      <c r="O125" s="4215">
        <v>101</v>
      </c>
      <c r="P125" s="4217" t="str">
        <f>VLOOKUP(O125,DataLabels,HLOOKUP($BA$1,Type,2,FALSE))</f>
        <v>-</v>
      </c>
      <c r="Q125" s="4217"/>
      <c r="R125" s="4218"/>
      <c r="S125" s="4051"/>
      <c r="T125" s="4052"/>
      <c r="U125" s="4052"/>
      <c r="V125" s="4052"/>
      <c r="W125" s="4052"/>
      <c r="X125" s="4052"/>
      <c r="Y125" s="4052"/>
      <c r="Z125" s="162"/>
      <c r="AA125" s="3"/>
      <c r="AB125" s="3"/>
    </row>
    <row r="126" spans="2:28" s="2" customFormat="1" ht="20.149999999999999" customHeight="1" thickBot="1" x14ac:dyDescent="0.35">
      <c r="B126" s="1731"/>
      <c r="C126" s="4088"/>
      <c r="D126" s="4090"/>
      <c r="E126" s="4090"/>
      <c r="F126" s="4091"/>
      <c r="G126" s="2299"/>
      <c r="H126" s="2300"/>
      <c r="I126" s="2300"/>
      <c r="J126" s="2300"/>
      <c r="K126" s="2300"/>
      <c r="L126" s="2300"/>
      <c r="M126" s="2300"/>
      <c r="N126" s="167"/>
      <c r="O126" s="4216"/>
      <c r="P126" s="4219"/>
      <c r="Q126" s="4219"/>
      <c r="R126" s="4220"/>
      <c r="S126" s="4053"/>
      <c r="T126" s="4054"/>
      <c r="U126" s="4054"/>
      <c r="V126" s="4054"/>
      <c r="W126" s="4054"/>
      <c r="X126" s="4054"/>
      <c r="Y126" s="4054"/>
      <c r="Z126" s="168"/>
      <c r="AA126" s="3"/>
      <c r="AB126" s="3"/>
    </row>
    <row r="127" spans="2:28" s="2" customFormat="1" ht="20.149999999999999" customHeight="1" thickBot="1" x14ac:dyDescent="0.35">
      <c r="B127" s="49"/>
      <c r="C127" s="18"/>
      <c r="D127" s="19"/>
      <c r="E127" s="19"/>
      <c r="F127" s="136"/>
      <c r="G127" s="137"/>
      <c r="H127" s="137"/>
      <c r="I127" s="138"/>
      <c r="J127" s="136"/>
      <c r="K127" s="139"/>
      <c r="L127" s="139"/>
      <c r="M127" s="139"/>
      <c r="N127" s="140"/>
      <c r="O127" s="136"/>
      <c r="P127" s="141"/>
      <c r="Q127" s="140"/>
      <c r="R127" s="136"/>
      <c r="S127" s="139"/>
      <c r="T127" s="139"/>
      <c r="U127" s="140"/>
      <c r="V127" s="136"/>
      <c r="W127" s="139"/>
      <c r="X127" s="139"/>
      <c r="Y127" s="139"/>
      <c r="Z127" s="140"/>
      <c r="AA127" s="3"/>
      <c r="AB127" s="3"/>
    </row>
    <row r="128" spans="2:28" s="2" customFormat="1" ht="20.149999999999999" customHeight="1" x14ac:dyDescent="0.3">
      <c r="B128" s="1729" t="s">
        <v>97</v>
      </c>
      <c r="C128" s="2242">
        <v>1520</v>
      </c>
      <c r="D128" s="2290" t="str">
        <f>VLOOKUP(C128,DataLabels,HLOOKUP($BA$1,Type,2,FALSE))</f>
        <v>Number of Cylinders</v>
      </c>
      <c r="E128" s="2290"/>
      <c r="F128" s="2291"/>
      <c r="G128" s="3036"/>
      <c r="H128" s="3037"/>
      <c r="I128" s="3037"/>
      <c r="J128" s="3037"/>
      <c r="K128" s="3037"/>
      <c r="L128" s="3037"/>
      <c r="M128" s="3037"/>
      <c r="N128" s="181"/>
      <c r="O128" s="2265">
        <v>1530</v>
      </c>
      <c r="P128" s="2290" t="str">
        <f>VLOOKUP(O128,DataLabels,HLOOKUP($BA$1,Type,2,FALSE))</f>
        <v>Number of Stages</v>
      </c>
      <c r="Q128" s="2290"/>
      <c r="R128" s="2291"/>
      <c r="S128" s="3080"/>
      <c r="T128" s="3081"/>
      <c r="U128" s="3081"/>
      <c r="V128" s="3081"/>
      <c r="W128" s="3081"/>
      <c r="X128" s="3081"/>
      <c r="Y128" s="3081"/>
      <c r="Z128" s="60"/>
      <c r="AA128" s="3"/>
      <c r="AB128" s="3"/>
    </row>
    <row r="129" spans="2:28" s="2" customFormat="1" ht="20.149999999999999" customHeight="1" x14ac:dyDescent="0.3">
      <c r="B129" s="1730"/>
      <c r="C129" s="2074"/>
      <c r="D129" s="2288"/>
      <c r="E129" s="2288"/>
      <c r="F129" s="2289"/>
      <c r="G129" s="1904"/>
      <c r="H129" s="1905"/>
      <c r="I129" s="1905"/>
      <c r="J129" s="1905"/>
      <c r="K129" s="1905"/>
      <c r="L129" s="1905"/>
      <c r="M129" s="1905"/>
      <c r="N129" s="183"/>
      <c r="O129" s="2271"/>
      <c r="P129" s="2288"/>
      <c r="Q129" s="2288"/>
      <c r="R129" s="2289"/>
      <c r="S129" s="2665"/>
      <c r="T129" s="2666"/>
      <c r="U129" s="2666"/>
      <c r="V129" s="2666"/>
      <c r="W129" s="2666"/>
      <c r="X129" s="2666"/>
      <c r="Y129" s="2666"/>
      <c r="Z129" s="184"/>
      <c r="AA129" s="3"/>
      <c r="AB129" s="3"/>
    </row>
    <row r="130" spans="2:28" s="2" customFormat="1" ht="20.149999999999999" customHeight="1" x14ac:dyDescent="0.3">
      <c r="B130" s="1730"/>
      <c r="C130" s="2265">
        <v>1540</v>
      </c>
      <c r="D130" s="2237" t="str">
        <f>VLOOKUP(C130,DataLabels,HLOOKUP($BA$1,Type,2,FALSE))</f>
        <v>Cylinder Orientation</v>
      </c>
      <c r="E130" s="2237"/>
      <c r="F130" s="2238"/>
      <c r="G130" s="1902"/>
      <c r="H130" s="1903"/>
      <c r="I130" s="1903"/>
      <c r="J130" s="1903"/>
      <c r="K130" s="1903"/>
      <c r="L130" s="1903"/>
      <c r="M130" s="1903"/>
      <c r="N130" s="185"/>
      <c r="O130" s="2265">
        <v>1550</v>
      </c>
      <c r="P130" s="2276" t="str">
        <f>VLOOKUP(O130,DataLabels,HLOOKUP($BA$1,Type,2,FALSE))</f>
        <v>Cylinder Connection
(direct or 1:2 roped)</v>
      </c>
      <c r="Q130" s="2237"/>
      <c r="R130" s="2238"/>
      <c r="S130" s="1902"/>
      <c r="T130" s="1903"/>
      <c r="U130" s="1903"/>
      <c r="V130" s="1903"/>
      <c r="W130" s="1903"/>
      <c r="X130" s="1903"/>
      <c r="Y130" s="1903"/>
      <c r="Z130" s="179"/>
      <c r="AA130" s="3"/>
      <c r="AB130" s="3"/>
    </row>
    <row r="131" spans="2:28" s="2" customFormat="1" ht="20.149999999999999" customHeight="1" x14ac:dyDescent="0.3">
      <c r="B131" s="1730"/>
      <c r="C131" s="2271"/>
      <c r="D131" s="2288"/>
      <c r="E131" s="2288"/>
      <c r="F131" s="2289"/>
      <c r="G131" s="1904"/>
      <c r="H131" s="1905"/>
      <c r="I131" s="1905"/>
      <c r="J131" s="1905"/>
      <c r="K131" s="1905"/>
      <c r="L131" s="1905"/>
      <c r="M131" s="1905"/>
      <c r="N131" s="183"/>
      <c r="O131" s="2271"/>
      <c r="P131" s="2277"/>
      <c r="Q131" s="2288"/>
      <c r="R131" s="2289"/>
      <c r="S131" s="1904"/>
      <c r="T131" s="1905"/>
      <c r="U131" s="1905"/>
      <c r="V131" s="1905"/>
      <c r="W131" s="1905"/>
      <c r="X131" s="1905"/>
      <c r="Y131" s="1905"/>
      <c r="Z131" s="184"/>
      <c r="AA131" s="3"/>
      <c r="AB131" s="3"/>
    </row>
    <row r="132" spans="2:28" s="2" customFormat="1" ht="20.149999999999999" customHeight="1" x14ac:dyDescent="0.3">
      <c r="B132" s="1730"/>
      <c r="C132" s="2265">
        <v>1570</v>
      </c>
      <c r="D132" s="2276" t="str">
        <f>VLOOKUP(C132,DataLabels,HLOOKUP($BA$1,Type,2,FALSE))</f>
        <v>Plunger O/D
[6.6.1.1]</v>
      </c>
      <c r="E132" s="2238"/>
      <c r="F132" s="239" t="s">
        <v>98</v>
      </c>
      <c r="G132" s="4209"/>
      <c r="H132" s="4210"/>
      <c r="I132" s="61" t="s">
        <v>66</v>
      </c>
      <c r="J132" s="186" t="s">
        <v>99</v>
      </c>
      <c r="K132" s="4209"/>
      <c r="L132" s="4210"/>
      <c r="M132" s="4210"/>
      <c r="N132" s="56" t="s">
        <v>66</v>
      </c>
      <c r="O132" s="2265">
        <v>1560</v>
      </c>
      <c r="P132" s="2276" t="str">
        <f>VLOOKUP(O132,DataLabels,HLOOKUP($BA$1,Type,2,FALSE))</f>
        <v xml:space="preserve">Synchronization Method
</v>
      </c>
      <c r="Q132" s="2237"/>
      <c r="R132" s="2238"/>
      <c r="S132" s="2663"/>
      <c r="T132" s="2664"/>
      <c r="U132" s="2664"/>
      <c r="V132" s="2664"/>
      <c r="W132" s="2664"/>
      <c r="X132" s="2664"/>
      <c r="Y132" s="2664"/>
      <c r="Z132" s="179"/>
      <c r="AA132" s="3"/>
      <c r="AB132" s="3"/>
    </row>
    <row r="133" spans="2:28" s="2" customFormat="1" ht="20.149999999999999" customHeight="1" x14ac:dyDescent="0.3">
      <c r="B133" s="1730"/>
      <c r="C133" s="2271"/>
      <c r="D133" s="2277"/>
      <c r="E133" s="2289"/>
      <c r="F133" s="240" t="s">
        <v>100</v>
      </c>
      <c r="G133" s="4211"/>
      <c r="H133" s="4212"/>
      <c r="I133" s="57" t="s">
        <v>66</v>
      </c>
      <c r="J133" s="187"/>
      <c r="K133" s="2234"/>
      <c r="L133" s="2234"/>
      <c r="M133" s="2234"/>
      <c r="N133" s="62"/>
      <c r="O133" s="2271"/>
      <c r="P133" s="2277"/>
      <c r="Q133" s="2288"/>
      <c r="R133" s="2289"/>
      <c r="S133" s="2665"/>
      <c r="T133" s="2666"/>
      <c r="U133" s="2666"/>
      <c r="V133" s="2666"/>
      <c r="W133" s="2666"/>
      <c r="X133" s="2666"/>
      <c r="Y133" s="2666"/>
      <c r="Z133" s="184"/>
      <c r="AA133" s="3"/>
      <c r="AB133" s="3"/>
    </row>
    <row r="134" spans="2:28" s="2" customFormat="1" ht="20.149999999999999" customHeight="1" x14ac:dyDescent="0.3">
      <c r="B134" s="1730"/>
      <c r="C134" s="2265">
        <v>1580</v>
      </c>
      <c r="D134" s="2276" t="str">
        <f>VLOOKUP(C134,DataLabels,HLOOKUP($BA$1,Type,2,FALSE))</f>
        <v>Plunger Free Length
[6.6.1.1]</v>
      </c>
      <c r="E134" s="2238"/>
      <c r="F134" s="239" t="s">
        <v>101</v>
      </c>
      <c r="G134" s="4209"/>
      <c r="H134" s="4210"/>
      <c r="I134" s="61" t="s">
        <v>66</v>
      </c>
      <c r="J134" s="186" t="s">
        <v>102</v>
      </c>
      <c r="K134" s="4209"/>
      <c r="L134" s="4210"/>
      <c r="M134" s="4210"/>
      <c r="N134" s="56" t="s">
        <v>66</v>
      </c>
      <c r="O134" s="2265">
        <v>1590</v>
      </c>
      <c r="P134" s="2276" t="str">
        <f>VLOOKUP(O134,DataLabels,HLOOKUP($BA$1,Type,2,FALSE))</f>
        <v>Plunger Wall
[6.6.1.1]</v>
      </c>
      <c r="Q134" s="2238"/>
      <c r="R134" s="239" t="s">
        <v>103</v>
      </c>
      <c r="S134" s="4209"/>
      <c r="T134" s="4210"/>
      <c r="U134" s="61" t="s">
        <v>66</v>
      </c>
      <c r="V134" s="186" t="s">
        <v>104</v>
      </c>
      <c r="W134" s="4209"/>
      <c r="X134" s="4210"/>
      <c r="Y134" s="4210"/>
      <c r="Z134" s="177" t="s">
        <v>66</v>
      </c>
      <c r="AA134" s="3"/>
      <c r="AB134" s="3"/>
    </row>
    <row r="135" spans="2:28" s="2" customFormat="1" ht="20.149999999999999" customHeight="1" x14ac:dyDescent="0.3">
      <c r="B135" s="1730"/>
      <c r="C135" s="2271"/>
      <c r="D135" s="2277"/>
      <c r="E135" s="2289"/>
      <c r="F135" s="240" t="s">
        <v>105</v>
      </c>
      <c r="G135" s="4211"/>
      <c r="H135" s="4212"/>
      <c r="I135" s="57" t="s">
        <v>66</v>
      </c>
      <c r="J135" s="187"/>
      <c r="K135" s="2234"/>
      <c r="L135" s="2234"/>
      <c r="M135" s="2234"/>
      <c r="N135" s="62"/>
      <c r="O135" s="2271"/>
      <c r="P135" s="2277"/>
      <c r="Q135" s="2289"/>
      <c r="R135" s="240" t="s">
        <v>106</v>
      </c>
      <c r="S135" s="4211"/>
      <c r="T135" s="4212"/>
      <c r="U135" s="57" t="s">
        <v>66</v>
      </c>
      <c r="V135" s="187"/>
      <c r="W135" s="2234"/>
      <c r="X135" s="2234"/>
      <c r="Y135" s="2234"/>
      <c r="Z135" s="171"/>
      <c r="AA135" s="3"/>
      <c r="AB135" s="3"/>
    </row>
    <row r="136" spans="2:28" s="2" customFormat="1" ht="20.149999999999999" customHeight="1" x14ac:dyDescent="0.3">
      <c r="B136" s="1730"/>
      <c r="C136" s="2265">
        <v>1600</v>
      </c>
      <c r="D136" s="2252" t="str">
        <f>VLOOKUP(C136,DataLabels,HLOOKUP($BA$1,Type,2,FALSE))</f>
        <v>Safety Bulkhead or Double Cylinder
[6.6.7]</v>
      </c>
      <c r="E136" s="2252"/>
      <c r="F136" s="2253"/>
      <c r="G136" s="2663"/>
      <c r="H136" s="2664"/>
      <c r="I136" s="2664"/>
      <c r="J136" s="2664"/>
      <c r="K136" s="2664"/>
      <c r="L136" s="2664"/>
      <c r="M136" s="2664"/>
      <c r="N136" s="188"/>
      <c r="O136" s="3024">
        <v>1610</v>
      </c>
      <c r="P136" s="3027" t="str">
        <f>VLOOKUP(O136,DataLabels,HLOOKUP($BA$1,Type,2,FALSE))</f>
        <v xml:space="preserve">Plunger Weight
</v>
      </c>
      <c r="Q136" s="3028"/>
      <c r="R136" s="3029"/>
      <c r="S136" s="4202"/>
      <c r="T136" s="4203"/>
      <c r="U136" s="4203"/>
      <c r="V136" s="4203"/>
      <c r="W136" s="4203"/>
      <c r="X136" s="4203"/>
      <c r="Y136" s="4203"/>
      <c r="Z136" s="63"/>
      <c r="AA136" s="3"/>
      <c r="AB136" s="3"/>
    </row>
    <row r="137" spans="2:28" s="2" customFormat="1" ht="20.149999999999999" customHeight="1" x14ac:dyDescent="0.3">
      <c r="B137" s="1730"/>
      <c r="C137" s="2271"/>
      <c r="D137" s="2255"/>
      <c r="E137" s="2255"/>
      <c r="F137" s="2256"/>
      <c r="G137" s="2665"/>
      <c r="H137" s="2666"/>
      <c r="I137" s="2666"/>
      <c r="J137" s="2666"/>
      <c r="K137" s="2666"/>
      <c r="L137" s="2666"/>
      <c r="M137" s="2666"/>
      <c r="N137" s="183"/>
      <c r="O137" s="2271"/>
      <c r="P137" s="2277"/>
      <c r="Q137" s="2288"/>
      <c r="R137" s="2289"/>
      <c r="S137" s="4204"/>
      <c r="T137" s="4205"/>
      <c r="U137" s="4205"/>
      <c r="V137" s="4205"/>
      <c r="W137" s="4205"/>
      <c r="X137" s="4205"/>
      <c r="Y137" s="4205"/>
      <c r="Z137" s="163" t="s">
        <v>62</v>
      </c>
      <c r="AA137" s="3"/>
      <c r="AB137" s="3"/>
    </row>
    <row r="138" spans="2:28" s="2" customFormat="1" ht="20.149999999999999" customHeight="1" x14ac:dyDescent="0.3">
      <c r="B138" s="1730"/>
      <c r="C138" s="2073">
        <v>1620</v>
      </c>
      <c r="D138" s="3028" t="str">
        <f>VLOOKUP(C138,DataLabels,HLOOKUP($BA$1,Type,2,FALSE))</f>
        <v xml:space="preserve">Cylinder Corrosion Protection
</v>
      </c>
      <c r="E138" s="3028"/>
      <c r="F138" s="3029"/>
      <c r="G138" s="3871"/>
      <c r="H138" s="3872"/>
      <c r="I138" s="3872"/>
      <c r="J138" s="3872"/>
      <c r="K138" s="3872"/>
      <c r="L138" s="3872"/>
      <c r="M138" s="3872"/>
      <c r="N138" s="185"/>
      <c r="O138" s="4045">
        <v>101</v>
      </c>
      <c r="P138" s="4047" t="str">
        <f>VLOOKUP(O138,DataLabels,HLOOKUP($BA$1,Type,2,FALSE))</f>
        <v>-</v>
      </c>
      <c r="Q138" s="4047"/>
      <c r="R138" s="4048"/>
      <c r="S138" s="4051"/>
      <c r="T138" s="4052"/>
      <c r="U138" s="4052"/>
      <c r="V138" s="4052"/>
      <c r="W138" s="4052"/>
      <c r="X138" s="4052"/>
      <c r="Y138" s="4052"/>
      <c r="Z138" s="162"/>
      <c r="AA138" s="3"/>
      <c r="AB138" s="3"/>
    </row>
    <row r="139" spans="2:28" s="2" customFormat="1" ht="20.149999999999999" customHeight="1" thickBot="1" x14ac:dyDescent="0.35">
      <c r="B139" s="1731"/>
      <c r="C139" s="2235"/>
      <c r="D139" s="2240"/>
      <c r="E139" s="2240"/>
      <c r="F139" s="2241"/>
      <c r="G139" s="3082"/>
      <c r="H139" s="3083"/>
      <c r="I139" s="3083"/>
      <c r="J139" s="3083"/>
      <c r="K139" s="3083"/>
      <c r="L139" s="3083"/>
      <c r="M139" s="3083"/>
      <c r="N139" s="182"/>
      <c r="O139" s="4046"/>
      <c r="P139" s="4049"/>
      <c r="Q139" s="4049"/>
      <c r="R139" s="4050"/>
      <c r="S139" s="4053"/>
      <c r="T139" s="4054"/>
      <c r="U139" s="4054"/>
      <c r="V139" s="4054"/>
      <c r="W139" s="4054"/>
      <c r="X139" s="4054"/>
      <c r="Y139" s="4054"/>
      <c r="Z139" s="168"/>
      <c r="AA139" s="3"/>
      <c r="AB139" s="3"/>
    </row>
    <row r="140" spans="2:28" s="2" customFormat="1" ht="20.149999999999999" customHeight="1" thickBot="1" x14ac:dyDescent="0.35">
      <c r="B140" s="49"/>
      <c r="C140" s="18"/>
      <c r="D140" s="19"/>
      <c r="E140" s="19"/>
      <c r="F140" s="136"/>
      <c r="G140" s="137"/>
      <c r="H140" s="137"/>
      <c r="I140" s="138"/>
      <c r="J140" s="136"/>
      <c r="K140" s="139"/>
      <c r="L140" s="139"/>
      <c r="M140" s="139"/>
      <c r="N140" s="140"/>
      <c r="O140" s="136"/>
      <c r="P140" s="141"/>
      <c r="Q140" s="140"/>
      <c r="R140" s="136"/>
      <c r="S140" s="139"/>
      <c r="T140" s="139"/>
      <c r="U140" s="140"/>
      <c r="V140" s="136"/>
      <c r="W140" s="139"/>
      <c r="X140" s="139"/>
      <c r="Y140" s="139"/>
      <c r="Z140" s="140"/>
      <c r="AA140" s="3"/>
      <c r="AB140" s="3"/>
    </row>
    <row r="141" spans="2:28" s="2" customFormat="1" ht="20.149999999999999" customHeight="1" x14ac:dyDescent="0.3">
      <c r="B141" s="2322" t="s">
        <v>107</v>
      </c>
      <c r="C141" s="2376">
        <v>1630</v>
      </c>
      <c r="D141" s="4199" t="str">
        <f>VLOOKUP(C141,DataLabels,HLOOKUP($BA$1,Type,2,FALSE))</f>
        <v>Control Valve</v>
      </c>
      <c r="E141" s="3866" t="s">
        <v>72</v>
      </c>
      <c r="F141" s="3867"/>
      <c r="G141" s="4200"/>
      <c r="H141" s="4201"/>
      <c r="I141" s="4201"/>
      <c r="J141" s="4201"/>
      <c r="K141" s="4201"/>
      <c r="L141" s="4201"/>
      <c r="M141" s="4201"/>
      <c r="N141" s="189"/>
      <c r="O141" s="3035">
        <v>1640</v>
      </c>
      <c r="P141" s="3868" t="str">
        <f>VLOOKUP(O141,DataLabels,HLOOKUP($BA$1,Type,2,FALSE))</f>
        <v xml:space="preserve">Control Valve Lab &amp; File # if not CSA Listed
</v>
      </c>
      <c r="Q141" s="3031"/>
      <c r="R141" s="3032"/>
      <c r="S141" s="4207"/>
      <c r="T141" s="4208"/>
      <c r="U141" s="4208"/>
      <c r="V141" s="4208"/>
      <c r="W141" s="4208"/>
      <c r="X141" s="4208"/>
      <c r="Y141" s="4208"/>
      <c r="Z141" s="1248"/>
      <c r="AA141" s="3"/>
      <c r="AB141" s="3"/>
    </row>
    <row r="142" spans="2:28" s="2" customFormat="1" ht="20.149999999999999" customHeight="1" x14ac:dyDescent="0.3">
      <c r="B142" s="1730"/>
      <c r="C142" s="2074"/>
      <c r="D142" s="2244"/>
      <c r="E142" s="2263" t="s">
        <v>73</v>
      </c>
      <c r="F142" s="2264"/>
      <c r="G142" s="4097"/>
      <c r="H142" s="4098"/>
      <c r="I142" s="4098"/>
      <c r="J142" s="4098"/>
      <c r="K142" s="4098"/>
      <c r="L142" s="4098"/>
      <c r="M142" s="4098"/>
      <c r="N142" s="55"/>
      <c r="O142" s="2271"/>
      <c r="P142" s="2277"/>
      <c r="Q142" s="2288"/>
      <c r="R142" s="2289"/>
      <c r="S142" s="4097"/>
      <c r="T142" s="4098"/>
      <c r="U142" s="4098"/>
      <c r="V142" s="4098"/>
      <c r="W142" s="4098"/>
      <c r="X142" s="4098"/>
      <c r="Y142" s="4098"/>
      <c r="Z142" s="184"/>
      <c r="AA142" s="3"/>
      <c r="AB142" s="3"/>
    </row>
    <row r="143" spans="2:28" s="2" customFormat="1" ht="20.149999999999999" customHeight="1" x14ac:dyDescent="0.3">
      <c r="B143" s="1730"/>
      <c r="C143" s="2265">
        <v>1650</v>
      </c>
      <c r="D143" s="2276" t="str">
        <f>VLOOKUP(C143,DataLabels,HLOOKUP($BA$1,Type,2,FALSE))</f>
        <v>Speed Limiting Valve
[6.6.5]</v>
      </c>
      <c r="E143" s="2278" t="s">
        <v>72</v>
      </c>
      <c r="F143" s="2279"/>
      <c r="G143" s="4209"/>
      <c r="H143" s="4210"/>
      <c r="I143" s="4210"/>
      <c r="J143" s="4210"/>
      <c r="K143" s="4210"/>
      <c r="L143" s="4210"/>
      <c r="M143" s="4210"/>
      <c r="N143" s="190"/>
      <c r="O143" s="2265">
        <v>1660</v>
      </c>
      <c r="P143" s="2276" t="str">
        <f>VLOOKUP(O143,DataLabels,HLOOKUP($BA$1,Type,2,FALSE))</f>
        <v>Speed Limiting Valve TSSA File No.</v>
      </c>
      <c r="Q143" s="2237"/>
      <c r="R143" s="2238"/>
      <c r="S143" s="4202"/>
      <c r="T143" s="4203"/>
      <c r="U143" s="4203"/>
      <c r="V143" s="4203"/>
      <c r="W143" s="4203"/>
      <c r="X143" s="4203"/>
      <c r="Y143" s="4203"/>
      <c r="Z143" s="63"/>
      <c r="AA143" s="3"/>
      <c r="AB143" s="3"/>
    </row>
    <row r="144" spans="2:28" s="2" customFormat="1" ht="20.149999999999999" customHeight="1" x14ac:dyDescent="0.3">
      <c r="B144" s="1730"/>
      <c r="C144" s="2271"/>
      <c r="D144" s="2277"/>
      <c r="E144" s="2263" t="s">
        <v>73</v>
      </c>
      <c r="F144" s="2264"/>
      <c r="G144" s="4204"/>
      <c r="H144" s="4205"/>
      <c r="I144" s="4205"/>
      <c r="J144" s="4205"/>
      <c r="K144" s="4205"/>
      <c r="L144" s="4205"/>
      <c r="M144" s="4205"/>
      <c r="N144" s="183"/>
      <c r="O144" s="2271"/>
      <c r="P144" s="2277"/>
      <c r="Q144" s="2288"/>
      <c r="R144" s="2289"/>
      <c r="S144" s="4204"/>
      <c r="T144" s="4205"/>
      <c r="U144" s="4205"/>
      <c r="V144" s="4205"/>
      <c r="W144" s="4205"/>
      <c r="X144" s="4205"/>
      <c r="Y144" s="4205"/>
      <c r="Z144" s="184"/>
      <c r="AA144" s="3"/>
      <c r="AB144" s="3"/>
    </row>
    <row r="145" spans="2:54" s="2" customFormat="1" ht="20.149999999999999" customHeight="1" x14ac:dyDescent="0.3">
      <c r="B145" s="1730"/>
      <c r="C145" s="3024">
        <v>1670</v>
      </c>
      <c r="D145" s="3018" t="str">
        <f>VLOOKUP(C145,DataLabels,HLOOKUP($BA$1,Type,2,FALSE))</f>
        <v>Max. (Rated) System Pressure
[6.6.1.3]</v>
      </c>
      <c r="E145" s="3019"/>
      <c r="F145" s="3020"/>
      <c r="G145" s="4206"/>
      <c r="H145" s="4194"/>
      <c r="I145" s="4194"/>
      <c r="J145" s="4194"/>
      <c r="K145" s="4194"/>
      <c r="L145" s="4194"/>
      <c r="M145" s="4194"/>
      <c r="N145" s="188"/>
      <c r="O145" s="4045">
        <v>101</v>
      </c>
      <c r="P145" s="4047" t="str">
        <f>VLOOKUP(O145,DataLabels,HLOOKUP($BA$1,Type,2,FALSE))</f>
        <v>-</v>
      </c>
      <c r="Q145" s="4047"/>
      <c r="R145" s="4048"/>
      <c r="S145" s="4051"/>
      <c r="T145" s="4052"/>
      <c r="U145" s="4052"/>
      <c r="V145" s="4052"/>
      <c r="W145" s="4052"/>
      <c r="X145" s="4052"/>
      <c r="Y145" s="4052"/>
      <c r="Z145" s="162"/>
      <c r="AA145" s="3"/>
      <c r="AB145" s="3"/>
    </row>
    <row r="146" spans="2:54" s="2" customFormat="1" ht="20.149999999999999" customHeight="1" thickBot="1" x14ac:dyDescent="0.35">
      <c r="B146" s="1731"/>
      <c r="C146" s="2266"/>
      <c r="D146" s="2267"/>
      <c r="E146" s="2268"/>
      <c r="F146" s="2269"/>
      <c r="G146" s="4094"/>
      <c r="H146" s="4095"/>
      <c r="I146" s="4095"/>
      <c r="J146" s="4095"/>
      <c r="K146" s="4095"/>
      <c r="L146" s="4095"/>
      <c r="M146" s="4095"/>
      <c r="N146" s="191" t="s">
        <v>108</v>
      </c>
      <c r="O146" s="4046"/>
      <c r="P146" s="4049"/>
      <c r="Q146" s="4049"/>
      <c r="R146" s="4050"/>
      <c r="S146" s="4053"/>
      <c r="T146" s="4054"/>
      <c r="U146" s="4054"/>
      <c r="V146" s="4054"/>
      <c r="W146" s="4054"/>
      <c r="X146" s="4054"/>
      <c r="Y146" s="4054"/>
      <c r="Z146" s="168"/>
      <c r="AA146" s="3"/>
      <c r="AB146" s="3"/>
    </row>
    <row r="147" spans="2:54" s="2" customFormat="1" ht="20.149999999999999" customHeight="1" thickBot="1" x14ac:dyDescent="0.35">
      <c r="B147" s="49"/>
      <c r="C147" s="180"/>
      <c r="D147" s="202"/>
      <c r="E147" s="202"/>
      <c r="F147" s="202"/>
      <c r="G147" s="365"/>
      <c r="H147" s="365"/>
      <c r="I147" s="365"/>
      <c r="J147" s="365"/>
      <c r="K147" s="365"/>
      <c r="L147" s="365"/>
      <c r="M147" s="365"/>
      <c r="N147" s="366"/>
      <c r="O147" s="1"/>
      <c r="P147" s="1"/>
      <c r="Q147" s="1"/>
      <c r="R147" s="1"/>
      <c r="S147" s="1"/>
      <c r="T147" s="1"/>
      <c r="U147" s="1"/>
      <c r="V147" s="1"/>
      <c r="W147" s="1"/>
      <c r="X147" s="1"/>
      <c r="Y147" s="1"/>
      <c r="Z147" s="41"/>
      <c r="AA147" s="3"/>
      <c r="AB147" s="3"/>
    </row>
    <row r="148" spans="2:54" s="2" customFormat="1" ht="20.149999999999999" customHeight="1" x14ac:dyDescent="0.3">
      <c r="B148" s="4180" t="s">
        <v>109</v>
      </c>
      <c r="C148" s="4183" t="str">
        <f>VLOOKUP(B148,DataLabels,HLOOKUP($BA$1,Type,2,FALSE))</f>
        <v>PART C1 - Provide an electrical schematic drawing indicating conformance with Section 8. Contactors and relays used in critical operating circuits shall be clearly identified (see 8.5)</v>
      </c>
      <c r="D148" s="4146"/>
      <c r="E148" s="4146"/>
      <c r="F148" s="4146"/>
      <c r="G148" s="4146"/>
      <c r="H148" s="4146"/>
      <c r="I148" s="4146"/>
      <c r="J148" s="4146"/>
      <c r="K148" s="4146"/>
      <c r="L148" s="4146"/>
      <c r="M148" s="4146"/>
      <c r="N148" s="4146"/>
      <c r="O148" s="4146"/>
      <c r="P148" s="4146"/>
      <c r="Q148" s="4146"/>
      <c r="R148" s="4146"/>
      <c r="S148" s="4146"/>
      <c r="T148" s="4146"/>
      <c r="U148" s="4146"/>
      <c r="V148" s="4146"/>
      <c r="W148" s="4146"/>
      <c r="X148" s="4146"/>
      <c r="Y148" s="4146"/>
      <c r="Z148" s="4147"/>
      <c r="AA148" s="3"/>
      <c r="AB148" s="3"/>
    </row>
    <row r="149" spans="2:54" s="2" customFormat="1" ht="20.149999999999999" customHeight="1" x14ac:dyDescent="0.3">
      <c r="B149" s="4181"/>
      <c r="C149" s="4149"/>
      <c r="D149" s="4149"/>
      <c r="E149" s="4149"/>
      <c r="F149" s="4149"/>
      <c r="G149" s="4149"/>
      <c r="H149" s="4149"/>
      <c r="I149" s="4149"/>
      <c r="J149" s="4149"/>
      <c r="K149" s="4149"/>
      <c r="L149" s="4149"/>
      <c r="M149" s="4149"/>
      <c r="N149" s="4149"/>
      <c r="O149" s="4149"/>
      <c r="P149" s="4149"/>
      <c r="Q149" s="4149"/>
      <c r="R149" s="4149"/>
      <c r="S149" s="4149"/>
      <c r="T149" s="4149"/>
      <c r="U149" s="4149"/>
      <c r="V149" s="4149"/>
      <c r="W149" s="4149"/>
      <c r="X149" s="4149"/>
      <c r="Y149" s="4149"/>
      <c r="Z149" s="4150"/>
      <c r="AA149" s="3"/>
      <c r="AB149" s="3"/>
    </row>
    <row r="150" spans="2:54" s="2" customFormat="1" ht="20.149999999999999" customHeight="1" thickBot="1" x14ac:dyDescent="0.35">
      <c r="B150" s="4182"/>
      <c r="C150" s="4184"/>
      <c r="D150" s="4184"/>
      <c r="E150" s="4184"/>
      <c r="F150" s="4184"/>
      <c r="G150" s="4184"/>
      <c r="H150" s="4184"/>
      <c r="I150" s="4184"/>
      <c r="J150" s="4184"/>
      <c r="K150" s="4184"/>
      <c r="L150" s="4184"/>
      <c r="M150" s="4184"/>
      <c r="N150" s="4184"/>
      <c r="O150" s="4184"/>
      <c r="P150" s="4184"/>
      <c r="Q150" s="4184"/>
      <c r="R150" s="4184"/>
      <c r="S150" s="4184"/>
      <c r="T150" s="4184"/>
      <c r="U150" s="4184"/>
      <c r="V150" s="4184"/>
      <c r="W150" s="4184"/>
      <c r="X150" s="4184"/>
      <c r="Y150" s="4184"/>
      <c r="Z150" s="4185"/>
      <c r="AA150" s="3"/>
      <c r="AB150" s="3"/>
    </row>
    <row r="151" spans="2:54" s="2" customFormat="1" ht="20.149999999999999" customHeight="1" thickBot="1" x14ac:dyDescent="0.35">
      <c r="B151" s="192"/>
      <c r="C151" s="193"/>
      <c r="D151" s="194"/>
      <c r="E151" s="194"/>
      <c r="F151" s="194"/>
      <c r="G151" s="194"/>
      <c r="H151" s="194"/>
      <c r="I151" s="194"/>
      <c r="J151" s="194"/>
      <c r="K151" s="194"/>
      <c r="L151" s="194"/>
      <c r="M151" s="194"/>
      <c r="N151" s="194"/>
      <c r="O151" s="194"/>
      <c r="P151" s="194"/>
      <c r="Q151" s="194"/>
      <c r="R151" s="194"/>
      <c r="S151" s="194"/>
      <c r="T151" s="194"/>
      <c r="U151" s="194"/>
      <c r="V151" s="194"/>
      <c r="W151" s="194"/>
      <c r="X151" s="194"/>
      <c r="Y151" s="194"/>
      <c r="Z151" s="193"/>
      <c r="AA151" s="3"/>
      <c r="AB151" s="3"/>
    </row>
    <row r="152" spans="2:54" s="2" customFormat="1" ht="20.149999999999999" customHeight="1" x14ac:dyDescent="0.3">
      <c r="B152" s="1729" t="s">
        <v>110</v>
      </c>
      <c r="C152" s="4145" t="str">
        <f>VLOOKUP(B152,DataLabels,HLOOKUP($BA$1,Type,2,FALSE))</f>
        <v>PART C2 - In addition to the schematic, provide a written conformance document to explain how compliance with the following requirements are met (where applicable) if it is not possible to demonstrate compliance in the schematic.</v>
      </c>
      <c r="D152" s="4146"/>
      <c r="E152" s="4146"/>
      <c r="F152" s="4146"/>
      <c r="G152" s="4146"/>
      <c r="H152" s="4146"/>
      <c r="I152" s="4146"/>
      <c r="J152" s="4146"/>
      <c r="K152" s="4146"/>
      <c r="L152" s="4146"/>
      <c r="M152" s="4146"/>
      <c r="N152" s="4146"/>
      <c r="O152" s="4146"/>
      <c r="P152" s="4146"/>
      <c r="Q152" s="4146"/>
      <c r="R152" s="4146"/>
      <c r="S152" s="4146"/>
      <c r="T152" s="4146"/>
      <c r="U152" s="4146"/>
      <c r="V152" s="4146"/>
      <c r="W152" s="4146"/>
      <c r="X152" s="4146"/>
      <c r="Y152" s="4146"/>
      <c r="Z152" s="4147"/>
      <c r="AA152" s="3"/>
      <c r="AB152" s="3"/>
    </row>
    <row r="153" spans="2:54" s="2" customFormat="1" ht="20.149999999999999" customHeight="1" thickBot="1" x14ac:dyDescent="0.35">
      <c r="B153" s="1730"/>
      <c r="C153" s="4148"/>
      <c r="D153" s="4149"/>
      <c r="E153" s="4149"/>
      <c r="F153" s="4149"/>
      <c r="G153" s="4149"/>
      <c r="H153" s="4149"/>
      <c r="I153" s="4149"/>
      <c r="J153" s="4149"/>
      <c r="K153" s="4149"/>
      <c r="L153" s="4149"/>
      <c r="M153" s="4149"/>
      <c r="N153" s="4149"/>
      <c r="O153" s="4149"/>
      <c r="P153" s="4149"/>
      <c r="Q153" s="4149"/>
      <c r="R153" s="4149"/>
      <c r="S153" s="4149"/>
      <c r="T153" s="4149"/>
      <c r="U153" s="4149"/>
      <c r="V153" s="4149"/>
      <c r="W153" s="4149"/>
      <c r="X153" s="4149"/>
      <c r="Y153" s="4149"/>
      <c r="Z153" s="4150"/>
      <c r="AA153" s="3"/>
      <c r="AB153" s="3"/>
    </row>
    <row r="154" spans="2:54" s="2" customFormat="1" ht="20.149999999999999" customHeight="1" thickTop="1" thickBot="1" x14ac:dyDescent="0.35">
      <c r="B154" s="1730"/>
      <c r="C154" s="375"/>
      <c r="D154" s="376"/>
      <c r="E154" s="1154" t="s">
        <v>111</v>
      </c>
      <c r="F154" s="376"/>
      <c r="G154" s="376"/>
      <c r="H154" s="1147"/>
      <c r="I154" s="949" t="s">
        <v>2493</v>
      </c>
      <c r="J154" s="376"/>
      <c r="K154" s="376"/>
      <c r="L154" s="376"/>
      <c r="M154" s="376"/>
      <c r="N154" s="376"/>
      <c r="O154" s="378"/>
      <c r="P154" s="376"/>
      <c r="Q154" s="377" t="s">
        <v>111</v>
      </c>
      <c r="R154" s="376"/>
      <c r="S154" s="376"/>
      <c r="T154" s="376"/>
      <c r="U154" s="376"/>
      <c r="V154" s="376"/>
      <c r="W154" s="376"/>
      <c r="X154" s="376"/>
      <c r="Y154" s="376"/>
      <c r="Z154" s="379"/>
      <c r="AA154" s="3"/>
      <c r="AB154" s="3"/>
    </row>
    <row r="155" spans="2:54" s="2" customFormat="1" ht="20.149999999999999" customHeight="1" thickTop="1" thickBot="1" x14ac:dyDescent="0.35">
      <c r="B155" s="1730"/>
      <c r="C155" s="4151" t="s">
        <v>112</v>
      </c>
      <c r="D155" s="1049" t="str">
        <f>LEFT(VLOOKUP(E155+2000,DataLabels,HLOOKUP($BA$1,Type,2,FALSE)),FIND("|",VLOOKUP(E155+2000,DataLabels,HLOOKUP($BA$1,Type,2,FALSE)))-1)</f>
        <v>8.4.2.2</v>
      </c>
      <c r="E155" s="1149">
        <v>1</v>
      </c>
      <c r="F155" s="4165" t="str">
        <f>MID(VLOOKUP(E155+2000,DataLabels,HLOOKUP($BA$1,Type,2,FALSE)),FIND("|",VLOOKUP(E155+2000,DataLabels,HLOOKUP($BA$1,Type,2,FALSE)))+1,256)</f>
        <v>Single Ground / Single Failure</v>
      </c>
      <c r="G155" s="4165"/>
      <c r="H155" s="4165"/>
      <c r="I155" s="4165"/>
      <c r="J155" s="4165"/>
      <c r="K155" s="4165"/>
      <c r="L155" s="4165"/>
      <c r="M155" s="4165"/>
      <c r="N155" s="4166"/>
      <c r="O155" s="4151" t="s">
        <v>112</v>
      </c>
      <c r="P155" s="381" t="str">
        <f>LEFT(VLOOKUP(Q155+2000,DataLabels,HLOOKUP($BA$1,Type,2,FALSE)),FIND("|",VLOOKUP(Q155+2000,DataLabels,HLOOKUP($BA$1,Type,2,FALSE)))-1)</f>
        <v>8.4.2.3</v>
      </c>
      <c r="Q155" s="1149">
        <v>2</v>
      </c>
      <c r="R155" s="4186" t="str">
        <f>MID(VLOOKUP(Q155+2000,DataLabels,HLOOKUP($BA$1,Type,2,FALSE)),FIND("|",VLOOKUP(Q155+2000,DataLabels,HLOOKUP($BA$1,Type,2,FALSE)))+1,256)</f>
        <v>Redundancy and Checking</v>
      </c>
      <c r="S155" s="4187"/>
      <c r="T155" s="4187"/>
      <c r="U155" s="4187"/>
      <c r="V155" s="4187"/>
      <c r="W155" s="4187"/>
      <c r="X155" s="4187"/>
      <c r="Y155" s="4187"/>
      <c r="Z155" s="4188"/>
      <c r="AA155" s="3"/>
      <c r="AB155" s="3"/>
    </row>
    <row r="156" spans="2:54" s="2" customFormat="1" ht="20.149999999999999" customHeight="1" thickTop="1" x14ac:dyDescent="0.3">
      <c r="B156" s="1730"/>
      <c r="C156" s="4177"/>
      <c r="D156" s="195"/>
      <c r="E156" s="1155"/>
      <c r="F156" s="2225"/>
      <c r="G156" s="2226"/>
      <c r="H156" s="2226"/>
      <c r="I156" s="2226"/>
      <c r="J156" s="2226"/>
      <c r="K156" s="2226"/>
      <c r="L156" s="2226"/>
      <c r="M156" s="2226"/>
      <c r="N156" s="2227"/>
      <c r="O156" s="4177"/>
      <c r="P156" s="195"/>
      <c r="Q156" s="196"/>
      <c r="R156" s="2228"/>
      <c r="S156" s="2217"/>
      <c r="T156" s="2217"/>
      <c r="U156" s="2217"/>
      <c r="V156" s="2217"/>
      <c r="W156" s="2217"/>
      <c r="X156" s="2217"/>
      <c r="Y156" s="2217"/>
      <c r="Z156" s="2218"/>
      <c r="AA156" s="3"/>
      <c r="AB156" s="3"/>
    </row>
    <row r="157" spans="2:54" s="2" customFormat="1" ht="20.149999999999999" customHeight="1" x14ac:dyDescent="0.3">
      <c r="B157" s="1730"/>
      <c r="C157" s="4177"/>
      <c r="D157" s="195"/>
      <c r="E157" s="196"/>
      <c r="F157" s="2225"/>
      <c r="G157" s="2226"/>
      <c r="H157" s="2226"/>
      <c r="I157" s="2226"/>
      <c r="J157" s="2226"/>
      <c r="K157" s="2226"/>
      <c r="L157" s="2226"/>
      <c r="M157" s="2226"/>
      <c r="N157" s="2227"/>
      <c r="O157" s="4177"/>
      <c r="P157" s="197"/>
      <c r="Q157" s="196"/>
      <c r="R157" s="2228"/>
      <c r="S157" s="2217"/>
      <c r="T157" s="2217"/>
      <c r="U157" s="2217"/>
      <c r="V157" s="2217"/>
      <c r="W157" s="2217"/>
      <c r="X157" s="2217"/>
      <c r="Y157" s="2217"/>
      <c r="Z157" s="2218"/>
      <c r="AA157" s="3"/>
      <c r="AB157" s="3"/>
    </row>
    <row r="158" spans="2:54" s="2" customFormat="1" ht="20.149999999999999" customHeight="1" x14ac:dyDescent="0.3">
      <c r="B158" s="1730"/>
      <c r="C158" s="4177"/>
      <c r="D158" s="195"/>
      <c r="E158" s="196"/>
      <c r="F158" s="2228"/>
      <c r="G158" s="2217"/>
      <c r="H158" s="2217"/>
      <c r="I158" s="2217"/>
      <c r="J158" s="2217"/>
      <c r="K158" s="2217"/>
      <c r="L158" s="2217"/>
      <c r="M158" s="2217"/>
      <c r="N158" s="2229"/>
      <c r="O158" s="4152"/>
      <c r="P158" s="195"/>
      <c r="Q158" s="196"/>
      <c r="R158" s="2228"/>
      <c r="S158" s="2217"/>
      <c r="T158" s="2217"/>
      <c r="U158" s="2217"/>
      <c r="V158" s="2217"/>
      <c r="W158" s="2217"/>
      <c r="X158" s="2217"/>
      <c r="Y158" s="2217"/>
      <c r="Z158" s="2218"/>
      <c r="AA158" s="3"/>
      <c r="AB158" s="3"/>
    </row>
    <row r="159" spans="2:54" s="2" customFormat="1" ht="20.149999999999999" customHeight="1" x14ac:dyDescent="0.3">
      <c r="B159" s="1730"/>
      <c r="C159" s="4082">
        <v>2100</v>
      </c>
      <c r="D159" s="4154" t="s">
        <v>113</v>
      </c>
      <c r="E159" s="4155"/>
      <c r="F159" s="4155"/>
      <c r="G159" s="4155"/>
      <c r="H159" s="4155" t="s">
        <v>114</v>
      </c>
      <c r="I159" s="4189"/>
      <c r="J159" s="4189"/>
      <c r="K159" s="4189"/>
      <c r="L159" s="4189"/>
      <c r="M159" s="4189"/>
      <c r="N159" s="4190"/>
      <c r="O159" s="4068">
        <v>2110</v>
      </c>
      <c r="P159" s="4191" t="s">
        <v>115</v>
      </c>
      <c r="Q159" s="4191"/>
      <c r="R159" s="4191"/>
      <c r="S159" s="4193"/>
      <c r="T159" s="4194"/>
      <c r="U159" s="4194"/>
      <c r="V159" s="4194"/>
      <c r="W159" s="4194"/>
      <c r="X159" s="4194"/>
      <c r="Y159" s="4194"/>
      <c r="Z159" s="161"/>
      <c r="AA159" s="3"/>
      <c r="AB159" s="3"/>
    </row>
    <row r="160" spans="2:54" s="2" customFormat="1" ht="20.149999999999999" customHeight="1" thickBot="1" x14ac:dyDescent="0.35">
      <c r="B160" s="1731"/>
      <c r="C160" s="4088"/>
      <c r="D160" s="4196" t="s">
        <v>116</v>
      </c>
      <c r="E160" s="4197"/>
      <c r="F160" s="4197"/>
      <c r="G160" s="4197"/>
      <c r="H160" s="4197"/>
      <c r="I160" s="4197"/>
      <c r="J160" s="4197"/>
      <c r="K160" s="4197"/>
      <c r="L160" s="4197"/>
      <c r="M160" s="4197"/>
      <c r="N160" s="4198"/>
      <c r="O160" s="4123"/>
      <c r="P160" s="4192"/>
      <c r="Q160" s="4192"/>
      <c r="R160" s="4192"/>
      <c r="S160" s="4195"/>
      <c r="T160" s="4095"/>
      <c r="U160" s="4095"/>
      <c r="V160" s="4095"/>
      <c r="W160" s="4095"/>
      <c r="X160" s="4095"/>
      <c r="Y160" s="4095"/>
      <c r="Z160" s="168"/>
      <c r="AA160" s="3"/>
      <c r="AB160" s="3"/>
      <c r="AZ160" s="618"/>
      <c r="BA160" s="619"/>
      <c r="BB160" s="636"/>
    </row>
    <row r="161" spans="2:54" s="2" customFormat="1" ht="20.149999999999999" customHeight="1" thickBot="1" x14ac:dyDescent="0.35">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c r="AA161" s="3"/>
      <c r="AB161" s="3"/>
      <c r="AZ161" s="618"/>
      <c r="BA161" s="618"/>
      <c r="BB161" s="636"/>
    </row>
    <row r="162" spans="2:54" s="2" customFormat="1" ht="20.149999999999999" customHeight="1" x14ac:dyDescent="0.3">
      <c r="B162" s="1729" t="s">
        <v>117</v>
      </c>
      <c r="C162" s="4145" t="str">
        <f>VLOOKUP(B162,DataLabels,HLOOKUP($BA$1,Type,2,FALSE))</f>
        <v>PART D1 - Indicate which Operating, Safety Devices and/or Electrical Protective Devices have been PROVIDED.  8.5.(*X) or as referenced.</v>
      </c>
      <c r="D162" s="4146"/>
      <c r="E162" s="4146"/>
      <c r="F162" s="4146"/>
      <c r="G162" s="4146"/>
      <c r="H162" s="4146"/>
      <c r="I162" s="4146"/>
      <c r="J162" s="4146"/>
      <c r="K162" s="4146"/>
      <c r="L162" s="4146"/>
      <c r="M162" s="4146"/>
      <c r="N162" s="4146"/>
      <c r="O162" s="4146"/>
      <c r="P162" s="4146"/>
      <c r="Q162" s="4146"/>
      <c r="R162" s="4146"/>
      <c r="S162" s="4146"/>
      <c r="T162" s="4146"/>
      <c r="U162" s="4146"/>
      <c r="V162" s="4146"/>
      <c r="W162" s="4146"/>
      <c r="X162" s="4146"/>
      <c r="Y162" s="4146"/>
      <c r="Z162" s="4147"/>
      <c r="AA162" s="3"/>
      <c r="AB162" s="3"/>
      <c r="AZ162" s="618"/>
      <c r="BA162" s="620"/>
      <c r="BB162" s="636"/>
    </row>
    <row r="163" spans="2:54" s="2" customFormat="1" ht="20.149999999999999" customHeight="1" thickBot="1" x14ac:dyDescent="0.35">
      <c r="B163" s="1730"/>
      <c r="C163" s="4148"/>
      <c r="D163" s="4149"/>
      <c r="E163" s="4149"/>
      <c r="F163" s="4149"/>
      <c r="G163" s="4149"/>
      <c r="H163" s="4149"/>
      <c r="I163" s="4149"/>
      <c r="J163" s="4149"/>
      <c r="K163" s="4149"/>
      <c r="L163" s="4149"/>
      <c r="M163" s="4149"/>
      <c r="N163" s="4149"/>
      <c r="O163" s="4149"/>
      <c r="P163" s="4149"/>
      <c r="Q163" s="4149"/>
      <c r="R163" s="4149"/>
      <c r="S163" s="4149"/>
      <c r="T163" s="4149"/>
      <c r="U163" s="4149"/>
      <c r="V163" s="4149"/>
      <c r="W163" s="4149"/>
      <c r="X163" s="4149"/>
      <c r="Y163" s="4149"/>
      <c r="Z163" s="4150"/>
      <c r="AA163" s="3"/>
      <c r="AB163" s="3"/>
      <c r="AZ163" s="618"/>
      <c r="BA163" s="802"/>
      <c r="BB163" s="636"/>
    </row>
    <row r="164" spans="2:54" s="2" customFormat="1" ht="20.149999999999999" customHeight="1" thickTop="1" thickBot="1" x14ac:dyDescent="0.35">
      <c r="B164" s="1730"/>
      <c r="C164" s="375"/>
      <c r="D164" s="376"/>
      <c r="E164" s="377" t="s">
        <v>111</v>
      </c>
      <c r="F164" s="376"/>
      <c r="G164" s="376"/>
      <c r="H164" s="1147"/>
      <c r="I164" s="949" t="s">
        <v>2493</v>
      </c>
      <c r="J164" s="376"/>
      <c r="K164" s="376"/>
      <c r="L164" s="376"/>
      <c r="M164" s="376"/>
      <c r="N164" s="376"/>
      <c r="O164" s="378"/>
      <c r="P164" s="378"/>
      <c r="Q164" s="377" t="s">
        <v>111</v>
      </c>
      <c r="R164" s="376"/>
      <c r="S164" s="376"/>
      <c r="T164" s="376"/>
      <c r="U164" s="376"/>
      <c r="V164" s="376"/>
      <c r="W164" s="376"/>
      <c r="X164" s="376"/>
      <c r="Y164" s="376"/>
      <c r="Z164" s="379"/>
      <c r="AA164" s="3"/>
      <c r="AB164" s="3"/>
      <c r="AZ164" s="618"/>
      <c r="BA164" s="619"/>
      <c r="BB164" s="636"/>
    </row>
    <row r="165" spans="2:54" s="2" customFormat="1" ht="20.149999999999999" customHeight="1" thickTop="1" thickBot="1" x14ac:dyDescent="0.35">
      <c r="B165" s="1730"/>
      <c r="C165" s="4151" t="s">
        <v>118</v>
      </c>
      <c r="D165" s="842"/>
      <c r="E165" s="380">
        <v>1</v>
      </c>
      <c r="F165" s="4162" t="str">
        <f t="shared" ref="F165:F181" si="0">LEFT(VLOOKUP(E165+2200,DataLabels,HLOOKUP($BA$1,Type,2,FALSE)),FIND("|",VLOOKUP(E165+2200,DataLabels,HLOOKUP($BA$1,Type,2,FALSE)))-1)</f>
        <v>*2.2(a)</v>
      </c>
      <c r="G165" s="4163"/>
      <c r="H165" s="4179" t="str">
        <f t="shared" ref="H165:H181" si="1">MID(VLOOKUP(E165+2200,DataLabels,HLOOKUP($BA$1,Type,2,FALSE)),FIND("|",VLOOKUP(E165+2200,DataLabels,HLOOKUP($BA$1,Type,2,FALSE)))+1,256)</f>
        <v>Emergency Stop on Carriage</v>
      </c>
      <c r="I165" s="4167"/>
      <c r="J165" s="4167"/>
      <c r="K165" s="4167"/>
      <c r="L165" s="4167"/>
      <c r="M165" s="4167"/>
      <c r="N165" s="4167"/>
      <c r="O165" s="4151" t="s">
        <v>118</v>
      </c>
      <c r="P165" s="842"/>
      <c r="Q165" s="380">
        <v>18</v>
      </c>
      <c r="R165" s="4162" t="str">
        <f t="shared" ref="R165:R177" si="2">LEFT(VLOOKUP(Q165+2200,DataLabels,HLOOKUP($BA$1,Type,2,FALSE)),FIND("|",VLOOKUP(Q165+2200,DataLabels,HLOOKUP($BA$1,Type,2,FALSE)))-1)</f>
        <v/>
      </c>
      <c r="S165" s="4163"/>
      <c r="T165" s="4167" t="str">
        <f t="shared" ref="T165:T177" si="3">MID(VLOOKUP(Q165+2200,DataLabels,HLOOKUP($BA$1,Type,2,FALSE)),FIND("|",VLOOKUP(Q165+2200,DataLabels,HLOOKUP($BA$1,Type,2,FALSE)))+1,256)</f>
        <v/>
      </c>
      <c r="U165" s="4167"/>
      <c r="V165" s="4167"/>
      <c r="W165" s="4167"/>
      <c r="X165" s="4167"/>
      <c r="Y165" s="4167"/>
      <c r="Z165" s="4168"/>
      <c r="AA165" s="3"/>
      <c r="AB165" s="3"/>
      <c r="AZ165" s="618"/>
      <c r="BA165" s="619"/>
      <c r="BB165" s="636"/>
    </row>
    <row r="166" spans="2:54" s="2" customFormat="1" ht="20.149999999999999" customHeight="1" thickTop="1" thickBot="1" x14ac:dyDescent="0.35">
      <c r="B166" s="1730"/>
      <c r="C166" s="4177"/>
      <c r="D166" s="842"/>
      <c r="E166" s="380">
        <v>2</v>
      </c>
      <c r="F166" s="4162" t="str">
        <f t="shared" si="0"/>
        <v>*2.2(b)</v>
      </c>
      <c r="G166" s="4163"/>
      <c r="H166" s="4167" t="str">
        <f t="shared" si="1"/>
        <v>Emergency Stop at Landings</v>
      </c>
      <c r="I166" s="4167"/>
      <c r="J166" s="4167"/>
      <c r="K166" s="4167"/>
      <c r="L166" s="4167"/>
      <c r="M166" s="4167"/>
      <c r="N166" s="4167"/>
      <c r="O166" s="4177"/>
      <c r="P166" s="842"/>
      <c r="Q166" s="1149">
        <v>19</v>
      </c>
      <c r="R166" s="4162" t="str">
        <f t="shared" si="2"/>
        <v>6.6.6</v>
      </c>
      <c r="S166" s="4163"/>
      <c r="T166" s="4167" t="str">
        <f t="shared" si="3"/>
        <v>Anti-Creep Device</v>
      </c>
      <c r="U166" s="4167"/>
      <c r="V166" s="4167"/>
      <c r="W166" s="4167"/>
      <c r="X166" s="4167"/>
      <c r="Y166" s="4167"/>
      <c r="Z166" s="4168"/>
      <c r="AA166" s="3"/>
      <c r="AB166" s="3"/>
      <c r="AZ166" s="618"/>
      <c r="BA166" s="619"/>
      <c r="BB166" s="636"/>
    </row>
    <row r="167" spans="2:54" s="2" customFormat="1" ht="20.149999999999999" customHeight="1" thickTop="1" x14ac:dyDescent="0.3">
      <c r="B167" s="1730"/>
      <c r="C167" s="4177"/>
      <c r="D167" s="842"/>
      <c r="E167" s="380">
        <v>3</v>
      </c>
      <c r="F167" s="4162" t="str">
        <f t="shared" si="0"/>
        <v>*2.3</v>
      </c>
      <c r="G167" s="4163"/>
      <c r="H167" s="4167" t="str">
        <f t="shared" si="1"/>
        <v>E. Stop on Remote Control</v>
      </c>
      <c r="I167" s="4167"/>
      <c r="J167" s="4167"/>
      <c r="K167" s="4167"/>
      <c r="L167" s="4167"/>
      <c r="M167" s="4167"/>
      <c r="N167" s="4167"/>
      <c r="O167" s="4177"/>
      <c r="P167" s="842"/>
      <c r="Q167" s="380">
        <v>20</v>
      </c>
      <c r="R167" s="4162" t="str">
        <f t="shared" si="2"/>
        <v>6.6.8</v>
      </c>
      <c r="S167" s="4163"/>
      <c r="T167" s="4167" t="str">
        <f t="shared" si="3"/>
        <v>Pressure Switch</v>
      </c>
      <c r="U167" s="4167"/>
      <c r="V167" s="4167"/>
      <c r="W167" s="4167"/>
      <c r="X167" s="4167"/>
      <c r="Y167" s="4167"/>
      <c r="Z167" s="4168"/>
      <c r="AA167" s="3"/>
      <c r="AB167" s="3"/>
      <c r="AZ167" s="618"/>
      <c r="BA167" s="619"/>
      <c r="BB167" s="636"/>
    </row>
    <row r="168" spans="2:54" s="2" customFormat="1" ht="20.149999999999999" customHeight="1" thickBot="1" x14ac:dyDescent="0.35">
      <c r="B168" s="1730"/>
      <c r="C168" s="4177"/>
      <c r="D168" s="842"/>
      <c r="E168" s="380">
        <v>4</v>
      </c>
      <c r="F168" s="4162" t="str">
        <f t="shared" si="0"/>
        <v>*3</v>
      </c>
      <c r="G168" s="4163"/>
      <c r="H168" s="4164" t="str">
        <f t="shared" si="1"/>
        <v>Final Terminal Stopping Device</v>
      </c>
      <c r="I168" s="4165"/>
      <c r="J168" s="4165"/>
      <c r="K168" s="4165"/>
      <c r="L168" s="4165"/>
      <c r="M168" s="4165"/>
      <c r="N168" s="4166"/>
      <c r="O168" s="4177"/>
      <c r="P168" s="842"/>
      <c r="Q168" s="380">
        <v>21</v>
      </c>
      <c r="R168" s="4162" t="str">
        <f t="shared" si="2"/>
        <v/>
      </c>
      <c r="S168" s="4163"/>
      <c r="T168" s="4167" t="str">
        <f t="shared" si="3"/>
        <v/>
      </c>
      <c r="U168" s="4167"/>
      <c r="V168" s="4167"/>
      <c r="W168" s="4167"/>
      <c r="X168" s="4167"/>
      <c r="Y168" s="4167"/>
      <c r="Z168" s="4168"/>
      <c r="AA168" s="3"/>
      <c r="AB168" s="3"/>
      <c r="AZ168" s="618"/>
      <c r="BA168" s="619"/>
      <c r="BB168" s="636"/>
    </row>
    <row r="169" spans="2:54" s="2" customFormat="1" ht="20.149999999999999" customHeight="1" thickTop="1" thickBot="1" x14ac:dyDescent="0.35">
      <c r="B169" s="1730"/>
      <c r="C169" s="4177"/>
      <c r="D169" s="842"/>
      <c r="E169" s="382">
        <v>5</v>
      </c>
      <c r="F169" s="4162" t="str">
        <f t="shared" si="0"/>
        <v>*4</v>
      </c>
      <c r="G169" s="4163"/>
      <c r="H169" s="4164" t="str">
        <f t="shared" si="1"/>
        <v>Sensitive Edge / Sensitive Surface</v>
      </c>
      <c r="I169" s="4165"/>
      <c r="J169" s="4165"/>
      <c r="K169" s="4165"/>
      <c r="L169" s="4165"/>
      <c r="M169" s="4165"/>
      <c r="N169" s="4166"/>
      <c r="O169" s="4177"/>
      <c r="P169" s="842"/>
      <c r="Q169" s="1149">
        <v>22</v>
      </c>
      <c r="R169" s="4176" t="str">
        <f t="shared" si="2"/>
        <v>8.2.4</v>
      </c>
      <c r="S169" s="4163"/>
      <c r="T169" s="4167" t="str">
        <f t="shared" si="3"/>
        <v>Automatic Levelling</v>
      </c>
      <c r="U169" s="4167"/>
      <c r="V169" s="4167"/>
      <c r="W169" s="4167"/>
      <c r="X169" s="4167"/>
      <c r="Y169" s="4167"/>
      <c r="Z169" s="4168"/>
      <c r="AA169" s="3"/>
      <c r="AB169" s="3"/>
      <c r="AZ169" s="618"/>
      <c r="BA169" s="619"/>
      <c r="BB169" s="636"/>
    </row>
    <row r="170" spans="2:54" s="2" customFormat="1" ht="20.149999999999999" customHeight="1" thickTop="1" thickBot="1" x14ac:dyDescent="0.35">
      <c r="B170" s="1730"/>
      <c r="C170" s="4177"/>
      <c r="D170" s="842"/>
      <c r="E170" s="1149">
        <v>6</v>
      </c>
      <c r="F170" s="4176" t="str">
        <f t="shared" si="0"/>
        <v>*5, 6.1.2.4</v>
      </c>
      <c r="G170" s="4163"/>
      <c r="H170" s="4164" t="str">
        <f t="shared" si="1"/>
        <v>Slack Belt or Chain Switch</v>
      </c>
      <c r="I170" s="4165"/>
      <c r="J170" s="4165"/>
      <c r="K170" s="4165"/>
      <c r="L170" s="4165"/>
      <c r="M170" s="4165"/>
      <c r="N170" s="4166"/>
      <c r="O170" s="4177"/>
      <c r="P170" s="842"/>
      <c r="Q170" s="380">
        <v>23</v>
      </c>
      <c r="R170" s="4162" t="str">
        <f t="shared" si="2"/>
        <v>8.2.4.1(c)</v>
      </c>
      <c r="S170" s="4163"/>
      <c r="T170" s="4167" t="str">
        <f t="shared" si="3"/>
        <v>Visual Levelling Signal</v>
      </c>
      <c r="U170" s="4167"/>
      <c r="V170" s="4167"/>
      <c r="W170" s="4167"/>
      <c r="X170" s="4167"/>
      <c r="Y170" s="4167"/>
      <c r="Z170" s="4168"/>
      <c r="AA170" s="3"/>
      <c r="AB170" s="3"/>
      <c r="AZ170" s="618"/>
      <c r="BA170" s="619"/>
      <c r="BB170" s="636"/>
    </row>
    <row r="171" spans="2:54" s="2" customFormat="1" ht="20.149999999999999" customHeight="1" thickTop="1" x14ac:dyDescent="0.3">
      <c r="B171" s="1730"/>
      <c r="C171" s="4177"/>
      <c r="D171" s="842"/>
      <c r="E171" s="1148">
        <v>7</v>
      </c>
      <c r="F171" s="4162" t="str">
        <f t="shared" si="0"/>
        <v>*5, 6.2.4</v>
      </c>
      <c r="G171" s="4163"/>
      <c r="H171" s="4164" t="str">
        <f t="shared" si="1"/>
        <v>Drum or Sheave Switch</v>
      </c>
      <c r="I171" s="4165"/>
      <c r="J171" s="4165"/>
      <c r="K171" s="4165"/>
      <c r="L171" s="4165"/>
      <c r="M171" s="4165"/>
      <c r="N171" s="4166"/>
      <c r="O171" s="4177"/>
      <c r="P171" s="842"/>
      <c r="Q171" s="380">
        <v>24</v>
      </c>
      <c r="R171" s="4162" t="str">
        <f t="shared" si="2"/>
        <v/>
      </c>
      <c r="S171" s="4163"/>
      <c r="T171" s="4167" t="str">
        <f t="shared" si="3"/>
        <v/>
      </c>
      <c r="U171" s="4167"/>
      <c r="V171" s="4167"/>
      <c r="W171" s="4167"/>
      <c r="X171" s="4167"/>
      <c r="Y171" s="4167"/>
      <c r="Z171" s="4168"/>
      <c r="AA171" s="3"/>
      <c r="AB171" s="3"/>
      <c r="AZ171" s="618"/>
      <c r="BA171" s="619"/>
      <c r="BB171" s="636"/>
    </row>
    <row r="172" spans="2:54" s="2" customFormat="1" ht="20.149999999999999" customHeight="1" x14ac:dyDescent="0.3">
      <c r="B172" s="1730"/>
      <c r="C172" s="4177"/>
      <c r="D172" s="842"/>
      <c r="E172" s="380">
        <v>8</v>
      </c>
      <c r="F172" s="4162" t="str">
        <f t="shared" si="0"/>
        <v>*5, 7.2.5</v>
      </c>
      <c r="G172" s="4163"/>
      <c r="H172" s="4164" t="str">
        <f t="shared" si="1"/>
        <v>Safeties Switch</v>
      </c>
      <c r="I172" s="4165"/>
      <c r="J172" s="4165"/>
      <c r="K172" s="4165"/>
      <c r="L172" s="4165"/>
      <c r="M172" s="4165"/>
      <c r="N172" s="4166"/>
      <c r="O172" s="4177"/>
      <c r="P172" s="842"/>
      <c r="Q172" s="380">
        <v>25</v>
      </c>
      <c r="R172" s="4162" t="str">
        <f t="shared" si="2"/>
        <v>8.3.1</v>
      </c>
      <c r="S172" s="4163"/>
      <c r="T172" s="4167" t="str">
        <f t="shared" si="3"/>
        <v>Audible Alarm</v>
      </c>
      <c r="U172" s="4167"/>
      <c r="V172" s="4167"/>
      <c r="W172" s="4167"/>
      <c r="X172" s="4167"/>
      <c r="Y172" s="4167"/>
      <c r="Z172" s="4168"/>
      <c r="AA172" s="3"/>
      <c r="AB172" s="3"/>
      <c r="AZ172" s="618"/>
      <c r="BA172" s="619"/>
      <c r="BB172" s="636"/>
    </row>
    <row r="173" spans="2:54" s="2" customFormat="1" ht="20.149999999999999" customHeight="1" x14ac:dyDescent="0.3">
      <c r="B173" s="1730"/>
      <c r="C173" s="4177"/>
      <c r="D173" s="842"/>
      <c r="E173" s="380">
        <v>9</v>
      </c>
      <c r="F173" s="4162" t="str">
        <f t="shared" si="0"/>
        <v>*6, 7.2.6.2</v>
      </c>
      <c r="G173" s="4163"/>
      <c r="H173" s="4164" t="str">
        <f t="shared" si="1"/>
        <v>Foldable Components</v>
      </c>
      <c r="I173" s="4165"/>
      <c r="J173" s="4165"/>
      <c r="K173" s="4165"/>
      <c r="L173" s="4165"/>
      <c r="M173" s="4165"/>
      <c r="N173" s="4166"/>
      <c r="O173" s="4177"/>
      <c r="P173" s="842"/>
      <c r="Q173" s="380">
        <v>26</v>
      </c>
      <c r="R173" s="4162" t="str">
        <f t="shared" si="2"/>
        <v>8.3.4</v>
      </c>
      <c r="S173" s="4163"/>
      <c r="T173" s="4167" t="str">
        <f t="shared" si="3"/>
        <v>Audiovisual Signal</v>
      </c>
      <c r="U173" s="4167"/>
      <c r="V173" s="4167"/>
      <c r="W173" s="4167"/>
      <c r="X173" s="4167"/>
      <c r="Y173" s="4167"/>
      <c r="Z173" s="4168"/>
      <c r="AA173" s="3"/>
      <c r="AB173" s="3"/>
      <c r="AZ173" s="618"/>
      <c r="BA173" s="619"/>
      <c r="BB173" s="636"/>
    </row>
    <row r="174" spans="2:54" s="2" customFormat="1" ht="20.149999999999999" customHeight="1" x14ac:dyDescent="0.3">
      <c r="B174" s="1730"/>
      <c r="C174" s="4177"/>
      <c r="D174" s="842"/>
      <c r="E174" s="380">
        <v>10</v>
      </c>
      <c r="F174" s="4162" t="str">
        <f t="shared" si="0"/>
        <v>*6, 7.4.3.1</v>
      </c>
      <c r="G174" s="4163"/>
      <c r="H174" s="4164" t="str">
        <f t="shared" si="1"/>
        <v>Rotatable Chair</v>
      </c>
      <c r="I174" s="4165"/>
      <c r="J174" s="4165"/>
      <c r="K174" s="4165"/>
      <c r="L174" s="4165"/>
      <c r="M174" s="4165"/>
      <c r="N174" s="4166"/>
      <c r="O174" s="4177"/>
      <c r="P174" s="842"/>
      <c r="Q174" s="380">
        <v>27</v>
      </c>
      <c r="R174" s="4162" t="str">
        <f t="shared" si="2"/>
        <v/>
      </c>
      <c r="S174" s="4163"/>
      <c r="T174" s="4167" t="str">
        <f t="shared" si="3"/>
        <v/>
      </c>
      <c r="U174" s="4167"/>
      <c r="V174" s="4167"/>
      <c r="W174" s="4167"/>
      <c r="X174" s="4167"/>
      <c r="Y174" s="4167"/>
      <c r="Z174" s="4168"/>
      <c r="AA174" s="3"/>
      <c r="AB174" s="3"/>
      <c r="AZ174" s="618"/>
      <c r="BA174" s="619"/>
      <c r="BB174" s="636"/>
    </row>
    <row r="175" spans="2:54" s="2" customFormat="1" ht="20.149999999999999" customHeight="1" x14ac:dyDescent="0.3">
      <c r="B175" s="1730"/>
      <c r="C175" s="4177"/>
      <c r="D175" s="842"/>
      <c r="E175" s="380">
        <v>11</v>
      </c>
      <c r="F175" s="4162" t="str">
        <f t="shared" si="0"/>
        <v>*6, 7.6.3.2</v>
      </c>
      <c r="G175" s="4163"/>
      <c r="H175" s="4164" t="str">
        <f t="shared" si="1"/>
        <v>Safety Flap</v>
      </c>
      <c r="I175" s="4165"/>
      <c r="J175" s="4165"/>
      <c r="K175" s="4165"/>
      <c r="L175" s="4165"/>
      <c r="M175" s="4165"/>
      <c r="N175" s="4166"/>
      <c r="O175" s="4177"/>
      <c r="P175" s="842"/>
      <c r="Q175" s="380">
        <v>28</v>
      </c>
      <c r="R175" s="4162" t="str">
        <f t="shared" si="2"/>
        <v>8.4.4</v>
      </c>
      <c r="S175" s="4163"/>
      <c r="T175" s="4167" t="str">
        <f t="shared" si="3"/>
        <v>Normal Terminal</v>
      </c>
      <c r="U175" s="4167"/>
      <c r="V175" s="4167"/>
      <c r="W175" s="4167"/>
      <c r="X175" s="4167"/>
      <c r="Y175" s="4167"/>
      <c r="Z175" s="4168"/>
      <c r="AA175" s="3"/>
      <c r="AB175" s="3"/>
      <c r="AZ175" s="618"/>
      <c r="BA175" s="619"/>
      <c r="BB175" s="636"/>
    </row>
    <row r="176" spans="2:54" s="2" customFormat="1" ht="20.149999999999999" customHeight="1" x14ac:dyDescent="0.3">
      <c r="B176" s="1730"/>
      <c r="C176" s="4177"/>
      <c r="D176" s="842"/>
      <c r="E176" s="380">
        <v>12</v>
      </c>
      <c r="F176" s="4162" t="str">
        <f t="shared" si="0"/>
        <v>*6, 7.6.5</v>
      </c>
      <c r="G176" s="4163"/>
      <c r="H176" s="4164" t="str">
        <f t="shared" si="1"/>
        <v>Ramps, Flaps, Hinged-Edge Stops</v>
      </c>
      <c r="I176" s="4165"/>
      <c r="J176" s="4165"/>
      <c r="K176" s="4165"/>
      <c r="L176" s="4165"/>
      <c r="M176" s="4165"/>
      <c r="N176" s="4166"/>
      <c r="O176" s="4177"/>
      <c r="P176" s="842"/>
      <c r="Q176" s="380">
        <v>29</v>
      </c>
      <c r="R176" s="4162" t="str">
        <f t="shared" si="2"/>
        <v>8.4.5</v>
      </c>
      <c r="S176" s="4163"/>
      <c r="T176" s="4167" t="str">
        <f t="shared" si="3"/>
        <v>Phase Reversal</v>
      </c>
      <c r="U176" s="4167"/>
      <c r="V176" s="4167"/>
      <c r="W176" s="4167"/>
      <c r="X176" s="4167"/>
      <c r="Y176" s="4167"/>
      <c r="Z176" s="4168"/>
      <c r="AA176" s="3"/>
      <c r="AB176" s="3"/>
      <c r="AZ176" s="618"/>
      <c r="BA176" s="619"/>
      <c r="BB176" s="636"/>
    </row>
    <row r="177" spans="2:54" s="2" customFormat="1" ht="20.149999999999999" customHeight="1" x14ac:dyDescent="0.3">
      <c r="B177" s="1730"/>
      <c r="C177" s="4177"/>
      <c r="D177" s="842"/>
      <c r="E177" s="380">
        <v>13</v>
      </c>
      <c r="F177" s="4162" t="str">
        <f t="shared" si="0"/>
        <v>*7, 7.7.7</v>
      </c>
      <c r="G177" s="4163"/>
      <c r="H177" s="4164" t="str">
        <f t="shared" si="1"/>
        <v>Platform Gate Contact</v>
      </c>
      <c r="I177" s="4165"/>
      <c r="J177" s="4165"/>
      <c r="K177" s="4165"/>
      <c r="L177" s="4165"/>
      <c r="M177" s="4165"/>
      <c r="N177" s="4166"/>
      <c r="O177" s="4177"/>
      <c r="P177" s="842"/>
      <c r="Q177" s="380">
        <v>30</v>
      </c>
      <c r="R177" s="4162" t="str">
        <f t="shared" si="2"/>
        <v/>
      </c>
      <c r="S177" s="4163"/>
      <c r="T177" s="4167" t="str">
        <f t="shared" si="3"/>
        <v/>
      </c>
      <c r="U177" s="4167"/>
      <c r="V177" s="4167"/>
      <c r="W177" s="4167"/>
      <c r="X177" s="4167"/>
      <c r="Y177" s="4167"/>
      <c r="Z177" s="4168"/>
      <c r="AA177" s="3"/>
      <c r="AB177" s="3"/>
      <c r="AZ177" s="618"/>
      <c r="BA177" s="619"/>
      <c r="BB177" s="636"/>
    </row>
    <row r="178" spans="2:54" s="2" customFormat="1" ht="20.149999999999999" customHeight="1" x14ac:dyDescent="0.3">
      <c r="B178" s="1730"/>
      <c r="C178" s="4177"/>
      <c r="D178" s="842"/>
      <c r="E178" s="380">
        <v>14</v>
      </c>
      <c r="F178" s="4162" t="str">
        <f t="shared" si="0"/>
        <v>*7, 7.5.4</v>
      </c>
      <c r="G178" s="4163"/>
      <c r="H178" s="4164" t="str">
        <f t="shared" si="1"/>
        <v>Platform Barrier Contact</v>
      </c>
      <c r="I178" s="4165"/>
      <c r="J178" s="4165"/>
      <c r="K178" s="4165"/>
      <c r="L178" s="4165"/>
      <c r="M178" s="4165"/>
      <c r="N178" s="4166"/>
      <c r="O178" s="4177"/>
      <c r="P178" s="842"/>
      <c r="Q178" s="380">
        <v>31</v>
      </c>
      <c r="R178" s="4162"/>
      <c r="S178" s="4163"/>
      <c r="T178" s="4167"/>
      <c r="U178" s="4167"/>
      <c r="V178" s="4167"/>
      <c r="W178" s="4167"/>
      <c r="X178" s="4167"/>
      <c r="Y178" s="4167"/>
      <c r="Z178" s="4168"/>
      <c r="AA178" s="3"/>
      <c r="AB178" s="3"/>
      <c r="AZ178" s="618"/>
      <c r="BA178" s="619"/>
      <c r="BB178" s="991"/>
    </row>
    <row r="179" spans="2:54" s="2" customFormat="1" ht="20.149999999999999" customHeight="1" x14ac:dyDescent="0.3">
      <c r="B179" s="1730"/>
      <c r="C179" s="4177"/>
      <c r="D179" s="842"/>
      <c r="E179" s="380">
        <v>15</v>
      </c>
      <c r="F179" s="4162" t="str">
        <f t="shared" si="0"/>
        <v>*8, 5.2.3</v>
      </c>
      <c r="G179" s="4163"/>
      <c r="H179" s="4164" t="str">
        <f t="shared" si="1"/>
        <v>Landing Door or Gate Interlocks</v>
      </c>
      <c r="I179" s="4165"/>
      <c r="J179" s="4165"/>
      <c r="K179" s="4165"/>
      <c r="L179" s="4165"/>
      <c r="M179" s="4165"/>
      <c r="N179" s="4166"/>
      <c r="O179" s="4177"/>
      <c r="P179" s="842"/>
      <c r="Q179" s="380">
        <v>32</v>
      </c>
      <c r="R179" s="4162"/>
      <c r="S179" s="4163"/>
      <c r="T179" s="4167"/>
      <c r="U179" s="4167"/>
      <c r="V179" s="4167"/>
      <c r="W179" s="4167"/>
      <c r="X179" s="4167"/>
      <c r="Y179" s="4167"/>
      <c r="Z179" s="4168"/>
      <c r="AA179" s="3"/>
      <c r="AB179" s="3"/>
      <c r="AZ179" s="618"/>
      <c r="BA179" s="619"/>
      <c r="BB179" s="636"/>
    </row>
    <row r="180" spans="2:54" s="2" customFormat="1" ht="20.149999999999999" customHeight="1" x14ac:dyDescent="0.3">
      <c r="B180" s="1730"/>
      <c r="C180" s="4177"/>
      <c r="D180" s="842"/>
      <c r="E180" s="382">
        <v>16</v>
      </c>
      <c r="F180" s="4162" t="str">
        <f t="shared" si="0"/>
        <v>*9</v>
      </c>
      <c r="G180" s="4163"/>
      <c r="H180" s="4164" t="str">
        <f t="shared" si="1"/>
        <v>Pit Stop Switch</v>
      </c>
      <c r="I180" s="4165"/>
      <c r="J180" s="4165"/>
      <c r="K180" s="4165"/>
      <c r="L180" s="4165"/>
      <c r="M180" s="4165"/>
      <c r="N180" s="4166"/>
      <c r="O180" s="4177"/>
      <c r="P180" s="842"/>
      <c r="Q180" s="382">
        <v>33</v>
      </c>
      <c r="R180" s="4162"/>
      <c r="S180" s="4163"/>
      <c r="T180" s="4167"/>
      <c r="U180" s="4167"/>
      <c r="V180" s="4167"/>
      <c r="W180" s="4167"/>
      <c r="X180" s="4167"/>
      <c r="Y180" s="4167"/>
      <c r="Z180" s="4168"/>
      <c r="AA180" s="3"/>
      <c r="AB180" s="3"/>
      <c r="AZ180" s="618"/>
      <c r="BA180" s="619"/>
      <c r="BB180" s="991"/>
    </row>
    <row r="181" spans="2:54" s="2" customFormat="1" ht="20.149999999999999" customHeight="1" thickBot="1" x14ac:dyDescent="0.35">
      <c r="B181" s="1731"/>
      <c r="C181" s="4178"/>
      <c r="D181" s="950"/>
      <c r="E181" s="383">
        <v>17</v>
      </c>
      <c r="F181" s="4169" t="str">
        <f t="shared" si="0"/>
        <v>*10</v>
      </c>
      <c r="G181" s="4170"/>
      <c r="H181" s="4171" t="str">
        <f t="shared" si="1"/>
        <v>Car Top Stop</v>
      </c>
      <c r="I181" s="4172"/>
      <c r="J181" s="4172"/>
      <c r="K181" s="4172"/>
      <c r="L181" s="4172"/>
      <c r="M181" s="4172"/>
      <c r="N181" s="4173"/>
      <c r="O181" s="4178"/>
      <c r="P181" s="950"/>
      <c r="Q181" s="383">
        <v>34</v>
      </c>
      <c r="R181" s="4169"/>
      <c r="S181" s="4170"/>
      <c r="T181" s="4174"/>
      <c r="U181" s="4174"/>
      <c r="V181" s="4174"/>
      <c r="W181" s="4174"/>
      <c r="X181" s="4174"/>
      <c r="Y181" s="4174"/>
      <c r="Z181" s="4175"/>
      <c r="AA181" s="3"/>
      <c r="AB181" s="3"/>
      <c r="AZ181" s="618"/>
      <c r="BA181" s="619"/>
      <c r="BB181" s="636"/>
    </row>
    <row r="182" spans="2:54" s="2" customFormat="1" ht="19.5" customHeight="1" thickBot="1" x14ac:dyDescent="0.35">
      <c r="B182" s="49"/>
      <c r="C182" s="198"/>
      <c r="D182" s="199"/>
      <c r="E182" s="200"/>
      <c r="F182" s="201"/>
      <c r="G182" s="201"/>
      <c r="H182" s="202"/>
      <c r="I182" s="202"/>
      <c r="J182" s="202"/>
      <c r="K182" s="202"/>
      <c r="L182" s="202"/>
      <c r="M182" s="202"/>
      <c r="N182" s="202"/>
      <c r="O182" s="198"/>
      <c r="P182" s="199"/>
      <c r="Q182" s="200"/>
      <c r="R182" s="201"/>
      <c r="S182" s="201"/>
      <c r="T182" s="203"/>
      <c r="U182" s="203"/>
      <c r="V182" s="203"/>
      <c r="W182" s="203"/>
      <c r="X182" s="203"/>
      <c r="Y182" s="203"/>
      <c r="Z182" s="203"/>
      <c r="AA182" s="3"/>
      <c r="AB182" s="3"/>
      <c r="AZ182" s="618"/>
      <c r="BA182" s="619"/>
      <c r="BB182" s="991"/>
    </row>
    <row r="183" spans="2:54" s="2" customFormat="1" ht="20.149999999999999" customHeight="1" x14ac:dyDescent="0.3">
      <c r="B183" s="2171" t="s">
        <v>119</v>
      </c>
      <c r="C183" s="4145" t="str">
        <f>VLOOKUP(B183,DataLabels,HLOOKUP($BA$1,Type,2,FALSE))</f>
        <v>PART D2 - Provide a written test procedure for the items listed below.  Provide a written procedure for the tests of Appendix A2 that cannot be easily demonstrated in the field or for those tests which require specific test instructions to demonstrate compliance.  
In addition written test procedures are required for the [[double boxed]] items from Part C2 and Part D1: when feature is provided.</v>
      </c>
      <c r="D183" s="4146"/>
      <c r="E183" s="4146"/>
      <c r="F183" s="4146"/>
      <c r="G183" s="4146"/>
      <c r="H183" s="4146"/>
      <c r="I183" s="4146"/>
      <c r="J183" s="4146"/>
      <c r="K183" s="4146"/>
      <c r="L183" s="4146"/>
      <c r="M183" s="4146"/>
      <c r="N183" s="4146"/>
      <c r="O183" s="4146"/>
      <c r="P183" s="4146"/>
      <c r="Q183" s="4146"/>
      <c r="R183" s="4146"/>
      <c r="S183" s="4146"/>
      <c r="T183" s="4146"/>
      <c r="U183" s="4146"/>
      <c r="V183" s="4146"/>
      <c r="W183" s="4146"/>
      <c r="X183" s="4146"/>
      <c r="Y183" s="4146"/>
      <c r="Z183" s="4147"/>
      <c r="AA183" s="3"/>
      <c r="AB183" s="3"/>
      <c r="AZ183" s="618"/>
      <c r="BA183" s="619"/>
      <c r="BB183" s="991"/>
    </row>
    <row r="184" spans="2:54" s="2" customFormat="1" ht="20.149999999999999" customHeight="1" x14ac:dyDescent="0.3">
      <c r="B184" s="2172"/>
      <c r="C184" s="4148"/>
      <c r="D184" s="4149"/>
      <c r="E184" s="4149"/>
      <c r="F184" s="4149"/>
      <c r="G184" s="4149"/>
      <c r="H184" s="4149"/>
      <c r="I184" s="4149"/>
      <c r="J184" s="4149"/>
      <c r="K184" s="4149"/>
      <c r="L184" s="4149"/>
      <c r="M184" s="4149"/>
      <c r="N184" s="4149"/>
      <c r="O184" s="4149"/>
      <c r="P184" s="4149"/>
      <c r="Q184" s="4149"/>
      <c r="R184" s="4149"/>
      <c r="S184" s="4149"/>
      <c r="T184" s="4149"/>
      <c r="U184" s="4149"/>
      <c r="V184" s="4149"/>
      <c r="W184" s="4149"/>
      <c r="X184" s="4149"/>
      <c r="Y184" s="4149"/>
      <c r="Z184" s="4150"/>
      <c r="AA184" s="3"/>
      <c r="AB184" s="3"/>
      <c r="AZ184" s="618"/>
      <c r="BA184" s="619"/>
      <c r="BB184" s="636"/>
    </row>
    <row r="185" spans="2:54" s="2" customFormat="1" ht="20.149999999999999" customHeight="1" x14ac:dyDescent="0.3">
      <c r="B185" s="2172"/>
      <c r="C185" s="4148"/>
      <c r="D185" s="4149"/>
      <c r="E185" s="4149"/>
      <c r="F185" s="4149"/>
      <c r="G185" s="4149"/>
      <c r="H185" s="4149"/>
      <c r="I185" s="4149"/>
      <c r="J185" s="4149"/>
      <c r="K185" s="4149"/>
      <c r="L185" s="4149"/>
      <c r="M185" s="4149"/>
      <c r="N185" s="4149"/>
      <c r="O185" s="4149"/>
      <c r="P185" s="4149"/>
      <c r="Q185" s="4149"/>
      <c r="R185" s="4149"/>
      <c r="S185" s="4149"/>
      <c r="T185" s="4149"/>
      <c r="U185" s="4149"/>
      <c r="V185" s="4149"/>
      <c r="W185" s="4149"/>
      <c r="X185" s="4149"/>
      <c r="Y185" s="4149"/>
      <c r="Z185" s="4150"/>
      <c r="AA185" s="3"/>
      <c r="AB185" s="3"/>
      <c r="AZ185" s="671"/>
      <c r="BA185" s="619"/>
      <c r="BB185" s="991"/>
    </row>
    <row r="186" spans="2:54" s="2" customFormat="1" ht="20.149999999999999" customHeight="1" x14ac:dyDescent="0.3">
      <c r="B186" s="2172"/>
      <c r="C186" s="4148"/>
      <c r="D186" s="4149"/>
      <c r="E186" s="4149"/>
      <c r="F186" s="4149"/>
      <c r="G186" s="4149"/>
      <c r="H186" s="4149"/>
      <c r="I186" s="4149"/>
      <c r="J186" s="4149"/>
      <c r="K186" s="4149"/>
      <c r="L186" s="4149"/>
      <c r="M186" s="4149"/>
      <c r="N186" s="4149"/>
      <c r="O186" s="4149"/>
      <c r="P186" s="4149"/>
      <c r="Q186" s="4149"/>
      <c r="R186" s="4149"/>
      <c r="S186" s="4149"/>
      <c r="T186" s="4149"/>
      <c r="U186" s="4149"/>
      <c r="V186" s="4149"/>
      <c r="W186" s="4149"/>
      <c r="X186" s="4149"/>
      <c r="Y186" s="4149"/>
      <c r="Z186" s="4150"/>
      <c r="AA186" s="3"/>
      <c r="AB186" s="3"/>
      <c r="AZ186" s="618"/>
      <c r="BA186" s="619"/>
      <c r="BB186" s="991"/>
    </row>
    <row r="187" spans="2:54" s="2" customFormat="1" ht="20.149999999999999" customHeight="1" x14ac:dyDescent="0.3">
      <c r="B187" s="2172"/>
      <c r="C187" s="4148"/>
      <c r="D187" s="4149"/>
      <c r="E187" s="4149"/>
      <c r="F187" s="4149"/>
      <c r="G187" s="4149"/>
      <c r="H187" s="4149"/>
      <c r="I187" s="4149"/>
      <c r="J187" s="4149"/>
      <c r="K187" s="4149"/>
      <c r="L187" s="4149"/>
      <c r="M187" s="4149"/>
      <c r="N187" s="4149"/>
      <c r="O187" s="4149"/>
      <c r="P187" s="4149"/>
      <c r="Q187" s="4149"/>
      <c r="R187" s="4149"/>
      <c r="S187" s="4149"/>
      <c r="T187" s="4149"/>
      <c r="U187" s="4149"/>
      <c r="V187" s="4149"/>
      <c r="W187" s="4149"/>
      <c r="X187" s="4149"/>
      <c r="Y187" s="4149"/>
      <c r="Z187" s="4150"/>
      <c r="AA187" s="3"/>
      <c r="AB187" s="3"/>
      <c r="AZ187" s="618"/>
      <c r="BA187" s="619"/>
      <c r="BB187" s="991"/>
    </row>
    <row r="188" spans="2:54" s="2" customFormat="1" ht="20.149999999999999" customHeight="1" x14ac:dyDescent="0.3">
      <c r="B188" s="2172"/>
      <c r="C188" s="386"/>
      <c r="D188" s="387"/>
      <c r="E188" s="377" t="s">
        <v>111</v>
      </c>
      <c r="F188" s="387"/>
      <c r="G188" s="387"/>
      <c r="H188" s="387"/>
      <c r="I188" s="387"/>
      <c r="J188" s="387"/>
      <c r="K188" s="387"/>
      <c r="L188" s="387"/>
      <c r="M188" s="387"/>
      <c r="N188" s="387"/>
      <c r="O188" s="387"/>
      <c r="P188" s="387"/>
      <c r="Q188" s="377" t="s">
        <v>111</v>
      </c>
      <c r="R188" s="387"/>
      <c r="S188" s="387"/>
      <c r="T188" s="387"/>
      <c r="U188" s="387"/>
      <c r="V188" s="387"/>
      <c r="W188" s="387"/>
      <c r="X188" s="387"/>
      <c r="Y188" s="387"/>
      <c r="Z188" s="388"/>
      <c r="AA188" s="3"/>
      <c r="AB188" s="3"/>
      <c r="AZ188" s="618"/>
      <c r="BA188" s="619"/>
      <c r="BB188" s="991"/>
    </row>
    <row r="189" spans="2:54" s="2" customFormat="1" ht="20.149999999999999" customHeight="1" x14ac:dyDescent="0.3">
      <c r="B189" s="2172"/>
      <c r="C189" s="4151" t="s">
        <v>120</v>
      </c>
      <c r="D189" s="204" t="str">
        <f>LEFT(VLOOKUP(E189+2300,DataLabels,HLOOKUP($BA$1,Type,2,FALSE)),FIND("|",VLOOKUP(E189+2300,DataLabels,HLOOKUP($BA$1,Type,2,FALSE)))-1)</f>
        <v/>
      </c>
      <c r="E189" s="382">
        <v>1</v>
      </c>
      <c r="F189" s="2225" t="str">
        <f>MID(VLOOKUP(E189+2300,DataLabels,HLOOKUP($BA$1,Type,2,FALSE)),FIND("|",VLOOKUP(E189+2300,DataLabels,HLOOKUP($BA$1,Type,2,FALSE)))+1,256)</f>
        <v/>
      </c>
      <c r="G189" s="2226"/>
      <c r="H189" s="2226"/>
      <c r="I189" s="2226"/>
      <c r="J189" s="2226"/>
      <c r="K189" s="2226"/>
      <c r="L189" s="2226"/>
      <c r="M189" s="2226"/>
      <c r="N189" s="2227"/>
      <c r="O189" s="4151" t="s">
        <v>120</v>
      </c>
      <c r="P189" s="204" t="str">
        <f>LEFT(VLOOKUP(Q189+2300,DataLabels,HLOOKUP($BA$1,Type,2,FALSE)),FIND("|",VLOOKUP(Q189+2300,DataLabels,HLOOKUP($BA$1,Type,2,FALSE)))-1)</f>
        <v/>
      </c>
      <c r="Q189" s="382">
        <v>3</v>
      </c>
      <c r="R189" s="2226" t="str">
        <f>MID(VLOOKUP(Q189+2300,DataLabels,HLOOKUP($BA$1,Type,2,FALSE)),FIND("|",VLOOKUP(Q189+2300,DataLabels,HLOOKUP($BA$1,Type,2,FALSE)))+1,256)</f>
        <v/>
      </c>
      <c r="S189" s="2226"/>
      <c r="T189" s="2226"/>
      <c r="U189" s="2226"/>
      <c r="V189" s="2226"/>
      <c r="W189" s="2226"/>
      <c r="X189" s="2226"/>
      <c r="Y189" s="2226"/>
      <c r="Z189" s="4153"/>
      <c r="AA189" s="3"/>
      <c r="AB189" s="3"/>
      <c r="AZ189" s="618"/>
      <c r="BA189" s="619"/>
      <c r="BB189" s="991"/>
    </row>
    <row r="190" spans="2:54" s="2" customFormat="1" ht="20.149999999999999" customHeight="1" x14ac:dyDescent="0.3">
      <c r="B190" s="2172"/>
      <c r="C190" s="4152"/>
      <c r="D190" s="205" t="str">
        <f>LEFT(VLOOKUP(E190+2300,DataLabels,HLOOKUP($BA$1,Type,2,FALSE)),FIND("|",VLOOKUP(E190+2300,DataLabels,HLOOKUP($BA$1,Type,2,FALSE)))-1)</f>
        <v/>
      </c>
      <c r="E190" s="380">
        <v>2</v>
      </c>
      <c r="F190" s="2225" t="str">
        <f>MID(VLOOKUP(E190+2300,DataLabels,HLOOKUP($BA$1,Type,2,FALSE)),FIND("|",VLOOKUP(E190+2300,DataLabels,HLOOKUP($BA$1,Type,2,FALSE)))+1,256)</f>
        <v/>
      </c>
      <c r="G190" s="2226"/>
      <c r="H190" s="2226"/>
      <c r="I190" s="2226"/>
      <c r="J190" s="2226"/>
      <c r="K190" s="2226"/>
      <c r="L190" s="2226"/>
      <c r="M190" s="2226"/>
      <c r="N190" s="2227"/>
      <c r="O190" s="4152"/>
      <c r="P190" s="205" t="str">
        <f>LEFT(VLOOKUP(Q190+2300,DataLabels,HLOOKUP($BA$1,Type,2,FALSE)),FIND("|",VLOOKUP(Q190+2300,DataLabels,HLOOKUP($BA$1,Type,2,FALSE)))-1)</f>
        <v/>
      </c>
      <c r="Q190" s="380">
        <v>4</v>
      </c>
      <c r="R190" s="2225" t="str">
        <f>MID(VLOOKUP(Q190+2300,DataLabels,HLOOKUP($BA$1,Type,2,FALSE)),FIND("|",VLOOKUP(Q190+2300,DataLabels,HLOOKUP($BA$1,Type,2,FALSE)))+1,256)</f>
        <v/>
      </c>
      <c r="S190" s="2226"/>
      <c r="T190" s="2226"/>
      <c r="U190" s="2226"/>
      <c r="V190" s="2226"/>
      <c r="W190" s="2226"/>
      <c r="X190" s="2226"/>
      <c r="Y190" s="2226"/>
      <c r="Z190" s="4153"/>
      <c r="AA190" s="3"/>
      <c r="AB190" s="3"/>
      <c r="AZ190" s="618"/>
      <c r="BA190" s="619"/>
      <c r="BB190" s="991"/>
    </row>
    <row r="191" spans="2:54" s="2" customFormat="1" ht="20.149999999999999" customHeight="1" x14ac:dyDescent="0.3">
      <c r="B191" s="2172"/>
      <c r="C191" s="4082">
        <v>2400</v>
      </c>
      <c r="D191" s="4154" t="s">
        <v>121</v>
      </c>
      <c r="E191" s="4155"/>
      <c r="F191" s="4155"/>
      <c r="G191" s="4155"/>
      <c r="H191" s="4155" t="s">
        <v>114</v>
      </c>
      <c r="I191" s="4155"/>
      <c r="J191" s="4155"/>
      <c r="K191" s="4155"/>
      <c r="L191" s="4155"/>
      <c r="M191" s="4155"/>
      <c r="N191" s="4156"/>
      <c r="O191" s="4082">
        <v>2410</v>
      </c>
      <c r="P191" s="4157" t="s">
        <v>122</v>
      </c>
      <c r="Q191" s="4158"/>
      <c r="R191" s="4159"/>
      <c r="S191" s="4160"/>
      <c r="T191" s="4161"/>
      <c r="U191" s="4161"/>
      <c r="V191" s="4161"/>
      <c r="W191" s="4161"/>
      <c r="X191" s="4161"/>
      <c r="Y191" s="4161"/>
      <c r="Z191" s="161"/>
      <c r="AA191" s="3"/>
      <c r="AB191" s="3"/>
      <c r="AZ191" s="618"/>
      <c r="BA191" s="619"/>
      <c r="BB191" s="636"/>
    </row>
    <row r="192" spans="2:54" s="2" customFormat="1" ht="20.149999999999999" customHeight="1" thickBot="1" x14ac:dyDescent="0.35">
      <c r="B192" s="2172"/>
      <c r="C192" s="4082"/>
      <c r="D192" s="4154" t="s">
        <v>123</v>
      </c>
      <c r="E192" s="4155"/>
      <c r="F192" s="4155"/>
      <c r="G192" s="4155"/>
      <c r="H192" s="384"/>
      <c r="I192" s="384"/>
      <c r="J192" s="384"/>
      <c r="K192" s="384"/>
      <c r="L192" s="384"/>
      <c r="M192" s="384"/>
      <c r="N192" s="385"/>
      <c r="O192" s="4082"/>
      <c r="P192" s="4157"/>
      <c r="Q192" s="4158"/>
      <c r="R192" s="4159"/>
      <c r="S192" s="4160"/>
      <c r="T192" s="4161"/>
      <c r="U192" s="4161"/>
      <c r="V192" s="4161"/>
      <c r="W192" s="4161"/>
      <c r="X192" s="4161"/>
      <c r="Y192" s="4161"/>
      <c r="Z192" s="161"/>
      <c r="AA192" s="3"/>
      <c r="AB192" s="3"/>
      <c r="AZ192" s="618"/>
      <c r="BA192" s="619"/>
      <c r="BB192" s="991"/>
    </row>
    <row r="193" spans="2:54" s="2" customFormat="1" ht="20.149999999999999" customHeight="1" thickBot="1" x14ac:dyDescent="0.35">
      <c r="B193" s="34"/>
      <c r="C193" s="35"/>
      <c r="D193" s="36"/>
      <c r="E193" s="36"/>
      <c r="F193" s="36"/>
      <c r="G193" s="338"/>
      <c r="H193" s="338"/>
      <c r="I193" s="338"/>
      <c r="J193" s="338"/>
      <c r="K193" s="338"/>
      <c r="L193" s="338"/>
      <c r="M193" s="338"/>
      <c r="N193" s="339"/>
      <c r="O193" s="83"/>
      <c r="P193" s="83"/>
      <c r="Q193" s="83"/>
      <c r="R193" s="83"/>
      <c r="S193" s="83"/>
      <c r="T193" s="83"/>
      <c r="U193" s="83"/>
      <c r="V193" s="83"/>
      <c r="W193" s="83"/>
      <c r="X193" s="83"/>
      <c r="Y193" s="83"/>
      <c r="Z193" s="83"/>
      <c r="AA193" s="3"/>
      <c r="AB193" s="3"/>
      <c r="AZ193" s="618"/>
      <c r="BA193" s="619"/>
      <c r="BB193" s="991"/>
    </row>
    <row r="194" spans="2:54" s="2" customFormat="1" ht="20.149999999999999" customHeight="1" x14ac:dyDescent="0.3">
      <c r="B194" s="1729" t="s">
        <v>124</v>
      </c>
      <c r="C194" s="4142" t="s">
        <v>125</v>
      </c>
      <c r="D194" s="4143"/>
      <c r="E194" s="4143"/>
      <c r="F194" s="4143"/>
      <c r="G194" s="4143"/>
      <c r="H194" s="4143"/>
      <c r="I194" s="4143"/>
      <c r="J194" s="4143"/>
      <c r="K194" s="4143"/>
      <c r="L194" s="4143"/>
      <c r="M194" s="4143"/>
      <c r="N194" s="4143"/>
      <c r="O194" s="4143"/>
      <c r="P194" s="4143"/>
      <c r="Q194" s="4143"/>
      <c r="R194" s="4143"/>
      <c r="S194" s="4143"/>
      <c r="T194" s="4143"/>
      <c r="U194" s="4143"/>
      <c r="V194" s="4143"/>
      <c r="W194" s="4143"/>
      <c r="X194" s="4143"/>
      <c r="Y194" s="4143"/>
      <c r="Z194" s="4144"/>
      <c r="AA194" s="3"/>
      <c r="AB194" s="3"/>
      <c r="AZ194" s="618"/>
      <c r="BA194" s="619"/>
      <c r="BB194" s="991"/>
    </row>
    <row r="195" spans="2:54" s="2" customFormat="1" ht="20.149999999999999" customHeight="1" x14ac:dyDescent="0.3">
      <c r="B195" s="1730"/>
      <c r="C195" s="4087">
        <v>3000</v>
      </c>
      <c r="D195" s="4096" t="str">
        <f>VLOOKUP(C195,DataLabels,HLOOKUP($BA$1,Type,2,FALSE))</f>
        <v>Applicable Safety Code</v>
      </c>
      <c r="E195" s="4075"/>
      <c r="F195" s="4076"/>
      <c r="G195" s="1902" t="s">
        <v>2124</v>
      </c>
      <c r="H195" s="1903"/>
      <c r="I195" s="1903"/>
      <c r="J195" s="1903"/>
      <c r="K195" s="1903"/>
      <c r="L195" s="1903"/>
      <c r="M195" s="1903"/>
      <c r="N195" s="54"/>
      <c r="O195" s="2073">
        <v>3010</v>
      </c>
      <c r="P195" s="4075" t="str">
        <f>VLOOKUP(O195,DataLabels,HLOOKUP($BA$1,Type,2,FALSE))</f>
        <v>Safety Code Edition</v>
      </c>
      <c r="Q195" s="4075"/>
      <c r="R195" s="4076"/>
      <c r="S195" s="1902" t="s">
        <v>1181</v>
      </c>
      <c r="T195" s="1903"/>
      <c r="U195" s="1903"/>
      <c r="V195" s="1903"/>
      <c r="W195" s="1903"/>
      <c r="X195" s="1903"/>
      <c r="Y195" s="1903"/>
      <c r="Z195" s="2190"/>
      <c r="AA195" s="3"/>
      <c r="AB195" s="3"/>
      <c r="AZ195" s="618"/>
      <c r="BA195" s="619"/>
      <c r="BB195" s="991"/>
    </row>
    <row r="196" spans="2:54" s="2" customFormat="1" ht="20.149999999999999" customHeight="1" x14ac:dyDescent="0.3">
      <c r="B196" s="1730"/>
      <c r="C196" s="4068"/>
      <c r="D196" s="4086"/>
      <c r="E196" s="4071"/>
      <c r="F196" s="4072"/>
      <c r="G196" s="1904"/>
      <c r="H196" s="1905"/>
      <c r="I196" s="1905"/>
      <c r="J196" s="1905"/>
      <c r="K196" s="1905"/>
      <c r="L196" s="1905"/>
      <c r="M196" s="1905"/>
      <c r="N196" s="55"/>
      <c r="O196" s="2074"/>
      <c r="P196" s="4071"/>
      <c r="Q196" s="4071"/>
      <c r="R196" s="4072"/>
      <c r="S196" s="1904"/>
      <c r="T196" s="1905"/>
      <c r="U196" s="1905"/>
      <c r="V196" s="1905"/>
      <c r="W196" s="1905"/>
      <c r="X196" s="1905"/>
      <c r="Y196" s="1905"/>
      <c r="Z196" s="2191"/>
      <c r="AA196" s="3"/>
      <c r="AB196" s="3"/>
      <c r="AZ196" s="618"/>
      <c r="BA196" s="619"/>
      <c r="BB196" s="1146"/>
    </row>
    <row r="197" spans="2:54" s="2" customFormat="1" ht="20.149999999999999" customHeight="1" x14ac:dyDescent="0.3">
      <c r="B197" s="1730"/>
      <c r="C197" s="4087">
        <v>3020</v>
      </c>
      <c r="D197" s="4096" t="str">
        <f>VLOOKUP(C197,DataLabels,HLOOKUP($BA$1,Type,2,FALSE))</f>
        <v>Ontario Building Code</v>
      </c>
      <c r="E197" s="4075"/>
      <c r="F197" s="4076"/>
      <c r="G197" s="4092"/>
      <c r="H197" s="4093"/>
      <c r="I197" s="4093"/>
      <c r="J197" s="4093"/>
      <c r="K197" s="4093"/>
      <c r="L197" s="4093"/>
      <c r="M197" s="4093"/>
      <c r="N197" s="54"/>
      <c r="O197" s="206"/>
      <c r="P197" s="207"/>
      <c r="Q197" s="207"/>
      <c r="R197" s="207"/>
      <c r="S197" s="208"/>
      <c r="T197" s="208"/>
      <c r="U197" s="208"/>
      <c r="V197" s="208"/>
      <c r="W197" s="208"/>
      <c r="X197" s="208"/>
      <c r="Y197" s="208"/>
      <c r="Z197" s="162"/>
      <c r="AA197" s="3"/>
      <c r="AB197" s="3"/>
      <c r="AZ197" s="618"/>
      <c r="BA197" s="619"/>
      <c r="BB197" s="1146"/>
    </row>
    <row r="198" spans="2:54" s="2" customFormat="1" ht="20.149999999999999" customHeight="1" x14ac:dyDescent="0.3">
      <c r="B198" s="1730"/>
      <c r="C198" s="4068"/>
      <c r="D198" s="4086"/>
      <c r="E198" s="4071"/>
      <c r="F198" s="4072"/>
      <c r="G198" s="4097"/>
      <c r="H198" s="4098"/>
      <c r="I198" s="4098"/>
      <c r="J198" s="4098"/>
      <c r="K198" s="4098"/>
      <c r="L198" s="4098"/>
      <c r="M198" s="4098"/>
      <c r="N198" s="55"/>
      <c r="O198" s="209"/>
      <c r="P198" s="210"/>
      <c r="Q198" s="210"/>
      <c r="R198" s="210"/>
      <c r="S198" s="211"/>
      <c r="T198" s="211"/>
      <c r="U198" s="211"/>
      <c r="V198" s="211"/>
      <c r="W198" s="211"/>
      <c r="X198" s="211"/>
      <c r="Y198" s="211"/>
      <c r="Z198" s="161"/>
      <c r="AA198" s="3"/>
      <c r="AB198" s="3"/>
      <c r="AZ198" s="618"/>
      <c r="BA198" s="619"/>
      <c r="BB198" s="991"/>
    </row>
    <row r="199" spans="2:54" s="2" customFormat="1" ht="20.149999999999999" customHeight="1" x14ac:dyDescent="0.3">
      <c r="B199" s="1730"/>
      <c r="C199" s="4087">
        <v>3030</v>
      </c>
      <c r="D199" s="4096" t="str">
        <f>VLOOKUP(C199,DataLabels,HLOOKUP($BA$1,Type,2,FALSE))</f>
        <v>Ontario Electrical Safety Code</v>
      </c>
      <c r="E199" s="4075"/>
      <c r="F199" s="4076"/>
      <c r="G199" s="4092"/>
      <c r="H199" s="4093"/>
      <c r="I199" s="4093"/>
      <c r="J199" s="4093"/>
      <c r="K199" s="4093"/>
      <c r="L199" s="4093"/>
      <c r="M199" s="4093"/>
      <c r="N199" s="54"/>
      <c r="O199" s="209"/>
      <c r="P199" s="210"/>
      <c r="Q199" s="210"/>
      <c r="R199" s="210"/>
      <c r="S199" s="211"/>
      <c r="T199" s="211"/>
      <c r="U199" s="211"/>
      <c r="V199" s="211"/>
      <c r="W199" s="211"/>
      <c r="X199" s="211"/>
      <c r="Y199" s="211"/>
      <c r="Z199" s="161"/>
      <c r="AA199" s="3"/>
      <c r="AB199" s="3"/>
      <c r="AZ199" s="618"/>
      <c r="BA199" s="619"/>
      <c r="BB199" s="991"/>
    </row>
    <row r="200" spans="2:54" s="2" customFormat="1" ht="20.149999999999999" customHeight="1" x14ac:dyDescent="0.3">
      <c r="B200" s="1730"/>
      <c r="C200" s="4068"/>
      <c r="D200" s="4086"/>
      <c r="E200" s="4071"/>
      <c r="F200" s="4072"/>
      <c r="G200" s="4097"/>
      <c r="H200" s="4098"/>
      <c r="I200" s="4098"/>
      <c r="J200" s="4098"/>
      <c r="K200" s="4098"/>
      <c r="L200" s="4098"/>
      <c r="M200" s="4098"/>
      <c r="N200" s="55"/>
      <c r="O200" s="209"/>
      <c r="P200" s="210"/>
      <c r="Q200" s="210"/>
      <c r="R200" s="210"/>
      <c r="S200" s="211"/>
      <c r="T200" s="211"/>
      <c r="U200" s="211"/>
      <c r="V200" s="211"/>
      <c r="W200" s="211"/>
      <c r="X200" s="211"/>
      <c r="Y200" s="211"/>
      <c r="Z200" s="161"/>
      <c r="AA200" s="3"/>
      <c r="AB200" s="3"/>
    </row>
    <row r="201" spans="2:54" s="2" customFormat="1" ht="20.149999999999999" customHeight="1" x14ac:dyDescent="0.3">
      <c r="B201" s="1730"/>
      <c r="C201" s="4087">
        <v>3040</v>
      </c>
      <c r="D201" s="4136" t="str">
        <f>VLOOKUP(C201,DataLabels,HLOOKUP($BA$1,Type,2,FALSE))</f>
        <v>Other</v>
      </c>
      <c r="E201" s="4137"/>
      <c r="F201" s="4138"/>
      <c r="G201" s="4092"/>
      <c r="H201" s="4093"/>
      <c r="I201" s="4093"/>
      <c r="J201" s="4093"/>
      <c r="K201" s="4093"/>
      <c r="L201" s="4093"/>
      <c r="M201" s="4093"/>
      <c r="N201" s="54"/>
      <c r="O201" s="209"/>
      <c r="P201" s="210"/>
      <c r="Q201" s="210"/>
      <c r="R201" s="210"/>
      <c r="S201" s="211"/>
      <c r="T201" s="211"/>
      <c r="U201" s="211"/>
      <c r="V201" s="211"/>
      <c r="W201" s="211"/>
      <c r="X201" s="211"/>
      <c r="Y201" s="211"/>
      <c r="Z201" s="161"/>
      <c r="AA201" s="3"/>
      <c r="AB201" s="3"/>
    </row>
    <row r="202" spans="2:54" s="2" customFormat="1" ht="20.149999999999999" customHeight="1" x14ac:dyDescent="0.3">
      <c r="B202" s="1730"/>
      <c r="C202" s="4068"/>
      <c r="D202" s="4139"/>
      <c r="E202" s="4140"/>
      <c r="F202" s="4141"/>
      <c r="G202" s="4097"/>
      <c r="H202" s="4098"/>
      <c r="I202" s="4098"/>
      <c r="J202" s="4098"/>
      <c r="K202" s="4098"/>
      <c r="L202" s="4098"/>
      <c r="M202" s="4098"/>
      <c r="N202" s="55"/>
      <c r="O202" s="209"/>
      <c r="P202" s="210"/>
      <c r="Q202" s="210"/>
      <c r="R202" s="210"/>
      <c r="S202" s="211"/>
      <c r="T202" s="211"/>
      <c r="U202" s="211"/>
      <c r="V202" s="211"/>
      <c r="W202" s="211"/>
      <c r="X202" s="211"/>
      <c r="Y202" s="211"/>
      <c r="Z202" s="161"/>
      <c r="AA202" s="3"/>
      <c r="AB202" s="3"/>
    </row>
    <row r="203" spans="2:54" s="2" customFormat="1" ht="20.149999999999999" customHeight="1" x14ac:dyDescent="0.3">
      <c r="B203" s="1730"/>
      <c r="C203" s="2073">
        <v>3050</v>
      </c>
      <c r="D203" s="4075" t="str">
        <f>VLOOKUP(C203,DataLabels,HLOOKUP($BA$1,Type,2,FALSE))</f>
        <v xml:space="preserve">Applicable Safety Code for Controller </v>
      </c>
      <c r="E203" s="4075"/>
      <c r="F203" s="4076"/>
      <c r="G203" s="4077" t="s">
        <v>1181</v>
      </c>
      <c r="H203" s="4078"/>
      <c r="I203" s="4078"/>
      <c r="J203" s="4078"/>
      <c r="K203" s="4078"/>
      <c r="L203" s="4078"/>
      <c r="M203" s="4078"/>
      <c r="N203" s="395"/>
      <c r="O203" s="209"/>
      <c r="P203" s="210"/>
      <c r="Q203" s="210"/>
      <c r="R203" s="210"/>
      <c r="S203" s="211"/>
      <c r="T203" s="211"/>
      <c r="U203" s="211"/>
      <c r="V203" s="211"/>
      <c r="W203" s="211"/>
      <c r="X203" s="211"/>
      <c r="Y203" s="211"/>
      <c r="Z203" s="161"/>
      <c r="AA203" s="3"/>
      <c r="AB203" s="3"/>
    </row>
    <row r="204" spans="2:54" s="2" customFormat="1" ht="20.149999999999999" customHeight="1" x14ac:dyDescent="0.3">
      <c r="B204" s="1730"/>
      <c r="C204" s="2074"/>
      <c r="D204" s="4071"/>
      <c r="E204" s="4071"/>
      <c r="F204" s="4072"/>
      <c r="G204" s="4079"/>
      <c r="H204" s="4080"/>
      <c r="I204" s="4080"/>
      <c r="J204" s="4080"/>
      <c r="K204" s="4080"/>
      <c r="L204" s="4080"/>
      <c r="M204" s="4080"/>
      <c r="N204" s="396"/>
      <c r="O204" s="209"/>
      <c r="P204" s="210"/>
      <c r="Q204" s="210"/>
      <c r="R204" s="210"/>
      <c r="S204" s="211"/>
      <c r="T204" s="211"/>
      <c r="U204" s="211"/>
      <c r="V204" s="211"/>
      <c r="W204" s="211"/>
      <c r="X204" s="211"/>
      <c r="Y204" s="211"/>
      <c r="Z204" s="161"/>
      <c r="AA204" s="3"/>
      <c r="AB204" s="3"/>
    </row>
    <row r="205" spans="2:54" s="2" customFormat="1" ht="20.149999999999999" customHeight="1" x14ac:dyDescent="0.3">
      <c r="B205" s="1730"/>
      <c r="C205" s="4087">
        <v>3060</v>
      </c>
      <c r="D205" s="4075">
        <f>VLOOKUP(C205,DataLabels,HLOOKUP($BA$1,Type,2,FALSE))</f>
        <v>0</v>
      </c>
      <c r="E205" s="4075"/>
      <c r="F205" s="4076"/>
      <c r="G205" s="4132"/>
      <c r="H205" s="4133"/>
      <c r="I205" s="4133"/>
      <c r="J205" s="4133"/>
      <c r="K205" s="4133"/>
      <c r="L205" s="4133"/>
      <c r="M205" s="4133"/>
      <c r="N205" s="395"/>
      <c r="O205" s="209"/>
      <c r="P205" s="210"/>
      <c r="Q205" s="210"/>
      <c r="R205" s="210"/>
      <c r="S205" s="211"/>
      <c r="T205" s="211"/>
      <c r="U205" s="211"/>
      <c r="V205" s="211"/>
      <c r="W205" s="211"/>
      <c r="X205" s="211"/>
      <c r="Y205" s="211"/>
      <c r="Z205" s="161"/>
      <c r="AA205" s="3"/>
      <c r="AB205" s="3"/>
    </row>
    <row r="206" spans="2:54" s="2" customFormat="1" ht="20.149999999999999" customHeight="1" x14ac:dyDescent="0.3">
      <c r="B206" s="1730"/>
      <c r="C206" s="4068"/>
      <c r="D206" s="4071"/>
      <c r="E206" s="4071"/>
      <c r="F206" s="4072"/>
      <c r="G206" s="4134"/>
      <c r="H206" s="4135"/>
      <c r="I206" s="4135"/>
      <c r="J206" s="4135"/>
      <c r="K206" s="4135"/>
      <c r="L206" s="4135"/>
      <c r="M206" s="4135"/>
      <c r="N206" s="396"/>
      <c r="O206" s="209"/>
      <c r="P206" s="210"/>
      <c r="Q206" s="210"/>
      <c r="R206" s="210"/>
      <c r="S206" s="211"/>
      <c r="T206" s="211"/>
      <c r="U206" s="211"/>
      <c r="V206" s="211"/>
      <c r="W206" s="211"/>
      <c r="X206" s="211"/>
      <c r="Y206" s="211"/>
      <c r="Z206" s="161"/>
      <c r="AA206" s="3"/>
      <c r="AB206" s="3"/>
    </row>
    <row r="207" spans="2:54" s="2" customFormat="1" ht="20.149999999999999" customHeight="1" x14ac:dyDescent="0.3">
      <c r="B207" s="1730"/>
      <c r="C207" s="4087">
        <v>3070</v>
      </c>
      <c r="D207" s="4096" t="str">
        <f>VLOOKUP(C207,DataLabels,HLOOKUP($BA$1,Type,2,FALSE))</f>
        <v>Welded Steel Construction
(Metal Arc Welding)</v>
      </c>
      <c r="E207" s="4075"/>
      <c r="F207" s="4076"/>
      <c r="G207" s="4092"/>
      <c r="H207" s="4093"/>
      <c r="I207" s="4093"/>
      <c r="J207" s="4093"/>
      <c r="K207" s="4093"/>
      <c r="L207" s="4093"/>
      <c r="M207" s="4093"/>
      <c r="N207" s="54"/>
      <c r="O207" s="209"/>
      <c r="P207" s="210"/>
      <c r="Q207" s="210"/>
      <c r="R207" s="210"/>
      <c r="S207" s="211"/>
      <c r="T207" s="211"/>
      <c r="U207" s="211"/>
      <c r="V207" s="211"/>
      <c r="W207" s="211"/>
      <c r="X207" s="211"/>
      <c r="Y207" s="211"/>
      <c r="Z207" s="161"/>
      <c r="AA207" s="3"/>
      <c r="AB207" s="3"/>
    </row>
    <row r="208" spans="2:54" s="2" customFormat="1" ht="20.149999999999999" customHeight="1" x14ac:dyDescent="0.3">
      <c r="B208" s="1730"/>
      <c r="C208" s="4068"/>
      <c r="D208" s="4086"/>
      <c r="E208" s="4071"/>
      <c r="F208" s="4072"/>
      <c r="G208" s="4097"/>
      <c r="H208" s="4098"/>
      <c r="I208" s="4098"/>
      <c r="J208" s="4098"/>
      <c r="K208" s="4098"/>
      <c r="L208" s="4098"/>
      <c r="M208" s="4098"/>
      <c r="N208" s="55"/>
      <c r="O208" s="212"/>
      <c r="P208" s="166"/>
      <c r="Q208" s="166"/>
      <c r="R208" s="166"/>
      <c r="S208" s="213"/>
      <c r="T208" s="213"/>
      <c r="U208" s="213"/>
      <c r="V208" s="213"/>
      <c r="W208" s="213"/>
      <c r="X208" s="213"/>
      <c r="Y208" s="213"/>
      <c r="Z208" s="163"/>
      <c r="AA208" s="3"/>
      <c r="AB208" s="3"/>
    </row>
    <row r="209" spans="2:28" s="2" customFormat="1" ht="20.149999999999999" customHeight="1" x14ac:dyDescent="0.3">
      <c r="B209" s="1730"/>
      <c r="C209" s="4087">
        <v>3080</v>
      </c>
      <c r="D209" s="4096" t="str">
        <f>VLOOKUP(C209,DataLabels,HLOOKUP($BA$1,Type,2,FALSE))</f>
        <v>FACTORY WELDS
Cert. of Companies for Fusion Welding of Steel</v>
      </c>
      <c r="E209" s="4075"/>
      <c r="F209" s="4076"/>
      <c r="G209" s="4092"/>
      <c r="H209" s="4093"/>
      <c r="I209" s="4093"/>
      <c r="J209" s="4093"/>
      <c r="K209" s="4093"/>
      <c r="L209" s="4093"/>
      <c r="M209" s="4093"/>
      <c r="N209" s="54"/>
      <c r="O209" s="4087">
        <v>3090</v>
      </c>
      <c r="P209" s="4096" t="str">
        <f>VLOOKUP(O209,DataLabels,HLOOKUP($BA$1,Type,2,FALSE))</f>
        <v>FACTORY WELDS
Name of Certified Company</v>
      </c>
      <c r="Q209" s="4075"/>
      <c r="R209" s="4076"/>
      <c r="S209" s="4092"/>
      <c r="T209" s="4093"/>
      <c r="U209" s="4093"/>
      <c r="V209" s="4093"/>
      <c r="W209" s="4093"/>
      <c r="X209" s="4093"/>
      <c r="Y209" s="4093"/>
      <c r="Z209" s="162"/>
      <c r="AA209" s="3"/>
      <c r="AB209" s="3"/>
    </row>
    <row r="210" spans="2:28" s="2" customFormat="1" ht="20.149999999999999" customHeight="1" x14ac:dyDescent="0.3">
      <c r="B210" s="1730"/>
      <c r="C210" s="4068"/>
      <c r="D210" s="4086"/>
      <c r="E210" s="4071"/>
      <c r="F210" s="4072"/>
      <c r="G210" s="4097"/>
      <c r="H210" s="4098"/>
      <c r="I210" s="4098"/>
      <c r="J210" s="4098"/>
      <c r="K210" s="4098"/>
      <c r="L210" s="4098"/>
      <c r="M210" s="4098"/>
      <c r="N210" s="55"/>
      <c r="O210" s="4068"/>
      <c r="P210" s="4086"/>
      <c r="Q210" s="4071"/>
      <c r="R210" s="4072"/>
      <c r="S210" s="4097"/>
      <c r="T210" s="4098"/>
      <c r="U210" s="4098"/>
      <c r="V210" s="4098"/>
      <c r="W210" s="4098"/>
      <c r="X210" s="4098"/>
      <c r="Y210" s="4098"/>
      <c r="Z210" s="163"/>
      <c r="AA210" s="3"/>
      <c r="AB210" s="3"/>
    </row>
    <row r="211" spans="2:28" s="2" customFormat="1" ht="20.149999999999999" customHeight="1" x14ac:dyDescent="0.3">
      <c r="B211" s="1730"/>
      <c r="C211" s="4087">
        <v>3100</v>
      </c>
      <c r="D211" s="4083" t="str">
        <f>VLOOKUP(C211,DataLabels,HLOOKUP($BA$1,Type,2,FALSE))</f>
        <v>FIELD WELDS
Cert. of Companies for Fusion Welding of Steel</v>
      </c>
      <c r="E211" s="4084"/>
      <c r="F211" s="4085"/>
      <c r="G211" s="4092"/>
      <c r="H211" s="4093"/>
      <c r="I211" s="4093"/>
      <c r="J211" s="4093"/>
      <c r="K211" s="4093"/>
      <c r="L211" s="4093"/>
      <c r="M211" s="4093"/>
      <c r="N211" s="54"/>
      <c r="O211" s="4087">
        <v>3110</v>
      </c>
      <c r="P211" s="4096" t="str">
        <f>VLOOKUP(O211,DataLabels,HLOOKUP($BA$1,Type,2,FALSE))</f>
        <v>FIELD WELDS
Name of Certified Company</v>
      </c>
      <c r="Q211" s="4075"/>
      <c r="R211" s="4076"/>
      <c r="S211" s="4092"/>
      <c r="T211" s="4093"/>
      <c r="U211" s="4093"/>
      <c r="V211" s="4093"/>
      <c r="W211" s="4093"/>
      <c r="X211" s="4093"/>
      <c r="Y211" s="4093"/>
      <c r="Z211" s="162"/>
      <c r="AA211" s="3"/>
      <c r="AB211" s="3"/>
    </row>
    <row r="212" spans="2:28" s="2" customFormat="1" ht="20.149999999999999" customHeight="1" thickBot="1" x14ac:dyDescent="0.35">
      <c r="B212" s="1731"/>
      <c r="C212" s="4088"/>
      <c r="D212" s="4089"/>
      <c r="E212" s="4090"/>
      <c r="F212" s="4091"/>
      <c r="G212" s="4094"/>
      <c r="H212" s="4095"/>
      <c r="I212" s="4095"/>
      <c r="J212" s="4095"/>
      <c r="K212" s="4095"/>
      <c r="L212" s="4095"/>
      <c r="M212" s="4095"/>
      <c r="N212" s="167"/>
      <c r="O212" s="4088"/>
      <c r="P212" s="4089"/>
      <c r="Q212" s="4090"/>
      <c r="R212" s="4091"/>
      <c r="S212" s="4094"/>
      <c r="T212" s="4095"/>
      <c r="U212" s="4095"/>
      <c r="V212" s="4095"/>
      <c r="W212" s="4095"/>
      <c r="X212" s="4095"/>
      <c r="Y212" s="4095"/>
      <c r="Z212" s="168"/>
      <c r="AA212" s="3"/>
      <c r="AB212" s="3"/>
    </row>
    <row r="213" spans="2:28" s="2" customFormat="1" ht="20.149999999999999" customHeight="1" thickBot="1" x14ac:dyDescent="0.35">
      <c r="B213" s="49"/>
      <c r="C213" s="18"/>
      <c r="D213" s="214"/>
      <c r="E213" s="214"/>
      <c r="F213" s="214"/>
      <c r="G213" s="215"/>
      <c r="H213" s="215"/>
      <c r="I213" s="215"/>
      <c r="J213" s="215"/>
      <c r="K213" s="215"/>
      <c r="L213" s="215"/>
      <c r="M213" s="215"/>
      <c r="N213" s="21"/>
      <c r="O213" s="18"/>
      <c r="P213" s="19"/>
      <c r="Q213" s="19"/>
      <c r="R213" s="19"/>
      <c r="S213" s="139"/>
      <c r="T213" s="139"/>
      <c r="U213" s="139"/>
      <c r="V213" s="139"/>
      <c r="W213" s="139"/>
      <c r="X213" s="139"/>
      <c r="Y213" s="139"/>
      <c r="Z213" s="21"/>
      <c r="AA213" s="3"/>
      <c r="AB213" s="3"/>
    </row>
    <row r="214" spans="2:28" s="2" customFormat="1" ht="20.149999999999999" customHeight="1" x14ac:dyDescent="0.3">
      <c r="B214" s="1729" t="s">
        <v>128</v>
      </c>
      <c r="C214" s="4111">
        <v>3120</v>
      </c>
      <c r="D214" s="4113" t="str">
        <f>VLOOKUP(C214,DataLabels,HLOOKUP($BA$1,Type,2,FALSE))</f>
        <v>Director's Order Applicable to this Submission</v>
      </c>
      <c r="E214" s="4113"/>
      <c r="F214" s="4114"/>
      <c r="G214" s="4117"/>
      <c r="H214" s="4118"/>
      <c r="I214" s="4118"/>
      <c r="J214" s="4118"/>
      <c r="K214" s="4118"/>
      <c r="L214" s="4118"/>
      <c r="M214" s="4118"/>
      <c r="N214" s="4118"/>
      <c r="O214" s="4118"/>
      <c r="P214" s="4118"/>
      <c r="Q214" s="4118"/>
      <c r="R214" s="4118"/>
      <c r="S214" s="4118"/>
      <c r="T214" s="4118"/>
      <c r="U214" s="4118"/>
      <c r="V214" s="4118"/>
      <c r="W214" s="4118"/>
      <c r="X214" s="4118"/>
      <c r="Y214" s="4118"/>
      <c r="Z214" s="4119"/>
      <c r="AA214" s="3"/>
      <c r="AB214" s="3"/>
    </row>
    <row r="215" spans="2:28" s="2" customFormat="1" ht="20.149999999999999" customHeight="1" x14ac:dyDescent="0.3">
      <c r="B215" s="1730"/>
      <c r="C215" s="4112"/>
      <c r="D215" s="4115"/>
      <c r="E215" s="4115"/>
      <c r="F215" s="4116"/>
      <c r="G215" s="4120"/>
      <c r="H215" s="4121"/>
      <c r="I215" s="4121"/>
      <c r="J215" s="4121"/>
      <c r="K215" s="4121"/>
      <c r="L215" s="4121"/>
      <c r="M215" s="4121"/>
      <c r="N215" s="4121"/>
      <c r="O215" s="4121"/>
      <c r="P215" s="4121"/>
      <c r="Q215" s="4121"/>
      <c r="R215" s="4121"/>
      <c r="S215" s="4121"/>
      <c r="T215" s="4121"/>
      <c r="U215" s="4121"/>
      <c r="V215" s="4121"/>
      <c r="W215" s="4121"/>
      <c r="X215" s="4121"/>
      <c r="Y215" s="4121"/>
      <c r="Z215" s="4122"/>
      <c r="AA215" s="3"/>
      <c r="AB215" s="3"/>
    </row>
    <row r="216" spans="2:28" s="2" customFormat="1" ht="20.149999999999999" customHeight="1" x14ac:dyDescent="0.3">
      <c r="B216" s="1730"/>
      <c r="C216" s="4112">
        <v>3130</v>
      </c>
      <c r="D216" s="4115" t="str">
        <f>VLOOKUP(C216,DataLabels,HLOOKUP($BA$1,Type,2,FALSE))</f>
        <v>Manufacturer's Bulletins Applicable to this Submission</v>
      </c>
      <c r="E216" s="4115"/>
      <c r="F216" s="4116"/>
      <c r="G216" s="4126"/>
      <c r="H216" s="4127"/>
      <c r="I216" s="4127"/>
      <c r="J216" s="4127"/>
      <c r="K216" s="4127"/>
      <c r="L216" s="4127"/>
      <c r="M216" s="4127"/>
      <c r="N216" s="4127"/>
      <c r="O216" s="4127"/>
      <c r="P216" s="4127"/>
      <c r="Q216" s="4127"/>
      <c r="R216" s="4127"/>
      <c r="S216" s="4127"/>
      <c r="T216" s="4127"/>
      <c r="U216" s="4127"/>
      <c r="V216" s="4127"/>
      <c r="W216" s="4127"/>
      <c r="X216" s="4127"/>
      <c r="Y216" s="4127"/>
      <c r="Z216" s="4128"/>
      <c r="AA216" s="3"/>
      <c r="AB216" s="3"/>
    </row>
    <row r="217" spans="2:28" s="2" customFormat="1" ht="20.149999999999999" customHeight="1" thickBot="1" x14ac:dyDescent="0.35">
      <c r="B217" s="1731"/>
      <c r="C217" s="4123"/>
      <c r="D217" s="4124"/>
      <c r="E217" s="4124"/>
      <c r="F217" s="4125"/>
      <c r="G217" s="4129"/>
      <c r="H217" s="4130"/>
      <c r="I217" s="4130"/>
      <c r="J217" s="4130"/>
      <c r="K217" s="4130"/>
      <c r="L217" s="4130"/>
      <c r="M217" s="4130"/>
      <c r="N217" s="4130"/>
      <c r="O217" s="4130"/>
      <c r="P217" s="4130"/>
      <c r="Q217" s="4130"/>
      <c r="R217" s="4130"/>
      <c r="S217" s="4130"/>
      <c r="T217" s="4130"/>
      <c r="U217" s="4130"/>
      <c r="V217" s="4130"/>
      <c r="W217" s="4130"/>
      <c r="X217" s="4130"/>
      <c r="Y217" s="4130"/>
      <c r="Z217" s="4131"/>
      <c r="AA217" s="3"/>
      <c r="AB217" s="3"/>
    </row>
    <row r="218" spans="2:28" s="2" customFormat="1" ht="20.149999999999999" customHeight="1" thickBot="1" x14ac:dyDescent="0.35">
      <c r="B218" s="49"/>
      <c r="C218" s="18"/>
      <c r="D218" s="214"/>
      <c r="E218" s="214"/>
      <c r="F218" s="214"/>
      <c r="G218" s="215"/>
      <c r="H218" s="215"/>
      <c r="I218" s="215"/>
      <c r="J218" s="215"/>
      <c r="K218" s="215"/>
      <c r="L218" s="215"/>
      <c r="M218" s="215"/>
      <c r="N218" s="21"/>
      <c r="O218" s="18"/>
      <c r="P218" s="19"/>
      <c r="Q218" s="19"/>
      <c r="R218" s="19"/>
      <c r="S218" s="139"/>
      <c r="T218" s="139"/>
      <c r="U218" s="139"/>
      <c r="V218" s="139"/>
      <c r="W218" s="139"/>
      <c r="X218" s="139"/>
      <c r="Y218" s="139"/>
      <c r="Z218" s="21"/>
      <c r="AA218" s="3"/>
      <c r="AB218" s="3"/>
    </row>
    <row r="219" spans="2:28" s="2" customFormat="1" ht="20.149999999999999" customHeight="1" x14ac:dyDescent="0.3">
      <c r="B219" s="3003" t="s">
        <v>129</v>
      </c>
      <c r="C219" s="4099" t="s">
        <v>130</v>
      </c>
      <c r="D219" s="4100"/>
      <c r="E219" s="4100"/>
      <c r="F219" s="4100"/>
      <c r="G219" s="4100"/>
      <c r="H219" s="4100"/>
      <c r="I219" s="4100"/>
      <c r="J219" s="4100"/>
      <c r="K219" s="4100"/>
      <c r="L219" s="4100"/>
      <c r="M219" s="4100"/>
      <c r="N219" s="4100"/>
      <c r="O219" s="4100"/>
      <c r="P219" s="4100"/>
      <c r="Q219" s="4100"/>
      <c r="R219" s="4100"/>
      <c r="S219" s="4100"/>
      <c r="T219" s="4100"/>
      <c r="U219" s="4100"/>
      <c r="V219" s="4100"/>
      <c r="W219" s="4100"/>
      <c r="X219" s="4100"/>
      <c r="Y219" s="4100"/>
      <c r="Z219" s="4101"/>
      <c r="AA219" s="3"/>
      <c r="AB219" s="3"/>
    </row>
    <row r="220" spans="2:28" s="2" customFormat="1" ht="20.149999999999999" customHeight="1" x14ac:dyDescent="0.3">
      <c r="B220" s="3004"/>
      <c r="C220" s="4082">
        <v>4000</v>
      </c>
      <c r="D220" s="4102"/>
      <c r="E220" s="4103"/>
      <c r="F220" s="4103"/>
      <c r="G220" s="4103"/>
      <c r="H220" s="4103"/>
      <c r="I220" s="4103"/>
      <c r="J220" s="4103"/>
      <c r="K220" s="4103"/>
      <c r="L220" s="4103"/>
      <c r="M220" s="4103"/>
      <c r="N220" s="4103"/>
      <c r="O220" s="4103"/>
      <c r="P220" s="4103"/>
      <c r="Q220" s="4103"/>
      <c r="R220" s="4103"/>
      <c r="S220" s="4103"/>
      <c r="T220" s="4103"/>
      <c r="U220" s="4103"/>
      <c r="V220" s="4103"/>
      <c r="W220" s="4103"/>
      <c r="X220" s="4103"/>
      <c r="Y220" s="4103"/>
      <c r="Z220" s="4104"/>
      <c r="AA220" s="3"/>
      <c r="AB220" s="3"/>
    </row>
    <row r="221" spans="2:28" s="2" customFormat="1" ht="20.149999999999999" customHeight="1" x14ac:dyDescent="0.3">
      <c r="B221" s="3004"/>
      <c r="C221" s="4082"/>
      <c r="D221" s="4105"/>
      <c r="E221" s="4106"/>
      <c r="F221" s="4106"/>
      <c r="G221" s="4106"/>
      <c r="H221" s="4106"/>
      <c r="I221" s="4106"/>
      <c r="J221" s="4106"/>
      <c r="K221" s="4106"/>
      <c r="L221" s="4106"/>
      <c r="M221" s="4106"/>
      <c r="N221" s="4106"/>
      <c r="O221" s="4106"/>
      <c r="P221" s="4106"/>
      <c r="Q221" s="4106"/>
      <c r="R221" s="4106"/>
      <c r="S221" s="4106"/>
      <c r="T221" s="4106"/>
      <c r="U221" s="4106"/>
      <c r="V221" s="4106"/>
      <c r="W221" s="4106"/>
      <c r="X221" s="4106"/>
      <c r="Y221" s="4106"/>
      <c r="Z221" s="4107"/>
      <c r="AA221" s="3"/>
      <c r="AB221" s="3"/>
    </row>
    <row r="222" spans="2:28" s="2" customFormat="1" ht="20.149999999999999" customHeight="1" x14ac:dyDescent="0.3">
      <c r="B222" s="3004"/>
      <c r="C222" s="4082"/>
      <c r="D222" s="4105"/>
      <c r="E222" s="4106"/>
      <c r="F222" s="4106"/>
      <c r="G222" s="4106"/>
      <c r="H222" s="4106"/>
      <c r="I222" s="4106"/>
      <c r="J222" s="4106"/>
      <c r="K222" s="4106"/>
      <c r="L222" s="4106"/>
      <c r="M222" s="4106"/>
      <c r="N222" s="4106"/>
      <c r="O222" s="4106"/>
      <c r="P222" s="4106"/>
      <c r="Q222" s="4106"/>
      <c r="R222" s="4106"/>
      <c r="S222" s="4106"/>
      <c r="T222" s="4106"/>
      <c r="U222" s="4106"/>
      <c r="V222" s="4106"/>
      <c r="W222" s="4106"/>
      <c r="X222" s="4106"/>
      <c r="Y222" s="4106"/>
      <c r="Z222" s="4107"/>
      <c r="AA222" s="3"/>
      <c r="AB222" s="3"/>
    </row>
    <row r="223" spans="2:28" s="2" customFormat="1" ht="20.149999999999999" customHeight="1" x14ac:dyDescent="0.3">
      <c r="B223" s="3004"/>
      <c r="C223" s="4082"/>
      <c r="D223" s="4105"/>
      <c r="E223" s="4106"/>
      <c r="F223" s="4106"/>
      <c r="G223" s="4106"/>
      <c r="H223" s="4106"/>
      <c r="I223" s="4106"/>
      <c r="J223" s="4106"/>
      <c r="K223" s="4106"/>
      <c r="L223" s="4106"/>
      <c r="M223" s="4106"/>
      <c r="N223" s="4106"/>
      <c r="O223" s="4106"/>
      <c r="P223" s="4106"/>
      <c r="Q223" s="4106"/>
      <c r="R223" s="4106"/>
      <c r="S223" s="4106"/>
      <c r="T223" s="4106"/>
      <c r="U223" s="4106"/>
      <c r="V223" s="4106"/>
      <c r="W223" s="4106"/>
      <c r="X223" s="4106"/>
      <c r="Y223" s="4106"/>
      <c r="Z223" s="4107"/>
      <c r="AA223" s="3"/>
      <c r="AB223" s="3"/>
    </row>
    <row r="224" spans="2:28" s="2" customFormat="1" ht="20.149999999999999" customHeight="1" x14ac:dyDescent="0.3">
      <c r="B224" s="3004"/>
      <c r="C224" s="4082"/>
      <c r="D224" s="4105"/>
      <c r="E224" s="4106"/>
      <c r="F224" s="4106"/>
      <c r="G224" s="4106"/>
      <c r="H224" s="4106"/>
      <c r="I224" s="4106"/>
      <c r="J224" s="4106"/>
      <c r="K224" s="4106"/>
      <c r="L224" s="4106"/>
      <c r="M224" s="4106"/>
      <c r="N224" s="4106"/>
      <c r="O224" s="4106"/>
      <c r="P224" s="4106"/>
      <c r="Q224" s="4106"/>
      <c r="R224" s="4106"/>
      <c r="S224" s="4106"/>
      <c r="T224" s="4106"/>
      <c r="U224" s="4106"/>
      <c r="V224" s="4106"/>
      <c r="W224" s="4106"/>
      <c r="X224" s="4106"/>
      <c r="Y224" s="4106"/>
      <c r="Z224" s="4107"/>
      <c r="AA224" s="3"/>
      <c r="AB224" s="3"/>
    </row>
    <row r="225" spans="2:63" s="2" customFormat="1" ht="20.149999999999999" customHeight="1" x14ac:dyDescent="0.3">
      <c r="B225" s="3004"/>
      <c r="C225" s="4082"/>
      <c r="D225" s="4105"/>
      <c r="E225" s="4106"/>
      <c r="F225" s="4106"/>
      <c r="G225" s="4106"/>
      <c r="H225" s="4106"/>
      <c r="I225" s="4106"/>
      <c r="J225" s="4106"/>
      <c r="K225" s="4106"/>
      <c r="L225" s="4106"/>
      <c r="M225" s="4106"/>
      <c r="N225" s="4106"/>
      <c r="O225" s="4106"/>
      <c r="P225" s="4106"/>
      <c r="Q225" s="4106"/>
      <c r="R225" s="4106"/>
      <c r="S225" s="4106"/>
      <c r="T225" s="4106"/>
      <c r="U225" s="4106"/>
      <c r="V225" s="4106"/>
      <c r="W225" s="4106"/>
      <c r="X225" s="4106"/>
      <c r="Y225" s="4106"/>
      <c r="Z225" s="4107"/>
      <c r="AA225" s="3"/>
      <c r="AB225" s="3"/>
    </row>
    <row r="226" spans="2:63" s="2" customFormat="1" ht="20.149999999999999" customHeight="1" x14ac:dyDescent="0.3">
      <c r="B226" s="3004"/>
      <c r="C226" s="4082"/>
      <c r="D226" s="4105"/>
      <c r="E226" s="4106"/>
      <c r="F226" s="4106"/>
      <c r="G226" s="4106"/>
      <c r="H226" s="4106"/>
      <c r="I226" s="4106"/>
      <c r="J226" s="4106"/>
      <c r="K226" s="4106"/>
      <c r="L226" s="4106"/>
      <c r="M226" s="4106"/>
      <c r="N226" s="4106"/>
      <c r="O226" s="4106"/>
      <c r="P226" s="4106"/>
      <c r="Q226" s="4106"/>
      <c r="R226" s="4106"/>
      <c r="S226" s="4106"/>
      <c r="T226" s="4106"/>
      <c r="U226" s="4106"/>
      <c r="V226" s="4106"/>
      <c r="W226" s="4106"/>
      <c r="X226" s="4106"/>
      <c r="Y226" s="4106"/>
      <c r="Z226" s="4107"/>
      <c r="AA226" s="3"/>
      <c r="AB226" s="3"/>
    </row>
    <row r="227" spans="2:63" s="2" customFormat="1" ht="20.149999999999999" customHeight="1" x14ac:dyDescent="0.3">
      <c r="B227" s="3004"/>
      <c r="C227" s="4082"/>
      <c r="D227" s="4105"/>
      <c r="E227" s="4106"/>
      <c r="F227" s="4106"/>
      <c r="G227" s="4106"/>
      <c r="H227" s="4106"/>
      <c r="I227" s="4106"/>
      <c r="J227" s="4106"/>
      <c r="K227" s="4106"/>
      <c r="L227" s="4106"/>
      <c r="M227" s="4106"/>
      <c r="N227" s="4106"/>
      <c r="O227" s="4106"/>
      <c r="P227" s="4106"/>
      <c r="Q227" s="4106"/>
      <c r="R227" s="4106"/>
      <c r="S227" s="4106"/>
      <c r="T227" s="4106"/>
      <c r="U227" s="4106"/>
      <c r="V227" s="4106"/>
      <c r="W227" s="4106"/>
      <c r="X227" s="4106"/>
      <c r="Y227" s="4106"/>
      <c r="Z227" s="4107"/>
      <c r="AA227" s="3"/>
      <c r="AB227" s="3"/>
    </row>
    <row r="228" spans="2:63" s="2" customFormat="1" ht="20.149999999999999" customHeight="1" x14ac:dyDescent="0.3">
      <c r="B228" s="3004"/>
      <c r="C228" s="4082"/>
      <c r="D228" s="4105"/>
      <c r="E228" s="4106"/>
      <c r="F228" s="4106"/>
      <c r="G228" s="4106"/>
      <c r="H228" s="4106"/>
      <c r="I228" s="4106"/>
      <c r="J228" s="4106"/>
      <c r="K228" s="4106"/>
      <c r="L228" s="4106"/>
      <c r="M228" s="4106"/>
      <c r="N228" s="4106"/>
      <c r="O228" s="4106"/>
      <c r="P228" s="4106"/>
      <c r="Q228" s="4106"/>
      <c r="R228" s="4106"/>
      <c r="S228" s="4106"/>
      <c r="T228" s="4106"/>
      <c r="U228" s="4106"/>
      <c r="V228" s="4106"/>
      <c r="W228" s="4106"/>
      <c r="X228" s="4106"/>
      <c r="Y228" s="4106"/>
      <c r="Z228" s="4107"/>
      <c r="AA228" s="3"/>
      <c r="AB228" s="3"/>
      <c r="AZ228"/>
      <c r="BA228"/>
      <c r="BB228"/>
      <c r="BC228"/>
      <c r="BD228"/>
      <c r="BE228"/>
      <c r="BF228"/>
      <c r="BG228"/>
      <c r="BH228"/>
      <c r="BI228"/>
      <c r="BJ228"/>
      <c r="BK228"/>
    </row>
    <row r="229" spans="2:63" s="2" customFormat="1" ht="20.149999999999999" customHeight="1" x14ac:dyDescent="0.3">
      <c r="B229" s="3004"/>
      <c r="C229" s="4082"/>
      <c r="D229" s="4105"/>
      <c r="E229" s="4106"/>
      <c r="F229" s="4106"/>
      <c r="G229" s="4106"/>
      <c r="H229" s="4106"/>
      <c r="I229" s="4106"/>
      <c r="J229" s="4106"/>
      <c r="K229" s="4106"/>
      <c r="L229" s="4106"/>
      <c r="M229" s="4106"/>
      <c r="N229" s="4106"/>
      <c r="O229" s="4106"/>
      <c r="P229" s="4106"/>
      <c r="Q229" s="4106"/>
      <c r="R229" s="4106"/>
      <c r="S229" s="4106"/>
      <c r="T229" s="4106"/>
      <c r="U229" s="4106"/>
      <c r="V229" s="4106"/>
      <c r="W229" s="4106"/>
      <c r="X229" s="4106"/>
      <c r="Y229" s="4106"/>
      <c r="Z229" s="4107"/>
      <c r="AA229" s="3"/>
      <c r="AB229" s="3"/>
      <c r="AZ229"/>
      <c r="BA229"/>
      <c r="BB229"/>
      <c r="BC229"/>
      <c r="BD229"/>
      <c r="BE229"/>
      <c r="BF229"/>
      <c r="BG229"/>
      <c r="BH229"/>
      <c r="BI229"/>
      <c r="BJ229"/>
      <c r="BK229"/>
    </row>
    <row r="230" spans="2:63" s="2" customFormat="1" ht="20.149999999999999" customHeight="1" x14ac:dyDescent="0.3">
      <c r="B230" s="3004"/>
      <c r="C230" s="4082"/>
      <c r="D230" s="4105"/>
      <c r="E230" s="4106"/>
      <c r="F230" s="4106"/>
      <c r="G230" s="4106"/>
      <c r="H230" s="4106"/>
      <c r="I230" s="4106"/>
      <c r="J230" s="4106"/>
      <c r="K230" s="4106"/>
      <c r="L230" s="4106"/>
      <c r="M230" s="4106"/>
      <c r="N230" s="4106"/>
      <c r="O230" s="4106"/>
      <c r="P230" s="4106"/>
      <c r="Q230" s="4106"/>
      <c r="R230" s="4106"/>
      <c r="S230" s="4106"/>
      <c r="T230" s="4106"/>
      <c r="U230" s="4106"/>
      <c r="V230" s="4106"/>
      <c r="W230" s="4106"/>
      <c r="X230" s="4106"/>
      <c r="Y230" s="4106"/>
      <c r="Z230" s="4107"/>
      <c r="AA230" s="3"/>
      <c r="AB230" s="3"/>
      <c r="AZ230"/>
      <c r="BA230"/>
      <c r="BB230"/>
      <c r="BC230"/>
      <c r="BD230"/>
      <c r="BE230"/>
      <c r="BF230"/>
      <c r="BG230"/>
      <c r="BH230"/>
      <c r="BI230"/>
      <c r="BJ230"/>
      <c r="BK230"/>
    </row>
    <row r="231" spans="2:63" s="2" customFormat="1" ht="20.149999999999999" customHeight="1" x14ac:dyDescent="0.3">
      <c r="B231" s="3004"/>
      <c r="C231" s="4082"/>
      <c r="D231" s="4105"/>
      <c r="E231" s="4106"/>
      <c r="F231" s="4106"/>
      <c r="G231" s="4106"/>
      <c r="H231" s="4106"/>
      <c r="I231" s="4106"/>
      <c r="J231" s="4106"/>
      <c r="K231" s="4106"/>
      <c r="L231" s="4106"/>
      <c r="M231" s="4106"/>
      <c r="N231" s="4106"/>
      <c r="O231" s="4106"/>
      <c r="P231" s="4106"/>
      <c r="Q231" s="4106"/>
      <c r="R231" s="4106"/>
      <c r="S231" s="4106"/>
      <c r="T231" s="4106"/>
      <c r="U231" s="4106"/>
      <c r="V231" s="4106"/>
      <c r="W231" s="4106"/>
      <c r="X231" s="4106"/>
      <c r="Y231" s="4106"/>
      <c r="Z231" s="4107"/>
      <c r="AA231" s="3"/>
      <c r="AB231" s="3"/>
      <c r="AZ231"/>
      <c r="BA231"/>
      <c r="BB231"/>
      <c r="BC231"/>
      <c r="BD231"/>
      <c r="BE231"/>
      <c r="BF231"/>
      <c r="BG231"/>
      <c r="BH231"/>
      <c r="BI231"/>
      <c r="BJ231"/>
      <c r="BK231"/>
    </row>
    <row r="232" spans="2:63" s="2" customFormat="1" ht="20.149999999999999" customHeight="1" x14ac:dyDescent="0.3">
      <c r="B232" s="3004"/>
      <c r="C232" s="4082"/>
      <c r="D232" s="4105"/>
      <c r="E232" s="4106"/>
      <c r="F232" s="4106"/>
      <c r="G232" s="4106"/>
      <c r="H232" s="4106"/>
      <c r="I232" s="4106"/>
      <c r="J232" s="4106"/>
      <c r="K232" s="4106"/>
      <c r="L232" s="4106"/>
      <c r="M232" s="4106"/>
      <c r="N232" s="4106"/>
      <c r="O232" s="4106"/>
      <c r="P232" s="4106"/>
      <c r="Q232" s="4106"/>
      <c r="R232" s="4106"/>
      <c r="S232" s="4106"/>
      <c r="T232" s="4106"/>
      <c r="U232" s="4106"/>
      <c r="V232" s="4106"/>
      <c r="W232" s="4106"/>
      <c r="X232" s="4106"/>
      <c r="Y232" s="4106"/>
      <c r="Z232" s="4107"/>
      <c r="AA232" s="3"/>
      <c r="AB232" s="3"/>
      <c r="AZ232"/>
      <c r="BA232"/>
      <c r="BB232"/>
      <c r="BC232"/>
      <c r="BD232"/>
      <c r="BE232"/>
      <c r="BF232"/>
      <c r="BG232"/>
      <c r="BH232"/>
      <c r="BI232"/>
      <c r="BJ232"/>
      <c r="BK232"/>
    </row>
    <row r="233" spans="2:63" s="2" customFormat="1" ht="20.149999999999999" customHeight="1" x14ac:dyDescent="0.3">
      <c r="B233" s="3004"/>
      <c r="C233" s="4082"/>
      <c r="D233" s="4105"/>
      <c r="E233" s="4106"/>
      <c r="F233" s="4106"/>
      <c r="G233" s="4106"/>
      <c r="H233" s="4106"/>
      <c r="I233" s="4106"/>
      <c r="J233" s="4106"/>
      <c r="K233" s="4106"/>
      <c r="L233" s="4106"/>
      <c r="M233" s="4106"/>
      <c r="N233" s="4106"/>
      <c r="O233" s="4106"/>
      <c r="P233" s="4106"/>
      <c r="Q233" s="4106"/>
      <c r="R233" s="4106"/>
      <c r="S233" s="4106"/>
      <c r="T233" s="4106"/>
      <c r="U233" s="4106"/>
      <c r="V233" s="4106"/>
      <c r="W233" s="4106"/>
      <c r="X233" s="4106"/>
      <c r="Y233" s="4106"/>
      <c r="Z233" s="4107"/>
      <c r="AA233" s="3"/>
      <c r="AB233" s="3"/>
      <c r="AZ233"/>
      <c r="BA233"/>
      <c r="BB233"/>
      <c r="BC233"/>
      <c r="BD233"/>
      <c r="BE233"/>
      <c r="BF233"/>
      <c r="BG233"/>
      <c r="BH233"/>
      <c r="BI233"/>
      <c r="BJ233"/>
      <c r="BK233"/>
    </row>
    <row r="234" spans="2:63" s="2" customFormat="1" ht="20.149999999999999" customHeight="1" thickBot="1" x14ac:dyDescent="0.35">
      <c r="B234" s="3005"/>
      <c r="C234" s="4088"/>
      <c r="D234" s="4108"/>
      <c r="E234" s="4109"/>
      <c r="F234" s="4109"/>
      <c r="G234" s="4109"/>
      <c r="H234" s="4109"/>
      <c r="I234" s="4109"/>
      <c r="J234" s="4109"/>
      <c r="K234" s="4109"/>
      <c r="L234" s="4109"/>
      <c r="M234" s="4109"/>
      <c r="N234" s="4109"/>
      <c r="O234" s="4109"/>
      <c r="P234" s="4109"/>
      <c r="Q234" s="4109"/>
      <c r="R234" s="4109"/>
      <c r="S234" s="4109"/>
      <c r="T234" s="4109"/>
      <c r="U234" s="4109"/>
      <c r="V234" s="4109"/>
      <c r="W234" s="4109"/>
      <c r="X234" s="4109"/>
      <c r="Y234" s="4109"/>
      <c r="Z234" s="4110"/>
      <c r="AA234" s="3"/>
      <c r="AB234" s="3"/>
      <c r="AZ234"/>
      <c r="BA234"/>
      <c r="BB234"/>
      <c r="BC234"/>
      <c r="BD234"/>
      <c r="BE234"/>
      <c r="BF234"/>
      <c r="BG234"/>
      <c r="BH234"/>
      <c r="BI234"/>
      <c r="BJ234"/>
      <c r="BK234"/>
    </row>
  </sheetData>
  <sheetProtection algorithmName="SHA-512" hashValue="38FxAb9raezZX4CwKQyRvv+iH90gWwtXefoMvqYleL3rx1wOOD9M5lqN4gYgVNtdWjng9WHghk0LSvmlo5phTg==" saltValue="dlqsLCVZvfG4KgzaA1dwSA==" spinCount="100000" sheet="1" formatCells="0"/>
  <mergeCells count="594">
    <mergeCell ref="G16:M17"/>
    <mergeCell ref="O16:O17"/>
    <mergeCell ref="P16:R17"/>
    <mergeCell ref="S16:Y17"/>
    <mergeCell ref="M1:O1"/>
    <mergeCell ref="J5:K5"/>
    <mergeCell ref="D12:F12"/>
    <mergeCell ref="D13:F13"/>
    <mergeCell ref="L5:P5"/>
    <mergeCell ref="Q5:R5"/>
    <mergeCell ref="S5:U5"/>
    <mergeCell ref="V5:W5"/>
    <mergeCell ref="X5:Z5"/>
    <mergeCell ref="B6:E7"/>
    <mergeCell ref="G6:H6"/>
    <mergeCell ref="K6:M6"/>
    <mergeCell ref="S6:T6"/>
    <mergeCell ref="W6:Y6"/>
    <mergeCell ref="G7:H7"/>
    <mergeCell ref="K7:M7"/>
    <mergeCell ref="E1:H3"/>
    <mergeCell ref="I1:L1"/>
    <mergeCell ref="I2:O2"/>
    <mergeCell ref="P22:R23"/>
    <mergeCell ref="S22:Y23"/>
    <mergeCell ref="C20:C21"/>
    <mergeCell ref="D20:F21"/>
    <mergeCell ref="G20:M21"/>
    <mergeCell ref="O20:O21"/>
    <mergeCell ref="P20:R21"/>
    <mergeCell ref="S20:Y21"/>
    <mergeCell ref="S7:T7"/>
    <mergeCell ref="W7:Y7"/>
    <mergeCell ref="C9:Z11"/>
    <mergeCell ref="C12:C13"/>
    <mergeCell ref="G12:R13"/>
    <mergeCell ref="S12:Y13"/>
    <mergeCell ref="C14:C15"/>
    <mergeCell ref="D14:F15"/>
    <mergeCell ref="G14:M15"/>
    <mergeCell ref="O14:O15"/>
    <mergeCell ref="P14:Q15"/>
    <mergeCell ref="S14:Z14"/>
    <mergeCell ref="S15:Z15"/>
    <mergeCell ref="Z18:Z19"/>
    <mergeCell ref="C16:C17"/>
    <mergeCell ref="D16:F17"/>
    <mergeCell ref="C18:C19"/>
    <mergeCell ref="D18:F19"/>
    <mergeCell ref="G18:M19"/>
    <mergeCell ref="O18:O19"/>
    <mergeCell ref="P18:R19"/>
    <mergeCell ref="G33:H33"/>
    <mergeCell ref="K33:M33"/>
    <mergeCell ref="S33:T33"/>
    <mergeCell ref="C24:C25"/>
    <mergeCell ref="D24:F25"/>
    <mergeCell ref="G24:M25"/>
    <mergeCell ref="O24:O25"/>
    <mergeCell ref="P24:R25"/>
    <mergeCell ref="S24:Y25"/>
    <mergeCell ref="C26:C27"/>
    <mergeCell ref="D26:F27"/>
    <mergeCell ref="G26:Z27"/>
    <mergeCell ref="C28:C29"/>
    <mergeCell ref="D28:F29"/>
    <mergeCell ref="G28:Z29"/>
    <mergeCell ref="C22:C23"/>
    <mergeCell ref="D22:F23"/>
    <mergeCell ref="G22:M23"/>
    <mergeCell ref="O22:O23"/>
    <mergeCell ref="B38:B41"/>
    <mergeCell ref="C38:Z41"/>
    <mergeCell ref="W33:Y33"/>
    <mergeCell ref="G34:H34"/>
    <mergeCell ref="K34:M34"/>
    <mergeCell ref="S34:T34"/>
    <mergeCell ref="W34:Y34"/>
    <mergeCell ref="C35:C36"/>
    <mergeCell ref="D35:E36"/>
    <mergeCell ref="G35:H35"/>
    <mergeCell ref="K35:M35"/>
    <mergeCell ref="S35:T35"/>
    <mergeCell ref="B31:B36"/>
    <mergeCell ref="C31:C32"/>
    <mergeCell ref="D31:F32"/>
    <mergeCell ref="G31:Z31"/>
    <mergeCell ref="G32:Z32"/>
    <mergeCell ref="C33:C34"/>
    <mergeCell ref="D33:E34"/>
    <mergeCell ref="C52:C53"/>
    <mergeCell ref="D52:F53"/>
    <mergeCell ref="G52:M53"/>
    <mergeCell ref="O52:O53"/>
    <mergeCell ref="W35:Y35"/>
    <mergeCell ref="G36:H36"/>
    <mergeCell ref="K36:M36"/>
    <mergeCell ref="S36:T36"/>
    <mergeCell ref="W36:Y36"/>
    <mergeCell ref="O50:O51"/>
    <mergeCell ref="P50:R51"/>
    <mergeCell ref="S50:Y51"/>
    <mergeCell ref="D50:F51"/>
    <mergeCell ref="G50:M51"/>
    <mergeCell ref="P52:R53"/>
    <mergeCell ref="S52:Y53"/>
    <mergeCell ref="C50:C51"/>
    <mergeCell ref="P55:R56"/>
    <mergeCell ref="S55:Y56"/>
    <mergeCell ref="E56:F56"/>
    <mergeCell ref="G56:M56"/>
    <mergeCell ref="C43:Z43"/>
    <mergeCell ref="B44:B53"/>
    <mergeCell ref="C44:C45"/>
    <mergeCell ref="D44:F45"/>
    <mergeCell ref="G44:M45"/>
    <mergeCell ref="O44:O45"/>
    <mergeCell ref="P44:R45"/>
    <mergeCell ref="S44:Y45"/>
    <mergeCell ref="C46:C47"/>
    <mergeCell ref="D46:F47"/>
    <mergeCell ref="G46:M47"/>
    <mergeCell ref="O46:O47"/>
    <mergeCell ref="P46:R47"/>
    <mergeCell ref="S46:Y47"/>
    <mergeCell ref="C48:C49"/>
    <mergeCell ref="D48:F49"/>
    <mergeCell ref="G48:M49"/>
    <mergeCell ref="O48:O49"/>
    <mergeCell ref="P48:R49"/>
    <mergeCell ref="S48:Y49"/>
    <mergeCell ref="B68:B71"/>
    <mergeCell ref="C68:C69"/>
    <mergeCell ref="D68:F69"/>
    <mergeCell ref="G68:M69"/>
    <mergeCell ref="C70:C71"/>
    <mergeCell ref="D70:F71"/>
    <mergeCell ref="G70:M71"/>
    <mergeCell ref="C63:C64"/>
    <mergeCell ref="D63:F64"/>
    <mergeCell ref="G63:M64"/>
    <mergeCell ref="B55:B66"/>
    <mergeCell ref="C57:C58"/>
    <mergeCell ref="D57:F58"/>
    <mergeCell ref="G57:M58"/>
    <mergeCell ref="C61:C62"/>
    <mergeCell ref="D61:F62"/>
    <mergeCell ref="G61:M62"/>
    <mergeCell ref="C59:C60"/>
    <mergeCell ref="D59:F60"/>
    <mergeCell ref="G59:M60"/>
    <mergeCell ref="C55:C56"/>
    <mergeCell ref="D55:D56"/>
    <mergeCell ref="E55:F55"/>
    <mergeCell ref="G55:M55"/>
    <mergeCell ref="O68:O69"/>
    <mergeCell ref="P68:P69"/>
    <mergeCell ref="Q68:R68"/>
    <mergeCell ref="S68:Y68"/>
    <mergeCell ref="Q69:R69"/>
    <mergeCell ref="S69:Y69"/>
    <mergeCell ref="C65:C66"/>
    <mergeCell ref="D65:F66"/>
    <mergeCell ref="G65:M66"/>
    <mergeCell ref="B73:B86"/>
    <mergeCell ref="C73:C74"/>
    <mergeCell ref="D73:F74"/>
    <mergeCell ref="G73:M74"/>
    <mergeCell ref="O73:O74"/>
    <mergeCell ref="P73:R74"/>
    <mergeCell ref="C77:C78"/>
    <mergeCell ref="D77:F78"/>
    <mergeCell ref="G77:M78"/>
    <mergeCell ref="O77:O78"/>
    <mergeCell ref="P77:R78"/>
    <mergeCell ref="R81:R82"/>
    <mergeCell ref="S77:Y78"/>
    <mergeCell ref="C79:C80"/>
    <mergeCell ref="D79:F80"/>
    <mergeCell ref="G79:M80"/>
    <mergeCell ref="O79:O80"/>
    <mergeCell ref="P79:R80"/>
    <mergeCell ref="S79:Y80"/>
    <mergeCell ref="S73:Y74"/>
    <mergeCell ref="C75:C76"/>
    <mergeCell ref="D75:F76"/>
    <mergeCell ref="G75:M76"/>
    <mergeCell ref="O75:O76"/>
    <mergeCell ref="P75:R76"/>
    <mergeCell ref="S75:Y76"/>
    <mergeCell ref="S81:U82"/>
    <mergeCell ref="V81:V82"/>
    <mergeCell ref="W81:Z82"/>
    <mergeCell ref="C83:C84"/>
    <mergeCell ref="I83:I84"/>
    <mergeCell ref="J83:M84"/>
    <mergeCell ref="O83:O84"/>
    <mergeCell ref="P83:P84"/>
    <mergeCell ref="R83:T84"/>
    <mergeCell ref="C81:C82"/>
    <mergeCell ref="I81:I82"/>
    <mergeCell ref="O81:O82"/>
    <mergeCell ref="P81:Q82"/>
    <mergeCell ref="D81:H82"/>
    <mergeCell ref="J81:N82"/>
    <mergeCell ref="S88:T88"/>
    <mergeCell ref="W92:Y92"/>
    <mergeCell ref="G93:H93"/>
    <mergeCell ref="K93:M93"/>
    <mergeCell ref="S93:T93"/>
    <mergeCell ref="W93:Y93"/>
    <mergeCell ref="W91:Y91"/>
    <mergeCell ref="V83:Y84"/>
    <mergeCell ref="C85:C86"/>
    <mergeCell ref="I85:I86"/>
    <mergeCell ref="J85:M86"/>
    <mergeCell ref="O85:O86"/>
    <mergeCell ref="P85:P86"/>
    <mergeCell ref="R85:T86"/>
    <mergeCell ref="V85:Y86"/>
    <mergeCell ref="D90:E91"/>
    <mergeCell ref="G90:H90"/>
    <mergeCell ref="K90:M90"/>
    <mergeCell ref="S90:T90"/>
    <mergeCell ref="W90:Y90"/>
    <mergeCell ref="G91:H91"/>
    <mergeCell ref="K91:M91"/>
    <mergeCell ref="S91:T91"/>
    <mergeCell ref="B88:B93"/>
    <mergeCell ref="B100:B107"/>
    <mergeCell ref="C100:C101"/>
    <mergeCell ref="D100:F101"/>
    <mergeCell ref="G100:M101"/>
    <mergeCell ref="C102:C103"/>
    <mergeCell ref="D102:F103"/>
    <mergeCell ref="G102:M103"/>
    <mergeCell ref="C90:C91"/>
    <mergeCell ref="G89:H89"/>
    <mergeCell ref="K89:M89"/>
    <mergeCell ref="C92:C93"/>
    <mergeCell ref="D92:E93"/>
    <mergeCell ref="G92:H92"/>
    <mergeCell ref="K92:M92"/>
    <mergeCell ref="C88:C89"/>
    <mergeCell ref="D88:E89"/>
    <mergeCell ref="G88:H88"/>
    <mergeCell ref="K88:M88"/>
    <mergeCell ref="E96:F96"/>
    <mergeCell ref="G96:M96"/>
    <mergeCell ref="C97:C98"/>
    <mergeCell ref="D97:F98"/>
    <mergeCell ref="G97:M98"/>
    <mergeCell ref="O97:O98"/>
    <mergeCell ref="P97:P98"/>
    <mergeCell ref="B95:B98"/>
    <mergeCell ref="C95:C96"/>
    <mergeCell ref="D95:D96"/>
    <mergeCell ref="E95:F95"/>
    <mergeCell ref="G95:M95"/>
    <mergeCell ref="C106:C107"/>
    <mergeCell ref="D106:F107"/>
    <mergeCell ref="G106:M107"/>
    <mergeCell ref="O106:O107"/>
    <mergeCell ref="P106:R107"/>
    <mergeCell ref="O102:O103"/>
    <mergeCell ref="P102:R103"/>
    <mergeCell ref="S106:Y107"/>
    <mergeCell ref="C104:C105"/>
    <mergeCell ref="D104:F105"/>
    <mergeCell ref="G104:M105"/>
    <mergeCell ref="O104:O105"/>
    <mergeCell ref="P104:R105"/>
    <mergeCell ref="S104:Y105"/>
    <mergeCell ref="C116:C117"/>
    <mergeCell ref="O112:O113"/>
    <mergeCell ref="P112:P113"/>
    <mergeCell ref="Q112:R112"/>
    <mergeCell ref="S112:Y112"/>
    <mergeCell ref="Q113:R113"/>
    <mergeCell ref="S113:Y113"/>
    <mergeCell ref="O109:O110"/>
    <mergeCell ref="P109:R110"/>
    <mergeCell ref="S109:Y110"/>
    <mergeCell ref="O114:O115"/>
    <mergeCell ref="P114:R115"/>
    <mergeCell ref="S114:Y115"/>
    <mergeCell ref="S119:Y120"/>
    <mergeCell ref="C121:C122"/>
    <mergeCell ref="D121:D122"/>
    <mergeCell ref="E121:F121"/>
    <mergeCell ref="G121:M121"/>
    <mergeCell ref="O121:O122"/>
    <mergeCell ref="B109:B110"/>
    <mergeCell ref="C109:C110"/>
    <mergeCell ref="D109:F110"/>
    <mergeCell ref="G109:M110"/>
    <mergeCell ref="B112:B117"/>
    <mergeCell ref="C112:C113"/>
    <mergeCell ref="D112:F113"/>
    <mergeCell ref="G112:M113"/>
    <mergeCell ref="C114:C115"/>
    <mergeCell ref="D114:F115"/>
    <mergeCell ref="G114:M115"/>
    <mergeCell ref="G116:M117"/>
    <mergeCell ref="D116:F117"/>
    <mergeCell ref="B119:B126"/>
    <mergeCell ref="C119:C120"/>
    <mergeCell ref="D119:F120"/>
    <mergeCell ref="G119:M120"/>
    <mergeCell ref="O119:O120"/>
    <mergeCell ref="P119:R120"/>
    <mergeCell ref="C123:C124"/>
    <mergeCell ref="D123:F124"/>
    <mergeCell ref="G123:M124"/>
    <mergeCell ref="O123:O124"/>
    <mergeCell ref="P123:R124"/>
    <mergeCell ref="C125:C126"/>
    <mergeCell ref="D125:F126"/>
    <mergeCell ref="G125:M126"/>
    <mergeCell ref="P121:R122"/>
    <mergeCell ref="S121:Y122"/>
    <mergeCell ref="E122:F122"/>
    <mergeCell ref="G122:M122"/>
    <mergeCell ref="G135:H135"/>
    <mergeCell ref="K135:M135"/>
    <mergeCell ref="S135:T135"/>
    <mergeCell ref="W135:Y135"/>
    <mergeCell ref="P128:R129"/>
    <mergeCell ref="S128:Y129"/>
    <mergeCell ref="W134:Y134"/>
    <mergeCell ref="O125:O126"/>
    <mergeCell ref="P125:R126"/>
    <mergeCell ref="S125:Y126"/>
    <mergeCell ref="S123:Y124"/>
    <mergeCell ref="C130:C131"/>
    <mergeCell ref="D130:F131"/>
    <mergeCell ref="G130:M131"/>
    <mergeCell ref="O130:O131"/>
    <mergeCell ref="P130:R131"/>
    <mergeCell ref="S130:Y131"/>
    <mergeCell ref="C128:C129"/>
    <mergeCell ref="D128:F129"/>
    <mergeCell ref="G128:M129"/>
    <mergeCell ref="O128:O129"/>
    <mergeCell ref="D136:F137"/>
    <mergeCell ref="G136:M137"/>
    <mergeCell ref="O136:O137"/>
    <mergeCell ref="P136:R137"/>
    <mergeCell ref="S136:Y137"/>
    <mergeCell ref="C138:C139"/>
    <mergeCell ref="D138:F139"/>
    <mergeCell ref="G138:M139"/>
    <mergeCell ref="S132:Y133"/>
    <mergeCell ref="G133:H133"/>
    <mergeCell ref="K133:M133"/>
    <mergeCell ref="C134:C135"/>
    <mergeCell ref="D134:E135"/>
    <mergeCell ref="G134:H134"/>
    <mergeCell ref="K134:M134"/>
    <mergeCell ref="O134:O135"/>
    <mergeCell ref="P134:Q135"/>
    <mergeCell ref="S134:T134"/>
    <mergeCell ref="C132:C133"/>
    <mergeCell ref="D132:E133"/>
    <mergeCell ref="G132:H132"/>
    <mergeCell ref="K132:M132"/>
    <mergeCell ref="O132:O133"/>
    <mergeCell ref="P132:R133"/>
    <mergeCell ref="B141:B146"/>
    <mergeCell ref="C141:C142"/>
    <mergeCell ref="D141:D142"/>
    <mergeCell ref="E141:F141"/>
    <mergeCell ref="G141:M141"/>
    <mergeCell ref="O141:O142"/>
    <mergeCell ref="B128:B139"/>
    <mergeCell ref="S143:Y144"/>
    <mergeCell ref="E144:F144"/>
    <mergeCell ref="G144:M144"/>
    <mergeCell ref="C145:C146"/>
    <mergeCell ref="D145:F146"/>
    <mergeCell ref="G145:M146"/>
    <mergeCell ref="P141:R142"/>
    <mergeCell ref="S141:Y142"/>
    <mergeCell ref="E142:F142"/>
    <mergeCell ref="G142:M142"/>
    <mergeCell ref="C143:C144"/>
    <mergeCell ref="D143:D144"/>
    <mergeCell ref="E143:F143"/>
    <mergeCell ref="G143:M143"/>
    <mergeCell ref="O143:O144"/>
    <mergeCell ref="P143:R144"/>
    <mergeCell ref="C136:C137"/>
    <mergeCell ref="B148:B150"/>
    <mergeCell ref="C148:Z150"/>
    <mergeCell ref="B152:B160"/>
    <mergeCell ref="C152:Z153"/>
    <mergeCell ref="C155:C158"/>
    <mergeCell ref="F155:N155"/>
    <mergeCell ref="O155:O158"/>
    <mergeCell ref="R155:Z155"/>
    <mergeCell ref="F156:N156"/>
    <mergeCell ref="R156:Z156"/>
    <mergeCell ref="F157:N157"/>
    <mergeCell ref="R157:Z157"/>
    <mergeCell ref="F158:N158"/>
    <mergeCell ref="R158:Z158"/>
    <mergeCell ref="C159:C160"/>
    <mergeCell ref="D159:G159"/>
    <mergeCell ref="H159:N159"/>
    <mergeCell ref="O159:O160"/>
    <mergeCell ref="P159:R160"/>
    <mergeCell ref="S159:Y160"/>
    <mergeCell ref="D160:N160"/>
    <mergeCell ref="B162:B181"/>
    <mergeCell ref="C162:Z163"/>
    <mergeCell ref="C165:C181"/>
    <mergeCell ref="F165:G165"/>
    <mergeCell ref="H165:N165"/>
    <mergeCell ref="O165:O181"/>
    <mergeCell ref="R165:S165"/>
    <mergeCell ref="T165:Z165"/>
    <mergeCell ref="F166:G166"/>
    <mergeCell ref="F168:G168"/>
    <mergeCell ref="H168:N168"/>
    <mergeCell ref="R168:S168"/>
    <mergeCell ref="T168:Z168"/>
    <mergeCell ref="F169:G169"/>
    <mergeCell ref="H169:N169"/>
    <mergeCell ref="R169:S169"/>
    <mergeCell ref="T169:Z169"/>
    <mergeCell ref="H166:N166"/>
    <mergeCell ref="R166:S166"/>
    <mergeCell ref="T166:Z166"/>
    <mergeCell ref="F167:G167"/>
    <mergeCell ref="H167:N167"/>
    <mergeCell ref="R167:S167"/>
    <mergeCell ref="T167:Z167"/>
    <mergeCell ref="F172:G172"/>
    <mergeCell ref="H172:N172"/>
    <mergeCell ref="R172:S172"/>
    <mergeCell ref="T172:Z172"/>
    <mergeCell ref="F173:G173"/>
    <mergeCell ref="H173:N173"/>
    <mergeCell ref="R173:S173"/>
    <mergeCell ref="T173:Z173"/>
    <mergeCell ref="F170:G170"/>
    <mergeCell ref="H170:N170"/>
    <mergeCell ref="R170:S170"/>
    <mergeCell ref="T170:Z170"/>
    <mergeCell ref="F171:G171"/>
    <mergeCell ref="H171:N171"/>
    <mergeCell ref="R171:S171"/>
    <mergeCell ref="T171:Z171"/>
    <mergeCell ref="F176:G176"/>
    <mergeCell ref="H176:N176"/>
    <mergeCell ref="R176:S176"/>
    <mergeCell ref="T176:Z176"/>
    <mergeCell ref="F177:G177"/>
    <mergeCell ref="H177:N177"/>
    <mergeCell ref="R177:S177"/>
    <mergeCell ref="T177:Z177"/>
    <mergeCell ref="F174:G174"/>
    <mergeCell ref="H174:N174"/>
    <mergeCell ref="R174:S174"/>
    <mergeCell ref="T174:Z174"/>
    <mergeCell ref="F175:G175"/>
    <mergeCell ref="H175:N175"/>
    <mergeCell ref="R175:S175"/>
    <mergeCell ref="T175:Z175"/>
    <mergeCell ref="F180:G180"/>
    <mergeCell ref="H180:N180"/>
    <mergeCell ref="R180:S180"/>
    <mergeCell ref="T180:Z180"/>
    <mergeCell ref="F181:G181"/>
    <mergeCell ref="H181:N181"/>
    <mergeCell ref="R181:S181"/>
    <mergeCell ref="T181:Z181"/>
    <mergeCell ref="F178:G178"/>
    <mergeCell ref="H178:N178"/>
    <mergeCell ref="R178:S178"/>
    <mergeCell ref="T178:Z178"/>
    <mergeCell ref="F179:G179"/>
    <mergeCell ref="H179:N179"/>
    <mergeCell ref="R179:S179"/>
    <mergeCell ref="T179:Z179"/>
    <mergeCell ref="B183:B192"/>
    <mergeCell ref="C183:Z187"/>
    <mergeCell ref="C189:C190"/>
    <mergeCell ref="F189:N189"/>
    <mergeCell ref="O189:O190"/>
    <mergeCell ref="R189:Z189"/>
    <mergeCell ref="F190:N190"/>
    <mergeCell ref="R190:Z190"/>
    <mergeCell ref="C191:C192"/>
    <mergeCell ref="D191:G191"/>
    <mergeCell ref="H191:N191"/>
    <mergeCell ref="O191:O192"/>
    <mergeCell ref="P191:R192"/>
    <mergeCell ref="S191:Y192"/>
    <mergeCell ref="D192:G192"/>
    <mergeCell ref="C205:C206"/>
    <mergeCell ref="D205:F206"/>
    <mergeCell ref="G205:M206"/>
    <mergeCell ref="D201:F202"/>
    <mergeCell ref="G201:M202"/>
    <mergeCell ref="O195:O196"/>
    <mergeCell ref="S195:Z196"/>
    <mergeCell ref="B194:B212"/>
    <mergeCell ref="C194:Z194"/>
    <mergeCell ref="C195:C196"/>
    <mergeCell ref="D195:F196"/>
    <mergeCell ref="G195:M196"/>
    <mergeCell ref="C199:C200"/>
    <mergeCell ref="D199:F200"/>
    <mergeCell ref="G199:M200"/>
    <mergeCell ref="C201:C202"/>
    <mergeCell ref="P195:R196"/>
    <mergeCell ref="C197:C198"/>
    <mergeCell ref="D197:F198"/>
    <mergeCell ref="G197:M198"/>
    <mergeCell ref="G209:M210"/>
    <mergeCell ref="O209:O210"/>
    <mergeCell ref="P209:R210"/>
    <mergeCell ref="S209:Y210"/>
    <mergeCell ref="B219:B234"/>
    <mergeCell ref="C219:Z219"/>
    <mergeCell ref="C220:C234"/>
    <mergeCell ref="D220:Z234"/>
    <mergeCell ref="B214:B217"/>
    <mergeCell ref="C214:C215"/>
    <mergeCell ref="D214:F215"/>
    <mergeCell ref="G214:Z215"/>
    <mergeCell ref="C216:C217"/>
    <mergeCell ref="D216:F217"/>
    <mergeCell ref="G216:Z217"/>
    <mergeCell ref="C211:C212"/>
    <mergeCell ref="D211:F212"/>
    <mergeCell ref="G211:M212"/>
    <mergeCell ref="O211:O212"/>
    <mergeCell ref="P211:R212"/>
    <mergeCell ref="S211:Y212"/>
    <mergeCell ref="C209:C210"/>
    <mergeCell ref="D209:F210"/>
    <mergeCell ref="C207:C208"/>
    <mergeCell ref="D207:F208"/>
    <mergeCell ref="G207:M208"/>
    <mergeCell ref="C203:C204"/>
    <mergeCell ref="D203:F204"/>
    <mergeCell ref="G203:M204"/>
    <mergeCell ref="W89:Y89"/>
    <mergeCell ref="S92:T92"/>
    <mergeCell ref="P2:Z2"/>
    <mergeCell ref="J3:Z4"/>
    <mergeCell ref="B9:B29"/>
    <mergeCell ref="O65:O66"/>
    <mergeCell ref="P65:R66"/>
    <mergeCell ref="S65:Y66"/>
    <mergeCell ref="O63:O64"/>
    <mergeCell ref="P63:R64"/>
    <mergeCell ref="S63:Y64"/>
    <mergeCell ref="P59:R60"/>
    <mergeCell ref="S59:Y60"/>
    <mergeCell ref="O61:O62"/>
    <mergeCell ref="P61:R62"/>
    <mergeCell ref="S61:Y62"/>
    <mergeCell ref="O59:O60"/>
    <mergeCell ref="O57:O58"/>
    <mergeCell ref="P57:R58"/>
    <mergeCell ref="S57:Y58"/>
    <mergeCell ref="O55:O56"/>
    <mergeCell ref="T18:Y19"/>
    <mergeCell ref="S18:S19"/>
    <mergeCell ref="O138:O139"/>
    <mergeCell ref="P138:R139"/>
    <mergeCell ref="S138:Y139"/>
    <mergeCell ref="O145:O146"/>
    <mergeCell ref="P145:R146"/>
    <mergeCell ref="S145:Y146"/>
    <mergeCell ref="O70:O71"/>
    <mergeCell ref="P70:R71"/>
    <mergeCell ref="S70:Y71"/>
    <mergeCell ref="S102:Y103"/>
    <mergeCell ref="Q97:R97"/>
    <mergeCell ref="S97:Y97"/>
    <mergeCell ref="Q98:R98"/>
    <mergeCell ref="S98:Y98"/>
    <mergeCell ref="O100:O101"/>
    <mergeCell ref="P100:R101"/>
    <mergeCell ref="S100:Y101"/>
    <mergeCell ref="O95:O96"/>
    <mergeCell ref="P95:R96"/>
    <mergeCell ref="S95:Y96"/>
    <mergeCell ref="W88:Y88"/>
    <mergeCell ref="S89:T89"/>
  </mergeCells>
  <conditionalFormatting sqref="D13:F13">
    <cfRule type="containsText" dxfId="32" priority="7" operator="containsText" text="rev">
      <formula>NOT(ISERROR(SEARCH("rev",D13)))</formula>
    </cfRule>
  </conditionalFormatting>
  <conditionalFormatting sqref="BB4:BK4">
    <cfRule type="containsText" dxfId="31" priority="1" operator="containsText" text="no change">
      <formula>NOT(ISERROR(SEARCH("no change",BB4)))</formula>
    </cfRule>
    <cfRule type="containsText" dxfId="30" priority="2" operator="containsText" text="n/c">
      <formula>NOT(ISERROR(SEARCH("n/c",BB4)))</formula>
    </cfRule>
    <cfRule type="containsText" dxfId="29" priority="3" operator="containsText" text="n/a">
      <formula>NOT(ISERROR(SEARCH("n/a",BB4)))</formula>
    </cfRule>
  </conditionalFormatting>
  <dataValidations count="51">
    <dataValidation type="list" allowBlank="1" showInputMessage="1" showErrorMessage="1" promptTitle="OPTIONS:" prompt="Select from list" sqref="G125:M127" xr:uid="{B11A65EB-8B7E-4E5A-8D6D-F504C1C8C0B4}">
      <formula1>"Y,N,N/A,N/C"</formula1>
    </dataValidation>
    <dataValidation allowBlank="1" showErrorMessage="1" prompt="Enter the maximum distance allowed between the car guide rail brackets." sqref="Z109:Z111 O111:Y111" xr:uid="{08935FDD-98E1-4308-B30C-1537D5DE067A}"/>
    <dataValidation type="list" allowBlank="1" showInputMessage="1" showErrorMessage="1" promptTitle="OPTIONS:" prompt="Select From List" sqref="G59:M60 S59:Y60" xr:uid="{E41DA211-2322-4218-9468-E04681F10ECD}">
      <formula1>"Solid,Open Work &lt;100mm ball,N/A,N/C"</formula1>
    </dataValidation>
    <dataValidation type="list" allowBlank="1" showInputMessage="1" showErrorMessage="1" promptTitle="OPTIONS:" prompt="Select From List" sqref="G18:M19" xr:uid="{A7184B5F-DB11-4BCF-B9AE-721F79538F01}">
      <formula1>CarriageType</formula1>
    </dataValidation>
    <dataValidation type="list" allowBlank="1" showInputMessage="1" showErrorMessage="1" promptTitle="OPTIONS:" prompt="Select From List" sqref="S22:Y23" xr:uid="{15C32FA2-2A89-4B63-844B-22077F8BB167}">
      <formula1>"'0,1,N/C,N/A"</formula1>
    </dataValidation>
    <dataValidation type="list" allowBlank="1" showInputMessage="1" showErrorMessage="1" promptTitle="OPTIONS:" prompt="Select From List" sqref="G22:M23" xr:uid="{2C96DB0E-D05D-4110-9C51-45EDCBE841C8}">
      <formula1>"1,2,N/C,N/A"</formula1>
    </dataValidation>
    <dataValidation type="list" allowBlank="1" showInputMessage="1" showErrorMessage="1" promptTitle="OPTIONS:" prompt="Select From List" sqref="S30:Y30" xr:uid="{494D8097-4FD0-4701-8439-EF6A1F7BDC20}">
      <formula1>"Y,N,N/C,N/A"</formula1>
    </dataValidation>
    <dataValidation operator="greaterThanOrEqual" allowBlank="1" showInputMessage="1" showErrorMessage="1" sqref="I5:J5 S55:Y56 S73:Y74 G73:M76 J83:M86 R83:T86 G132:H135 K132:M132 K134:M134 S134:T135 W134:Y134" xr:uid="{9690CC2F-493B-465C-BFAC-88C17A31E1B3}"/>
    <dataValidation type="decimal" operator="greaterThanOrEqual" allowBlank="1" showInputMessage="1" showErrorMessage="1" sqref="L5 G88:H93 S20:Y21 K88:M93 G145:M146 P88:P93 S88:T93 K135:M135 K133:M133 S136:Y137 W88:Y93 W135:Y135" xr:uid="{A6604567-384A-4B7F-B7E5-B1C8C78FD88F}">
      <formula1>0</formula1>
    </dataValidation>
    <dataValidation allowBlank="1" showInputMessage="1" showErrorMessage="1" prompt="Revision letter or number for this specification." sqref="X5" xr:uid="{AD014024-196B-4AE7-9565-1E4D786CAAC3}"/>
    <dataValidation type="date" operator="greaterThan" allowBlank="1" showInputMessage="1" showErrorMessage="1" prompt="Revision date for this specification. " sqref="S5" xr:uid="{676B73B6-72C8-49A4-8983-84A184D9A54E}">
      <formula1>36526</formula1>
    </dataValidation>
    <dataValidation type="list" allowBlank="1" showInputMessage="1" showErrorMessage="1" promptTitle="OPTIONS:" prompt="Select From List" sqref="S95:Y96" xr:uid="{00B7F08B-1B10-4BF0-A16C-B9FE0BFC9E6A}">
      <formula1>B355SafetyType</formula1>
    </dataValidation>
    <dataValidation type="list" allowBlank="1" showInputMessage="1" showErrorMessage="1" promptTitle="OPTIONS:" prompt="Select From List" sqref="G44:M45" xr:uid="{A200BE59-F666-4C59-BBDF-C1C8D7122EF6}">
      <formula1>"Unenclosed, Enclosed,N/A"</formula1>
    </dataValidation>
    <dataValidation type="list" allowBlank="1" showInputMessage="1" showErrorMessage="1" promptTitle="OPTIONS:" prompt="Select From List" sqref="S48:Y49" xr:uid="{5EFEFB50-C490-4D44-B4DD-549F40A089EC}">
      <formula1>"Mechanical Stops,Deployable Shoring Means,N/A,N/C"</formula1>
    </dataValidation>
    <dataValidation type="list" allowBlank="1" showInputMessage="1" showErrorMessage="1" promptTitle="OPTIONS:" prompt="Select from list" sqref="W37:Y37 S37:T37" xr:uid="{A98DF995-8906-43E4-AD5A-8240E87F83A2}">
      <formula1>#REF!</formula1>
    </dataValidation>
    <dataValidation type="list" allowBlank="1" showInputMessage="1" showErrorMessage="1" promptTitle="OPTIONS:" prompt="Select From List:" sqref="G65:M67" xr:uid="{C324892C-F754-4B65-9EB0-7ADBEC56679D}">
      <formula1>"Yes,No,N/A,N/C"</formula1>
    </dataValidation>
    <dataValidation type="list" allowBlank="1" showInputMessage="1" showErrorMessage="1" promptTitle="OPTIONS:" prompt="Select from list" sqref="G68:M69" xr:uid="{E33300CA-7657-4052-9B66-64670A520704}">
      <formula1>DoorLockingDeviceType</formula1>
    </dataValidation>
    <dataValidation type="list" allowBlank="1" showInputMessage="1" showErrorMessage="1" promptTitle="OPTIONS:" prompt="Select From List" sqref="S69:Y69" xr:uid="{ED1D83BD-82AD-4CA1-B915-49E50A32F394}">
      <formula1>InterlockModel</formula1>
    </dataValidation>
    <dataValidation type="list" allowBlank="1" showInputMessage="1" showErrorMessage="1" promptTitle="OPTIONS:" prompt="Select From List" sqref="S68:Y68" xr:uid="{07292C26-BEDC-46ED-B0AD-6B15D44A1CD4}">
      <formula1>Interlock</formula1>
    </dataValidation>
    <dataValidation type="list" allowBlank="1" showInputMessage="1" showErrorMessage="1" promptTitle="OPTIONS:" prompt="Select From List" sqref="S57:Y58 G57:M58" xr:uid="{38C4408D-6C93-4598-B213-76E336F62AD4}">
      <formula1>EntranceType</formula1>
    </dataValidation>
    <dataValidation allowBlank="1" showErrorMessage="1" promptTitle="OPTIONS:" prompt="Select From List" sqref="G79:M80 S79:Y80 G24:M25 G30:M30" xr:uid="{A0015693-D489-40CA-BA22-4563F585361F}"/>
    <dataValidation allowBlank="1" showErrorMessage="1" sqref="S75:Y76" xr:uid="{5169BA0A-5A5F-4964-A914-C359031BA1EF}"/>
    <dataValidation type="list" allowBlank="1" showInputMessage="1" showErrorMessage="1" promptTitle="OPTIONS:" prompt="Select From List" sqref="G97:M99 V83:Y87 G77:M78 G52:M54 S52:Y54 G46:M47 S77:Y78" xr:uid="{D70840D6-8D64-459F-9EAC-DADB246491BB}">
      <formula1>"Y,N,N/A,N/C"</formula1>
    </dataValidation>
    <dataValidation allowBlank="1" showErrorMessage="1" promptTitle="OPTIONS" prompt="Select From List" sqref="S108:Y108" xr:uid="{50BB72F3-E5EE-494E-8B8D-77C661585EB7}"/>
    <dataValidation type="list" allowBlank="1" showInputMessage="1" showErrorMessage="1" promptTitle="OPTIONS:" prompt="Select From List" sqref="G104:M105" xr:uid="{4A06EF5D-7BA4-4106-8340-7B58F9811A7E}">
      <formula1>RopeStranding</formula1>
    </dataValidation>
    <dataValidation type="list" allowBlank="1" showInputMessage="1" showErrorMessage="1" promptTitle="OPTIONS:" prompt="Select From List" sqref="S100:Y101" xr:uid="{B9223EA5-2B2D-4E8D-9B9D-803BE2BC45DD}">
      <formula1>RopeGrade</formula1>
    </dataValidation>
    <dataValidation allowBlank="1" showErrorMessage="1" promptTitle="OPTIONS:" prompt="Select from list" sqref="G109:M111 Q42:Z42" xr:uid="{F9A549EE-ABE9-455E-9373-02BCEAF5C711}"/>
    <dataValidation type="list" allowBlank="1" showInputMessage="1" showErrorMessage="1" promptTitle="OPTIONS:" prompt="Select From List" sqref="G121:M121" xr:uid="{CF5A0EBE-B3C2-4F7C-8EC8-ECD6479CDBDE}">
      <formula1>Controller</formula1>
    </dataValidation>
    <dataValidation type="list" allowBlank="1" showInputMessage="1" showErrorMessage="1" promptTitle="OPTIONS:" prompt="Select from list" sqref="G119:M120" xr:uid="{CB574782-2575-4405-AEE3-834556510359}">
      <formula1>OperationType</formula1>
    </dataValidation>
    <dataValidation type="list" showInputMessage="1" showErrorMessage="1" promptTitle="OPTIONS" prompt="Select From List" sqref="G112:M113" xr:uid="{6DA2B5CE-1200-4491-89E1-361C0B5F86CA}">
      <formula1>DriveType</formula1>
    </dataValidation>
    <dataValidation type="list" allowBlank="1" showInputMessage="1" showErrorMessage="1" promptTitle="OPTIONS:" prompt="Select from list" sqref="S119:Y120" xr:uid="{25479289-857D-4D3D-936A-7C320FEDE050}">
      <formula1>MotorControlType</formula1>
    </dataValidation>
    <dataValidation type="list" operator="greaterThanOrEqual" allowBlank="1" showInputMessage="1" showErrorMessage="1" sqref="G141:M141" xr:uid="{5992FAA3-4E2F-42CE-A56D-9004798417A2}">
      <formula1>Valve</formula1>
    </dataValidation>
    <dataValidation type="list" showInputMessage="1" showErrorMessage="1" promptTitle="OPTIONS:" prompt="Select From List" sqref="G138:M140" xr:uid="{04A5162B-80D6-4CE7-9C9A-A41883ADF8A9}">
      <formula1>CorrosionProtection</formula1>
    </dataValidation>
    <dataValidation type="list" allowBlank="1" showInputMessage="1" showErrorMessage="1" promptTitle="OPTIONS:" prompt="Select From List" sqref="S130:Y131" xr:uid="{21AA4FF3-5DC2-48F9-A561-6F505ECF2FFE}">
      <formula1>Connection</formula1>
    </dataValidation>
    <dataValidation type="list" allowBlank="1" showInputMessage="1" showErrorMessage="1" promptTitle="OPTIONS:" prompt="Select From List" sqref="G136:M137" xr:uid="{7CA9E154-E256-44EA-B728-44F1ECCE4AD4}">
      <formula1>Bulkhead</formula1>
    </dataValidation>
    <dataValidation type="list" allowBlank="1" showInputMessage="1" showErrorMessage="1" promptTitle="OPTIONS:" prompt="Select From List" sqref="G130:M131" xr:uid="{B83527C5-28B6-449D-BB71-81B91BEB3DA2}">
      <formula1>Orientation</formula1>
    </dataValidation>
    <dataValidation type="list" allowBlank="1" showInputMessage="1" showErrorMessage="1" promptTitle="OPTIONS:" prompt="Select From List" sqref="S128:Y129" xr:uid="{80D3FFE3-EFEB-46BA-A617-5264EBD94D20}">
      <formula1>Stages</formula1>
    </dataValidation>
    <dataValidation type="list" allowBlank="1" showInputMessage="1" showErrorMessage="1" promptTitle="OPTIONS:" prompt="Select From List" sqref="G128:M129" xr:uid="{AE9D1E20-25FB-424D-8447-BBED3A0E0B16}">
      <formula1>Cylinders</formula1>
    </dataValidation>
    <dataValidation type="list" allowBlank="1" showInputMessage="1" showErrorMessage="1" promptTitle="OPTIONS:" prompt="Select From List" sqref="S132:Y133" xr:uid="{E855AC5A-3720-46AC-A476-2EA6DEC2478F}">
      <formula1>Sync</formula1>
    </dataValidation>
    <dataValidation type="list" allowBlank="1" showInputMessage="1" showErrorMessage="1" promptTitle="OPTIONS:" prompt="Select from list" sqref="D165:D182 P165:P182" xr:uid="{55941469-E161-41BF-AD0C-DBBCE3CF4EFF}">
      <formula1>"Provided,N/A"</formula1>
    </dataValidation>
    <dataValidation type="list" allowBlank="1" showInputMessage="1" showErrorMessage="1" errorTitle="ERROR" error="Cell cannot be blank" prompt="Enter the standard number including revision.  eg. B44-07" sqref="S195" xr:uid="{8AEFB9B9-6DC3-41DA-A232-616D762A4368}">
      <formula1>INDIRECT(SUBSTITUTE(SUBSTITUTE(SUBSTITUTE($G$195,"-"," ")," ",""),"/",""))</formula1>
    </dataValidation>
    <dataValidation type="list" allowBlank="1" showInputMessage="1" showErrorMessage="1" promptTitle="OPTIONS:" prompt="Select from list" sqref="G195:M196" xr:uid="{840009C1-2147-4C86-897F-6DE9D243853E}">
      <formula1>SafetyCode</formula1>
    </dataValidation>
    <dataValidation type="decimal" operator="greaterThanOrEqual" allowBlank="1" showErrorMessage="1" promptTitle="OPTIONS:" prompt="Select From List" sqref="G20:M21" xr:uid="{EC2B989A-D657-4FDA-8975-9190732AF3B6}">
      <formula1>0</formula1>
    </dataValidation>
    <dataValidation type="whole" operator="greaterThanOrEqual" allowBlank="1" showInputMessage="1" showErrorMessage="1" sqref="G33:H36 K33:M36 P33:P36 S33:T36 W33:Y36 P83:P86" xr:uid="{43F14D16-D700-4CF0-9A03-3391E9C1EC7A}">
      <formula1>0</formula1>
    </dataValidation>
    <dataValidation type="whole" operator="greaterThanOrEqual" allowBlank="1" showErrorMessage="1" promptTitle="OPTIONS:" prompt="Select From List" sqref="S46:Y47 S70:Y71 S65:Y66" xr:uid="{FFCF5528-7689-4F9D-BCC4-4F1289915FA8}">
      <formula1>0</formula1>
    </dataValidation>
    <dataValidation type="decimal" operator="greaterThanOrEqual" allowBlank="1" showErrorMessage="1" promptTitle="OPTIONS" prompt="Select From List" sqref="G100:M101 S145:Y146 S106:Y107 S109:Y110 S125:Y126 S138:Y139 S102:Y103" xr:uid="{E6055029-207B-4DDE-816D-1C4A8FE96EF1}">
      <formula1>0</formula1>
    </dataValidation>
    <dataValidation type="list" operator="greaterThanOrEqual" allowBlank="1" showErrorMessage="1" promptTitle="OPTIONS" prompt="Select From List" sqref="S104:Y105" xr:uid="{5A2E597E-F955-43DB-8001-2A8FF1C2725D}">
      <formula1>SuspensionType</formula1>
    </dataValidation>
    <dataValidation type="list" allowBlank="1" showInputMessage="1" showErrorMessage="1" promptTitle="OPTIONS:" prompt="Select From List" sqref="S24:Y25" xr:uid="{63A9201A-1B3C-4DBA-A33C-7DAA6AB0C35A}">
      <formula1>"Yes, No"</formula1>
    </dataValidation>
    <dataValidation operator="greaterThanOrEqual" allowBlank="1" showErrorMessage="1" promptTitle="OPTIONS:" prompt="Select From List" sqref="G48:M51 S50:Y51 G61:M64 S61:Y64" xr:uid="{3D5EBBB0-AEF8-4703-9D1F-76418E8AEAF9}"/>
    <dataValidation type="decimal" operator="greaterThanOrEqual" allowBlank="1" showErrorMessage="1" errorTitle="CHECK UNITS:" error="Diameter must be entered in mm." promptTitle="OPTIONS" prompt="Select From List" sqref="G106:M107" xr:uid="{7020EFA6-6B53-40E7-8038-80793C0E2D1A}">
      <formula1>10</formula1>
    </dataValidation>
    <dataValidation type="list" allowBlank="1" showInputMessage="1" showErrorMessage="1" sqref="G203:M204" xr:uid="{CEEB7289-4E57-4E75-A16B-1251A3D193B9}">
      <formula1>INDIRECT(SUBSTITUTE(SUBSTITUTE(SUBSTITUTE($G$195,"-"," ")," ","_"),"/",""))</formula1>
    </dataValidation>
  </dataValidations>
  <printOptions horizontalCentered="1"/>
  <pageMargins left="0.19685039370078741" right="0.19685039370078741" top="0.39370078740157483" bottom="0.23622047244094491" header="0.39370078740157483" footer="0.23622047244094491"/>
  <pageSetup scale="80" orientation="portrait" r:id="rId1"/>
  <headerFooter alignWithMargins="0">
    <oddFooter xml:space="preserve">&amp;C
&amp;R&amp;"Arial Narrow,Regular"&amp;9Page &amp;P of &amp;N
 </oddFooter>
  </headerFooter>
  <rowBreaks count="6" manualBreakCount="6">
    <brk id="41" min="1" max="25" man="1"/>
    <brk id="71" min="1" max="25" man="1"/>
    <brk id="110" min="1" max="25" man="1"/>
    <brk id="146" min="1" max="25" man="1"/>
    <brk id="181" min="1" max="25" man="1"/>
    <brk id="212" min="1"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3</xdr:col>
                    <xdr:colOff>0</xdr:colOff>
                    <xdr:row>190</xdr:row>
                    <xdr:rowOff>0</xdr:rowOff>
                  </from>
                  <to>
                    <xdr:col>3</xdr:col>
                    <xdr:colOff>304800</xdr:colOff>
                    <xdr:row>191</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3</xdr:col>
                    <xdr:colOff>0</xdr:colOff>
                    <xdr:row>191</xdr:row>
                    <xdr:rowOff>0</xdr:rowOff>
                  </from>
                  <to>
                    <xdr:col>3</xdr:col>
                    <xdr:colOff>304800</xdr:colOff>
                    <xdr:row>192</xdr:row>
                    <xdr:rowOff>0</xdr:rowOff>
                  </to>
                </anchor>
              </controlPr>
            </control>
          </mc:Choice>
        </mc:AlternateContent>
        <mc:AlternateContent xmlns:mc="http://schemas.openxmlformats.org/markup-compatibility/2006">
          <mc:Choice Requires="x14">
            <control shapeId="12291" r:id="rId6" name="Check Box 3">
              <controlPr defaultSize="0" autoFill="0" autoLine="0" autoPict="0">
                <anchor moveWithCells="1">
                  <from>
                    <xdr:col>7</xdr:col>
                    <xdr:colOff>0</xdr:colOff>
                    <xdr:row>190</xdr:row>
                    <xdr:rowOff>0</xdr:rowOff>
                  </from>
                  <to>
                    <xdr:col>8</xdr:col>
                    <xdr:colOff>97971</xdr:colOff>
                    <xdr:row>191</xdr:row>
                    <xdr:rowOff>0</xdr:rowOff>
                  </to>
                </anchor>
              </controlPr>
            </control>
          </mc:Choice>
        </mc:AlternateContent>
        <mc:AlternateContent xmlns:mc="http://schemas.openxmlformats.org/markup-compatibility/2006">
          <mc:Choice Requires="x14">
            <control shapeId="12292" r:id="rId7" name="Check Box 4">
              <controlPr defaultSize="0" autoFill="0" autoLine="0" autoPict="0">
                <anchor moveWithCells="1">
                  <from>
                    <xdr:col>3</xdr:col>
                    <xdr:colOff>0</xdr:colOff>
                    <xdr:row>190</xdr:row>
                    <xdr:rowOff>0</xdr:rowOff>
                  </from>
                  <to>
                    <xdr:col>3</xdr:col>
                    <xdr:colOff>304800</xdr:colOff>
                    <xdr:row>191</xdr:row>
                    <xdr:rowOff>0</xdr:rowOff>
                  </to>
                </anchor>
              </controlPr>
            </control>
          </mc:Choice>
        </mc:AlternateContent>
        <mc:AlternateContent xmlns:mc="http://schemas.openxmlformats.org/markup-compatibility/2006">
          <mc:Choice Requires="x14">
            <control shapeId="12293" r:id="rId8" name="Check Box 5">
              <controlPr defaultSize="0" autoFill="0" autoLine="0" autoPict="0">
                <anchor moveWithCells="1">
                  <from>
                    <xdr:col>3</xdr:col>
                    <xdr:colOff>0</xdr:colOff>
                    <xdr:row>191</xdr:row>
                    <xdr:rowOff>0</xdr:rowOff>
                  </from>
                  <to>
                    <xdr:col>3</xdr:col>
                    <xdr:colOff>304800</xdr:colOff>
                    <xdr:row>192</xdr:row>
                    <xdr:rowOff>0</xdr:rowOff>
                  </to>
                </anchor>
              </controlPr>
            </control>
          </mc:Choice>
        </mc:AlternateContent>
        <mc:AlternateContent xmlns:mc="http://schemas.openxmlformats.org/markup-compatibility/2006">
          <mc:Choice Requires="x14">
            <control shapeId="12294" r:id="rId9" name="Check Box 6">
              <controlPr defaultSize="0" autoFill="0" autoLine="0" autoPict="0">
                <anchor moveWithCells="1">
                  <from>
                    <xdr:col>7</xdr:col>
                    <xdr:colOff>0</xdr:colOff>
                    <xdr:row>190</xdr:row>
                    <xdr:rowOff>0</xdr:rowOff>
                  </from>
                  <to>
                    <xdr:col>8</xdr:col>
                    <xdr:colOff>97971</xdr:colOff>
                    <xdr:row>191</xdr:row>
                    <xdr:rowOff>0</xdr:rowOff>
                  </to>
                </anchor>
              </controlPr>
            </control>
          </mc:Choice>
        </mc:AlternateContent>
        <mc:AlternateContent xmlns:mc="http://schemas.openxmlformats.org/markup-compatibility/2006">
          <mc:Choice Requires="x14">
            <control shapeId="12295" r:id="rId10" name="Check Box 7">
              <controlPr defaultSize="0" autoFill="0" autoLine="0" autoPict="0">
                <anchor moveWithCells="1">
                  <from>
                    <xdr:col>3</xdr:col>
                    <xdr:colOff>0</xdr:colOff>
                    <xdr:row>158</xdr:row>
                    <xdr:rowOff>0</xdr:rowOff>
                  </from>
                  <to>
                    <xdr:col>3</xdr:col>
                    <xdr:colOff>304800</xdr:colOff>
                    <xdr:row>159</xdr:row>
                    <xdr:rowOff>0</xdr:rowOff>
                  </to>
                </anchor>
              </controlPr>
            </control>
          </mc:Choice>
        </mc:AlternateContent>
        <mc:AlternateContent xmlns:mc="http://schemas.openxmlformats.org/markup-compatibility/2006">
          <mc:Choice Requires="x14">
            <control shapeId="12296" r:id="rId11" name="Check Box 8">
              <controlPr defaultSize="0" autoFill="0" autoLine="0" autoPict="0">
                <anchor moveWithCells="1">
                  <from>
                    <xdr:col>3</xdr:col>
                    <xdr:colOff>0</xdr:colOff>
                    <xdr:row>159</xdr:row>
                    <xdr:rowOff>0</xdr:rowOff>
                  </from>
                  <to>
                    <xdr:col>3</xdr:col>
                    <xdr:colOff>304800</xdr:colOff>
                    <xdr:row>160</xdr:row>
                    <xdr:rowOff>0</xdr:rowOff>
                  </to>
                </anchor>
              </controlPr>
            </control>
          </mc:Choice>
        </mc:AlternateContent>
        <mc:AlternateContent xmlns:mc="http://schemas.openxmlformats.org/markup-compatibility/2006">
          <mc:Choice Requires="x14">
            <control shapeId="12297" r:id="rId12" name="Check Box 9">
              <controlPr defaultSize="0" autoFill="0" autoLine="0" autoPict="0">
                <anchor moveWithCells="1">
                  <from>
                    <xdr:col>7</xdr:col>
                    <xdr:colOff>0</xdr:colOff>
                    <xdr:row>158</xdr:row>
                    <xdr:rowOff>0</xdr:rowOff>
                  </from>
                  <to>
                    <xdr:col>8</xdr:col>
                    <xdr:colOff>97971</xdr:colOff>
                    <xdr:row>159</xdr:row>
                    <xdr:rowOff>0</xdr:rowOff>
                  </to>
                </anchor>
              </controlPr>
            </control>
          </mc:Choice>
        </mc:AlternateContent>
        <mc:AlternateContent xmlns:mc="http://schemas.openxmlformats.org/markup-compatibility/2006">
          <mc:Choice Requires="x14">
            <control shapeId="12298" r:id="rId13" name="Check Box 10">
              <controlPr defaultSize="0" autoFill="0" autoLine="0" autoPict="0">
                <anchor moveWithCells="1">
                  <from>
                    <xdr:col>3</xdr:col>
                    <xdr:colOff>0</xdr:colOff>
                    <xdr:row>158</xdr:row>
                    <xdr:rowOff>0</xdr:rowOff>
                  </from>
                  <to>
                    <xdr:col>3</xdr:col>
                    <xdr:colOff>304800</xdr:colOff>
                    <xdr:row>159</xdr:row>
                    <xdr:rowOff>0</xdr:rowOff>
                  </to>
                </anchor>
              </controlPr>
            </control>
          </mc:Choice>
        </mc:AlternateContent>
        <mc:AlternateContent xmlns:mc="http://schemas.openxmlformats.org/markup-compatibility/2006">
          <mc:Choice Requires="x14">
            <control shapeId="12299" r:id="rId14" name="Check Box 11">
              <controlPr defaultSize="0" autoFill="0" autoLine="0" autoPict="0">
                <anchor moveWithCells="1">
                  <from>
                    <xdr:col>3</xdr:col>
                    <xdr:colOff>0</xdr:colOff>
                    <xdr:row>159</xdr:row>
                    <xdr:rowOff>0</xdr:rowOff>
                  </from>
                  <to>
                    <xdr:col>3</xdr:col>
                    <xdr:colOff>304800</xdr:colOff>
                    <xdr:row>160</xdr:row>
                    <xdr:rowOff>0</xdr:rowOff>
                  </to>
                </anchor>
              </controlPr>
            </control>
          </mc:Choice>
        </mc:AlternateContent>
        <mc:AlternateContent xmlns:mc="http://schemas.openxmlformats.org/markup-compatibility/2006">
          <mc:Choice Requires="x14">
            <control shapeId="12300" r:id="rId15" name="Check Box 12">
              <controlPr defaultSize="0" autoFill="0" autoLine="0" autoPict="0">
                <anchor moveWithCells="1">
                  <from>
                    <xdr:col>7</xdr:col>
                    <xdr:colOff>0</xdr:colOff>
                    <xdr:row>158</xdr:row>
                    <xdr:rowOff>0</xdr:rowOff>
                  </from>
                  <to>
                    <xdr:col>8</xdr:col>
                    <xdr:colOff>97971</xdr:colOff>
                    <xdr:row>159</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AD8E5-7372-41B8-8CBF-82DFC13BF3F7}">
  <sheetPr codeName="Sheet21">
    <tabColor rgb="FF5B9BD5"/>
    <pageSetUpPr fitToPage="1"/>
  </sheetPr>
  <dimension ref="A1:BB102"/>
  <sheetViews>
    <sheetView showZeros="0" zoomScaleNormal="100" zoomScaleSheetLayoutView="100" workbookViewId="0"/>
  </sheetViews>
  <sheetFormatPr defaultColWidth="8.84375" defaultRowHeight="28" customHeight="1" outlineLevelCol="1" x14ac:dyDescent="0.3"/>
  <cols>
    <col min="1" max="1" width="1.69140625" style="428" customWidth="1"/>
    <col min="2" max="2" width="7.3828125" style="1214" customWidth="1"/>
    <col min="3" max="3" width="9.15234375" style="417" customWidth="1"/>
    <col min="4" max="4" width="20.69140625" style="417" customWidth="1"/>
    <col min="5" max="5" width="31.69140625" style="425" customWidth="1"/>
    <col min="6" max="6" width="44" style="618" customWidth="1"/>
    <col min="7" max="7" width="8.84375" style="418"/>
    <col min="8" max="50" width="8.84375" style="418" customWidth="1" outlineLevel="1"/>
    <col min="51" max="52" width="8.84375" style="418"/>
    <col min="53" max="53" width="53.15234375" style="418" customWidth="1"/>
    <col min="54" max="54" width="27.69140625" style="418" customWidth="1"/>
    <col min="55" max="254" width="8.84375" style="418"/>
    <col min="255" max="255" width="1.69140625" style="418" customWidth="1"/>
    <col min="256" max="256" width="5.84375" style="418" customWidth="1"/>
    <col min="257" max="257" width="9.15234375" style="418" customWidth="1"/>
    <col min="258" max="258" width="20.69140625" style="418" customWidth="1"/>
    <col min="259" max="259" width="31.69140625" style="418" customWidth="1"/>
    <col min="260" max="260" width="44" style="418" customWidth="1"/>
    <col min="261" max="510" width="8.84375" style="418"/>
    <col min="511" max="511" width="1.69140625" style="418" customWidth="1"/>
    <col min="512" max="512" width="5.84375" style="418" customWidth="1"/>
    <col min="513" max="513" width="9.15234375" style="418" customWidth="1"/>
    <col min="514" max="514" width="20.69140625" style="418" customWidth="1"/>
    <col min="515" max="515" width="31.69140625" style="418" customWidth="1"/>
    <col min="516" max="516" width="44" style="418" customWidth="1"/>
    <col min="517" max="766" width="8.84375" style="418"/>
    <col min="767" max="767" width="1.69140625" style="418" customWidth="1"/>
    <col min="768" max="768" width="5.84375" style="418" customWidth="1"/>
    <col min="769" max="769" width="9.15234375" style="418" customWidth="1"/>
    <col min="770" max="770" width="20.69140625" style="418" customWidth="1"/>
    <col min="771" max="771" width="31.69140625" style="418" customWidth="1"/>
    <col min="772" max="772" width="44" style="418" customWidth="1"/>
    <col min="773" max="1022" width="8.84375" style="418"/>
    <col min="1023" max="1023" width="1.69140625" style="418" customWidth="1"/>
    <col min="1024" max="1024" width="5.84375" style="418" customWidth="1"/>
    <col min="1025" max="1025" width="9.15234375" style="418" customWidth="1"/>
    <col min="1026" max="1026" width="20.69140625" style="418" customWidth="1"/>
    <col min="1027" max="1027" width="31.69140625" style="418" customWidth="1"/>
    <col min="1028" max="1028" width="44" style="418" customWidth="1"/>
    <col min="1029" max="1278" width="8.84375" style="418"/>
    <col min="1279" max="1279" width="1.69140625" style="418" customWidth="1"/>
    <col min="1280" max="1280" width="5.84375" style="418" customWidth="1"/>
    <col min="1281" max="1281" width="9.15234375" style="418" customWidth="1"/>
    <col min="1282" max="1282" width="20.69140625" style="418" customWidth="1"/>
    <col min="1283" max="1283" width="31.69140625" style="418" customWidth="1"/>
    <col min="1284" max="1284" width="44" style="418" customWidth="1"/>
    <col min="1285" max="1534" width="8.84375" style="418"/>
    <col min="1535" max="1535" width="1.69140625" style="418" customWidth="1"/>
    <col min="1536" max="1536" width="5.84375" style="418" customWidth="1"/>
    <col min="1537" max="1537" width="9.15234375" style="418" customWidth="1"/>
    <col min="1538" max="1538" width="20.69140625" style="418" customWidth="1"/>
    <col min="1539" max="1539" width="31.69140625" style="418" customWidth="1"/>
    <col min="1540" max="1540" width="44" style="418" customWidth="1"/>
    <col min="1541" max="1790" width="8.84375" style="418"/>
    <col min="1791" max="1791" width="1.69140625" style="418" customWidth="1"/>
    <col min="1792" max="1792" width="5.84375" style="418" customWidth="1"/>
    <col min="1793" max="1793" width="9.15234375" style="418" customWidth="1"/>
    <col min="1794" max="1794" width="20.69140625" style="418" customWidth="1"/>
    <col min="1795" max="1795" width="31.69140625" style="418" customWidth="1"/>
    <col min="1796" max="1796" width="44" style="418" customWidth="1"/>
    <col min="1797" max="2046" width="8.84375" style="418"/>
    <col min="2047" max="2047" width="1.69140625" style="418" customWidth="1"/>
    <col min="2048" max="2048" width="5.84375" style="418" customWidth="1"/>
    <col min="2049" max="2049" width="9.15234375" style="418" customWidth="1"/>
    <col min="2050" max="2050" width="20.69140625" style="418" customWidth="1"/>
    <col min="2051" max="2051" width="31.69140625" style="418" customWidth="1"/>
    <col min="2052" max="2052" width="44" style="418" customWidth="1"/>
    <col min="2053" max="2302" width="8.84375" style="418"/>
    <col min="2303" max="2303" width="1.69140625" style="418" customWidth="1"/>
    <col min="2304" max="2304" width="5.84375" style="418" customWidth="1"/>
    <col min="2305" max="2305" width="9.15234375" style="418" customWidth="1"/>
    <col min="2306" max="2306" width="20.69140625" style="418" customWidth="1"/>
    <col min="2307" max="2307" width="31.69140625" style="418" customWidth="1"/>
    <col min="2308" max="2308" width="44" style="418" customWidth="1"/>
    <col min="2309" max="2558" width="8.84375" style="418"/>
    <col min="2559" max="2559" width="1.69140625" style="418" customWidth="1"/>
    <col min="2560" max="2560" width="5.84375" style="418" customWidth="1"/>
    <col min="2561" max="2561" width="9.15234375" style="418" customWidth="1"/>
    <col min="2562" max="2562" width="20.69140625" style="418" customWidth="1"/>
    <col min="2563" max="2563" width="31.69140625" style="418" customWidth="1"/>
    <col min="2564" max="2564" width="44" style="418" customWidth="1"/>
    <col min="2565" max="2814" width="8.84375" style="418"/>
    <col min="2815" max="2815" width="1.69140625" style="418" customWidth="1"/>
    <col min="2816" max="2816" width="5.84375" style="418" customWidth="1"/>
    <col min="2817" max="2817" width="9.15234375" style="418" customWidth="1"/>
    <col min="2818" max="2818" width="20.69140625" style="418" customWidth="1"/>
    <col min="2819" max="2819" width="31.69140625" style="418" customWidth="1"/>
    <col min="2820" max="2820" width="44" style="418" customWidth="1"/>
    <col min="2821" max="3070" width="8.84375" style="418"/>
    <col min="3071" max="3071" width="1.69140625" style="418" customWidth="1"/>
    <col min="3072" max="3072" width="5.84375" style="418" customWidth="1"/>
    <col min="3073" max="3073" width="9.15234375" style="418" customWidth="1"/>
    <col min="3074" max="3074" width="20.69140625" style="418" customWidth="1"/>
    <col min="3075" max="3075" width="31.69140625" style="418" customWidth="1"/>
    <col min="3076" max="3076" width="44" style="418" customWidth="1"/>
    <col min="3077" max="3326" width="8.84375" style="418"/>
    <col min="3327" max="3327" width="1.69140625" style="418" customWidth="1"/>
    <col min="3328" max="3328" width="5.84375" style="418" customWidth="1"/>
    <col min="3329" max="3329" width="9.15234375" style="418" customWidth="1"/>
    <col min="3330" max="3330" width="20.69140625" style="418" customWidth="1"/>
    <col min="3331" max="3331" width="31.69140625" style="418" customWidth="1"/>
    <col min="3332" max="3332" width="44" style="418" customWidth="1"/>
    <col min="3333" max="3582" width="8.84375" style="418"/>
    <col min="3583" max="3583" width="1.69140625" style="418" customWidth="1"/>
    <col min="3584" max="3584" width="5.84375" style="418" customWidth="1"/>
    <col min="3585" max="3585" width="9.15234375" style="418" customWidth="1"/>
    <col min="3586" max="3586" width="20.69140625" style="418" customWidth="1"/>
    <col min="3587" max="3587" width="31.69140625" style="418" customWidth="1"/>
    <col min="3588" max="3588" width="44" style="418" customWidth="1"/>
    <col min="3589" max="3838" width="8.84375" style="418"/>
    <col min="3839" max="3839" width="1.69140625" style="418" customWidth="1"/>
    <col min="3840" max="3840" width="5.84375" style="418" customWidth="1"/>
    <col min="3841" max="3841" width="9.15234375" style="418" customWidth="1"/>
    <col min="3842" max="3842" width="20.69140625" style="418" customWidth="1"/>
    <col min="3843" max="3843" width="31.69140625" style="418" customWidth="1"/>
    <col min="3844" max="3844" width="44" style="418" customWidth="1"/>
    <col min="3845" max="4094" width="8.84375" style="418"/>
    <col min="4095" max="4095" width="1.69140625" style="418" customWidth="1"/>
    <col min="4096" max="4096" width="5.84375" style="418" customWidth="1"/>
    <col min="4097" max="4097" width="9.15234375" style="418" customWidth="1"/>
    <col min="4098" max="4098" width="20.69140625" style="418" customWidth="1"/>
    <col min="4099" max="4099" width="31.69140625" style="418" customWidth="1"/>
    <col min="4100" max="4100" width="44" style="418" customWidth="1"/>
    <col min="4101" max="4350" width="8.84375" style="418"/>
    <col min="4351" max="4351" width="1.69140625" style="418" customWidth="1"/>
    <col min="4352" max="4352" width="5.84375" style="418" customWidth="1"/>
    <col min="4353" max="4353" width="9.15234375" style="418" customWidth="1"/>
    <col min="4354" max="4354" width="20.69140625" style="418" customWidth="1"/>
    <col min="4355" max="4355" width="31.69140625" style="418" customWidth="1"/>
    <col min="4356" max="4356" width="44" style="418" customWidth="1"/>
    <col min="4357" max="4606" width="8.84375" style="418"/>
    <col min="4607" max="4607" width="1.69140625" style="418" customWidth="1"/>
    <col min="4608" max="4608" width="5.84375" style="418" customWidth="1"/>
    <col min="4609" max="4609" width="9.15234375" style="418" customWidth="1"/>
    <col min="4610" max="4610" width="20.69140625" style="418" customWidth="1"/>
    <col min="4611" max="4611" width="31.69140625" style="418" customWidth="1"/>
    <col min="4612" max="4612" width="44" style="418" customWidth="1"/>
    <col min="4613" max="4862" width="8.84375" style="418"/>
    <col min="4863" max="4863" width="1.69140625" style="418" customWidth="1"/>
    <col min="4864" max="4864" width="5.84375" style="418" customWidth="1"/>
    <col min="4865" max="4865" width="9.15234375" style="418" customWidth="1"/>
    <col min="4866" max="4866" width="20.69140625" style="418" customWidth="1"/>
    <col min="4867" max="4867" width="31.69140625" style="418" customWidth="1"/>
    <col min="4868" max="4868" width="44" style="418" customWidth="1"/>
    <col min="4869" max="5118" width="8.84375" style="418"/>
    <col min="5119" max="5119" width="1.69140625" style="418" customWidth="1"/>
    <col min="5120" max="5120" width="5.84375" style="418" customWidth="1"/>
    <col min="5121" max="5121" width="9.15234375" style="418" customWidth="1"/>
    <col min="5122" max="5122" width="20.69140625" style="418" customWidth="1"/>
    <col min="5123" max="5123" width="31.69140625" style="418" customWidth="1"/>
    <col min="5124" max="5124" width="44" style="418" customWidth="1"/>
    <col min="5125" max="5374" width="8.84375" style="418"/>
    <col min="5375" max="5375" width="1.69140625" style="418" customWidth="1"/>
    <col min="5376" max="5376" width="5.84375" style="418" customWidth="1"/>
    <col min="5377" max="5377" width="9.15234375" style="418" customWidth="1"/>
    <col min="5378" max="5378" width="20.69140625" style="418" customWidth="1"/>
    <col min="5379" max="5379" width="31.69140625" style="418" customWidth="1"/>
    <col min="5380" max="5380" width="44" style="418" customWidth="1"/>
    <col min="5381" max="5630" width="8.84375" style="418"/>
    <col min="5631" max="5631" width="1.69140625" style="418" customWidth="1"/>
    <col min="5632" max="5632" width="5.84375" style="418" customWidth="1"/>
    <col min="5633" max="5633" width="9.15234375" style="418" customWidth="1"/>
    <col min="5634" max="5634" width="20.69140625" style="418" customWidth="1"/>
    <col min="5635" max="5635" width="31.69140625" style="418" customWidth="1"/>
    <col min="5636" max="5636" width="44" style="418" customWidth="1"/>
    <col min="5637" max="5886" width="8.84375" style="418"/>
    <col min="5887" max="5887" width="1.69140625" style="418" customWidth="1"/>
    <col min="5888" max="5888" width="5.84375" style="418" customWidth="1"/>
    <col min="5889" max="5889" width="9.15234375" style="418" customWidth="1"/>
    <col min="5890" max="5890" width="20.69140625" style="418" customWidth="1"/>
    <col min="5891" max="5891" width="31.69140625" style="418" customWidth="1"/>
    <col min="5892" max="5892" width="44" style="418" customWidth="1"/>
    <col min="5893" max="6142" width="8.84375" style="418"/>
    <col min="6143" max="6143" width="1.69140625" style="418" customWidth="1"/>
    <col min="6144" max="6144" width="5.84375" style="418" customWidth="1"/>
    <col min="6145" max="6145" width="9.15234375" style="418" customWidth="1"/>
    <col min="6146" max="6146" width="20.69140625" style="418" customWidth="1"/>
    <col min="6147" max="6147" width="31.69140625" style="418" customWidth="1"/>
    <col min="6148" max="6148" width="44" style="418" customWidth="1"/>
    <col min="6149" max="6398" width="8.84375" style="418"/>
    <col min="6399" max="6399" width="1.69140625" style="418" customWidth="1"/>
    <col min="6400" max="6400" width="5.84375" style="418" customWidth="1"/>
    <col min="6401" max="6401" width="9.15234375" style="418" customWidth="1"/>
    <col min="6402" max="6402" width="20.69140625" style="418" customWidth="1"/>
    <col min="6403" max="6403" width="31.69140625" style="418" customWidth="1"/>
    <col min="6404" max="6404" width="44" style="418" customWidth="1"/>
    <col min="6405" max="6654" width="8.84375" style="418"/>
    <col min="6655" max="6655" width="1.69140625" style="418" customWidth="1"/>
    <col min="6656" max="6656" width="5.84375" style="418" customWidth="1"/>
    <col min="6657" max="6657" width="9.15234375" style="418" customWidth="1"/>
    <col min="6658" max="6658" width="20.69140625" style="418" customWidth="1"/>
    <col min="6659" max="6659" width="31.69140625" style="418" customWidth="1"/>
    <col min="6660" max="6660" width="44" style="418" customWidth="1"/>
    <col min="6661" max="6910" width="8.84375" style="418"/>
    <col min="6911" max="6911" width="1.69140625" style="418" customWidth="1"/>
    <col min="6912" max="6912" width="5.84375" style="418" customWidth="1"/>
    <col min="6913" max="6913" width="9.15234375" style="418" customWidth="1"/>
    <col min="6914" max="6914" width="20.69140625" style="418" customWidth="1"/>
    <col min="6915" max="6915" width="31.69140625" style="418" customWidth="1"/>
    <col min="6916" max="6916" width="44" style="418" customWidth="1"/>
    <col min="6917" max="7166" width="8.84375" style="418"/>
    <col min="7167" max="7167" width="1.69140625" style="418" customWidth="1"/>
    <col min="7168" max="7168" width="5.84375" style="418" customWidth="1"/>
    <col min="7169" max="7169" width="9.15234375" style="418" customWidth="1"/>
    <col min="7170" max="7170" width="20.69140625" style="418" customWidth="1"/>
    <col min="7171" max="7171" width="31.69140625" style="418" customWidth="1"/>
    <col min="7172" max="7172" width="44" style="418" customWidth="1"/>
    <col min="7173" max="7422" width="8.84375" style="418"/>
    <col min="7423" max="7423" width="1.69140625" style="418" customWidth="1"/>
    <col min="7424" max="7424" width="5.84375" style="418" customWidth="1"/>
    <col min="7425" max="7425" width="9.15234375" style="418" customWidth="1"/>
    <col min="7426" max="7426" width="20.69140625" style="418" customWidth="1"/>
    <col min="7427" max="7427" width="31.69140625" style="418" customWidth="1"/>
    <col min="7428" max="7428" width="44" style="418" customWidth="1"/>
    <col min="7429" max="7678" width="8.84375" style="418"/>
    <col min="7679" max="7679" width="1.69140625" style="418" customWidth="1"/>
    <col min="7680" max="7680" width="5.84375" style="418" customWidth="1"/>
    <col min="7681" max="7681" width="9.15234375" style="418" customWidth="1"/>
    <col min="7682" max="7682" width="20.69140625" style="418" customWidth="1"/>
    <col min="7683" max="7683" width="31.69140625" style="418" customWidth="1"/>
    <col min="7684" max="7684" width="44" style="418" customWidth="1"/>
    <col min="7685" max="7934" width="8.84375" style="418"/>
    <col min="7935" max="7935" width="1.69140625" style="418" customWidth="1"/>
    <col min="7936" max="7936" width="5.84375" style="418" customWidth="1"/>
    <col min="7937" max="7937" width="9.15234375" style="418" customWidth="1"/>
    <col min="7938" max="7938" width="20.69140625" style="418" customWidth="1"/>
    <col min="7939" max="7939" width="31.69140625" style="418" customWidth="1"/>
    <col min="7940" max="7940" width="44" style="418" customWidth="1"/>
    <col min="7941" max="8190" width="8.84375" style="418"/>
    <col min="8191" max="8191" width="1.69140625" style="418" customWidth="1"/>
    <col min="8192" max="8192" width="5.84375" style="418" customWidth="1"/>
    <col min="8193" max="8193" width="9.15234375" style="418" customWidth="1"/>
    <col min="8194" max="8194" width="20.69140625" style="418" customWidth="1"/>
    <col min="8195" max="8195" width="31.69140625" style="418" customWidth="1"/>
    <col min="8196" max="8196" width="44" style="418" customWidth="1"/>
    <col min="8197" max="8446" width="8.84375" style="418"/>
    <col min="8447" max="8447" width="1.69140625" style="418" customWidth="1"/>
    <col min="8448" max="8448" width="5.84375" style="418" customWidth="1"/>
    <col min="8449" max="8449" width="9.15234375" style="418" customWidth="1"/>
    <col min="8450" max="8450" width="20.69140625" style="418" customWidth="1"/>
    <col min="8451" max="8451" width="31.69140625" style="418" customWidth="1"/>
    <col min="8452" max="8452" width="44" style="418" customWidth="1"/>
    <col min="8453" max="8702" width="8.84375" style="418"/>
    <col min="8703" max="8703" width="1.69140625" style="418" customWidth="1"/>
    <col min="8704" max="8704" width="5.84375" style="418" customWidth="1"/>
    <col min="8705" max="8705" width="9.15234375" style="418" customWidth="1"/>
    <col min="8706" max="8706" width="20.69140625" style="418" customWidth="1"/>
    <col min="8707" max="8707" width="31.69140625" style="418" customWidth="1"/>
    <col min="8708" max="8708" width="44" style="418" customWidth="1"/>
    <col min="8709" max="8958" width="8.84375" style="418"/>
    <col min="8959" max="8959" width="1.69140625" style="418" customWidth="1"/>
    <col min="8960" max="8960" width="5.84375" style="418" customWidth="1"/>
    <col min="8961" max="8961" width="9.15234375" style="418" customWidth="1"/>
    <col min="8962" max="8962" width="20.69140625" style="418" customWidth="1"/>
    <col min="8963" max="8963" width="31.69140625" style="418" customWidth="1"/>
    <col min="8964" max="8964" width="44" style="418" customWidth="1"/>
    <col min="8965" max="9214" width="8.84375" style="418"/>
    <col min="9215" max="9215" width="1.69140625" style="418" customWidth="1"/>
    <col min="9216" max="9216" width="5.84375" style="418" customWidth="1"/>
    <col min="9217" max="9217" width="9.15234375" style="418" customWidth="1"/>
    <col min="9218" max="9218" width="20.69140625" style="418" customWidth="1"/>
    <col min="9219" max="9219" width="31.69140625" style="418" customWidth="1"/>
    <col min="9220" max="9220" width="44" style="418" customWidth="1"/>
    <col min="9221" max="9470" width="8.84375" style="418"/>
    <col min="9471" max="9471" width="1.69140625" style="418" customWidth="1"/>
    <col min="9472" max="9472" width="5.84375" style="418" customWidth="1"/>
    <col min="9473" max="9473" width="9.15234375" style="418" customWidth="1"/>
    <col min="9474" max="9474" width="20.69140625" style="418" customWidth="1"/>
    <col min="9475" max="9475" width="31.69140625" style="418" customWidth="1"/>
    <col min="9476" max="9476" width="44" style="418" customWidth="1"/>
    <col min="9477" max="9726" width="8.84375" style="418"/>
    <col min="9727" max="9727" width="1.69140625" style="418" customWidth="1"/>
    <col min="9728" max="9728" width="5.84375" style="418" customWidth="1"/>
    <col min="9729" max="9729" width="9.15234375" style="418" customWidth="1"/>
    <col min="9730" max="9730" width="20.69140625" style="418" customWidth="1"/>
    <col min="9731" max="9731" width="31.69140625" style="418" customWidth="1"/>
    <col min="9732" max="9732" width="44" style="418" customWidth="1"/>
    <col min="9733" max="9982" width="8.84375" style="418"/>
    <col min="9983" max="9983" width="1.69140625" style="418" customWidth="1"/>
    <col min="9984" max="9984" width="5.84375" style="418" customWidth="1"/>
    <col min="9985" max="9985" width="9.15234375" style="418" customWidth="1"/>
    <col min="9986" max="9986" width="20.69140625" style="418" customWidth="1"/>
    <col min="9987" max="9987" width="31.69140625" style="418" customWidth="1"/>
    <col min="9988" max="9988" width="44" style="418" customWidth="1"/>
    <col min="9989" max="10238" width="8.84375" style="418"/>
    <col min="10239" max="10239" width="1.69140625" style="418" customWidth="1"/>
    <col min="10240" max="10240" width="5.84375" style="418" customWidth="1"/>
    <col min="10241" max="10241" width="9.15234375" style="418" customWidth="1"/>
    <col min="10242" max="10242" width="20.69140625" style="418" customWidth="1"/>
    <col min="10243" max="10243" width="31.69140625" style="418" customWidth="1"/>
    <col min="10244" max="10244" width="44" style="418" customWidth="1"/>
    <col min="10245" max="10494" width="8.84375" style="418"/>
    <col min="10495" max="10495" width="1.69140625" style="418" customWidth="1"/>
    <col min="10496" max="10496" width="5.84375" style="418" customWidth="1"/>
    <col min="10497" max="10497" width="9.15234375" style="418" customWidth="1"/>
    <col min="10498" max="10498" width="20.69140625" style="418" customWidth="1"/>
    <col min="10499" max="10499" width="31.69140625" style="418" customWidth="1"/>
    <col min="10500" max="10500" width="44" style="418" customWidth="1"/>
    <col min="10501" max="10750" width="8.84375" style="418"/>
    <col min="10751" max="10751" width="1.69140625" style="418" customWidth="1"/>
    <col min="10752" max="10752" width="5.84375" style="418" customWidth="1"/>
    <col min="10753" max="10753" width="9.15234375" style="418" customWidth="1"/>
    <col min="10754" max="10754" width="20.69140625" style="418" customWidth="1"/>
    <col min="10755" max="10755" width="31.69140625" style="418" customWidth="1"/>
    <col min="10756" max="10756" width="44" style="418" customWidth="1"/>
    <col min="10757" max="11006" width="8.84375" style="418"/>
    <col min="11007" max="11007" width="1.69140625" style="418" customWidth="1"/>
    <col min="11008" max="11008" width="5.84375" style="418" customWidth="1"/>
    <col min="11009" max="11009" width="9.15234375" style="418" customWidth="1"/>
    <col min="11010" max="11010" width="20.69140625" style="418" customWidth="1"/>
    <col min="11011" max="11011" width="31.69140625" style="418" customWidth="1"/>
    <col min="11012" max="11012" width="44" style="418" customWidth="1"/>
    <col min="11013" max="11262" width="8.84375" style="418"/>
    <col min="11263" max="11263" width="1.69140625" style="418" customWidth="1"/>
    <col min="11264" max="11264" width="5.84375" style="418" customWidth="1"/>
    <col min="11265" max="11265" width="9.15234375" style="418" customWidth="1"/>
    <col min="11266" max="11266" width="20.69140625" style="418" customWidth="1"/>
    <col min="11267" max="11267" width="31.69140625" style="418" customWidth="1"/>
    <col min="11268" max="11268" width="44" style="418" customWidth="1"/>
    <col min="11269" max="11518" width="8.84375" style="418"/>
    <col min="11519" max="11519" width="1.69140625" style="418" customWidth="1"/>
    <col min="11520" max="11520" width="5.84375" style="418" customWidth="1"/>
    <col min="11521" max="11521" width="9.15234375" style="418" customWidth="1"/>
    <col min="11522" max="11522" width="20.69140625" style="418" customWidth="1"/>
    <col min="11523" max="11523" width="31.69140625" style="418" customWidth="1"/>
    <col min="11524" max="11524" width="44" style="418" customWidth="1"/>
    <col min="11525" max="11774" width="8.84375" style="418"/>
    <col min="11775" max="11775" width="1.69140625" style="418" customWidth="1"/>
    <col min="11776" max="11776" width="5.84375" style="418" customWidth="1"/>
    <col min="11777" max="11777" width="9.15234375" style="418" customWidth="1"/>
    <col min="11778" max="11778" width="20.69140625" style="418" customWidth="1"/>
    <col min="11779" max="11779" width="31.69140625" style="418" customWidth="1"/>
    <col min="11780" max="11780" width="44" style="418" customWidth="1"/>
    <col min="11781" max="12030" width="8.84375" style="418"/>
    <col min="12031" max="12031" width="1.69140625" style="418" customWidth="1"/>
    <col min="12032" max="12032" width="5.84375" style="418" customWidth="1"/>
    <col min="12033" max="12033" width="9.15234375" style="418" customWidth="1"/>
    <col min="12034" max="12034" width="20.69140625" style="418" customWidth="1"/>
    <col min="12035" max="12035" width="31.69140625" style="418" customWidth="1"/>
    <col min="12036" max="12036" width="44" style="418" customWidth="1"/>
    <col min="12037" max="12286" width="8.84375" style="418"/>
    <col min="12287" max="12287" width="1.69140625" style="418" customWidth="1"/>
    <col min="12288" max="12288" width="5.84375" style="418" customWidth="1"/>
    <col min="12289" max="12289" width="9.15234375" style="418" customWidth="1"/>
    <col min="12290" max="12290" width="20.69140625" style="418" customWidth="1"/>
    <col min="12291" max="12291" width="31.69140625" style="418" customWidth="1"/>
    <col min="12292" max="12292" width="44" style="418" customWidth="1"/>
    <col min="12293" max="12542" width="8.84375" style="418"/>
    <col min="12543" max="12543" width="1.69140625" style="418" customWidth="1"/>
    <col min="12544" max="12544" width="5.84375" style="418" customWidth="1"/>
    <col min="12545" max="12545" width="9.15234375" style="418" customWidth="1"/>
    <col min="12546" max="12546" width="20.69140625" style="418" customWidth="1"/>
    <col min="12547" max="12547" width="31.69140625" style="418" customWidth="1"/>
    <col min="12548" max="12548" width="44" style="418" customWidth="1"/>
    <col min="12549" max="12798" width="8.84375" style="418"/>
    <col min="12799" max="12799" width="1.69140625" style="418" customWidth="1"/>
    <col min="12800" max="12800" width="5.84375" style="418" customWidth="1"/>
    <col min="12801" max="12801" width="9.15234375" style="418" customWidth="1"/>
    <col min="12802" max="12802" width="20.69140625" style="418" customWidth="1"/>
    <col min="12803" max="12803" width="31.69140625" style="418" customWidth="1"/>
    <col min="12804" max="12804" width="44" style="418" customWidth="1"/>
    <col min="12805" max="13054" width="8.84375" style="418"/>
    <col min="13055" max="13055" width="1.69140625" style="418" customWidth="1"/>
    <col min="13056" max="13056" width="5.84375" style="418" customWidth="1"/>
    <col min="13057" max="13057" width="9.15234375" style="418" customWidth="1"/>
    <col min="13058" max="13058" width="20.69140625" style="418" customWidth="1"/>
    <col min="13059" max="13059" width="31.69140625" style="418" customWidth="1"/>
    <col min="13060" max="13060" width="44" style="418" customWidth="1"/>
    <col min="13061" max="13310" width="8.84375" style="418"/>
    <col min="13311" max="13311" width="1.69140625" style="418" customWidth="1"/>
    <col min="13312" max="13312" width="5.84375" style="418" customWidth="1"/>
    <col min="13313" max="13313" width="9.15234375" style="418" customWidth="1"/>
    <col min="13314" max="13314" width="20.69140625" style="418" customWidth="1"/>
    <col min="13315" max="13315" width="31.69140625" style="418" customWidth="1"/>
    <col min="13316" max="13316" width="44" style="418" customWidth="1"/>
    <col min="13317" max="13566" width="8.84375" style="418"/>
    <col min="13567" max="13567" width="1.69140625" style="418" customWidth="1"/>
    <col min="13568" max="13568" width="5.84375" style="418" customWidth="1"/>
    <col min="13569" max="13569" width="9.15234375" style="418" customWidth="1"/>
    <col min="13570" max="13570" width="20.69140625" style="418" customWidth="1"/>
    <col min="13571" max="13571" width="31.69140625" style="418" customWidth="1"/>
    <col min="13572" max="13572" width="44" style="418" customWidth="1"/>
    <col min="13573" max="13822" width="8.84375" style="418"/>
    <col min="13823" max="13823" width="1.69140625" style="418" customWidth="1"/>
    <col min="13824" max="13824" width="5.84375" style="418" customWidth="1"/>
    <col min="13825" max="13825" width="9.15234375" style="418" customWidth="1"/>
    <col min="13826" max="13826" width="20.69140625" style="418" customWidth="1"/>
    <col min="13827" max="13827" width="31.69140625" style="418" customWidth="1"/>
    <col min="13828" max="13828" width="44" style="418" customWidth="1"/>
    <col min="13829" max="14078" width="8.84375" style="418"/>
    <col min="14079" max="14079" width="1.69140625" style="418" customWidth="1"/>
    <col min="14080" max="14080" width="5.84375" style="418" customWidth="1"/>
    <col min="14081" max="14081" width="9.15234375" style="418" customWidth="1"/>
    <col min="14082" max="14082" width="20.69140625" style="418" customWidth="1"/>
    <col min="14083" max="14083" width="31.69140625" style="418" customWidth="1"/>
    <col min="14084" max="14084" width="44" style="418" customWidth="1"/>
    <col min="14085" max="14334" width="8.84375" style="418"/>
    <col min="14335" max="14335" width="1.69140625" style="418" customWidth="1"/>
    <col min="14336" max="14336" width="5.84375" style="418" customWidth="1"/>
    <col min="14337" max="14337" width="9.15234375" style="418" customWidth="1"/>
    <col min="14338" max="14338" width="20.69140625" style="418" customWidth="1"/>
    <col min="14339" max="14339" width="31.69140625" style="418" customWidth="1"/>
    <col min="14340" max="14340" width="44" style="418" customWidth="1"/>
    <col min="14341" max="14590" width="8.84375" style="418"/>
    <col min="14591" max="14591" width="1.69140625" style="418" customWidth="1"/>
    <col min="14592" max="14592" width="5.84375" style="418" customWidth="1"/>
    <col min="14593" max="14593" width="9.15234375" style="418" customWidth="1"/>
    <col min="14594" max="14594" width="20.69140625" style="418" customWidth="1"/>
    <col min="14595" max="14595" width="31.69140625" style="418" customWidth="1"/>
    <col min="14596" max="14596" width="44" style="418" customWidth="1"/>
    <col min="14597" max="14846" width="8.84375" style="418"/>
    <col min="14847" max="14847" width="1.69140625" style="418" customWidth="1"/>
    <col min="14848" max="14848" width="5.84375" style="418" customWidth="1"/>
    <col min="14849" max="14849" width="9.15234375" style="418" customWidth="1"/>
    <col min="14850" max="14850" width="20.69140625" style="418" customWidth="1"/>
    <col min="14851" max="14851" width="31.69140625" style="418" customWidth="1"/>
    <col min="14852" max="14852" width="44" style="418" customWidth="1"/>
    <col min="14853" max="15102" width="8.84375" style="418"/>
    <col min="15103" max="15103" width="1.69140625" style="418" customWidth="1"/>
    <col min="15104" max="15104" width="5.84375" style="418" customWidth="1"/>
    <col min="15105" max="15105" width="9.15234375" style="418" customWidth="1"/>
    <col min="15106" max="15106" width="20.69140625" style="418" customWidth="1"/>
    <col min="15107" max="15107" width="31.69140625" style="418" customWidth="1"/>
    <col min="15108" max="15108" width="44" style="418" customWidth="1"/>
    <col min="15109" max="15358" width="8.84375" style="418"/>
    <col min="15359" max="15359" width="1.69140625" style="418" customWidth="1"/>
    <col min="15360" max="15360" width="5.84375" style="418" customWidth="1"/>
    <col min="15361" max="15361" width="9.15234375" style="418" customWidth="1"/>
    <col min="15362" max="15362" width="20.69140625" style="418" customWidth="1"/>
    <col min="15363" max="15363" width="31.69140625" style="418" customWidth="1"/>
    <col min="15364" max="15364" width="44" style="418" customWidth="1"/>
    <col min="15365" max="15614" width="8.84375" style="418"/>
    <col min="15615" max="15615" width="1.69140625" style="418" customWidth="1"/>
    <col min="15616" max="15616" width="5.84375" style="418" customWidth="1"/>
    <col min="15617" max="15617" width="9.15234375" style="418" customWidth="1"/>
    <col min="15618" max="15618" width="20.69140625" style="418" customWidth="1"/>
    <col min="15619" max="15619" width="31.69140625" style="418" customWidth="1"/>
    <col min="15620" max="15620" width="44" style="418" customWidth="1"/>
    <col min="15621" max="15870" width="8.84375" style="418"/>
    <col min="15871" max="15871" width="1.69140625" style="418" customWidth="1"/>
    <col min="15872" max="15872" width="5.84375" style="418" customWidth="1"/>
    <col min="15873" max="15873" width="9.15234375" style="418" customWidth="1"/>
    <col min="15874" max="15874" width="20.69140625" style="418" customWidth="1"/>
    <col min="15875" max="15875" width="31.69140625" style="418" customWidth="1"/>
    <col min="15876" max="15876" width="44" style="418" customWidth="1"/>
    <col min="15877" max="16126" width="8.84375" style="418"/>
    <col min="16127" max="16127" width="1.69140625" style="418" customWidth="1"/>
    <col min="16128" max="16128" width="5.84375" style="418" customWidth="1"/>
    <col min="16129" max="16129" width="9.15234375" style="418" customWidth="1"/>
    <col min="16130" max="16130" width="20.69140625" style="418" customWidth="1"/>
    <col min="16131" max="16131" width="31.69140625" style="418" customWidth="1"/>
    <col min="16132" max="16132" width="44" style="418" customWidth="1"/>
    <col min="16133" max="16384" width="8.84375" style="418"/>
  </cols>
  <sheetData>
    <row r="1" spans="1:54" ht="28" customHeight="1" x14ac:dyDescent="0.25">
      <c r="D1" s="4358" t="s">
        <v>2685</v>
      </c>
      <c r="E1" s="1242">
        <v>44743</v>
      </c>
      <c r="F1" s="4357" t="s">
        <v>1995</v>
      </c>
      <c r="AZ1" s="618"/>
      <c r="BA1" s="619" t="s">
        <v>2742</v>
      </c>
      <c r="BB1" s="636"/>
    </row>
    <row r="2" spans="1:54" ht="28" customHeight="1" thickBot="1" x14ac:dyDescent="0.35">
      <c r="D2" s="4358"/>
      <c r="E2" s="1243" t="s">
        <v>1070</v>
      </c>
      <c r="F2" s="4357"/>
      <c r="AZ2" s="618"/>
      <c r="BA2" s="619"/>
      <c r="BB2" s="636"/>
    </row>
    <row r="3" spans="1:54" ht="28" customHeight="1" thickBot="1" x14ac:dyDescent="0.45">
      <c r="B3" s="4350" t="s">
        <v>1266</v>
      </c>
      <c r="C3" s="4351"/>
      <c r="D3" s="4351"/>
      <c r="E3" s="4351"/>
      <c r="F3" s="4352"/>
      <c r="AZ3" s="618"/>
      <c r="BA3" s="618"/>
      <c r="BB3" s="636"/>
    </row>
    <row r="4" spans="1:54" ht="28" customHeight="1" x14ac:dyDescent="0.3">
      <c r="B4" s="1521"/>
      <c r="C4" s="1522"/>
      <c r="D4" s="1522"/>
      <c r="E4" s="1523"/>
      <c r="F4" s="1524"/>
    </row>
    <row r="5" spans="1:54" s="1541" customFormat="1" ht="28" customHeight="1" x14ac:dyDescent="0.3">
      <c r="A5" s="1543"/>
      <c r="B5" s="1240" t="s">
        <v>1267</v>
      </c>
      <c r="C5" s="4353" t="s">
        <v>1268</v>
      </c>
      <c r="D5" s="4354"/>
      <c r="E5" s="1544" t="s">
        <v>1269</v>
      </c>
      <c r="F5" s="1219" t="s">
        <v>1270</v>
      </c>
      <c r="BA5" s="1542" t="s">
        <v>1882</v>
      </c>
      <c r="BB5" s="865"/>
    </row>
    <row r="6" spans="1:54" ht="28" customHeight="1" x14ac:dyDescent="0.3">
      <c r="B6" s="1215">
        <v>11</v>
      </c>
      <c r="C6" s="4344" t="s">
        <v>1271</v>
      </c>
      <c r="D6" s="4345"/>
      <c r="E6" s="422" t="s">
        <v>1272</v>
      </c>
      <c r="F6" s="430">
        <f>+Application!H7</f>
        <v>0</v>
      </c>
      <c r="AZ6" s="618"/>
      <c r="BA6" s="802" t="s">
        <v>2211</v>
      </c>
      <c r="BB6" s="637">
        <f>+Application!G9</f>
        <v>0</v>
      </c>
    </row>
    <row r="7" spans="1:54" ht="28" customHeight="1" x14ac:dyDescent="0.3">
      <c r="B7" s="1215">
        <v>12</v>
      </c>
      <c r="C7" s="4344" t="s">
        <v>1273</v>
      </c>
      <c r="D7" s="4345"/>
      <c r="E7" s="423"/>
      <c r="F7" s="430">
        <f>+Application!G11</f>
        <v>0</v>
      </c>
      <c r="AZ7" s="621">
        <v>190</v>
      </c>
      <c r="BA7" s="622" t="s">
        <v>1883</v>
      </c>
      <c r="BB7" s="637">
        <f>+Application!G25</f>
        <v>0</v>
      </c>
    </row>
    <row r="8" spans="1:54" ht="28" customHeight="1" x14ac:dyDescent="0.3">
      <c r="B8" s="1238">
        <v>570</v>
      </c>
      <c r="C8" s="4346" t="s">
        <v>1905</v>
      </c>
      <c r="D8" s="4347"/>
      <c r="E8" s="423"/>
      <c r="F8" s="1239"/>
      <c r="AZ8" s="623">
        <v>520</v>
      </c>
      <c r="BA8" s="619" t="s">
        <v>1174</v>
      </c>
      <c r="BB8" s="640">
        <f>+F15</f>
        <v>0</v>
      </c>
    </row>
    <row r="9" spans="1:54" ht="28" customHeight="1" x14ac:dyDescent="0.3">
      <c r="B9" s="4348">
        <v>130</v>
      </c>
      <c r="C9" s="4344" t="s">
        <v>291</v>
      </c>
      <c r="D9" s="4345"/>
      <c r="E9" s="423"/>
      <c r="F9" s="430">
        <f>+Application!S11</f>
        <v>0</v>
      </c>
      <c r="AZ9" s="655"/>
      <c r="BA9" s="1210" t="s">
        <v>1175</v>
      </c>
      <c r="BB9" s="647"/>
    </row>
    <row r="10" spans="1:54" ht="28" customHeight="1" x14ac:dyDescent="0.3">
      <c r="B10" s="4349"/>
      <c r="C10" s="4344" t="s">
        <v>1513</v>
      </c>
      <c r="D10" s="4345"/>
      <c r="E10" s="423"/>
      <c r="F10" s="430">
        <f>+Application!S12</f>
        <v>0</v>
      </c>
      <c r="AZ10" s="648"/>
      <c r="BA10" s="1210" t="s">
        <v>1178</v>
      </c>
      <c r="BB10" s="647"/>
    </row>
    <row r="11" spans="1:54" ht="28" customHeight="1" x14ac:dyDescent="0.3">
      <c r="B11" s="1212">
        <v>510</v>
      </c>
      <c r="C11" s="4344" t="s">
        <v>1274</v>
      </c>
      <c r="D11" s="4345"/>
      <c r="E11" s="424" t="s">
        <v>1275</v>
      </c>
      <c r="F11" s="1209"/>
      <c r="AZ11" s="623">
        <v>3000</v>
      </c>
      <c r="BA11" s="619" t="s">
        <v>1884</v>
      </c>
      <c r="BB11" s="640">
        <f>+F81</f>
        <v>0</v>
      </c>
    </row>
    <row r="12" spans="1:54" ht="28" customHeight="1" x14ac:dyDescent="0.3">
      <c r="B12" s="1212">
        <v>1400</v>
      </c>
      <c r="C12" s="4346" t="s">
        <v>2687</v>
      </c>
      <c r="D12" s="4347"/>
      <c r="E12" s="424"/>
      <c r="F12" s="1209"/>
      <c r="AZ12" s="648"/>
      <c r="BA12" s="1210" t="s">
        <v>1885</v>
      </c>
      <c r="BB12" s="647"/>
    </row>
    <row r="13" spans="1:54" ht="28" customHeight="1" x14ac:dyDescent="0.3">
      <c r="B13" s="1212">
        <v>1390</v>
      </c>
      <c r="C13" s="4346" t="s">
        <v>2707</v>
      </c>
      <c r="D13" s="4347"/>
      <c r="E13" s="424"/>
      <c r="F13" s="1209"/>
      <c r="AZ13" s="648">
        <v>1030</v>
      </c>
      <c r="BA13" s="1210" t="s">
        <v>1886</v>
      </c>
      <c r="BB13" s="647"/>
    </row>
    <row r="14" spans="1:54" ht="28" customHeight="1" x14ac:dyDescent="0.3">
      <c r="B14" s="1212">
        <v>1380</v>
      </c>
      <c r="C14" s="4346" t="s">
        <v>529</v>
      </c>
      <c r="D14" s="4347"/>
      <c r="E14" s="424"/>
      <c r="F14" s="1209"/>
      <c r="AZ14" s="624">
        <v>990</v>
      </c>
      <c r="BA14" s="619" t="s">
        <v>1887</v>
      </c>
      <c r="BB14" s="640">
        <f>+F65</f>
        <v>0</v>
      </c>
    </row>
    <row r="15" spans="1:54" ht="28" customHeight="1" x14ac:dyDescent="0.3">
      <c r="B15" s="1212">
        <v>520</v>
      </c>
      <c r="C15" s="4344" t="s">
        <v>1276</v>
      </c>
      <c r="D15" s="4345"/>
      <c r="E15" s="423" t="s">
        <v>62</v>
      </c>
      <c r="F15" s="1209"/>
      <c r="AZ15" s="624">
        <v>970</v>
      </c>
      <c r="BA15" s="619" t="s">
        <v>1888</v>
      </c>
      <c r="BB15" s="640">
        <f>+F63</f>
        <v>0</v>
      </c>
    </row>
    <row r="16" spans="1:54" ht="28" customHeight="1" x14ac:dyDescent="0.3">
      <c r="B16" s="1212">
        <v>540</v>
      </c>
      <c r="C16" s="4344" t="s">
        <v>1277</v>
      </c>
      <c r="D16" s="4345"/>
      <c r="E16" s="424" t="s">
        <v>2709</v>
      </c>
      <c r="F16" s="1234"/>
      <c r="AZ16" s="648"/>
      <c r="BA16" s="1210" t="s">
        <v>1889</v>
      </c>
      <c r="BB16" s="647"/>
    </row>
    <row r="17" spans="2:54" ht="28" customHeight="1" x14ac:dyDescent="0.3">
      <c r="B17" s="1212">
        <v>550</v>
      </c>
      <c r="C17" s="4344" t="s">
        <v>2708</v>
      </c>
      <c r="D17" s="4345"/>
      <c r="E17" s="424" t="s">
        <v>2710</v>
      </c>
      <c r="F17" s="1209"/>
      <c r="AZ17" s="624">
        <v>3050</v>
      </c>
      <c r="BA17" s="619" t="s">
        <v>1890</v>
      </c>
      <c r="BB17" s="640">
        <f>+F82</f>
        <v>0</v>
      </c>
    </row>
    <row r="18" spans="2:54" ht="28" customHeight="1" x14ac:dyDescent="0.3">
      <c r="B18" s="1215">
        <v>21.1</v>
      </c>
      <c r="C18" s="4344" t="s">
        <v>1278</v>
      </c>
      <c r="D18" s="4345"/>
      <c r="E18" s="423"/>
      <c r="F18" s="430" t="str">
        <f>+Application!G23</f>
        <v>1234 maple</v>
      </c>
      <c r="AZ18" s="624">
        <v>1400</v>
      </c>
      <c r="BA18" s="619" t="s">
        <v>1891</v>
      </c>
      <c r="BB18" s="1151">
        <f>+F12</f>
        <v>0</v>
      </c>
    </row>
    <row r="19" spans="2:54" ht="28" customHeight="1" x14ac:dyDescent="0.3">
      <c r="B19" s="1215">
        <v>21.3</v>
      </c>
      <c r="C19" s="4344" t="s">
        <v>1279</v>
      </c>
      <c r="D19" s="4345"/>
      <c r="E19" s="424" t="s">
        <v>1280</v>
      </c>
      <c r="F19" s="1209"/>
      <c r="AZ19" s="648">
        <v>1040</v>
      </c>
      <c r="BA19" s="1210" t="s">
        <v>1892</v>
      </c>
      <c r="BB19" s="647"/>
    </row>
    <row r="20" spans="2:54" ht="28" customHeight="1" x14ac:dyDescent="0.3">
      <c r="B20" s="1212">
        <v>580</v>
      </c>
      <c r="C20" s="4344" t="s">
        <v>1281</v>
      </c>
      <c r="D20" s="4345"/>
      <c r="E20" s="423" t="s">
        <v>1282</v>
      </c>
      <c r="F20" s="1209"/>
      <c r="AZ20" s="648">
        <v>980</v>
      </c>
      <c r="BA20" s="1210" t="s">
        <v>1893</v>
      </c>
      <c r="BB20" s="647"/>
    </row>
    <row r="21" spans="2:54" ht="28" customHeight="1" x14ac:dyDescent="0.3">
      <c r="B21" s="1218">
        <v>590</v>
      </c>
      <c r="C21" s="4344" t="s">
        <v>1283</v>
      </c>
      <c r="D21" s="4345"/>
      <c r="E21" s="423" t="s">
        <v>66</v>
      </c>
      <c r="F21" s="1209"/>
      <c r="AZ21" s="648">
        <v>1620</v>
      </c>
      <c r="BA21" s="1210" t="s">
        <v>1894</v>
      </c>
      <c r="BB21" s="646"/>
    </row>
    <row r="22" spans="2:54" ht="28" customHeight="1" x14ac:dyDescent="0.3">
      <c r="B22" s="1215">
        <v>27</v>
      </c>
      <c r="C22" s="4344" t="s">
        <v>1284</v>
      </c>
      <c r="D22" s="4345"/>
      <c r="E22" s="424" t="s">
        <v>1285</v>
      </c>
      <c r="F22" s="1209"/>
      <c r="AZ22" s="624">
        <v>130</v>
      </c>
      <c r="BA22" s="619" t="s">
        <v>872</v>
      </c>
      <c r="BB22" s="640">
        <f>+F9</f>
        <v>0</v>
      </c>
    </row>
    <row r="23" spans="2:54" ht="28" customHeight="1" x14ac:dyDescent="0.3">
      <c r="B23" s="1215">
        <v>29</v>
      </c>
      <c r="C23" s="4344" t="s">
        <v>1286</v>
      </c>
      <c r="D23" s="4345"/>
      <c r="E23" s="424" t="s">
        <v>1287</v>
      </c>
      <c r="F23" s="1209"/>
      <c r="AZ23" s="624">
        <v>510</v>
      </c>
      <c r="BA23" s="619" t="s">
        <v>1895</v>
      </c>
      <c r="BB23" s="635">
        <f>+F11</f>
        <v>0</v>
      </c>
    </row>
    <row r="24" spans="2:54" ht="28" customHeight="1" x14ac:dyDescent="0.3">
      <c r="B24" s="1218">
        <v>1350</v>
      </c>
      <c r="C24" s="4346" t="s">
        <v>2688</v>
      </c>
      <c r="D24" s="4347"/>
      <c r="E24" s="424"/>
      <c r="F24" s="1209"/>
      <c r="AZ24" s="624">
        <v>130</v>
      </c>
      <c r="BA24" s="619" t="s">
        <v>873</v>
      </c>
      <c r="BB24" s="640">
        <f>+F10</f>
        <v>0</v>
      </c>
    </row>
    <row r="25" spans="2:54" ht="28" customHeight="1" x14ac:dyDescent="0.3">
      <c r="B25" s="1218">
        <v>1340</v>
      </c>
      <c r="C25" s="4344" t="s">
        <v>1288</v>
      </c>
      <c r="D25" s="4345"/>
      <c r="E25" s="422" t="s">
        <v>1289</v>
      </c>
      <c r="F25" s="1209"/>
      <c r="AZ25" s="624">
        <v>1350</v>
      </c>
      <c r="BA25" s="619" t="s">
        <v>1896</v>
      </c>
      <c r="BB25" s="635">
        <f>+F24</f>
        <v>0</v>
      </c>
    </row>
    <row r="26" spans="2:54" ht="28" customHeight="1" x14ac:dyDescent="0.3">
      <c r="B26" s="1215">
        <v>33</v>
      </c>
      <c r="C26" s="4344" t="s">
        <v>1290</v>
      </c>
      <c r="D26" s="4345"/>
      <c r="E26" s="424" t="s">
        <v>1291</v>
      </c>
      <c r="F26" s="1209"/>
      <c r="AZ26" s="624">
        <v>1340</v>
      </c>
      <c r="BA26" s="619" t="s">
        <v>1897</v>
      </c>
      <c r="BB26" s="653">
        <f>+F25</f>
        <v>0</v>
      </c>
    </row>
    <row r="27" spans="2:54" ht="28" customHeight="1" x14ac:dyDescent="0.3">
      <c r="B27" s="1218">
        <v>945</v>
      </c>
      <c r="C27" s="4344" t="s">
        <v>1292</v>
      </c>
      <c r="D27" s="4345"/>
      <c r="E27" s="424" t="s">
        <v>1293</v>
      </c>
      <c r="F27" s="1209"/>
      <c r="AZ27" s="648">
        <v>3060</v>
      </c>
      <c r="BA27" s="1210" t="s">
        <v>1898</v>
      </c>
      <c r="BB27" s="647"/>
    </row>
    <row r="28" spans="2:54" ht="28" customHeight="1" x14ac:dyDescent="0.3">
      <c r="B28" s="1215">
        <v>40.1</v>
      </c>
      <c r="C28" s="4344" t="s">
        <v>1294</v>
      </c>
      <c r="D28" s="4345"/>
      <c r="E28" s="424" t="s">
        <v>1295</v>
      </c>
      <c r="F28" s="1209"/>
      <c r="AZ28" s="672" t="s">
        <v>1926</v>
      </c>
      <c r="BA28" s="619" t="s">
        <v>1899</v>
      </c>
      <c r="BB28" s="653" t="str">
        <f>+_xlfn.CONCAT(F54,"@",F55,"| ",F56,"| ",F57)</f>
        <v xml:space="preserve">@| | </v>
      </c>
    </row>
    <row r="29" spans="2:54" ht="28" customHeight="1" x14ac:dyDescent="0.3">
      <c r="B29" s="1215">
        <v>40.200000000000003</v>
      </c>
      <c r="C29" s="4344" t="s">
        <v>1296</v>
      </c>
      <c r="D29" s="4345"/>
      <c r="E29" s="424" t="s">
        <v>1297</v>
      </c>
      <c r="F29" s="1209"/>
      <c r="AZ29" s="624">
        <v>1390</v>
      </c>
      <c r="BA29" s="619" t="s">
        <v>1900</v>
      </c>
      <c r="BB29" s="635">
        <f>+F13</f>
        <v>0</v>
      </c>
    </row>
    <row r="30" spans="2:54" ht="28" customHeight="1" x14ac:dyDescent="0.3">
      <c r="B30" s="1215">
        <v>67</v>
      </c>
      <c r="C30" s="4344" t="s">
        <v>1298</v>
      </c>
      <c r="D30" s="4345"/>
      <c r="E30" s="424" t="s">
        <v>1299</v>
      </c>
      <c r="F30" s="1209"/>
      <c r="AZ30" s="624">
        <v>1380</v>
      </c>
      <c r="BA30" s="619" t="s">
        <v>1901</v>
      </c>
      <c r="BB30" s="635">
        <f>+F14</f>
        <v>0</v>
      </c>
    </row>
    <row r="31" spans="2:54" ht="28" customHeight="1" x14ac:dyDescent="0.3">
      <c r="B31" s="1215">
        <v>68</v>
      </c>
      <c r="C31" s="4344" t="s">
        <v>1300</v>
      </c>
      <c r="D31" s="4345"/>
      <c r="E31" s="424" t="s">
        <v>1301</v>
      </c>
      <c r="F31" s="1209"/>
      <c r="AZ31" s="648">
        <v>1080</v>
      </c>
      <c r="BA31" s="1210" t="s">
        <v>1902</v>
      </c>
      <c r="BB31" s="646" t="str">
        <f>+_xlfn.CONCAT(Q105," ",Q106)</f>
        <v xml:space="preserve"> </v>
      </c>
    </row>
    <row r="32" spans="2:54" ht="28" customHeight="1" x14ac:dyDescent="0.3">
      <c r="B32" s="1241">
        <v>71</v>
      </c>
      <c r="C32" s="4344" t="s">
        <v>1302</v>
      </c>
      <c r="D32" s="4345"/>
      <c r="E32" s="423" t="s">
        <v>66</v>
      </c>
      <c r="F32" s="1209"/>
      <c r="AZ32" s="648">
        <v>940</v>
      </c>
      <c r="BA32" s="1210" t="s">
        <v>1904</v>
      </c>
      <c r="BB32" s="646"/>
    </row>
    <row r="33" spans="2:54" ht="28" customHeight="1" x14ac:dyDescent="0.3">
      <c r="B33" s="1215">
        <v>72.099999999999994</v>
      </c>
      <c r="C33" s="4344" t="s">
        <v>1303</v>
      </c>
      <c r="D33" s="4345"/>
      <c r="E33" s="424" t="s">
        <v>1304</v>
      </c>
      <c r="F33" s="1209"/>
      <c r="AZ33" s="624">
        <v>570</v>
      </c>
      <c r="BA33" s="1235" t="s">
        <v>1905</v>
      </c>
      <c r="BB33" s="1151">
        <f>+F8</f>
        <v>0</v>
      </c>
    </row>
    <row r="34" spans="2:54" ht="28" customHeight="1" x14ac:dyDescent="0.3">
      <c r="B34" s="1215">
        <v>73</v>
      </c>
      <c r="C34" s="4344" t="s">
        <v>1305</v>
      </c>
      <c r="D34" s="4345"/>
      <c r="E34" s="424" t="s">
        <v>1306</v>
      </c>
      <c r="F34" s="1209"/>
      <c r="AZ34" s="648">
        <v>1520</v>
      </c>
      <c r="BA34" s="1210" t="s">
        <v>549</v>
      </c>
      <c r="BB34" s="646"/>
    </row>
    <row r="35" spans="2:54" ht="28" customHeight="1" x14ac:dyDescent="0.3">
      <c r="B35" s="1215">
        <v>75</v>
      </c>
      <c r="C35" s="4344" t="s">
        <v>1307</v>
      </c>
      <c r="D35" s="4345"/>
      <c r="E35" s="424" t="s">
        <v>1308</v>
      </c>
      <c r="F35" s="1209"/>
      <c r="AZ35" s="624">
        <v>580</v>
      </c>
      <c r="BA35" s="619" t="s">
        <v>1906</v>
      </c>
      <c r="BB35" s="635">
        <f>+F20</f>
        <v>0</v>
      </c>
    </row>
    <row r="36" spans="2:54" ht="28" customHeight="1" x14ac:dyDescent="0.3">
      <c r="B36" s="1215">
        <v>76</v>
      </c>
      <c r="C36" s="4344" t="s">
        <v>1309</v>
      </c>
      <c r="D36" s="4345"/>
      <c r="E36" s="424" t="s">
        <v>1308</v>
      </c>
      <c r="F36" s="1209"/>
      <c r="AZ36" s="648">
        <v>140</v>
      </c>
      <c r="BA36" s="1210" t="s">
        <v>1173</v>
      </c>
      <c r="BB36" s="646"/>
    </row>
    <row r="37" spans="2:54" ht="28" customHeight="1" x14ac:dyDescent="0.3">
      <c r="B37" s="1215">
        <v>78</v>
      </c>
      <c r="C37" s="4344" t="s">
        <v>1310</v>
      </c>
      <c r="D37" s="4345"/>
      <c r="E37" s="422" t="s">
        <v>1311</v>
      </c>
      <c r="F37" s="1209"/>
      <c r="AZ37" s="648">
        <v>1500</v>
      </c>
      <c r="BA37" s="1210" t="s">
        <v>1907</v>
      </c>
      <c r="BB37" s="646"/>
    </row>
    <row r="38" spans="2:54" ht="28" customHeight="1" x14ac:dyDescent="0.3">
      <c r="B38" s="1241">
        <v>82</v>
      </c>
      <c r="C38" s="4344" t="s">
        <v>1312</v>
      </c>
      <c r="D38" s="4345"/>
      <c r="E38" s="424" t="s">
        <v>1313</v>
      </c>
      <c r="F38" s="1209"/>
      <c r="AZ38" s="624">
        <v>550</v>
      </c>
      <c r="BA38" s="1235" t="s">
        <v>1177</v>
      </c>
      <c r="BB38" s="1236">
        <f>+F17</f>
        <v>0</v>
      </c>
    </row>
    <row r="39" spans="2:54" ht="28" customHeight="1" x14ac:dyDescent="0.3">
      <c r="B39" s="1215">
        <v>92</v>
      </c>
      <c r="C39" s="4344" t="s">
        <v>1314</v>
      </c>
      <c r="D39" s="4345"/>
      <c r="E39" s="424" t="s">
        <v>1315</v>
      </c>
      <c r="F39" s="1209"/>
      <c r="AZ39" s="624">
        <v>540</v>
      </c>
      <c r="BA39" s="619" t="s">
        <v>1176</v>
      </c>
      <c r="BB39" s="645">
        <f>+F16</f>
        <v>0</v>
      </c>
    </row>
    <row r="40" spans="2:54" ht="28" customHeight="1" x14ac:dyDescent="0.3">
      <c r="B40" s="1215">
        <v>92</v>
      </c>
      <c r="C40" s="4344" t="s">
        <v>1316</v>
      </c>
      <c r="D40" s="4345"/>
      <c r="E40" s="424" t="s">
        <v>1317</v>
      </c>
      <c r="F40" s="1209"/>
      <c r="AZ40" s="624">
        <v>590</v>
      </c>
      <c r="BA40" s="619" t="s">
        <v>1908</v>
      </c>
      <c r="BB40" s="1237">
        <f>+F21</f>
        <v>0</v>
      </c>
    </row>
    <row r="41" spans="2:54" ht="28" customHeight="1" x14ac:dyDescent="0.3">
      <c r="B41" s="1241">
        <v>94</v>
      </c>
      <c r="C41" s="4344" t="s">
        <v>1318</v>
      </c>
      <c r="D41" s="4345"/>
      <c r="E41" s="424" t="s">
        <v>2706</v>
      </c>
      <c r="F41" s="1209"/>
      <c r="AZ41" s="624" t="s">
        <v>1909</v>
      </c>
      <c r="BA41" s="619" t="s">
        <v>1910</v>
      </c>
      <c r="BB41" s="635">
        <f>+F27</f>
        <v>0</v>
      </c>
    </row>
    <row r="42" spans="2:54" ht="28" customHeight="1" x14ac:dyDescent="0.3">
      <c r="B42" s="1215">
        <v>95</v>
      </c>
      <c r="C42" s="4344" t="s">
        <v>1319</v>
      </c>
      <c r="D42" s="4345"/>
      <c r="E42" s="423"/>
      <c r="F42" s="1209"/>
    </row>
    <row r="43" spans="2:54" ht="28" customHeight="1" x14ac:dyDescent="0.3">
      <c r="B43" s="1241">
        <v>101</v>
      </c>
      <c r="C43" s="4344" t="s">
        <v>1320</v>
      </c>
      <c r="D43" s="4345"/>
      <c r="E43" s="424" t="s">
        <v>1321</v>
      </c>
      <c r="F43" s="1209"/>
    </row>
    <row r="44" spans="2:54" ht="28" customHeight="1" x14ac:dyDescent="0.3">
      <c r="B44" s="1215">
        <v>102</v>
      </c>
      <c r="C44" s="4344" t="s">
        <v>1322</v>
      </c>
      <c r="D44" s="4345"/>
      <c r="E44" s="423"/>
      <c r="F44" s="1209"/>
    </row>
    <row r="45" spans="2:54" ht="28" customHeight="1" x14ac:dyDescent="0.3">
      <c r="B45" s="1215">
        <v>103</v>
      </c>
      <c r="C45" s="4344" t="s">
        <v>1323</v>
      </c>
      <c r="D45" s="4345"/>
      <c r="E45" s="432" t="s">
        <v>1324</v>
      </c>
      <c r="F45" s="1209"/>
    </row>
    <row r="46" spans="2:54" ht="28" customHeight="1" x14ac:dyDescent="0.3">
      <c r="B46" s="1215">
        <v>111</v>
      </c>
      <c r="C46" s="4344" t="s">
        <v>1325</v>
      </c>
      <c r="D46" s="4345"/>
      <c r="E46" s="424" t="s">
        <v>1326</v>
      </c>
      <c r="F46" s="1209"/>
    </row>
    <row r="47" spans="2:54" ht="28" customHeight="1" x14ac:dyDescent="0.3">
      <c r="B47" s="1215">
        <v>112</v>
      </c>
      <c r="C47" s="4344" t="s">
        <v>1327</v>
      </c>
      <c r="D47" s="4345"/>
      <c r="E47" s="424" t="s">
        <v>1328</v>
      </c>
      <c r="F47" s="1209"/>
    </row>
    <row r="48" spans="2:54" ht="28" customHeight="1" x14ac:dyDescent="0.3">
      <c r="B48" s="1215">
        <v>113</v>
      </c>
      <c r="C48" s="4344" t="s">
        <v>1329</v>
      </c>
      <c r="D48" s="4345"/>
      <c r="E48" s="423" t="s">
        <v>66</v>
      </c>
      <c r="F48" s="1209"/>
    </row>
    <row r="49" spans="2:6" ht="28" customHeight="1" x14ac:dyDescent="0.3">
      <c r="B49" s="1215">
        <v>119</v>
      </c>
      <c r="C49" s="4344" t="s">
        <v>1330</v>
      </c>
      <c r="D49" s="4345"/>
      <c r="E49" s="424" t="s">
        <v>1331</v>
      </c>
      <c r="F49" s="1209"/>
    </row>
    <row r="50" spans="2:6" ht="28" customHeight="1" x14ac:dyDescent="0.3">
      <c r="B50" s="1215">
        <v>121</v>
      </c>
      <c r="C50" s="4344" t="s">
        <v>1332</v>
      </c>
      <c r="D50" s="4345"/>
      <c r="E50" s="424" t="s">
        <v>1333</v>
      </c>
      <c r="F50" s="1209"/>
    </row>
    <row r="51" spans="2:6" ht="28" customHeight="1" x14ac:dyDescent="0.3">
      <c r="B51" s="1215">
        <v>124</v>
      </c>
      <c r="C51" s="4344" t="s">
        <v>1334</v>
      </c>
      <c r="D51" s="4345"/>
      <c r="E51" s="424" t="s">
        <v>1335</v>
      </c>
      <c r="F51" s="1209"/>
    </row>
    <row r="52" spans="2:6" ht="28" customHeight="1" x14ac:dyDescent="0.3">
      <c r="B52" s="1215">
        <v>129</v>
      </c>
      <c r="C52" s="4344" t="s">
        <v>1336</v>
      </c>
      <c r="D52" s="4345"/>
      <c r="E52" s="424" t="s">
        <v>1337</v>
      </c>
      <c r="F52" s="1209"/>
    </row>
    <row r="53" spans="2:6" ht="28" customHeight="1" x14ac:dyDescent="0.3">
      <c r="B53" s="1215"/>
      <c r="C53" s="4355" t="s">
        <v>1338</v>
      </c>
      <c r="D53" s="4356"/>
      <c r="E53" s="424"/>
      <c r="F53" s="1209"/>
    </row>
    <row r="54" spans="2:6" ht="28" customHeight="1" x14ac:dyDescent="0.3">
      <c r="B54" s="1212">
        <v>1090</v>
      </c>
      <c r="C54" s="4344" t="s">
        <v>1339</v>
      </c>
      <c r="D54" s="4345"/>
      <c r="E54" s="423"/>
      <c r="F54" s="1209"/>
    </row>
    <row r="55" spans="2:6" ht="28" customHeight="1" x14ac:dyDescent="0.3">
      <c r="B55" s="1212">
        <v>1110</v>
      </c>
      <c r="C55" s="4344" t="s">
        <v>1340</v>
      </c>
      <c r="D55" s="4345"/>
      <c r="E55" s="423" t="s">
        <v>66</v>
      </c>
      <c r="F55" s="1209"/>
    </row>
    <row r="56" spans="2:6" ht="28" customHeight="1" x14ac:dyDescent="0.3">
      <c r="B56" s="1212">
        <v>1085</v>
      </c>
      <c r="C56" s="4346" t="s">
        <v>2595</v>
      </c>
      <c r="D56" s="4347"/>
      <c r="E56" s="423"/>
      <c r="F56" s="1211"/>
    </row>
    <row r="57" spans="2:6" ht="28" customHeight="1" x14ac:dyDescent="0.3">
      <c r="B57" s="1212">
        <v>1130</v>
      </c>
      <c r="C57" s="4344" t="s">
        <v>1341</v>
      </c>
      <c r="D57" s="4345"/>
      <c r="E57" s="423"/>
      <c r="F57" s="1209"/>
    </row>
    <row r="58" spans="2:6" ht="28" customHeight="1" x14ac:dyDescent="0.3">
      <c r="B58" s="1215">
        <v>131.6</v>
      </c>
      <c r="C58" s="4344" t="s">
        <v>1342</v>
      </c>
      <c r="D58" s="4345"/>
      <c r="E58" s="423"/>
      <c r="F58" s="1209"/>
    </row>
    <row r="59" spans="2:6" ht="28" customHeight="1" x14ac:dyDescent="0.3">
      <c r="B59" s="1215"/>
      <c r="C59" s="4355" t="s">
        <v>1343</v>
      </c>
      <c r="D59" s="4356"/>
      <c r="E59" s="424"/>
      <c r="F59" s="1209"/>
    </row>
    <row r="60" spans="2:6" ht="28" customHeight="1" x14ac:dyDescent="0.3">
      <c r="B60" s="1216">
        <v>131.21</v>
      </c>
      <c r="C60" s="4344" t="s">
        <v>1344</v>
      </c>
      <c r="D60" s="4345"/>
      <c r="E60" s="424" t="s">
        <v>66</v>
      </c>
      <c r="F60" s="1209"/>
    </row>
    <row r="61" spans="2:6" ht="28" customHeight="1" x14ac:dyDescent="0.3">
      <c r="B61" s="1216">
        <v>131.22999999999999</v>
      </c>
      <c r="C61" s="4344" t="s">
        <v>1345</v>
      </c>
      <c r="D61" s="4345"/>
      <c r="E61" s="424"/>
      <c r="F61" s="1209"/>
    </row>
    <row r="62" spans="2:6" ht="28" customHeight="1" x14ac:dyDescent="0.3">
      <c r="B62" s="1216">
        <v>131.25</v>
      </c>
      <c r="C62" s="4344" t="s">
        <v>1346</v>
      </c>
      <c r="D62" s="4345"/>
      <c r="E62" s="424"/>
      <c r="F62" s="1209"/>
    </row>
    <row r="63" spans="2:6" ht="28" customHeight="1" x14ac:dyDescent="0.3">
      <c r="B63" s="1212">
        <v>990</v>
      </c>
      <c r="C63" s="4344" t="s">
        <v>1347</v>
      </c>
      <c r="D63" s="4345"/>
      <c r="E63" s="424" t="s">
        <v>1348</v>
      </c>
      <c r="F63" s="1209"/>
    </row>
    <row r="64" spans="2:6" ht="28" customHeight="1" x14ac:dyDescent="0.3">
      <c r="B64" s="1215">
        <v>140</v>
      </c>
      <c r="C64" s="4344" t="s">
        <v>1349</v>
      </c>
      <c r="D64" s="4345"/>
      <c r="E64" s="423" t="s">
        <v>62</v>
      </c>
      <c r="F64" s="1209"/>
    </row>
    <row r="65" spans="2:6" ht="28" customHeight="1" x14ac:dyDescent="0.3">
      <c r="B65" s="1212">
        <v>970</v>
      </c>
      <c r="C65" s="4344" t="s">
        <v>1350</v>
      </c>
      <c r="D65" s="4345"/>
      <c r="E65" s="424" t="s">
        <v>1321</v>
      </c>
      <c r="F65" s="1209"/>
    </row>
    <row r="66" spans="2:6" ht="28" customHeight="1" x14ac:dyDescent="0.3">
      <c r="B66" s="1215">
        <v>147</v>
      </c>
      <c r="C66" s="4344" t="s">
        <v>1351</v>
      </c>
      <c r="D66" s="4345"/>
      <c r="E66" s="423" t="s">
        <v>64</v>
      </c>
      <c r="F66" s="1209"/>
    </row>
    <row r="67" spans="2:6" ht="28" customHeight="1" x14ac:dyDescent="0.3">
      <c r="B67" s="1215">
        <v>170.2</v>
      </c>
      <c r="C67" s="4344" t="s">
        <v>1352</v>
      </c>
      <c r="D67" s="4345"/>
      <c r="E67" s="423"/>
      <c r="F67" s="1209"/>
    </row>
    <row r="68" spans="2:6" ht="28" customHeight="1" x14ac:dyDescent="0.3">
      <c r="B68" s="1215">
        <v>170.3</v>
      </c>
      <c r="C68" s="4344" t="s">
        <v>1353</v>
      </c>
      <c r="D68" s="4345"/>
      <c r="E68" s="423"/>
      <c r="F68" s="1209"/>
    </row>
    <row r="69" spans="2:6" ht="28" customHeight="1" x14ac:dyDescent="0.3">
      <c r="B69" s="1215">
        <v>170.5</v>
      </c>
      <c r="C69" s="4344" t="s">
        <v>1354</v>
      </c>
      <c r="D69" s="4345"/>
      <c r="E69" s="423"/>
      <c r="F69" s="1209"/>
    </row>
    <row r="70" spans="2:6" ht="28" customHeight="1" x14ac:dyDescent="0.3">
      <c r="B70" s="1215">
        <v>170.6</v>
      </c>
      <c r="C70" s="4344" t="s">
        <v>1355</v>
      </c>
      <c r="D70" s="4345"/>
      <c r="E70" s="423"/>
      <c r="F70" s="1209"/>
    </row>
    <row r="71" spans="2:6" ht="28" customHeight="1" x14ac:dyDescent="0.3">
      <c r="B71" s="1215">
        <v>170.8</v>
      </c>
      <c r="C71" s="4344" t="s">
        <v>1356</v>
      </c>
      <c r="D71" s="4345"/>
      <c r="E71" s="423"/>
      <c r="F71" s="1209"/>
    </row>
    <row r="72" spans="2:6" ht="28" customHeight="1" x14ac:dyDescent="0.3">
      <c r="B72" s="1215">
        <v>170.9</v>
      </c>
      <c r="C72" s="4344" t="s">
        <v>1357</v>
      </c>
      <c r="D72" s="4345"/>
      <c r="E72" s="423"/>
      <c r="F72" s="1209"/>
    </row>
    <row r="73" spans="2:6" ht="28" customHeight="1" x14ac:dyDescent="0.3">
      <c r="B73" s="1216">
        <v>170.15</v>
      </c>
      <c r="C73" s="4344" t="s">
        <v>1358</v>
      </c>
      <c r="D73" s="4345"/>
      <c r="E73" s="423"/>
      <c r="F73" s="1209"/>
    </row>
    <row r="74" spans="2:6" ht="28" customHeight="1" x14ac:dyDescent="0.3">
      <c r="B74" s="1216">
        <v>170.18</v>
      </c>
      <c r="C74" s="4344" t="s">
        <v>1359</v>
      </c>
      <c r="D74" s="4345"/>
      <c r="E74" s="423"/>
      <c r="F74" s="1209"/>
    </row>
    <row r="75" spans="2:6" ht="28" customHeight="1" x14ac:dyDescent="0.3">
      <c r="B75" s="1215">
        <v>171</v>
      </c>
      <c r="C75" s="4344" t="s">
        <v>1360</v>
      </c>
      <c r="D75" s="4345"/>
      <c r="E75" s="423"/>
      <c r="F75" s="1209"/>
    </row>
    <row r="76" spans="2:6" ht="28" customHeight="1" x14ac:dyDescent="0.3">
      <c r="B76" s="1215">
        <v>173</v>
      </c>
      <c r="C76" s="4344" t="s">
        <v>1361</v>
      </c>
      <c r="D76" s="4345"/>
      <c r="E76" s="423"/>
      <c r="F76" s="1209"/>
    </row>
    <row r="77" spans="2:6" ht="28" customHeight="1" x14ac:dyDescent="0.3">
      <c r="B77" s="1215">
        <v>176</v>
      </c>
      <c r="C77" s="4344" t="s">
        <v>1362</v>
      </c>
      <c r="D77" s="4345"/>
      <c r="E77" s="424" t="s">
        <v>1363</v>
      </c>
      <c r="F77" s="1209"/>
    </row>
    <row r="78" spans="2:6" ht="28" customHeight="1" x14ac:dyDescent="0.3">
      <c r="B78" s="1215">
        <v>65</v>
      </c>
      <c r="C78" s="4344" t="s">
        <v>1364</v>
      </c>
      <c r="D78" s="4345"/>
      <c r="E78" s="424" t="s">
        <v>1365</v>
      </c>
      <c r="F78" s="1209"/>
    </row>
    <row r="79" spans="2:6" ht="28" customHeight="1" thickBot="1" x14ac:dyDescent="0.35">
      <c r="B79" s="1215">
        <v>181</v>
      </c>
      <c r="C79" s="4344" t="s">
        <v>1366</v>
      </c>
      <c r="D79" s="4345"/>
      <c r="E79" s="424" t="s">
        <v>1367</v>
      </c>
      <c r="F79" s="1209"/>
    </row>
    <row r="80" spans="2:6" ht="28" customHeight="1" x14ac:dyDescent="0.3">
      <c r="B80" s="1525"/>
      <c r="C80" s="4370" t="s">
        <v>1368</v>
      </c>
      <c r="D80" s="4371"/>
      <c r="E80" s="1526"/>
      <c r="F80" s="1527"/>
    </row>
    <row r="81" spans="2:6" ht="28" customHeight="1" x14ac:dyDescent="0.3">
      <c r="B81" s="1528">
        <v>3000</v>
      </c>
      <c r="C81" s="4344" t="s">
        <v>712</v>
      </c>
      <c r="D81" s="4345"/>
      <c r="E81" s="424"/>
      <c r="F81" s="1529"/>
    </row>
    <row r="82" spans="2:6" ht="28" customHeight="1" x14ac:dyDescent="0.3">
      <c r="B82" s="1528">
        <v>3050</v>
      </c>
      <c r="C82" s="4344" t="s">
        <v>2686</v>
      </c>
      <c r="D82" s="4345"/>
      <c r="E82" s="424"/>
      <c r="F82" s="1529"/>
    </row>
    <row r="83" spans="2:6" ht="28" customHeight="1" x14ac:dyDescent="0.3">
      <c r="B83" s="1530">
        <v>3010</v>
      </c>
      <c r="C83" s="4344" t="s">
        <v>713</v>
      </c>
      <c r="D83" s="4345"/>
      <c r="E83" s="424"/>
      <c r="F83" s="1531"/>
    </row>
    <row r="84" spans="2:6" ht="28" customHeight="1" x14ac:dyDescent="0.3">
      <c r="B84" s="1530">
        <v>3020</v>
      </c>
      <c r="C84" s="4344" t="s">
        <v>714</v>
      </c>
      <c r="D84" s="4345"/>
      <c r="E84" s="424"/>
      <c r="F84" s="1532"/>
    </row>
    <row r="85" spans="2:6" ht="28" customHeight="1" x14ac:dyDescent="0.3">
      <c r="B85" s="1530">
        <v>3030</v>
      </c>
      <c r="C85" s="4344" t="s">
        <v>715</v>
      </c>
      <c r="D85" s="4345"/>
      <c r="E85" s="424"/>
      <c r="F85" s="1531"/>
    </row>
    <row r="86" spans="2:6" ht="28" customHeight="1" thickBot="1" x14ac:dyDescent="0.35">
      <c r="B86" s="1533">
        <v>3040</v>
      </c>
      <c r="C86" s="4368" t="s">
        <v>716</v>
      </c>
      <c r="D86" s="4369"/>
      <c r="E86" s="1534"/>
      <c r="F86" s="1535"/>
    </row>
    <row r="87" spans="2:6" ht="28" customHeight="1" thickBot="1" x14ac:dyDescent="0.35">
      <c r="B87" s="1536"/>
      <c r="C87" s="1537"/>
      <c r="D87" s="1537"/>
      <c r="E87" s="1538"/>
      <c r="F87" s="1539"/>
    </row>
    <row r="88" spans="2:6" ht="28" customHeight="1" x14ac:dyDescent="0.3">
      <c r="B88" s="1540">
        <v>4000</v>
      </c>
      <c r="C88" s="4370" t="s">
        <v>1369</v>
      </c>
      <c r="D88" s="4371"/>
      <c r="E88" s="1526"/>
      <c r="F88" s="1527"/>
    </row>
    <row r="89" spans="2:6" ht="28" customHeight="1" x14ac:dyDescent="0.3">
      <c r="B89" s="4359"/>
      <c r="C89" s="4360"/>
      <c r="D89" s="4360"/>
      <c r="E89" s="4360"/>
      <c r="F89" s="4361"/>
    </row>
    <row r="90" spans="2:6" ht="28" customHeight="1" x14ac:dyDescent="0.3">
      <c r="B90" s="4362"/>
      <c r="C90" s="4363"/>
      <c r="D90" s="4363"/>
      <c r="E90" s="4363"/>
      <c r="F90" s="4364"/>
    </row>
    <row r="91" spans="2:6" ht="28" customHeight="1" x14ac:dyDescent="0.3">
      <c r="B91" s="4362"/>
      <c r="C91" s="4363"/>
      <c r="D91" s="4363"/>
      <c r="E91" s="4363"/>
      <c r="F91" s="4364"/>
    </row>
    <row r="92" spans="2:6" ht="28" customHeight="1" x14ac:dyDescent="0.3">
      <c r="B92" s="4362"/>
      <c r="C92" s="4363"/>
      <c r="D92" s="4363"/>
      <c r="E92" s="4363"/>
      <c r="F92" s="4364"/>
    </row>
    <row r="93" spans="2:6" ht="28" customHeight="1" x14ac:dyDescent="0.3">
      <c r="B93" s="4362"/>
      <c r="C93" s="4363"/>
      <c r="D93" s="4363"/>
      <c r="E93" s="4363"/>
      <c r="F93" s="4364"/>
    </row>
    <row r="94" spans="2:6" ht="28" customHeight="1" x14ac:dyDescent="0.3">
      <c r="B94" s="4362"/>
      <c r="C94" s="4363"/>
      <c r="D94" s="4363"/>
      <c r="E94" s="4363"/>
      <c r="F94" s="4364"/>
    </row>
    <row r="95" spans="2:6" ht="28" customHeight="1" x14ac:dyDescent="0.3">
      <c r="B95" s="4362"/>
      <c r="C95" s="4363"/>
      <c r="D95" s="4363"/>
      <c r="E95" s="4363"/>
      <c r="F95" s="4364"/>
    </row>
    <row r="96" spans="2:6" ht="28" customHeight="1" x14ac:dyDescent="0.3">
      <c r="B96" s="4362"/>
      <c r="C96" s="4363"/>
      <c r="D96" s="4363"/>
      <c r="E96" s="4363"/>
      <c r="F96" s="4364"/>
    </row>
    <row r="97" spans="2:6" ht="28" customHeight="1" x14ac:dyDescent="0.3">
      <c r="B97" s="4362"/>
      <c r="C97" s="4363"/>
      <c r="D97" s="4363"/>
      <c r="E97" s="4363"/>
      <c r="F97" s="4364"/>
    </row>
    <row r="98" spans="2:6" ht="28" customHeight="1" x14ac:dyDescent="0.3">
      <c r="B98" s="4362"/>
      <c r="C98" s="4363"/>
      <c r="D98" s="4363"/>
      <c r="E98" s="4363"/>
      <c r="F98" s="4364"/>
    </row>
    <row r="99" spans="2:6" ht="28" customHeight="1" x14ac:dyDescent="0.3">
      <c r="B99" s="4362"/>
      <c r="C99" s="4363"/>
      <c r="D99" s="4363"/>
      <c r="E99" s="4363"/>
      <c r="F99" s="4364"/>
    </row>
    <row r="100" spans="2:6" ht="28" customHeight="1" thickBot="1" x14ac:dyDescent="0.35">
      <c r="B100" s="4365"/>
      <c r="C100" s="4366"/>
      <c r="D100" s="4366"/>
      <c r="E100" s="4366"/>
      <c r="F100" s="4367"/>
    </row>
    <row r="101" spans="2:6" ht="28" customHeight="1" x14ac:dyDescent="0.3">
      <c r="D101" s="431"/>
      <c r="F101" s="1220"/>
    </row>
    <row r="102" spans="2:6" ht="28" customHeight="1" x14ac:dyDescent="0.3">
      <c r="D102" s="431"/>
      <c r="F102" s="1220"/>
    </row>
  </sheetData>
  <sheetProtection algorithmName="SHA-512" hashValue="LQcXfIK8+zOrgpZUDWUfxbaF/Cl0LND0/2HFZlaubslV5HTcPch9eJMTJ1KTB8FaSK2rU/IjCSQ9P63QWTjRzg==" saltValue="wlUlJDNsUDbgWMluHSqhtQ==" spinCount="100000" sheet="1" objects="1" scenarios="1"/>
  <mergeCells count="88">
    <mergeCell ref="F1:F2"/>
    <mergeCell ref="D1:D2"/>
    <mergeCell ref="B89:F100"/>
    <mergeCell ref="C81:D81"/>
    <mergeCell ref="C83:D83"/>
    <mergeCell ref="C85:D85"/>
    <mergeCell ref="C86:D86"/>
    <mergeCell ref="C84:D84"/>
    <mergeCell ref="C75:D75"/>
    <mergeCell ref="C76:D76"/>
    <mergeCell ref="C77:D77"/>
    <mergeCell ref="C88:D88"/>
    <mergeCell ref="C78:D78"/>
    <mergeCell ref="C79:D79"/>
    <mergeCell ref="C80:D80"/>
    <mergeCell ref="C68:D68"/>
    <mergeCell ref="C69:D69"/>
    <mergeCell ref="C70:D70"/>
    <mergeCell ref="C71:D71"/>
    <mergeCell ref="C74:D74"/>
    <mergeCell ref="C73:D73"/>
    <mergeCell ref="C72:D72"/>
    <mergeCell ref="C63:D63"/>
    <mergeCell ref="C64:D64"/>
    <mergeCell ref="C65:D65"/>
    <mergeCell ref="C66:D66"/>
    <mergeCell ref="C67:D67"/>
    <mergeCell ref="C54:D54"/>
    <mergeCell ref="C55:D55"/>
    <mergeCell ref="C57:D57"/>
    <mergeCell ref="C58:D58"/>
    <mergeCell ref="C59:D59"/>
    <mergeCell ref="C49:D49"/>
    <mergeCell ref="C50:D50"/>
    <mergeCell ref="C51:D51"/>
    <mergeCell ref="C52:D52"/>
    <mergeCell ref="C53:D53"/>
    <mergeCell ref="C61:D61"/>
    <mergeCell ref="C62:D62"/>
    <mergeCell ref="C47:D47"/>
    <mergeCell ref="C36:D36"/>
    <mergeCell ref="C37:D37"/>
    <mergeCell ref="C38:D38"/>
    <mergeCell ref="C39:D39"/>
    <mergeCell ref="C40:D40"/>
    <mergeCell ref="C41:D41"/>
    <mergeCell ref="C42:D42"/>
    <mergeCell ref="C43:D43"/>
    <mergeCell ref="C44:D44"/>
    <mergeCell ref="C45:D45"/>
    <mergeCell ref="C46:D46"/>
    <mergeCell ref="C60:D60"/>
    <mergeCell ref="C48:D48"/>
    <mergeCell ref="C21:D21"/>
    <mergeCell ref="C8:D8"/>
    <mergeCell ref="C35:D35"/>
    <mergeCell ref="C23:D23"/>
    <mergeCell ref="C25:D25"/>
    <mergeCell ref="C26:D26"/>
    <mergeCell ref="C27:D27"/>
    <mergeCell ref="C28:D28"/>
    <mergeCell ref="C29:D29"/>
    <mergeCell ref="C30:D30"/>
    <mergeCell ref="C31:D31"/>
    <mergeCell ref="C32:D32"/>
    <mergeCell ref="C33:D33"/>
    <mergeCell ref="C34:D34"/>
    <mergeCell ref="B3:F3"/>
    <mergeCell ref="C5:D5"/>
    <mergeCell ref="C6:D6"/>
    <mergeCell ref="C7:D7"/>
    <mergeCell ref="C11:D11"/>
    <mergeCell ref="C82:D82"/>
    <mergeCell ref="C12:D12"/>
    <mergeCell ref="C9:D9"/>
    <mergeCell ref="C10:D10"/>
    <mergeCell ref="B9:B10"/>
    <mergeCell ref="C24:D24"/>
    <mergeCell ref="C56:D56"/>
    <mergeCell ref="C13:D13"/>
    <mergeCell ref="C14:D14"/>
    <mergeCell ref="C17:D17"/>
    <mergeCell ref="C22:D22"/>
    <mergeCell ref="C15:D15"/>
    <mergeCell ref="C16:D16"/>
    <mergeCell ref="C18:D18"/>
    <mergeCell ref="C19:D19"/>
    <mergeCell ref="C20:D20"/>
  </mergeCells>
  <phoneticPr fontId="76" type="noConversion"/>
  <dataValidations count="5">
    <dataValidation type="list" allowBlank="1" showInputMessage="1" showErrorMessage="1" sqref="F81:F82" xr:uid="{EF30FB52-2E00-4648-BB1F-7FA937B650CA}">
      <formula1>SafetyCodeforManlifts</formula1>
    </dataValidation>
    <dataValidation type="list" allowBlank="1" showInputMessage="1" showErrorMessage="1" sqref="F63" xr:uid="{FD2DAE52-4F12-4174-B440-16BC5914D5EB}">
      <formula1>SafetyType</formula1>
    </dataValidation>
    <dataValidation type="list" allowBlank="1" showInputMessage="1" showErrorMessage="1" sqref="F56" xr:uid="{7B7CE77A-45A3-4907-BD00-B11420E5790B}">
      <formula1>SuspensionType</formula1>
    </dataValidation>
    <dataValidation type="list" allowBlank="1" showInputMessage="1" showErrorMessage="1" sqref="F13" xr:uid="{960FBA14-0C68-479D-B58F-BA70E8123487}">
      <formula1>MotorControlType</formula1>
    </dataValidation>
    <dataValidation type="list" allowBlank="1" showInputMessage="1" showErrorMessage="1" sqref="F14" xr:uid="{3E059E1D-328A-4989-AC64-BAF1672F4BA5}">
      <formula1>OperationType</formula1>
    </dataValidation>
  </dataValidations>
  <printOptions horizontalCentered="1"/>
  <pageMargins left="0.23622047244094491" right="0.23622047244094491" top="0.23622047244094491" bottom="0.23622047244094491" header="0.51181102362204722" footer="0.19685039370078741"/>
  <pageSetup scale="92" fitToHeight="0" orientation="portrait" r:id="rId1"/>
  <headerFooter alignWithMargins="0">
    <oddFooter>&amp;R&amp;"Arial Narrow,Regular"&amp;9Page &amp;P of &amp;N</oddFooter>
  </headerFooter>
  <rowBreaks count="3" manualBreakCount="3">
    <brk id="30" min="1" max="5" man="1"/>
    <brk id="52" min="1" max="5" man="1"/>
    <brk id="77" min="1" max="5" man="1"/>
  </rowBreaks>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0B64E-A6F0-4E10-8327-15C75F11E05A}">
  <sheetPr codeName="Sheet19">
    <tabColor rgb="FF2F75B5"/>
    <pageSetUpPr fitToPage="1"/>
  </sheetPr>
  <dimension ref="A1:BB58"/>
  <sheetViews>
    <sheetView showZeros="0" zoomScaleNormal="100" zoomScaleSheetLayoutView="100" workbookViewId="0"/>
  </sheetViews>
  <sheetFormatPr defaultColWidth="8.84375" defaultRowHeight="25" customHeight="1" outlineLevelCol="1" x14ac:dyDescent="0.3"/>
  <cols>
    <col min="1" max="1" width="1.69140625" style="428" customWidth="1"/>
    <col min="2" max="2" width="7.3828125" style="416" customWidth="1"/>
    <col min="3" max="3" width="9.15234375" style="417" customWidth="1"/>
    <col min="4" max="4" width="20.69140625" style="417" customWidth="1"/>
    <col min="5" max="5" width="31.69140625" style="425" customWidth="1"/>
    <col min="6" max="6" width="44" style="418" customWidth="1"/>
    <col min="7" max="7" width="8.84375" style="418"/>
    <col min="8" max="50" width="8.84375" style="418" customWidth="1" outlineLevel="1"/>
    <col min="51" max="52" width="8.84375" style="418"/>
    <col min="53" max="53" width="52.3828125" style="418" customWidth="1"/>
    <col min="54" max="54" width="26" style="418" customWidth="1"/>
    <col min="55" max="254" width="8.84375" style="418"/>
    <col min="255" max="255" width="1.69140625" style="418" customWidth="1"/>
    <col min="256" max="256" width="5.84375" style="418" customWidth="1"/>
    <col min="257" max="257" width="9.15234375" style="418" customWidth="1"/>
    <col min="258" max="258" width="20.69140625" style="418" customWidth="1"/>
    <col min="259" max="259" width="31.69140625" style="418" customWidth="1"/>
    <col min="260" max="260" width="44" style="418" customWidth="1"/>
    <col min="261" max="510" width="8.84375" style="418"/>
    <col min="511" max="511" width="1.69140625" style="418" customWidth="1"/>
    <col min="512" max="512" width="5.84375" style="418" customWidth="1"/>
    <col min="513" max="513" width="9.15234375" style="418" customWidth="1"/>
    <col min="514" max="514" width="20.69140625" style="418" customWidth="1"/>
    <col min="515" max="515" width="31.69140625" style="418" customWidth="1"/>
    <col min="516" max="516" width="44" style="418" customWidth="1"/>
    <col min="517" max="766" width="8.84375" style="418"/>
    <col min="767" max="767" width="1.69140625" style="418" customWidth="1"/>
    <col min="768" max="768" width="5.84375" style="418" customWidth="1"/>
    <col min="769" max="769" width="9.15234375" style="418" customWidth="1"/>
    <col min="770" max="770" width="20.69140625" style="418" customWidth="1"/>
    <col min="771" max="771" width="31.69140625" style="418" customWidth="1"/>
    <col min="772" max="772" width="44" style="418" customWidth="1"/>
    <col min="773" max="1022" width="8.84375" style="418"/>
    <col min="1023" max="1023" width="1.69140625" style="418" customWidth="1"/>
    <col min="1024" max="1024" width="5.84375" style="418" customWidth="1"/>
    <col min="1025" max="1025" width="9.15234375" style="418" customWidth="1"/>
    <col min="1026" max="1026" width="20.69140625" style="418" customWidth="1"/>
    <col min="1027" max="1027" width="31.69140625" style="418" customWidth="1"/>
    <col min="1028" max="1028" width="44" style="418" customWidth="1"/>
    <col min="1029" max="1278" width="8.84375" style="418"/>
    <col min="1279" max="1279" width="1.69140625" style="418" customWidth="1"/>
    <col min="1280" max="1280" width="5.84375" style="418" customWidth="1"/>
    <col min="1281" max="1281" width="9.15234375" style="418" customWidth="1"/>
    <col min="1282" max="1282" width="20.69140625" style="418" customWidth="1"/>
    <col min="1283" max="1283" width="31.69140625" style="418" customWidth="1"/>
    <col min="1284" max="1284" width="44" style="418" customWidth="1"/>
    <col min="1285" max="1534" width="8.84375" style="418"/>
    <col min="1535" max="1535" width="1.69140625" style="418" customWidth="1"/>
    <col min="1536" max="1536" width="5.84375" style="418" customWidth="1"/>
    <col min="1537" max="1537" width="9.15234375" style="418" customWidth="1"/>
    <col min="1538" max="1538" width="20.69140625" style="418" customWidth="1"/>
    <col min="1539" max="1539" width="31.69140625" style="418" customWidth="1"/>
    <col min="1540" max="1540" width="44" style="418" customWidth="1"/>
    <col min="1541" max="1790" width="8.84375" style="418"/>
    <col min="1791" max="1791" width="1.69140625" style="418" customWidth="1"/>
    <col min="1792" max="1792" width="5.84375" style="418" customWidth="1"/>
    <col min="1793" max="1793" width="9.15234375" style="418" customWidth="1"/>
    <col min="1794" max="1794" width="20.69140625" style="418" customWidth="1"/>
    <col min="1795" max="1795" width="31.69140625" style="418" customWidth="1"/>
    <col min="1796" max="1796" width="44" style="418" customWidth="1"/>
    <col min="1797" max="2046" width="8.84375" style="418"/>
    <col min="2047" max="2047" width="1.69140625" style="418" customWidth="1"/>
    <col min="2048" max="2048" width="5.84375" style="418" customWidth="1"/>
    <col min="2049" max="2049" width="9.15234375" style="418" customWidth="1"/>
    <col min="2050" max="2050" width="20.69140625" style="418" customWidth="1"/>
    <col min="2051" max="2051" width="31.69140625" style="418" customWidth="1"/>
    <col min="2052" max="2052" width="44" style="418" customWidth="1"/>
    <col min="2053" max="2302" width="8.84375" style="418"/>
    <col min="2303" max="2303" width="1.69140625" style="418" customWidth="1"/>
    <col min="2304" max="2304" width="5.84375" style="418" customWidth="1"/>
    <col min="2305" max="2305" width="9.15234375" style="418" customWidth="1"/>
    <col min="2306" max="2306" width="20.69140625" style="418" customWidth="1"/>
    <col min="2307" max="2307" width="31.69140625" style="418" customWidth="1"/>
    <col min="2308" max="2308" width="44" style="418" customWidth="1"/>
    <col min="2309" max="2558" width="8.84375" style="418"/>
    <col min="2559" max="2559" width="1.69140625" style="418" customWidth="1"/>
    <col min="2560" max="2560" width="5.84375" style="418" customWidth="1"/>
    <col min="2561" max="2561" width="9.15234375" style="418" customWidth="1"/>
    <col min="2562" max="2562" width="20.69140625" style="418" customWidth="1"/>
    <col min="2563" max="2563" width="31.69140625" style="418" customWidth="1"/>
    <col min="2564" max="2564" width="44" style="418" customWidth="1"/>
    <col min="2565" max="2814" width="8.84375" style="418"/>
    <col min="2815" max="2815" width="1.69140625" style="418" customWidth="1"/>
    <col min="2816" max="2816" width="5.84375" style="418" customWidth="1"/>
    <col min="2817" max="2817" width="9.15234375" style="418" customWidth="1"/>
    <col min="2818" max="2818" width="20.69140625" style="418" customWidth="1"/>
    <col min="2819" max="2819" width="31.69140625" style="418" customWidth="1"/>
    <col min="2820" max="2820" width="44" style="418" customWidth="1"/>
    <col min="2821" max="3070" width="8.84375" style="418"/>
    <col min="3071" max="3071" width="1.69140625" style="418" customWidth="1"/>
    <col min="3072" max="3072" width="5.84375" style="418" customWidth="1"/>
    <col min="3073" max="3073" width="9.15234375" style="418" customWidth="1"/>
    <col min="3074" max="3074" width="20.69140625" style="418" customWidth="1"/>
    <col min="3075" max="3075" width="31.69140625" style="418" customWidth="1"/>
    <col min="3076" max="3076" width="44" style="418" customWidth="1"/>
    <col min="3077" max="3326" width="8.84375" style="418"/>
    <col min="3327" max="3327" width="1.69140625" style="418" customWidth="1"/>
    <col min="3328" max="3328" width="5.84375" style="418" customWidth="1"/>
    <col min="3329" max="3329" width="9.15234375" style="418" customWidth="1"/>
    <col min="3330" max="3330" width="20.69140625" style="418" customWidth="1"/>
    <col min="3331" max="3331" width="31.69140625" style="418" customWidth="1"/>
    <col min="3332" max="3332" width="44" style="418" customWidth="1"/>
    <col min="3333" max="3582" width="8.84375" style="418"/>
    <col min="3583" max="3583" width="1.69140625" style="418" customWidth="1"/>
    <col min="3584" max="3584" width="5.84375" style="418" customWidth="1"/>
    <col min="3585" max="3585" width="9.15234375" style="418" customWidth="1"/>
    <col min="3586" max="3586" width="20.69140625" style="418" customWidth="1"/>
    <col min="3587" max="3587" width="31.69140625" style="418" customWidth="1"/>
    <col min="3588" max="3588" width="44" style="418" customWidth="1"/>
    <col min="3589" max="3838" width="8.84375" style="418"/>
    <col min="3839" max="3839" width="1.69140625" style="418" customWidth="1"/>
    <col min="3840" max="3840" width="5.84375" style="418" customWidth="1"/>
    <col min="3841" max="3841" width="9.15234375" style="418" customWidth="1"/>
    <col min="3842" max="3842" width="20.69140625" style="418" customWidth="1"/>
    <col min="3843" max="3843" width="31.69140625" style="418" customWidth="1"/>
    <col min="3844" max="3844" width="44" style="418" customWidth="1"/>
    <col min="3845" max="4094" width="8.84375" style="418"/>
    <col min="4095" max="4095" width="1.69140625" style="418" customWidth="1"/>
    <col min="4096" max="4096" width="5.84375" style="418" customWidth="1"/>
    <col min="4097" max="4097" width="9.15234375" style="418" customWidth="1"/>
    <col min="4098" max="4098" width="20.69140625" style="418" customWidth="1"/>
    <col min="4099" max="4099" width="31.69140625" style="418" customWidth="1"/>
    <col min="4100" max="4100" width="44" style="418" customWidth="1"/>
    <col min="4101" max="4350" width="8.84375" style="418"/>
    <col min="4351" max="4351" width="1.69140625" style="418" customWidth="1"/>
    <col min="4352" max="4352" width="5.84375" style="418" customWidth="1"/>
    <col min="4353" max="4353" width="9.15234375" style="418" customWidth="1"/>
    <col min="4354" max="4354" width="20.69140625" style="418" customWidth="1"/>
    <col min="4355" max="4355" width="31.69140625" style="418" customWidth="1"/>
    <col min="4356" max="4356" width="44" style="418" customWidth="1"/>
    <col min="4357" max="4606" width="8.84375" style="418"/>
    <col min="4607" max="4607" width="1.69140625" style="418" customWidth="1"/>
    <col min="4608" max="4608" width="5.84375" style="418" customWidth="1"/>
    <col min="4609" max="4609" width="9.15234375" style="418" customWidth="1"/>
    <col min="4610" max="4610" width="20.69140625" style="418" customWidth="1"/>
    <col min="4611" max="4611" width="31.69140625" style="418" customWidth="1"/>
    <col min="4612" max="4612" width="44" style="418" customWidth="1"/>
    <col min="4613" max="4862" width="8.84375" style="418"/>
    <col min="4863" max="4863" width="1.69140625" style="418" customWidth="1"/>
    <col min="4864" max="4864" width="5.84375" style="418" customWidth="1"/>
    <col min="4865" max="4865" width="9.15234375" style="418" customWidth="1"/>
    <col min="4866" max="4866" width="20.69140625" style="418" customWidth="1"/>
    <col min="4867" max="4867" width="31.69140625" style="418" customWidth="1"/>
    <col min="4868" max="4868" width="44" style="418" customWidth="1"/>
    <col min="4869" max="5118" width="8.84375" style="418"/>
    <col min="5119" max="5119" width="1.69140625" style="418" customWidth="1"/>
    <col min="5120" max="5120" width="5.84375" style="418" customWidth="1"/>
    <col min="5121" max="5121" width="9.15234375" style="418" customWidth="1"/>
    <col min="5122" max="5122" width="20.69140625" style="418" customWidth="1"/>
    <col min="5123" max="5123" width="31.69140625" style="418" customWidth="1"/>
    <col min="5124" max="5124" width="44" style="418" customWidth="1"/>
    <col min="5125" max="5374" width="8.84375" style="418"/>
    <col min="5375" max="5375" width="1.69140625" style="418" customWidth="1"/>
    <col min="5376" max="5376" width="5.84375" style="418" customWidth="1"/>
    <col min="5377" max="5377" width="9.15234375" style="418" customWidth="1"/>
    <col min="5378" max="5378" width="20.69140625" style="418" customWidth="1"/>
    <col min="5379" max="5379" width="31.69140625" style="418" customWidth="1"/>
    <col min="5380" max="5380" width="44" style="418" customWidth="1"/>
    <col min="5381" max="5630" width="8.84375" style="418"/>
    <col min="5631" max="5631" width="1.69140625" style="418" customWidth="1"/>
    <col min="5632" max="5632" width="5.84375" style="418" customWidth="1"/>
    <col min="5633" max="5633" width="9.15234375" style="418" customWidth="1"/>
    <col min="5634" max="5634" width="20.69140625" style="418" customWidth="1"/>
    <col min="5635" max="5635" width="31.69140625" style="418" customWidth="1"/>
    <col min="5636" max="5636" width="44" style="418" customWidth="1"/>
    <col min="5637" max="5886" width="8.84375" style="418"/>
    <col min="5887" max="5887" width="1.69140625" style="418" customWidth="1"/>
    <col min="5888" max="5888" width="5.84375" style="418" customWidth="1"/>
    <col min="5889" max="5889" width="9.15234375" style="418" customWidth="1"/>
    <col min="5890" max="5890" width="20.69140625" style="418" customWidth="1"/>
    <col min="5891" max="5891" width="31.69140625" style="418" customWidth="1"/>
    <col min="5892" max="5892" width="44" style="418" customWidth="1"/>
    <col min="5893" max="6142" width="8.84375" style="418"/>
    <col min="6143" max="6143" width="1.69140625" style="418" customWidth="1"/>
    <col min="6144" max="6144" width="5.84375" style="418" customWidth="1"/>
    <col min="6145" max="6145" width="9.15234375" style="418" customWidth="1"/>
    <col min="6146" max="6146" width="20.69140625" style="418" customWidth="1"/>
    <col min="6147" max="6147" width="31.69140625" style="418" customWidth="1"/>
    <col min="6148" max="6148" width="44" style="418" customWidth="1"/>
    <col min="6149" max="6398" width="8.84375" style="418"/>
    <col min="6399" max="6399" width="1.69140625" style="418" customWidth="1"/>
    <col min="6400" max="6400" width="5.84375" style="418" customWidth="1"/>
    <col min="6401" max="6401" width="9.15234375" style="418" customWidth="1"/>
    <col min="6402" max="6402" width="20.69140625" style="418" customWidth="1"/>
    <col min="6403" max="6403" width="31.69140625" style="418" customWidth="1"/>
    <col min="6404" max="6404" width="44" style="418" customWidth="1"/>
    <col min="6405" max="6654" width="8.84375" style="418"/>
    <col min="6655" max="6655" width="1.69140625" style="418" customWidth="1"/>
    <col min="6656" max="6656" width="5.84375" style="418" customWidth="1"/>
    <col min="6657" max="6657" width="9.15234375" style="418" customWidth="1"/>
    <col min="6658" max="6658" width="20.69140625" style="418" customWidth="1"/>
    <col min="6659" max="6659" width="31.69140625" style="418" customWidth="1"/>
    <col min="6660" max="6660" width="44" style="418" customWidth="1"/>
    <col min="6661" max="6910" width="8.84375" style="418"/>
    <col min="6911" max="6911" width="1.69140625" style="418" customWidth="1"/>
    <col min="6912" max="6912" width="5.84375" style="418" customWidth="1"/>
    <col min="6913" max="6913" width="9.15234375" style="418" customWidth="1"/>
    <col min="6914" max="6914" width="20.69140625" style="418" customWidth="1"/>
    <col min="6915" max="6915" width="31.69140625" style="418" customWidth="1"/>
    <col min="6916" max="6916" width="44" style="418" customWidth="1"/>
    <col min="6917" max="7166" width="8.84375" style="418"/>
    <col min="7167" max="7167" width="1.69140625" style="418" customWidth="1"/>
    <col min="7168" max="7168" width="5.84375" style="418" customWidth="1"/>
    <col min="7169" max="7169" width="9.15234375" style="418" customWidth="1"/>
    <col min="7170" max="7170" width="20.69140625" style="418" customWidth="1"/>
    <col min="7171" max="7171" width="31.69140625" style="418" customWidth="1"/>
    <col min="7172" max="7172" width="44" style="418" customWidth="1"/>
    <col min="7173" max="7422" width="8.84375" style="418"/>
    <col min="7423" max="7423" width="1.69140625" style="418" customWidth="1"/>
    <col min="7424" max="7424" width="5.84375" style="418" customWidth="1"/>
    <col min="7425" max="7425" width="9.15234375" style="418" customWidth="1"/>
    <col min="7426" max="7426" width="20.69140625" style="418" customWidth="1"/>
    <col min="7427" max="7427" width="31.69140625" style="418" customWidth="1"/>
    <col min="7428" max="7428" width="44" style="418" customWidth="1"/>
    <col min="7429" max="7678" width="8.84375" style="418"/>
    <col min="7679" max="7679" width="1.69140625" style="418" customWidth="1"/>
    <col min="7680" max="7680" width="5.84375" style="418" customWidth="1"/>
    <col min="7681" max="7681" width="9.15234375" style="418" customWidth="1"/>
    <col min="7682" max="7682" width="20.69140625" style="418" customWidth="1"/>
    <col min="7683" max="7683" width="31.69140625" style="418" customWidth="1"/>
    <col min="7684" max="7684" width="44" style="418" customWidth="1"/>
    <col min="7685" max="7934" width="8.84375" style="418"/>
    <col min="7935" max="7935" width="1.69140625" style="418" customWidth="1"/>
    <col min="7936" max="7936" width="5.84375" style="418" customWidth="1"/>
    <col min="7937" max="7937" width="9.15234375" style="418" customWidth="1"/>
    <col min="7938" max="7938" width="20.69140625" style="418" customWidth="1"/>
    <col min="7939" max="7939" width="31.69140625" style="418" customWidth="1"/>
    <col min="7940" max="7940" width="44" style="418" customWidth="1"/>
    <col min="7941" max="8190" width="8.84375" style="418"/>
    <col min="8191" max="8191" width="1.69140625" style="418" customWidth="1"/>
    <col min="8192" max="8192" width="5.84375" style="418" customWidth="1"/>
    <col min="8193" max="8193" width="9.15234375" style="418" customWidth="1"/>
    <col min="8194" max="8194" width="20.69140625" style="418" customWidth="1"/>
    <col min="8195" max="8195" width="31.69140625" style="418" customWidth="1"/>
    <col min="8196" max="8196" width="44" style="418" customWidth="1"/>
    <col min="8197" max="8446" width="8.84375" style="418"/>
    <col min="8447" max="8447" width="1.69140625" style="418" customWidth="1"/>
    <col min="8448" max="8448" width="5.84375" style="418" customWidth="1"/>
    <col min="8449" max="8449" width="9.15234375" style="418" customWidth="1"/>
    <col min="8450" max="8450" width="20.69140625" style="418" customWidth="1"/>
    <col min="8451" max="8451" width="31.69140625" style="418" customWidth="1"/>
    <col min="8452" max="8452" width="44" style="418" customWidth="1"/>
    <col min="8453" max="8702" width="8.84375" style="418"/>
    <col min="8703" max="8703" width="1.69140625" style="418" customWidth="1"/>
    <col min="8704" max="8704" width="5.84375" style="418" customWidth="1"/>
    <col min="8705" max="8705" width="9.15234375" style="418" customWidth="1"/>
    <col min="8706" max="8706" width="20.69140625" style="418" customWidth="1"/>
    <col min="8707" max="8707" width="31.69140625" style="418" customWidth="1"/>
    <col min="8708" max="8708" width="44" style="418" customWidth="1"/>
    <col min="8709" max="8958" width="8.84375" style="418"/>
    <col min="8959" max="8959" width="1.69140625" style="418" customWidth="1"/>
    <col min="8960" max="8960" width="5.84375" style="418" customWidth="1"/>
    <col min="8961" max="8961" width="9.15234375" style="418" customWidth="1"/>
    <col min="8962" max="8962" width="20.69140625" style="418" customWidth="1"/>
    <col min="8963" max="8963" width="31.69140625" style="418" customWidth="1"/>
    <col min="8964" max="8964" width="44" style="418" customWidth="1"/>
    <col min="8965" max="9214" width="8.84375" style="418"/>
    <col min="9215" max="9215" width="1.69140625" style="418" customWidth="1"/>
    <col min="9216" max="9216" width="5.84375" style="418" customWidth="1"/>
    <col min="9217" max="9217" width="9.15234375" style="418" customWidth="1"/>
    <col min="9218" max="9218" width="20.69140625" style="418" customWidth="1"/>
    <col min="9219" max="9219" width="31.69140625" style="418" customWidth="1"/>
    <col min="9220" max="9220" width="44" style="418" customWidth="1"/>
    <col min="9221" max="9470" width="8.84375" style="418"/>
    <col min="9471" max="9471" width="1.69140625" style="418" customWidth="1"/>
    <col min="9472" max="9472" width="5.84375" style="418" customWidth="1"/>
    <col min="9473" max="9473" width="9.15234375" style="418" customWidth="1"/>
    <col min="9474" max="9474" width="20.69140625" style="418" customWidth="1"/>
    <col min="9475" max="9475" width="31.69140625" style="418" customWidth="1"/>
    <col min="9476" max="9476" width="44" style="418" customWidth="1"/>
    <col min="9477" max="9726" width="8.84375" style="418"/>
    <col min="9727" max="9727" width="1.69140625" style="418" customWidth="1"/>
    <col min="9728" max="9728" width="5.84375" style="418" customWidth="1"/>
    <col min="9729" max="9729" width="9.15234375" style="418" customWidth="1"/>
    <col min="9730" max="9730" width="20.69140625" style="418" customWidth="1"/>
    <col min="9731" max="9731" width="31.69140625" style="418" customWidth="1"/>
    <col min="9732" max="9732" width="44" style="418" customWidth="1"/>
    <col min="9733" max="9982" width="8.84375" style="418"/>
    <col min="9983" max="9983" width="1.69140625" style="418" customWidth="1"/>
    <col min="9984" max="9984" width="5.84375" style="418" customWidth="1"/>
    <col min="9985" max="9985" width="9.15234375" style="418" customWidth="1"/>
    <col min="9986" max="9986" width="20.69140625" style="418" customWidth="1"/>
    <col min="9987" max="9987" width="31.69140625" style="418" customWidth="1"/>
    <col min="9988" max="9988" width="44" style="418" customWidth="1"/>
    <col min="9989" max="10238" width="8.84375" style="418"/>
    <col min="10239" max="10239" width="1.69140625" style="418" customWidth="1"/>
    <col min="10240" max="10240" width="5.84375" style="418" customWidth="1"/>
    <col min="10241" max="10241" width="9.15234375" style="418" customWidth="1"/>
    <col min="10242" max="10242" width="20.69140625" style="418" customWidth="1"/>
    <col min="10243" max="10243" width="31.69140625" style="418" customWidth="1"/>
    <col min="10244" max="10244" width="44" style="418" customWidth="1"/>
    <col min="10245" max="10494" width="8.84375" style="418"/>
    <col min="10495" max="10495" width="1.69140625" style="418" customWidth="1"/>
    <col min="10496" max="10496" width="5.84375" style="418" customWidth="1"/>
    <col min="10497" max="10497" width="9.15234375" style="418" customWidth="1"/>
    <col min="10498" max="10498" width="20.69140625" style="418" customWidth="1"/>
    <col min="10499" max="10499" width="31.69140625" style="418" customWidth="1"/>
    <col min="10500" max="10500" width="44" style="418" customWidth="1"/>
    <col min="10501" max="10750" width="8.84375" style="418"/>
    <col min="10751" max="10751" width="1.69140625" style="418" customWidth="1"/>
    <col min="10752" max="10752" width="5.84375" style="418" customWidth="1"/>
    <col min="10753" max="10753" width="9.15234375" style="418" customWidth="1"/>
    <col min="10754" max="10754" width="20.69140625" style="418" customWidth="1"/>
    <col min="10755" max="10755" width="31.69140625" style="418" customWidth="1"/>
    <col min="10756" max="10756" width="44" style="418" customWidth="1"/>
    <col min="10757" max="11006" width="8.84375" style="418"/>
    <col min="11007" max="11007" width="1.69140625" style="418" customWidth="1"/>
    <col min="11008" max="11008" width="5.84375" style="418" customWidth="1"/>
    <col min="11009" max="11009" width="9.15234375" style="418" customWidth="1"/>
    <col min="11010" max="11010" width="20.69140625" style="418" customWidth="1"/>
    <col min="11011" max="11011" width="31.69140625" style="418" customWidth="1"/>
    <col min="11012" max="11012" width="44" style="418" customWidth="1"/>
    <col min="11013" max="11262" width="8.84375" style="418"/>
    <col min="11263" max="11263" width="1.69140625" style="418" customWidth="1"/>
    <col min="11264" max="11264" width="5.84375" style="418" customWidth="1"/>
    <col min="11265" max="11265" width="9.15234375" style="418" customWidth="1"/>
    <col min="11266" max="11266" width="20.69140625" style="418" customWidth="1"/>
    <col min="11267" max="11267" width="31.69140625" style="418" customWidth="1"/>
    <col min="11268" max="11268" width="44" style="418" customWidth="1"/>
    <col min="11269" max="11518" width="8.84375" style="418"/>
    <col min="11519" max="11519" width="1.69140625" style="418" customWidth="1"/>
    <col min="11520" max="11520" width="5.84375" style="418" customWidth="1"/>
    <col min="11521" max="11521" width="9.15234375" style="418" customWidth="1"/>
    <col min="11522" max="11522" width="20.69140625" style="418" customWidth="1"/>
    <col min="11523" max="11523" width="31.69140625" style="418" customWidth="1"/>
    <col min="11524" max="11524" width="44" style="418" customWidth="1"/>
    <col min="11525" max="11774" width="8.84375" style="418"/>
    <col min="11775" max="11775" width="1.69140625" style="418" customWidth="1"/>
    <col min="11776" max="11776" width="5.84375" style="418" customWidth="1"/>
    <col min="11777" max="11777" width="9.15234375" style="418" customWidth="1"/>
    <col min="11778" max="11778" width="20.69140625" style="418" customWidth="1"/>
    <col min="11779" max="11779" width="31.69140625" style="418" customWidth="1"/>
    <col min="11780" max="11780" width="44" style="418" customWidth="1"/>
    <col min="11781" max="12030" width="8.84375" style="418"/>
    <col min="12031" max="12031" width="1.69140625" style="418" customWidth="1"/>
    <col min="12032" max="12032" width="5.84375" style="418" customWidth="1"/>
    <col min="12033" max="12033" width="9.15234375" style="418" customWidth="1"/>
    <col min="12034" max="12034" width="20.69140625" style="418" customWidth="1"/>
    <col min="12035" max="12035" width="31.69140625" style="418" customWidth="1"/>
    <col min="12036" max="12036" width="44" style="418" customWidth="1"/>
    <col min="12037" max="12286" width="8.84375" style="418"/>
    <col min="12287" max="12287" width="1.69140625" style="418" customWidth="1"/>
    <col min="12288" max="12288" width="5.84375" style="418" customWidth="1"/>
    <col min="12289" max="12289" width="9.15234375" style="418" customWidth="1"/>
    <col min="12290" max="12290" width="20.69140625" style="418" customWidth="1"/>
    <col min="12291" max="12291" width="31.69140625" style="418" customWidth="1"/>
    <col min="12292" max="12292" width="44" style="418" customWidth="1"/>
    <col min="12293" max="12542" width="8.84375" style="418"/>
    <col min="12543" max="12543" width="1.69140625" style="418" customWidth="1"/>
    <col min="12544" max="12544" width="5.84375" style="418" customWidth="1"/>
    <col min="12545" max="12545" width="9.15234375" style="418" customWidth="1"/>
    <col min="12546" max="12546" width="20.69140625" style="418" customWidth="1"/>
    <col min="12547" max="12547" width="31.69140625" style="418" customWidth="1"/>
    <col min="12548" max="12548" width="44" style="418" customWidth="1"/>
    <col min="12549" max="12798" width="8.84375" style="418"/>
    <col min="12799" max="12799" width="1.69140625" style="418" customWidth="1"/>
    <col min="12800" max="12800" width="5.84375" style="418" customWidth="1"/>
    <col min="12801" max="12801" width="9.15234375" style="418" customWidth="1"/>
    <col min="12802" max="12802" width="20.69140625" style="418" customWidth="1"/>
    <col min="12803" max="12803" width="31.69140625" style="418" customWidth="1"/>
    <col min="12804" max="12804" width="44" style="418" customWidth="1"/>
    <col min="12805" max="13054" width="8.84375" style="418"/>
    <col min="13055" max="13055" width="1.69140625" style="418" customWidth="1"/>
    <col min="13056" max="13056" width="5.84375" style="418" customWidth="1"/>
    <col min="13057" max="13057" width="9.15234375" style="418" customWidth="1"/>
    <col min="13058" max="13058" width="20.69140625" style="418" customWidth="1"/>
    <col min="13059" max="13059" width="31.69140625" style="418" customWidth="1"/>
    <col min="13060" max="13060" width="44" style="418" customWidth="1"/>
    <col min="13061" max="13310" width="8.84375" style="418"/>
    <col min="13311" max="13311" width="1.69140625" style="418" customWidth="1"/>
    <col min="13312" max="13312" width="5.84375" style="418" customWidth="1"/>
    <col min="13313" max="13313" width="9.15234375" style="418" customWidth="1"/>
    <col min="13314" max="13314" width="20.69140625" style="418" customWidth="1"/>
    <col min="13315" max="13315" width="31.69140625" style="418" customWidth="1"/>
    <col min="13316" max="13316" width="44" style="418" customWidth="1"/>
    <col min="13317" max="13566" width="8.84375" style="418"/>
    <col min="13567" max="13567" width="1.69140625" style="418" customWidth="1"/>
    <col min="13568" max="13568" width="5.84375" style="418" customWidth="1"/>
    <col min="13569" max="13569" width="9.15234375" style="418" customWidth="1"/>
    <col min="13570" max="13570" width="20.69140625" style="418" customWidth="1"/>
    <col min="13571" max="13571" width="31.69140625" style="418" customWidth="1"/>
    <col min="13572" max="13572" width="44" style="418" customWidth="1"/>
    <col min="13573" max="13822" width="8.84375" style="418"/>
    <col min="13823" max="13823" width="1.69140625" style="418" customWidth="1"/>
    <col min="13824" max="13824" width="5.84375" style="418" customWidth="1"/>
    <col min="13825" max="13825" width="9.15234375" style="418" customWidth="1"/>
    <col min="13826" max="13826" width="20.69140625" style="418" customWidth="1"/>
    <col min="13827" max="13827" width="31.69140625" style="418" customWidth="1"/>
    <col min="13828" max="13828" width="44" style="418" customWidth="1"/>
    <col min="13829" max="14078" width="8.84375" style="418"/>
    <col min="14079" max="14079" width="1.69140625" style="418" customWidth="1"/>
    <col min="14080" max="14080" width="5.84375" style="418" customWidth="1"/>
    <col min="14081" max="14081" width="9.15234375" style="418" customWidth="1"/>
    <col min="14082" max="14082" width="20.69140625" style="418" customWidth="1"/>
    <col min="14083" max="14083" width="31.69140625" style="418" customWidth="1"/>
    <col min="14084" max="14084" width="44" style="418" customWidth="1"/>
    <col min="14085" max="14334" width="8.84375" style="418"/>
    <col min="14335" max="14335" width="1.69140625" style="418" customWidth="1"/>
    <col min="14336" max="14336" width="5.84375" style="418" customWidth="1"/>
    <col min="14337" max="14337" width="9.15234375" style="418" customWidth="1"/>
    <col min="14338" max="14338" width="20.69140625" style="418" customWidth="1"/>
    <col min="14339" max="14339" width="31.69140625" style="418" customWidth="1"/>
    <col min="14340" max="14340" width="44" style="418" customWidth="1"/>
    <col min="14341" max="14590" width="8.84375" style="418"/>
    <col min="14591" max="14591" width="1.69140625" style="418" customWidth="1"/>
    <col min="14592" max="14592" width="5.84375" style="418" customWidth="1"/>
    <col min="14593" max="14593" width="9.15234375" style="418" customWidth="1"/>
    <col min="14594" max="14594" width="20.69140625" style="418" customWidth="1"/>
    <col min="14595" max="14595" width="31.69140625" style="418" customWidth="1"/>
    <col min="14596" max="14596" width="44" style="418" customWidth="1"/>
    <col min="14597" max="14846" width="8.84375" style="418"/>
    <col min="14847" max="14847" width="1.69140625" style="418" customWidth="1"/>
    <col min="14848" max="14848" width="5.84375" style="418" customWidth="1"/>
    <col min="14849" max="14849" width="9.15234375" style="418" customWidth="1"/>
    <col min="14850" max="14850" width="20.69140625" style="418" customWidth="1"/>
    <col min="14851" max="14851" width="31.69140625" style="418" customWidth="1"/>
    <col min="14852" max="14852" width="44" style="418" customWidth="1"/>
    <col min="14853" max="15102" width="8.84375" style="418"/>
    <col min="15103" max="15103" width="1.69140625" style="418" customWidth="1"/>
    <col min="15104" max="15104" width="5.84375" style="418" customWidth="1"/>
    <col min="15105" max="15105" width="9.15234375" style="418" customWidth="1"/>
    <col min="15106" max="15106" width="20.69140625" style="418" customWidth="1"/>
    <col min="15107" max="15107" width="31.69140625" style="418" customWidth="1"/>
    <col min="15108" max="15108" width="44" style="418" customWidth="1"/>
    <col min="15109" max="15358" width="8.84375" style="418"/>
    <col min="15359" max="15359" width="1.69140625" style="418" customWidth="1"/>
    <col min="15360" max="15360" width="5.84375" style="418" customWidth="1"/>
    <col min="15361" max="15361" width="9.15234375" style="418" customWidth="1"/>
    <col min="15362" max="15362" width="20.69140625" style="418" customWidth="1"/>
    <col min="15363" max="15363" width="31.69140625" style="418" customWidth="1"/>
    <col min="15364" max="15364" width="44" style="418" customWidth="1"/>
    <col min="15365" max="15614" width="8.84375" style="418"/>
    <col min="15615" max="15615" width="1.69140625" style="418" customWidth="1"/>
    <col min="15616" max="15616" width="5.84375" style="418" customWidth="1"/>
    <col min="15617" max="15617" width="9.15234375" style="418" customWidth="1"/>
    <col min="15618" max="15618" width="20.69140625" style="418" customWidth="1"/>
    <col min="15619" max="15619" width="31.69140625" style="418" customWidth="1"/>
    <col min="15620" max="15620" width="44" style="418" customWidth="1"/>
    <col min="15621" max="15870" width="8.84375" style="418"/>
    <col min="15871" max="15871" width="1.69140625" style="418" customWidth="1"/>
    <col min="15872" max="15872" width="5.84375" style="418" customWidth="1"/>
    <col min="15873" max="15873" width="9.15234375" style="418" customWidth="1"/>
    <col min="15874" max="15874" width="20.69140625" style="418" customWidth="1"/>
    <col min="15875" max="15875" width="31.69140625" style="418" customWidth="1"/>
    <col min="15876" max="15876" width="44" style="418" customWidth="1"/>
    <col min="15877" max="16126" width="8.84375" style="418"/>
    <col min="16127" max="16127" width="1.69140625" style="418" customWidth="1"/>
    <col min="16128" max="16128" width="5.84375" style="418" customWidth="1"/>
    <col min="16129" max="16129" width="9.15234375" style="418" customWidth="1"/>
    <col min="16130" max="16130" width="20.69140625" style="418" customWidth="1"/>
    <col min="16131" max="16131" width="31.69140625" style="418" customWidth="1"/>
    <col min="16132" max="16132" width="44" style="418" customWidth="1"/>
    <col min="16133" max="16384" width="8.84375" style="418"/>
  </cols>
  <sheetData>
    <row r="1" spans="2:54" ht="25" customHeight="1" x14ac:dyDescent="0.25">
      <c r="D1" s="4358" t="s">
        <v>2260</v>
      </c>
      <c r="E1" s="1242">
        <v>44755</v>
      </c>
      <c r="F1" s="4357" t="s">
        <v>1996</v>
      </c>
      <c r="AZ1" s="618"/>
      <c r="BA1" s="619" t="s">
        <v>2743</v>
      </c>
      <c r="BB1" s="636"/>
    </row>
    <row r="2" spans="2:54" ht="25" customHeight="1" x14ac:dyDescent="0.3">
      <c r="D2" s="4358"/>
      <c r="E2" s="1243" t="s">
        <v>1070</v>
      </c>
      <c r="F2" s="4357"/>
      <c r="AZ2" s="618"/>
      <c r="BA2" s="618"/>
      <c r="BB2" s="636"/>
    </row>
    <row r="3" spans="2:54" ht="25" customHeight="1" x14ac:dyDescent="0.4">
      <c r="B3" s="4372" t="s">
        <v>1706</v>
      </c>
      <c r="C3" s="4373"/>
      <c r="D3" s="4373"/>
      <c r="E3" s="4373"/>
      <c r="F3" s="4374"/>
      <c r="AZ3" s="618"/>
      <c r="BA3" s="620" t="s">
        <v>1882</v>
      </c>
      <c r="BB3" s="636"/>
    </row>
    <row r="4" spans="2:54" ht="25" customHeight="1" x14ac:dyDescent="0.4">
      <c r="B4" s="1545"/>
      <c r="C4" s="1545"/>
      <c r="D4" s="1545"/>
      <c r="E4" s="1545"/>
      <c r="F4" s="1545"/>
      <c r="AZ4" s="618"/>
      <c r="BA4" s="620"/>
      <c r="BB4" s="636"/>
    </row>
    <row r="5" spans="2:54" ht="25" customHeight="1" x14ac:dyDescent="0.3">
      <c r="B5" s="1244" t="s">
        <v>1267</v>
      </c>
      <c r="C5" s="4375" t="s">
        <v>1268</v>
      </c>
      <c r="D5" s="4376"/>
      <c r="E5" s="419" t="s">
        <v>1269</v>
      </c>
      <c r="F5" s="420" t="s">
        <v>1270</v>
      </c>
      <c r="AZ5" s="618"/>
      <c r="BA5" s="802" t="s">
        <v>2211</v>
      </c>
      <c r="BB5" s="637">
        <f>+Application!F9</f>
        <v>1</v>
      </c>
    </row>
    <row r="6" spans="2:54" ht="25" customHeight="1" x14ac:dyDescent="0.3">
      <c r="B6" s="421">
        <v>11</v>
      </c>
      <c r="C6" s="4377" t="s">
        <v>1271</v>
      </c>
      <c r="D6" s="4378"/>
      <c r="E6" s="422" t="s">
        <v>1370</v>
      </c>
      <c r="F6" s="429"/>
      <c r="AZ6" s="621">
        <v>190</v>
      </c>
      <c r="BA6" s="622" t="s">
        <v>1883</v>
      </c>
      <c r="BB6" s="637">
        <f>+Application!F25</f>
        <v>0</v>
      </c>
    </row>
    <row r="7" spans="2:54" ht="25" customHeight="1" x14ac:dyDescent="0.3">
      <c r="B7" s="421">
        <v>12</v>
      </c>
      <c r="C7" s="4379" t="s">
        <v>1273</v>
      </c>
      <c r="D7" s="4380"/>
      <c r="E7" s="423"/>
      <c r="F7" s="429"/>
      <c r="AZ7" s="623">
        <v>520</v>
      </c>
      <c r="BA7" s="619" t="s">
        <v>1174</v>
      </c>
      <c r="BB7" s="640">
        <f>+I18</f>
        <v>0</v>
      </c>
    </row>
    <row r="8" spans="2:54" ht="25" customHeight="1" x14ac:dyDescent="0.3">
      <c r="B8" s="1245">
        <v>15</v>
      </c>
      <c r="C8" s="4379" t="s">
        <v>1371</v>
      </c>
      <c r="D8" s="4380"/>
      <c r="E8" s="424" t="s">
        <v>1372</v>
      </c>
      <c r="F8" s="429"/>
      <c r="AZ8" s="623">
        <v>530</v>
      </c>
      <c r="BA8" s="619" t="s">
        <v>1175</v>
      </c>
      <c r="BB8" s="640">
        <f>+AB18</f>
        <v>0</v>
      </c>
    </row>
    <row r="9" spans="2:54" ht="25" customHeight="1" x14ac:dyDescent="0.3">
      <c r="B9" s="1245">
        <v>17</v>
      </c>
      <c r="C9" s="4379" t="s">
        <v>1373</v>
      </c>
      <c r="D9" s="4380"/>
      <c r="E9" s="424" t="s">
        <v>1374</v>
      </c>
      <c r="F9" s="429"/>
      <c r="AZ9" s="648">
        <v>760</v>
      </c>
      <c r="BA9" s="619" t="s">
        <v>1178</v>
      </c>
      <c r="BB9" s="647"/>
    </row>
    <row r="10" spans="2:54" ht="25" customHeight="1" x14ac:dyDescent="0.3">
      <c r="B10" s="1245">
        <v>20</v>
      </c>
      <c r="C10" s="4381" t="s">
        <v>1375</v>
      </c>
      <c r="D10" s="4382"/>
      <c r="E10" s="424"/>
      <c r="F10" s="429"/>
      <c r="AZ10" s="623">
        <v>3010</v>
      </c>
      <c r="BA10" s="619" t="s">
        <v>1884</v>
      </c>
      <c r="BB10" s="640">
        <f>+AB120</f>
        <v>0</v>
      </c>
    </row>
    <row r="11" spans="2:54" ht="25" customHeight="1" x14ac:dyDescent="0.3">
      <c r="B11" s="421">
        <v>21</v>
      </c>
      <c r="C11" s="4379" t="s">
        <v>1376</v>
      </c>
      <c r="D11" s="4380"/>
      <c r="E11" s="423"/>
      <c r="F11" s="429"/>
      <c r="AZ11" s="648">
        <v>1070</v>
      </c>
      <c r="BA11" s="619" t="s">
        <v>1885</v>
      </c>
      <c r="BB11" s="647"/>
    </row>
    <row r="12" spans="2:54" ht="25" customHeight="1" x14ac:dyDescent="0.3">
      <c r="B12" s="1245">
        <v>23</v>
      </c>
      <c r="C12" s="4379" t="s">
        <v>1281</v>
      </c>
      <c r="D12" s="4380"/>
      <c r="E12" s="423" t="s">
        <v>1282</v>
      </c>
      <c r="F12" s="429"/>
      <c r="AZ12" s="648">
        <v>1030</v>
      </c>
      <c r="BA12" s="619" t="s">
        <v>1886</v>
      </c>
      <c r="BB12" s="647"/>
    </row>
    <row r="13" spans="2:54" ht="25" customHeight="1" x14ac:dyDescent="0.3">
      <c r="B13" s="1245">
        <v>26</v>
      </c>
      <c r="C13" s="4379" t="s">
        <v>1377</v>
      </c>
      <c r="D13" s="4380"/>
      <c r="E13" s="423" t="s">
        <v>66</v>
      </c>
      <c r="F13" s="429"/>
      <c r="AZ13" s="624">
        <v>970</v>
      </c>
      <c r="BA13" s="619" t="s">
        <v>1887</v>
      </c>
      <c r="BB13" s="647"/>
    </row>
    <row r="14" spans="2:54" ht="25" customHeight="1" x14ac:dyDescent="0.3">
      <c r="B14" s="421">
        <v>30</v>
      </c>
      <c r="C14" s="4379" t="s">
        <v>1378</v>
      </c>
      <c r="D14" s="4380"/>
      <c r="E14" s="424" t="s">
        <v>1379</v>
      </c>
      <c r="F14" s="429"/>
      <c r="AZ14" s="624">
        <v>990</v>
      </c>
      <c r="BA14" s="619" t="s">
        <v>1888</v>
      </c>
      <c r="BB14" s="647"/>
    </row>
    <row r="15" spans="2:54" ht="25" customHeight="1" x14ac:dyDescent="0.3">
      <c r="B15" s="421">
        <v>37</v>
      </c>
      <c r="C15" s="4379" t="s">
        <v>1380</v>
      </c>
      <c r="D15" s="4380"/>
      <c r="E15" s="424" t="s">
        <v>1381</v>
      </c>
      <c r="F15" s="429"/>
      <c r="AZ15" s="648">
        <v>1630</v>
      </c>
      <c r="BA15" s="619" t="s">
        <v>1889</v>
      </c>
      <c r="BB15" s="647"/>
    </row>
    <row r="16" spans="2:54" ht="25" customHeight="1" x14ac:dyDescent="0.3">
      <c r="B16" s="1245">
        <v>67</v>
      </c>
      <c r="C16" s="4379" t="s">
        <v>1382</v>
      </c>
      <c r="D16" s="4380"/>
      <c r="E16" s="424" t="s">
        <v>1299</v>
      </c>
      <c r="F16" s="429"/>
      <c r="AZ16" s="624">
        <v>3050</v>
      </c>
      <c r="BA16" s="619" t="s">
        <v>1890</v>
      </c>
      <c r="BB16" s="640">
        <f>+I129</f>
        <v>0</v>
      </c>
    </row>
    <row r="17" spans="2:54" ht="25" customHeight="1" x14ac:dyDescent="0.3">
      <c r="B17" s="421">
        <v>70</v>
      </c>
      <c r="C17" s="4381" t="s">
        <v>1383</v>
      </c>
      <c r="D17" s="4382"/>
      <c r="E17" s="424"/>
      <c r="F17" s="429"/>
      <c r="AZ17" s="648">
        <v>1400</v>
      </c>
      <c r="BA17" s="619" t="s">
        <v>1891</v>
      </c>
      <c r="BB17" s="647"/>
    </row>
    <row r="18" spans="2:54" ht="25" customHeight="1" x14ac:dyDescent="0.3">
      <c r="B18" s="421">
        <v>71</v>
      </c>
      <c r="C18" s="4379" t="s">
        <v>1384</v>
      </c>
      <c r="D18" s="4380"/>
      <c r="E18" s="423" t="s">
        <v>66</v>
      </c>
      <c r="F18" s="429"/>
      <c r="AZ18" s="648">
        <v>1040</v>
      </c>
      <c r="BA18" s="619" t="s">
        <v>1892</v>
      </c>
      <c r="BB18" s="647"/>
    </row>
    <row r="19" spans="2:54" ht="25" customHeight="1" x14ac:dyDescent="0.3">
      <c r="B19" s="421">
        <v>72</v>
      </c>
      <c r="C19" s="4381" t="s">
        <v>1385</v>
      </c>
      <c r="D19" s="4382"/>
      <c r="E19" s="423"/>
      <c r="F19" s="429"/>
      <c r="AZ19" s="648">
        <v>980</v>
      </c>
      <c r="BA19" s="619" t="s">
        <v>1893</v>
      </c>
      <c r="BB19" s="647"/>
    </row>
    <row r="20" spans="2:54" ht="25" customHeight="1" x14ac:dyDescent="0.3">
      <c r="B20" s="421">
        <v>73</v>
      </c>
      <c r="C20" s="4379" t="s">
        <v>1386</v>
      </c>
      <c r="D20" s="4380"/>
      <c r="E20" s="424"/>
      <c r="F20" s="429"/>
      <c r="AZ20" s="648">
        <v>1620</v>
      </c>
      <c r="BA20" s="619" t="s">
        <v>1894</v>
      </c>
      <c r="BB20" s="646"/>
    </row>
    <row r="21" spans="2:54" ht="25" customHeight="1" x14ac:dyDescent="0.3">
      <c r="B21" s="421">
        <v>74.099999999999994</v>
      </c>
      <c r="C21" s="4379" t="s">
        <v>1387</v>
      </c>
      <c r="D21" s="4380"/>
      <c r="E21" s="424" t="s">
        <v>66</v>
      </c>
      <c r="F21" s="429"/>
      <c r="AZ21" s="624">
        <v>130</v>
      </c>
      <c r="BA21" s="619" t="s">
        <v>872</v>
      </c>
      <c r="BB21" s="640">
        <f>+Application!R11</f>
        <v>0</v>
      </c>
    </row>
    <row r="22" spans="2:54" ht="25" customHeight="1" x14ac:dyDescent="0.3">
      <c r="B22" s="421">
        <v>74.2</v>
      </c>
      <c r="C22" s="4379" t="s">
        <v>1388</v>
      </c>
      <c r="D22" s="4380"/>
      <c r="E22" s="424"/>
      <c r="F22" s="429"/>
      <c r="AZ22" s="624">
        <v>510</v>
      </c>
      <c r="BA22" s="619" t="s">
        <v>1895</v>
      </c>
      <c r="BB22" s="635">
        <f>+AB14</f>
        <v>0</v>
      </c>
    </row>
    <row r="23" spans="2:54" ht="25" customHeight="1" x14ac:dyDescent="0.3">
      <c r="B23" s="421">
        <v>78</v>
      </c>
      <c r="C23" s="4381" t="s">
        <v>1389</v>
      </c>
      <c r="D23" s="4382"/>
      <c r="E23" s="424"/>
      <c r="F23" s="429"/>
      <c r="AZ23" s="624">
        <v>130</v>
      </c>
      <c r="BA23" s="619" t="s">
        <v>873</v>
      </c>
      <c r="BB23" s="640">
        <f>+Application!R12</f>
        <v>0</v>
      </c>
    </row>
    <row r="24" spans="2:54" ht="25" customHeight="1" x14ac:dyDescent="0.3">
      <c r="B24" s="421">
        <v>82</v>
      </c>
      <c r="C24" s="4381" t="s">
        <v>1390</v>
      </c>
      <c r="D24" s="4382"/>
      <c r="E24" s="424" t="s">
        <v>1391</v>
      </c>
      <c r="F24" s="429"/>
      <c r="AZ24" s="618">
        <v>1350</v>
      </c>
      <c r="BA24" s="619" t="s">
        <v>1896</v>
      </c>
      <c r="BB24" s="646"/>
    </row>
    <row r="25" spans="2:54" ht="25" customHeight="1" x14ac:dyDescent="0.3">
      <c r="B25" s="1245">
        <v>92.1</v>
      </c>
      <c r="C25" s="4379" t="s">
        <v>1392</v>
      </c>
      <c r="D25" s="4380"/>
      <c r="E25" s="424" t="s">
        <v>1393</v>
      </c>
      <c r="F25" s="429"/>
      <c r="AZ25" s="624">
        <v>1340</v>
      </c>
      <c r="BA25" s="619" t="s">
        <v>1897</v>
      </c>
      <c r="BB25" s="646"/>
    </row>
    <row r="26" spans="2:54" ht="25" customHeight="1" x14ac:dyDescent="0.3">
      <c r="B26" s="1245">
        <v>92.2</v>
      </c>
      <c r="C26" s="4379" t="s">
        <v>1394</v>
      </c>
      <c r="D26" s="4380"/>
      <c r="E26" s="424" t="s">
        <v>1395</v>
      </c>
      <c r="F26" s="429"/>
      <c r="AZ26" s="618">
        <v>3060</v>
      </c>
      <c r="BA26" s="619" t="s">
        <v>1898</v>
      </c>
      <c r="BB26" s="647"/>
    </row>
    <row r="27" spans="2:54" ht="25" customHeight="1" x14ac:dyDescent="0.3">
      <c r="B27" s="1245">
        <v>94</v>
      </c>
      <c r="C27" s="4379" t="s">
        <v>1318</v>
      </c>
      <c r="D27" s="4380"/>
      <c r="E27" s="424" t="s">
        <v>1396</v>
      </c>
      <c r="F27" s="429"/>
      <c r="AZ27" s="671" t="s">
        <v>1926</v>
      </c>
      <c r="BA27" s="619" t="s">
        <v>1899</v>
      </c>
      <c r="BB27" s="646"/>
    </row>
    <row r="28" spans="2:54" ht="25" customHeight="1" x14ac:dyDescent="0.3">
      <c r="B28" s="421">
        <v>117</v>
      </c>
      <c r="C28" s="4379" t="s">
        <v>1397</v>
      </c>
      <c r="D28" s="4380"/>
      <c r="E28" s="423"/>
      <c r="F28" s="429"/>
      <c r="AZ28" s="624">
        <v>1390</v>
      </c>
      <c r="BA28" s="619" t="s">
        <v>1900</v>
      </c>
      <c r="BB28" s="646"/>
    </row>
    <row r="29" spans="2:54" ht="25" customHeight="1" x14ac:dyDescent="0.3">
      <c r="B29" s="421">
        <v>118</v>
      </c>
      <c r="C29" s="4379" t="s">
        <v>1398</v>
      </c>
      <c r="D29" s="4380"/>
      <c r="E29" s="424" t="s">
        <v>1399</v>
      </c>
      <c r="F29" s="429"/>
      <c r="AZ29" s="624">
        <v>1380</v>
      </c>
      <c r="BA29" s="619" t="s">
        <v>1901</v>
      </c>
      <c r="BB29" s="635">
        <f>+I22</f>
        <v>0</v>
      </c>
    </row>
    <row r="30" spans="2:54" ht="25" customHeight="1" x14ac:dyDescent="0.3">
      <c r="B30" s="421">
        <v>119</v>
      </c>
      <c r="C30" s="4379" t="s">
        <v>1400</v>
      </c>
      <c r="D30" s="4380"/>
      <c r="E30" s="424" t="s">
        <v>1401</v>
      </c>
      <c r="F30" s="429"/>
      <c r="AZ30" s="648">
        <v>1080</v>
      </c>
      <c r="BA30" s="619" t="s">
        <v>1902</v>
      </c>
      <c r="BB30" s="646" t="str">
        <f>+_xlfn.CONCAT(Q79," ",Q80)</f>
        <v xml:space="preserve"> </v>
      </c>
    </row>
    <row r="31" spans="2:54" ht="25" customHeight="1" x14ac:dyDescent="0.3">
      <c r="B31" s="421">
        <v>123</v>
      </c>
      <c r="C31" s="4379" t="s">
        <v>1402</v>
      </c>
      <c r="D31" s="4380"/>
      <c r="E31" s="424"/>
      <c r="F31" s="429"/>
      <c r="AZ31" s="618">
        <v>190</v>
      </c>
      <c r="BA31" s="619" t="s">
        <v>1903</v>
      </c>
      <c r="BB31" s="635" t="str">
        <f>+IF(Application!C29,"Y","N")</f>
        <v>N</v>
      </c>
    </row>
    <row r="32" spans="2:54" ht="25" customHeight="1" x14ac:dyDescent="0.3">
      <c r="B32" s="421">
        <v>124</v>
      </c>
      <c r="C32" s="4379" t="s">
        <v>1403</v>
      </c>
      <c r="D32" s="4380"/>
      <c r="E32" s="424"/>
      <c r="F32" s="429"/>
      <c r="AZ32" s="648">
        <v>940</v>
      </c>
      <c r="BA32" s="619" t="s">
        <v>1904</v>
      </c>
      <c r="BB32" s="646"/>
    </row>
    <row r="33" spans="2:54" ht="25" customHeight="1" x14ac:dyDescent="0.3">
      <c r="B33" s="421">
        <v>129</v>
      </c>
      <c r="C33" s="4379" t="s">
        <v>1404</v>
      </c>
      <c r="D33" s="4380"/>
      <c r="E33" s="423"/>
      <c r="F33" s="429"/>
      <c r="AZ33" s="648">
        <v>570</v>
      </c>
      <c r="BA33" s="619" t="s">
        <v>1905</v>
      </c>
      <c r="BB33" s="647"/>
    </row>
    <row r="34" spans="2:54" ht="25" customHeight="1" x14ac:dyDescent="0.3">
      <c r="B34" s="421">
        <v>131.1</v>
      </c>
      <c r="C34" s="4379" t="s">
        <v>1405</v>
      </c>
      <c r="D34" s="4380"/>
      <c r="E34" s="423"/>
      <c r="F34" s="429"/>
      <c r="AZ34" s="648">
        <v>1520</v>
      </c>
      <c r="BA34" s="619" t="s">
        <v>549</v>
      </c>
      <c r="BB34" s="646"/>
    </row>
    <row r="35" spans="2:54" ht="25" customHeight="1" x14ac:dyDescent="0.3">
      <c r="B35" s="426">
        <v>131.12</v>
      </c>
      <c r="C35" s="4379" t="s">
        <v>1406</v>
      </c>
      <c r="D35" s="4380"/>
      <c r="E35" s="423" t="s">
        <v>66</v>
      </c>
      <c r="F35" s="429"/>
      <c r="AZ35" s="624">
        <v>580</v>
      </c>
      <c r="BA35" s="619" t="s">
        <v>1906</v>
      </c>
      <c r="BB35" s="635">
        <f>+AB16</f>
        <v>0</v>
      </c>
    </row>
    <row r="36" spans="2:54" ht="25" customHeight="1" x14ac:dyDescent="0.3">
      <c r="B36" s="421">
        <v>131.19999999999999</v>
      </c>
      <c r="C36" s="4379" t="s">
        <v>1407</v>
      </c>
      <c r="D36" s="4380"/>
      <c r="E36" s="423"/>
      <c r="F36" s="429"/>
      <c r="AZ36" s="648">
        <v>140</v>
      </c>
      <c r="BA36" s="619" t="s">
        <v>1173</v>
      </c>
      <c r="BB36" s="646"/>
    </row>
    <row r="37" spans="2:54" ht="25" customHeight="1" x14ac:dyDescent="0.3">
      <c r="B37" s="421">
        <v>131.30000000000001</v>
      </c>
      <c r="C37" s="4379" t="s">
        <v>1408</v>
      </c>
      <c r="D37" s="4380"/>
      <c r="E37" s="423"/>
      <c r="F37" s="429"/>
      <c r="AZ37" s="648">
        <v>1500</v>
      </c>
      <c r="BA37" s="619" t="s">
        <v>1907</v>
      </c>
      <c r="BB37" s="646"/>
    </row>
    <row r="38" spans="2:54" ht="25" customHeight="1" x14ac:dyDescent="0.3">
      <c r="B38" s="421">
        <v>131.4</v>
      </c>
      <c r="C38" s="4379" t="s">
        <v>1409</v>
      </c>
      <c r="D38" s="4380"/>
      <c r="E38" s="423"/>
      <c r="F38" s="429"/>
      <c r="AZ38" s="648">
        <v>550</v>
      </c>
      <c r="BA38" s="619" t="s">
        <v>1177</v>
      </c>
      <c r="BB38" s="654"/>
    </row>
    <row r="39" spans="2:54" ht="25" customHeight="1" x14ac:dyDescent="0.3">
      <c r="B39" s="421">
        <v>132</v>
      </c>
      <c r="C39" s="4379" t="s">
        <v>1410</v>
      </c>
      <c r="D39" s="4380"/>
      <c r="E39" s="424" t="s">
        <v>1411</v>
      </c>
      <c r="F39" s="429"/>
      <c r="AZ39" s="624">
        <v>540</v>
      </c>
      <c r="BA39" s="619" t="s">
        <v>1176</v>
      </c>
      <c r="BB39" s="645">
        <f>+I16</f>
        <v>0</v>
      </c>
    </row>
    <row r="40" spans="2:54" ht="25" customHeight="1" x14ac:dyDescent="0.3">
      <c r="B40" s="421">
        <v>139</v>
      </c>
      <c r="C40" s="4379" t="s">
        <v>1412</v>
      </c>
      <c r="D40" s="4380"/>
      <c r="E40" s="423" t="s">
        <v>1413</v>
      </c>
      <c r="F40" s="429"/>
      <c r="AZ40" s="624">
        <v>590</v>
      </c>
      <c r="BA40" s="619" t="s">
        <v>1908</v>
      </c>
      <c r="BB40" s="635">
        <f>+AB33</f>
        <v>0</v>
      </c>
    </row>
    <row r="41" spans="2:54" ht="25" customHeight="1" x14ac:dyDescent="0.3">
      <c r="B41" s="421">
        <v>140</v>
      </c>
      <c r="C41" s="4379" t="s">
        <v>1414</v>
      </c>
      <c r="D41" s="4380"/>
      <c r="E41" s="423"/>
      <c r="F41" s="429"/>
      <c r="AZ41" s="624" t="s">
        <v>1909</v>
      </c>
      <c r="BA41" s="619" t="s">
        <v>1910</v>
      </c>
      <c r="BB41" s="635">
        <f>+IF(E62="",+E60,E62)</f>
        <v>0</v>
      </c>
    </row>
    <row r="42" spans="2:54" ht="25" customHeight="1" x14ac:dyDescent="0.3">
      <c r="B42" s="1546"/>
      <c r="C42" s="1547"/>
      <c r="D42" s="1547"/>
      <c r="E42" s="1548"/>
      <c r="F42" s="1549"/>
      <c r="AZ42" s="618"/>
      <c r="BA42" s="619"/>
      <c r="BB42" s="991"/>
    </row>
    <row r="43" spans="2:54" ht="25" customHeight="1" x14ac:dyDescent="0.3">
      <c r="B43" s="421">
        <v>138</v>
      </c>
      <c r="C43" s="4392" t="s">
        <v>1417</v>
      </c>
      <c r="D43" s="4393"/>
      <c r="E43" s="4393"/>
      <c r="F43" s="4394"/>
    </row>
    <row r="44" spans="2:54" ht="25" customHeight="1" x14ac:dyDescent="0.3">
      <c r="B44" s="4398"/>
      <c r="C44" s="4399"/>
      <c r="D44" s="4399"/>
      <c r="E44" s="4399"/>
      <c r="F44" s="4400"/>
    </row>
    <row r="45" spans="2:54" ht="25" customHeight="1" x14ac:dyDescent="0.3">
      <c r="B45" s="4401"/>
      <c r="C45" s="4402"/>
      <c r="D45" s="4402"/>
      <c r="E45" s="4402"/>
      <c r="F45" s="4403"/>
    </row>
    <row r="46" spans="2:54" ht="25" customHeight="1" x14ac:dyDescent="0.3">
      <c r="B46" s="4401"/>
      <c r="C46" s="4402"/>
      <c r="D46" s="4402"/>
      <c r="E46" s="4402"/>
      <c r="F46" s="4403"/>
    </row>
    <row r="47" spans="2:54" ht="25" customHeight="1" x14ac:dyDescent="0.3">
      <c r="B47" s="4401"/>
      <c r="C47" s="4402"/>
      <c r="D47" s="4402"/>
      <c r="E47" s="4402"/>
      <c r="F47" s="4403"/>
    </row>
    <row r="48" spans="2:54" ht="25" customHeight="1" x14ac:dyDescent="0.3">
      <c r="B48" s="4401"/>
      <c r="C48" s="4402"/>
      <c r="D48" s="4402"/>
      <c r="E48" s="4402"/>
      <c r="F48" s="4403"/>
    </row>
    <row r="49" spans="2:6" ht="25" customHeight="1" x14ac:dyDescent="0.3">
      <c r="B49" s="4404"/>
      <c r="C49" s="4405"/>
      <c r="D49" s="4405"/>
      <c r="E49" s="4405"/>
      <c r="F49" s="4406"/>
    </row>
    <row r="50" spans="2:6" ht="25" customHeight="1" x14ac:dyDescent="0.3">
      <c r="B50" s="421">
        <v>189</v>
      </c>
      <c r="C50" s="4395" t="s">
        <v>1415</v>
      </c>
      <c r="D50" s="4396"/>
      <c r="E50" s="4396"/>
      <c r="F50" s="4397"/>
    </row>
    <row r="51" spans="2:6" ht="25" customHeight="1" x14ac:dyDescent="0.3">
      <c r="B51" s="4383"/>
      <c r="C51" s="4384"/>
      <c r="D51" s="4384"/>
      <c r="E51" s="4384"/>
      <c r="F51" s="4385"/>
    </row>
    <row r="52" spans="2:6" ht="25" customHeight="1" x14ac:dyDescent="0.3">
      <c r="B52" s="4386"/>
      <c r="C52" s="4387"/>
      <c r="D52" s="4387"/>
      <c r="E52" s="4387"/>
      <c r="F52" s="4388"/>
    </row>
    <row r="53" spans="2:6" ht="25" customHeight="1" x14ac:dyDescent="0.3">
      <c r="B53" s="4386"/>
      <c r="C53" s="4387"/>
      <c r="D53" s="4387"/>
      <c r="E53" s="4387"/>
      <c r="F53" s="4388"/>
    </row>
    <row r="54" spans="2:6" ht="25" customHeight="1" x14ac:dyDescent="0.3">
      <c r="B54" s="4386"/>
      <c r="C54" s="4387"/>
      <c r="D54" s="4387"/>
      <c r="E54" s="4387"/>
      <c r="F54" s="4388"/>
    </row>
    <row r="55" spans="2:6" ht="25" customHeight="1" x14ac:dyDescent="0.3">
      <c r="B55" s="4386"/>
      <c r="C55" s="4387"/>
      <c r="D55" s="4387"/>
      <c r="E55" s="4387"/>
      <c r="F55" s="4388"/>
    </row>
    <row r="56" spans="2:6" ht="25" customHeight="1" x14ac:dyDescent="0.3">
      <c r="B56" s="4386"/>
      <c r="C56" s="4387"/>
      <c r="D56" s="4387"/>
      <c r="E56" s="4387"/>
      <c r="F56" s="4388"/>
    </row>
    <row r="57" spans="2:6" ht="25" customHeight="1" x14ac:dyDescent="0.3">
      <c r="B57" s="4389"/>
      <c r="C57" s="4390"/>
      <c r="D57" s="4390"/>
      <c r="E57" s="4390"/>
      <c r="F57" s="4391"/>
    </row>
    <row r="58" spans="2:6" ht="25" customHeight="1" x14ac:dyDescent="0.3">
      <c r="F58" s="427"/>
    </row>
  </sheetData>
  <sheetProtection algorithmName="SHA-512" hashValue="DPAfrUSHMcU/u629EsoVrzJpOWdtRVAT77kDuTIhAFETQpEfdIfsCmalqVS9DNZE1ddzEpWUwl/Rc1BUCm4Ptw==" saltValue="IKlj7d6331Us7ZstLSlgrg==" spinCount="100000" sheet="1" objects="1" scenarios="1"/>
  <mergeCells count="44">
    <mergeCell ref="B51:F57"/>
    <mergeCell ref="C41:D41"/>
    <mergeCell ref="C43:F43"/>
    <mergeCell ref="C50:F50"/>
    <mergeCell ref="C40:D40"/>
    <mergeCell ref="B44:F49"/>
    <mergeCell ref="C36:D36"/>
    <mergeCell ref="C37:D37"/>
    <mergeCell ref="C38:D38"/>
    <mergeCell ref="C39:D39"/>
    <mergeCell ref="C30:D30"/>
    <mergeCell ref="C31:D31"/>
    <mergeCell ref="C32:D32"/>
    <mergeCell ref="C33:D33"/>
    <mergeCell ref="C34:D34"/>
    <mergeCell ref="C35:D35"/>
    <mergeCell ref="C27:D27"/>
    <mergeCell ref="C28:D28"/>
    <mergeCell ref="C19:D19"/>
    <mergeCell ref="C20:D20"/>
    <mergeCell ref="C21:D21"/>
    <mergeCell ref="C22:D22"/>
    <mergeCell ref="C23:D23"/>
    <mergeCell ref="C29:D29"/>
    <mergeCell ref="C18:D18"/>
    <mergeCell ref="C7:D7"/>
    <mergeCell ref="C8:D8"/>
    <mergeCell ref="C9:D9"/>
    <mergeCell ref="C10:D10"/>
    <mergeCell ref="C11:D11"/>
    <mergeCell ref="C12:D12"/>
    <mergeCell ref="C13:D13"/>
    <mergeCell ref="C14:D14"/>
    <mergeCell ref="C15:D15"/>
    <mergeCell ref="C16:D16"/>
    <mergeCell ref="C17:D17"/>
    <mergeCell ref="C24:D24"/>
    <mergeCell ref="C25:D25"/>
    <mergeCell ref="C26:D26"/>
    <mergeCell ref="F1:F2"/>
    <mergeCell ref="D1:D2"/>
    <mergeCell ref="B3:F3"/>
    <mergeCell ref="C5:D5"/>
    <mergeCell ref="C6:D6"/>
  </mergeCells>
  <printOptions horizontalCentered="1"/>
  <pageMargins left="0.23622047244094491" right="0.23622047244094491" top="0.23622047244094491" bottom="0.23622047244094491" header="0.51181102362204722" footer="0"/>
  <pageSetup scale="91" fitToHeight="0" orientation="portrait" r:id="rId1"/>
  <headerFooter alignWithMargins="0">
    <oddFooter>&amp;R&amp;"Arial Narrow,Regular"&amp;9Page &amp;P of &amp;N</oddFooter>
  </headerFooter>
  <rowBreaks count="1" manualBreakCount="1">
    <brk id="31" max="5" man="1"/>
  </rowBreaks>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E6586-5D26-46CE-8530-FC8232DA3CE2}">
  <sheetPr>
    <tabColor theme="4" tint="0.59999389629810485"/>
    <pageSetUpPr fitToPage="1"/>
  </sheetPr>
  <dimension ref="A1:BB70"/>
  <sheetViews>
    <sheetView showZeros="0" zoomScaleNormal="100" zoomScaleSheetLayoutView="100" workbookViewId="0"/>
  </sheetViews>
  <sheetFormatPr defaultColWidth="8.84375" defaultRowHeight="28" customHeight="1" outlineLevelCol="1" x14ac:dyDescent="0.3"/>
  <cols>
    <col min="1" max="1" width="1.69140625" style="428" customWidth="1"/>
    <col min="2" max="2" width="7.3828125" style="1214" customWidth="1"/>
    <col min="3" max="3" width="9.15234375" style="417" customWidth="1"/>
    <col min="4" max="4" width="20.69140625" style="417" customWidth="1"/>
    <col min="5" max="5" width="31.69140625" style="425" customWidth="1"/>
    <col min="6" max="6" width="44" style="618" customWidth="1"/>
    <col min="7" max="7" width="8.84375" style="418"/>
    <col min="8" max="50" width="8.84375" style="418" customWidth="1" outlineLevel="1"/>
    <col min="51" max="52" width="8.84375" style="418"/>
    <col min="53" max="53" width="53.15234375" style="418" customWidth="1"/>
    <col min="54" max="54" width="27.69140625" style="418" customWidth="1"/>
    <col min="55" max="254" width="8.84375" style="418"/>
    <col min="255" max="255" width="1.69140625" style="418" customWidth="1"/>
    <col min="256" max="256" width="5.84375" style="418" customWidth="1"/>
    <col min="257" max="257" width="9.15234375" style="418" customWidth="1"/>
    <col min="258" max="258" width="20.69140625" style="418" customWidth="1"/>
    <col min="259" max="259" width="31.69140625" style="418" customWidth="1"/>
    <col min="260" max="260" width="44" style="418" customWidth="1"/>
    <col min="261" max="510" width="8.84375" style="418"/>
    <col min="511" max="511" width="1.69140625" style="418" customWidth="1"/>
    <col min="512" max="512" width="5.84375" style="418" customWidth="1"/>
    <col min="513" max="513" width="9.15234375" style="418" customWidth="1"/>
    <col min="514" max="514" width="20.69140625" style="418" customWidth="1"/>
    <col min="515" max="515" width="31.69140625" style="418" customWidth="1"/>
    <col min="516" max="516" width="44" style="418" customWidth="1"/>
    <col min="517" max="766" width="8.84375" style="418"/>
    <col min="767" max="767" width="1.69140625" style="418" customWidth="1"/>
    <col min="768" max="768" width="5.84375" style="418" customWidth="1"/>
    <col min="769" max="769" width="9.15234375" style="418" customWidth="1"/>
    <col min="770" max="770" width="20.69140625" style="418" customWidth="1"/>
    <col min="771" max="771" width="31.69140625" style="418" customWidth="1"/>
    <col min="772" max="772" width="44" style="418" customWidth="1"/>
    <col min="773" max="1022" width="8.84375" style="418"/>
    <col min="1023" max="1023" width="1.69140625" style="418" customWidth="1"/>
    <col min="1024" max="1024" width="5.84375" style="418" customWidth="1"/>
    <col min="1025" max="1025" width="9.15234375" style="418" customWidth="1"/>
    <col min="1026" max="1026" width="20.69140625" style="418" customWidth="1"/>
    <col min="1027" max="1027" width="31.69140625" style="418" customWidth="1"/>
    <col min="1028" max="1028" width="44" style="418" customWidth="1"/>
    <col min="1029" max="1278" width="8.84375" style="418"/>
    <col min="1279" max="1279" width="1.69140625" style="418" customWidth="1"/>
    <col min="1280" max="1280" width="5.84375" style="418" customWidth="1"/>
    <col min="1281" max="1281" width="9.15234375" style="418" customWidth="1"/>
    <col min="1282" max="1282" width="20.69140625" style="418" customWidth="1"/>
    <col min="1283" max="1283" width="31.69140625" style="418" customWidth="1"/>
    <col min="1284" max="1284" width="44" style="418" customWidth="1"/>
    <col min="1285" max="1534" width="8.84375" style="418"/>
    <col min="1535" max="1535" width="1.69140625" style="418" customWidth="1"/>
    <col min="1536" max="1536" width="5.84375" style="418" customWidth="1"/>
    <col min="1537" max="1537" width="9.15234375" style="418" customWidth="1"/>
    <col min="1538" max="1538" width="20.69140625" style="418" customWidth="1"/>
    <col min="1539" max="1539" width="31.69140625" style="418" customWidth="1"/>
    <col min="1540" max="1540" width="44" style="418" customWidth="1"/>
    <col min="1541" max="1790" width="8.84375" style="418"/>
    <col min="1791" max="1791" width="1.69140625" style="418" customWidth="1"/>
    <col min="1792" max="1792" width="5.84375" style="418" customWidth="1"/>
    <col min="1793" max="1793" width="9.15234375" style="418" customWidth="1"/>
    <col min="1794" max="1794" width="20.69140625" style="418" customWidth="1"/>
    <col min="1795" max="1795" width="31.69140625" style="418" customWidth="1"/>
    <col min="1796" max="1796" width="44" style="418" customWidth="1"/>
    <col min="1797" max="2046" width="8.84375" style="418"/>
    <col min="2047" max="2047" width="1.69140625" style="418" customWidth="1"/>
    <col min="2048" max="2048" width="5.84375" style="418" customWidth="1"/>
    <col min="2049" max="2049" width="9.15234375" style="418" customWidth="1"/>
    <col min="2050" max="2050" width="20.69140625" style="418" customWidth="1"/>
    <col min="2051" max="2051" width="31.69140625" style="418" customWidth="1"/>
    <col min="2052" max="2052" width="44" style="418" customWidth="1"/>
    <col min="2053" max="2302" width="8.84375" style="418"/>
    <col min="2303" max="2303" width="1.69140625" style="418" customWidth="1"/>
    <col min="2304" max="2304" width="5.84375" style="418" customWidth="1"/>
    <col min="2305" max="2305" width="9.15234375" style="418" customWidth="1"/>
    <col min="2306" max="2306" width="20.69140625" style="418" customWidth="1"/>
    <col min="2307" max="2307" width="31.69140625" style="418" customWidth="1"/>
    <col min="2308" max="2308" width="44" style="418" customWidth="1"/>
    <col min="2309" max="2558" width="8.84375" style="418"/>
    <col min="2559" max="2559" width="1.69140625" style="418" customWidth="1"/>
    <col min="2560" max="2560" width="5.84375" style="418" customWidth="1"/>
    <col min="2561" max="2561" width="9.15234375" style="418" customWidth="1"/>
    <col min="2562" max="2562" width="20.69140625" style="418" customWidth="1"/>
    <col min="2563" max="2563" width="31.69140625" style="418" customWidth="1"/>
    <col min="2564" max="2564" width="44" style="418" customWidth="1"/>
    <col min="2565" max="2814" width="8.84375" style="418"/>
    <col min="2815" max="2815" width="1.69140625" style="418" customWidth="1"/>
    <col min="2816" max="2816" width="5.84375" style="418" customWidth="1"/>
    <col min="2817" max="2817" width="9.15234375" style="418" customWidth="1"/>
    <col min="2818" max="2818" width="20.69140625" style="418" customWidth="1"/>
    <col min="2819" max="2819" width="31.69140625" style="418" customWidth="1"/>
    <col min="2820" max="2820" width="44" style="418" customWidth="1"/>
    <col min="2821" max="3070" width="8.84375" style="418"/>
    <col min="3071" max="3071" width="1.69140625" style="418" customWidth="1"/>
    <col min="3072" max="3072" width="5.84375" style="418" customWidth="1"/>
    <col min="3073" max="3073" width="9.15234375" style="418" customWidth="1"/>
    <col min="3074" max="3074" width="20.69140625" style="418" customWidth="1"/>
    <col min="3075" max="3075" width="31.69140625" style="418" customWidth="1"/>
    <col min="3076" max="3076" width="44" style="418" customWidth="1"/>
    <col min="3077" max="3326" width="8.84375" style="418"/>
    <col min="3327" max="3327" width="1.69140625" style="418" customWidth="1"/>
    <col min="3328" max="3328" width="5.84375" style="418" customWidth="1"/>
    <col min="3329" max="3329" width="9.15234375" style="418" customWidth="1"/>
    <col min="3330" max="3330" width="20.69140625" style="418" customWidth="1"/>
    <col min="3331" max="3331" width="31.69140625" style="418" customWidth="1"/>
    <col min="3332" max="3332" width="44" style="418" customWidth="1"/>
    <col min="3333" max="3582" width="8.84375" style="418"/>
    <col min="3583" max="3583" width="1.69140625" style="418" customWidth="1"/>
    <col min="3584" max="3584" width="5.84375" style="418" customWidth="1"/>
    <col min="3585" max="3585" width="9.15234375" style="418" customWidth="1"/>
    <col min="3586" max="3586" width="20.69140625" style="418" customWidth="1"/>
    <col min="3587" max="3587" width="31.69140625" style="418" customWidth="1"/>
    <col min="3588" max="3588" width="44" style="418" customWidth="1"/>
    <col min="3589" max="3838" width="8.84375" style="418"/>
    <col min="3839" max="3839" width="1.69140625" style="418" customWidth="1"/>
    <col min="3840" max="3840" width="5.84375" style="418" customWidth="1"/>
    <col min="3841" max="3841" width="9.15234375" style="418" customWidth="1"/>
    <col min="3842" max="3842" width="20.69140625" style="418" customWidth="1"/>
    <col min="3843" max="3843" width="31.69140625" style="418" customWidth="1"/>
    <col min="3844" max="3844" width="44" style="418" customWidth="1"/>
    <col min="3845" max="4094" width="8.84375" style="418"/>
    <col min="4095" max="4095" width="1.69140625" style="418" customWidth="1"/>
    <col min="4096" max="4096" width="5.84375" style="418" customWidth="1"/>
    <col min="4097" max="4097" width="9.15234375" style="418" customWidth="1"/>
    <col min="4098" max="4098" width="20.69140625" style="418" customWidth="1"/>
    <col min="4099" max="4099" width="31.69140625" style="418" customWidth="1"/>
    <col min="4100" max="4100" width="44" style="418" customWidth="1"/>
    <col min="4101" max="4350" width="8.84375" style="418"/>
    <col min="4351" max="4351" width="1.69140625" style="418" customWidth="1"/>
    <col min="4352" max="4352" width="5.84375" style="418" customWidth="1"/>
    <col min="4353" max="4353" width="9.15234375" style="418" customWidth="1"/>
    <col min="4354" max="4354" width="20.69140625" style="418" customWidth="1"/>
    <col min="4355" max="4355" width="31.69140625" style="418" customWidth="1"/>
    <col min="4356" max="4356" width="44" style="418" customWidth="1"/>
    <col min="4357" max="4606" width="8.84375" style="418"/>
    <col min="4607" max="4607" width="1.69140625" style="418" customWidth="1"/>
    <col min="4608" max="4608" width="5.84375" style="418" customWidth="1"/>
    <col min="4609" max="4609" width="9.15234375" style="418" customWidth="1"/>
    <col min="4610" max="4610" width="20.69140625" style="418" customWidth="1"/>
    <col min="4611" max="4611" width="31.69140625" style="418" customWidth="1"/>
    <col min="4612" max="4612" width="44" style="418" customWidth="1"/>
    <col min="4613" max="4862" width="8.84375" style="418"/>
    <col min="4863" max="4863" width="1.69140625" style="418" customWidth="1"/>
    <col min="4864" max="4864" width="5.84375" style="418" customWidth="1"/>
    <col min="4865" max="4865" width="9.15234375" style="418" customWidth="1"/>
    <col min="4866" max="4866" width="20.69140625" style="418" customWidth="1"/>
    <col min="4867" max="4867" width="31.69140625" style="418" customWidth="1"/>
    <col min="4868" max="4868" width="44" style="418" customWidth="1"/>
    <col min="4869" max="5118" width="8.84375" style="418"/>
    <col min="5119" max="5119" width="1.69140625" style="418" customWidth="1"/>
    <col min="5120" max="5120" width="5.84375" style="418" customWidth="1"/>
    <col min="5121" max="5121" width="9.15234375" style="418" customWidth="1"/>
    <col min="5122" max="5122" width="20.69140625" style="418" customWidth="1"/>
    <col min="5123" max="5123" width="31.69140625" style="418" customWidth="1"/>
    <col min="5124" max="5124" width="44" style="418" customWidth="1"/>
    <col min="5125" max="5374" width="8.84375" style="418"/>
    <col min="5375" max="5375" width="1.69140625" style="418" customWidth="1"/>
    <col min="5376" max="5376" width="5.84375" style="418" customWidth="1"/>
    <col min="5377" max="5377" width="9.15234375" style="418" customWidth="1"/>
    <col min="5378" max="5378" width="20.69140625" style="418" customWidth="1"/>
    <col min="5379" max="5379" width="31.69140625" style="418" customWidth="1"/>
    <col min="5380" max="5380" width="44" style="418" customWidth="1"/>
    <col min="5381" max="5630" width="8.84375" style="418"/>
    <col min="5631" max="5631" width="1.69140625" style="418" customWidth="1"/>
    <col min="5632" max="5632" width="5.84375" style="418" customWidth="1"/>
    <col min="5633" max="5633" width="9.15234375" style="418" customWidth="1"/>
    <col min="5634" max="5634" width="20.69140625" style="418" customWidth="1"/>
    <col min="5635" max="5635" width="31.69140625" style="418" customWidth="1"/>
    <col min="5636" max="5636" width="44" style="418" customWidth="1"/>
    <col min="5637" max="5886" width="8.84375" style="418"/>
    <col min="5887" max="5887" width="1.69140625" style="418" customWidth="1"/>
    <col min="5888" max="5888" width="5.84375" style="418" customWidth="1"/>
    <col min="5889" max="5889" width="9.15234375" style="418" customWidth="1"/>
    <col min="5890" max="5890" width="20.69140625" style="418" customWidth="1"/>
    <col min="5891" max="5891" width="31.69140625" style="418" customWidth="1"/>
    <col min="5892" max="5892" width="44" style="418" customWidth="1"/>
    <col min="5893" max="6142" width="8.84375" style="418"/>
    <col min="6143" max="6143" width="1.69140625" style="418" customWidth="1"/>
    <col min="6144" max="6144" width="5.84375" style="418" customWidth="1"/>
    <col min="6145" max="6145" width="9.15234375" style="418" customWidth="1"/>
    <col min="6146" max="6146" width="20.69140625" style="418" customWidth="1"/>
    <col min="6147" max="6147" width="31.69140625" style="418" customWidth="1"/>
    <col min="6148" max="6148" width="44" style="418" customWidth="1"/>
    <col min="6149" max="6398" width="8.84375" style="418"/>
    <col min="6399" max="6399" width="1.69140625" style="418" customWidth="1"/>
    <col min="6400" max="6400" width="5.84375" style="418" customWidth="1"/>
    <col min="6401" max="6401" width="9.15234375" style="418" customWidth="1"/>
    <col min="6402" max="6402" width="20.69140625" style="418" customWidth="1"/>
    <col min="6403" max="6403" width="31.69140625" style="418" customWidth="1"/>
    <col min="6404" max="6404" width="44" style="418" customWidth="1"/>
    <col min="6405" max="6654" width="8.84375" style="418"/>
    <col min="6655" max="6655" width="1.69140625" style="418" customWidth="1"/>
    <col min="6656" max="6656" width="5.84375" style="418" customWidth="1"/>
    <col min="6657" max="6657" width="9.15234375" style="418" customWidth="1"/>
    <col min="6658" max="6658" width="20.69140625" style="418" customWidth="1"/>
    <col min="6659" max="6659" width="31.69140625" style="418" customWidth="1"/>
    <col min="6660" max="6660" width="44" style="418" customWidth="1"/>
    <col min="6661" max="6910" width="8.84375" style="418"/>
    <col min="6911" max="6911" width="1.69140625" style="418" customWidth="1"/>
    <col min="6912" max="6912" width="5.84375" style="418" customWidth="1"/>
    <col min="6913" max="6913" width="9.15234375" style="418" customWidth="1"/>
    <col min="6914" max="6914" width="20.69140625" style="418" customWidth="1"/>
    <col min="6915" max="6915" width="31.69140625" style="418" customWidth="1"/>
    <col min="6916" max="6916" width="44" style="418" customWidth="1"/>
    <col min="6917" max="7166" width="8.84375" style="418"/>
    <col min="7167" max="7167" width="1.69140625" style="418" customWidth="1"/>
    <col min="7168" max="7168" width="5.84375" style="418" customWidth="1"/>
    <col min="7169" max="7169" width="9.15234375" style="418" customWidth="1"/>
    <col min="7170" max="7170" width="20.69140625" style="418" customWidth="1"/>
    <col min="7171" max="7171" width="31.69140625" style="418" customWidth="1"/>
    <col min="7172" max="7172" width="44" style="418" customWidth="1"/>
    <col min="7173" max="7422" width="8.84375" style="418"/>
    <col min="7423" max="7423" width="1.69140625" style="418" customWidth="1"/>
    <col min="7424" max="7424" width="5.84375" style="418" customWidth="1"/>
    <col min="7425" max="7425" width="9.15234375" style="418" customWidth="1"/>
    <col min="7426" max="7426" width="20.69140625" style="418" customWidth="1"/>
    <col min="7427" max="7427" width="31.69140625" style="418" customWidth="1"/>
    <col min="7428" max="7428" width="44" style="418" customWidth="1"/>
    <col min="7429" max="7678" width="8.84375" style="418"/>
    <col min="7679" max="7679" width="1.69140625" style="418" customWidth="1"/>
    <col min="7680" max="7680" width="5.84375" style="418" customWidth="1"/>
    <col min="7681" max="7681" width="9.15234375" style="418" customWidth="1"/>
    <col min="7682" max="7682" width="20.69140625" style="418" customWidth="1"/>
    <col min="7683" max="7683" width="31.69140625" style="418" customWidth="1"/>
    <col min="7684" max="7684" width="44" style="418" customWidth="1"/>
    <col min="7685" max="7934" width="8.84375" style="418"/>
    <col min="7935" max="7935" width="1.69140625" style="418" customWidth="1"/>
    <col min="7936" max="7936" width="5.84375" style="418" customWidth="1"/>
    <col min="7937" max="7937" width="9.15234375" style="418" customWidth="1"/>
    <col min="7938" max="7938" width="20.69140625" style="418" customWidth="1"/>
    <col min="7939" max="7939" width="31.69140625" style="418" customWidth="1"/>
    <col min="7940" max="7940" width="44" style="418" customWidth="1"/>
    <col min="7941" max="8190" width="8.84375" style="418"/>
    <col min="8191" max="8191" width="1.69140625" style="418" customWidth="1"/>
    <col min="8192" max="8192" width="5.84375" style="418" customWidth="1"/>
    <col min="8193" max="8193" width="9.15234375" style="418" customWidth="1"/>
    <col min="8194" max="8194" width="20.69140625" style="418" customWidth="1"/>
    <col min="8195" max="8195" width="31.69140625" style="418" customWidth="1"/>
    <col min="8196" max="8196" width="44" style="418" customWidth="1"/>
    <col min="8197" max="8446" width="8.84375" style="418"/>
    <col min="8447" max="8447" width="1.69140625" style="418" customWidth="1"/>
    <col min="8448" max="8448" width="5.84375" style="418" customWidth="1"/>
    <col min="8449" max="8449" width="9.15234375" style="418" customWidth="1"/>
    <col min="8450" max="8450" width="20.69140625" style="418" customWidth="1"/>
    <col min="8451" max="8451" width="31.69140625" style="418" customWidth="1"/>
    <col min="8452" max="8452" width="44" style="418" customWidth="1"/>
    <col min="8453" max="8702" width="8.84375" style="418"/>
    <col min="8703" max="8703" width="1.69140625" style="418" customWidth="1"/>
    <col min="8704" max="8704" width="5.84375" style="418" customWidth="1"/>
    <col min="8705" max="8705" width="9.15234375" style="418" customWidth="1"/>
    <col min="8706" max="8706" width="20.69140625" style="418" customWidth="1"/>
    <col min="8707" max="8707" width="31.69140625" style="418" customWidth="1"/>
    <col min="8708" max="8708" width="44" style="418" customWidth="1"/>
    <col min="8709" max="8958" width="8.84375" style="418"/>
    <col min="8959" max="8959" width="1.69140625" style="418" customWidth="1"/>
    <col min="8960" max="8960" width="5.84375" style="418" customWidth="1"/>
    <col min="8961" max="8961" width="9.15234375" style="418" customWidth="1"/>
    <col min="8962" max="8962" width="20.69140625" style="418" customWidth="1"/>
    <col min="8963" max="8963" width="31.69140625" style="418" customWidth="1"/>
    <col min="8964" max="8964" width="44" style="418" customWidth="1"/>
    <col min="8965" max="9214" width="8.84375" style="418"/>
    <col min="9215" max="9215" width="1.69140625" style="418" customWidth="1"/>
    <col min="9216" max="9216" width="5.84375" style="418" customWidth="1"/>
    <col min="9217" max="9217" width="9.15234375" style="418" customWidth="1"/>
    <col min="9218" max="9218" width="20.69140625" style="418" customWidth="1"/>
    <col min="9219" max="9219" width="31.69140625" style="418" customWidth="1"/>
    <col min="9220" max="9220" width="44" style="418" customWidth="1"/>
    <col min="9221" max="9470" width="8.84375" style="418"/>
    <col min="9471" max="9471" width="1.69140625" style="418" customWidth="1"/>
    <col min="9472" max="9472" width="5.84375" style="418" customWidth="1"/>
    <col min="9473" max="9473" width="9.15234375" style="418" customWidth="1"/>
    <col min="9474" max="9474" width="20.69140625" style="418" customWidth="1"/>
    <col min="9475" max="9475" width="31.69140625" style="418" customWidth="1"/>
    <col min="9476" max="9476" width="44" style="418" customWidth="1"/>
    <col min="9477" max="9726" width="8.84375" style="418"/>
    <col min="9727" max="9727" width="1.69140625" style="418" customWidth="1"/>
    <col min="9728" max="9728" width="5.84375" style="418" customWidth="1"/>
    <col min="9729" max="9729" width="9.15234375" style="418" customWidth="1"/>
    <col min="9730" max="9730" width="20.69140625" style="418" customWidth="1"/>
    <col min="9731" max="9731" width="31.69140625" style="418" customWidth="1"/>
    <col min="9732" max="9732" width="44" style="418" customWidth="1"/>
    <col min="9733" max="9982" width="8.84375" style="418"/>
    <col min="9983" max="9983" width="1.69140625" style="418" customWidth="1"/>
    <col min="9984" max="9984" width="5.84375" style="418" customWidth="1"/>
    <col min="9985" max="9985" width="9.15234375" style="418" customWidth="1"/>
    <col min="9986" max="9986" width="20.69140625" style="418" customWidth="1"/>
    <col min="9987" max="9987" width="31.69140625" style="418" customWidth="1"/>
    <col min="9988" max="9988" width="44" style="418" customWidth="1"/>
    <col min="9989" max="10238" width="8.84375" style="418"/>
    <col min="10239" max="10239" width="1.69140625" style="418" customWidth="1"/>
    <col min="10240" max="10240" width="5.84375" style="418" customWidth="1"/>
    <col min="10241" max="10241" width="9.15234375" style="418" customWidth="1"/>
    <col min="10242" max="10242" width="20.69140625" style="418" customWidth="1"/>
    <col min="10243" max="10243" width="31.69140625" style="418" customWidth="1"/>
    <col min="10244" max="10244" width="44" style="418" customWidth="1"/>
    <col min="10245" max="10494" width="8.84375" style="418"/>
    <col min="10495" max="10495" width="1.69140625" style="418" customWidth="1"/>
    <col min="10496" max="10496" width="5.84375" style="418" customWidth="1"/>
    <col min="10497" max="10497" width="9.15234375" style="418" customWidth="1"/>
    <col min="10498" max="10498" width="20.69140625" style="418" customWidth="1"/>
    <col min="10499" max="10499" width="31.69140625" style="418" customWidth="1"/>
    <col min="10500" max="10500" width="44" style="418" customWidth="1"/>
    <col min="10501" max="10750" width="8.84375" style="418"/>
    <col min="10751" max="10751" width="1.69140625" style="418" customWidth="1"/>
    <col min="10752" max="10752" width="5.84375" style="418" customWidth="1"/>
    <col min="10753" max="10753" width="9.15234375" style="418" customWidth="1"/>
    <col min="10754" max="10754" width="20.69140625" style="418" customWidth="1"/>
    <col min="10755" max="10755" width="31.69140625" style="418" customWidth="1"/>
    <col min="10756" max="10756" width="44" style="418" customWidth="1"/>
    <col min="10757" max="11006" width="8.84375" style="418"/>
    <col min="11007" max="11007" width="1.69140625" style="418" customWidth="1"/>
    <col min="11008" max="11008" width="5.84375" style="418" customWidth="1"/>
    <col min="11009" max="11009" width="9.15234375" style="418" customWidth="1"/>
    <col min="11010" max="11010" width="20.69140625" style="418" customWidth="1"/>
    <col min="11011" max="11011" width="31.69140625" style="418" customWidth="1"/>
    <col min="11012" max="11012" width="44" style="418" customWidth="1"/>
    <col min="11013" max="11262" width="8.84375" style="418"/>
    <col min="11263" max="11263" width="1.69140625" style="418" customWidth="1"/>
    <col min="11264" max="11264" width="5.84375" style="418" customWidth="1"/>
    <col min="11265" max="11265" width="9.15234375" style="418" customWidth="1"/>
    <col min="11266" max="11266" width="20.69140625" style="418" customWidth="1"/>
    <col min="11267" max="11267" width="31.69140625" style="418" customWidth="1"/>
    <col min="11268" max="11268" width="44" style="418" customWidth="1"/>
    <col min="11269" max="11518" width="8.84375" style="418"/>
    <col min="11519" max="11519" width="1.69140625" style="418" customWidth="1"/>
    <col min="11520" max="11520" width="5.84375" style="418" customWidth="1"/>
    <col min="11521" max="11521" width="9.15234375" style="418" customWidth="1"/>
    <col min="11522" max="11522" width="20.69140625" style="418" customWidth="1"/>
    <col min="11523" max="11523" width="31.69140625" style="418" customWidth="1"/>
    <col min="11524" max="11524" width="44" style="418" customWidth="1"/>
    <col min="11525" max="11774" width="8.84375" style="418"/>
    <col min="11775" max="11775" width="1.69140625" style="418" customWidth="1"/>
    <col min="11776" max="11776" width="5.84375" style="418" customWidth="1"/>
    <col min="11777" max="11777" width="9.15234375" style="418" customWidth="1"/>
    <col min="11778" max="11778" width="20.69140625" style="418" customWidth="1"/>
    <col min="11779" max="11779" width="31.69140625" style="418" customWidth="1"/>
    <col min="11780" max="11780" width="44" style="418" customWidth="1"/>
    <col min="11781" max="12030" width="8.84375" style="418"/>
    <col min="12031" max="12031" width="1.69140625" style="418" customWidth="1"/>
    <col min="12032" max="12032" width="5.84375" style="418" customWidth="1"/>
    <col min="12033" max="12033" width="9.15234375" style="418" customWidth="1"/>
    <col min="12034" max="12034" width="20.69140625" style="418" customWidth="1"/>
    <col min="12035" max="12035" width="31.69140625" style="418" customWidth="1"/>
    <col min="12036" max="12036" width="44" style="418" customWidth="1"/>
    <col min="12037" max="12286" width="8.84375" style="418"/>
    <col min="12287" max="12287" width="1.69140625" style="418" customWidth="1"/>
    <col min="12288" max="12288" width="5.84375" style="418" customWidth="1"/>
    <col min="12289" max="12289" width="9.15234375" style="418" customWidth="1"/>
    <col min="12290" max="12290" width="20.69140625" style="418" customWidth="1"/>
    <col min="12291" max="12291" width="31.69140625" style="418" customWidth="1"/>
    <col min="12292" max="12292" width="44" style="418" customWidth="1"/>
    <col min="12293" max="12542" width="8.84375" style="418"/>
    <col min="12543" max="12543" width="1.69140625" style="418" customWidth="1"/>
    <col min="12544" max="12544" width="5.84375" style="418" customWidth="1"/>
    <col min="12545" max="12545" width="9.15234375" style="418" customWidth="1"/>
    <col min="12546" max="12546" width="20.69140625" style="418" customWidth="1"/>
    <col min="12547" max="12547" width="31.69140625" style="418" customWidth="1"/>
    <col min="12548" max="12548" width="44" style="418" customWidth="1"/>
    <col min="12549" max="12798" width="8.84375" style="418"/>
    <col min="12799" max="12799" width="1.69140625" style="418" customWidth="1"/>
    <col min="12800" max="12800" width="5.84375" style="418" customWidth="1"/>
    <col min="12801" max="12801" width="9.15234375" style="418" customWidth="1"/>
    <col min="12802" max="12802" width="20.69140625" style="418" customWidth="1"/>
    <col min="12803" max="12803" width="31.69140625" style="418" customWidth="1"/>
    <col min="12804" max="12804" width="44" style="418" customWidth="1"/>
    <col min="12805" max="13054" width="8.84375" style="418"/>
    <col min="13055" max="13055" width="1.69140625" style="418" customWidth="1"/>
    <col min="13056" max="13056" width="5.84375" style="418" customWidth="1"/>
    <col min="13057" max="13057" width="9.15234375" style="418" customWidth="1"/>
    <col min="13058" max="13058" width="20.69140625" style="418" customWidth="1"/>
    <col min="13059" max="13059" width="31.69140625" style="418" customWidth="1"/>
    <col min="13060" max="13060" width="44" style="418" customWidth="1"/>
    <col min="13061" max="13310" width="8.84375" style="418"/>
    <col min="13311" max="13311" width="1.69140625" style="418" customWidth="1"/>
    <col min="13312" max="13312" width="5.84375" style="418" customWidth="1"/>
    <col min="13313" max="13313" width="9.15234375" style="418" customWidth="1"/>
    <col min="13314" max="13314" width="20.69140625" style="418" customWidth="1"/>
    <col min="13315" max="13315" width="31.69140625" style="418" customWidth="1"/>
    <col min="13316" max="13316" width="44" style="418" customWidth="1"/>
    <col min="13317" max="13566" width="8.84375" style="418"/>
    <col min="13567" max="13567" width="1.69140625" style="418" customWidth="1"/>
    <col min="13568" max="13568" width="5.84375" style="418" customWidth="1"/>
    <col min="13569" max="13569" width="9.15234375" style="418" customWidth="1"/>
    <col min="13570" max="13570" width="20.69140625" style="418" customWidth="1"/>
    <col min="13571" max="13571" width="31.69140625" style="418" customWidth="1"/>
    <col min="13572" max="13572" width="44" style="418" customWidth="1"/>
    <col min="13573" max="13822" width="8.84375" style="418"/>
    <col min="13823" max="13823" width="1.69140625" style="418" customWidth="1"/>
    <col min="13824" max="13824" width="5.84375" style="418" customWidth="1"/>
    <col min="13825" max="13825" width="9.15234375" style="418" customWidth="1"/>
    <col min="13826" max="13826" width="20.69140625" style="418" customWidth="1"/>
    <col min="13827" max="13827" width="31.69140625" style="418" customWidth="1"/>
    <col min="13828" max="13828" width="44" style="418" customWidth="1"/>
    <col min="13829" max="14078" width="8.84375" style="418"/>
    <col min="14079" max="14079" width="1.69140625" style="418" customWidth="1"/>
    <col min="14080" max="14080" width="5.84375" style="418" customWidth="1"/>
    <col min="14081" max="14081" width="9.15234375" style="418" customWidth="1"/>
    <col min="14082" max="14082" width="20.69140625" style="418" customWidth="1"/>
    <col min="14083" max="14083" width="31.69140625" style="418" customWidth="1"/>
    <col min="14084" max="14084" width="44" style="418" customWidth="1"/>
    <col min="14085" max="14334" width="8.84375" style="418"/>
    <col min="14335" max="14335" width="1.69140625" style="418" customWidth="1"/>
    <col min="14336" max="14336" width="5.84375" style="418" customWidth="1"/>
    <col min="14337" max="14337" width="9.15234375" style="418" customWidth="1"/>
    <col min="14338" max="14338" width="20.69140625" style="418" customWidth="1"/>
    <col min="14339" max="14339" width="31.69140625" style="418" customWidth="1"/>
    <col min="14340" max="14340" width="44" style="418" customWidth="1"/>
    <col min="14341" max="14590" width="8.84375" style="418"/>
    <col min="14591" max="14591" width="1.69140625" style="418" customWidth="1"/>
    <col min="14592" max="14592" width="5.84375" style="418" customWidth="1"/>
    <col min="14593" max="14593" width="9.15234375" style="418" customWidth="1"/>
    <col min="14594" max="14594" width="20.69140625" style="418" customWidth="1"/>
    <col min="14595" max="14595" width="31.69140625" style="418" customWidth="1"/>
    <col min="14596" max="14596" width="44" style="418" customWidth="1"/>
    <col min="14597" max="14846" width="8.84375" style="418"/>
    <col min="14847" max="14847" width="1.69140625" style="418" customWidth="1"/>
    <col min="14848" max="14848" width="5.84375" style="418" customWidth="1"/>
    <col min="14849" max="14849" width="9.15234375" style="418" customWidth="1"/>
    <col min="14850" max="14850" width="20.69140625" style="418" customWidth="1"/>
    <col min="14851" max="14851" width="31.69140625" style="418" customWidth="1"/>
    <col min="14852" max="14852" width="44" style="418" customWidth="1"/>
    <col min="14853" max="15102" width="8.84375" style="418"/>
    <col min="15103" max="15103" width="1.69140625" style="418" customWidth="1"/>
    <col min="15104" max="15104" width="5.84375" style="418" customWidth="1"/>
    <col min="15105" max="15105" width="9.15234375" style="418" customWidth="1"/>
    <col min="15106" max="15106" width="20.69140625" style="418" customWidth="1"/>
    <col min="15107" max="15107" width="31.69140625" style="418" customWidth="1"/>
    <col min="15108" max="15108" width="44" style="418" customWidth="1"/>
    <col min="15109" max="15358" width="8.84375" style="418"/>
    <col min="15359" max="15359" width="1.69140625" style="418" customWidth="1"/>
    <col min="15360" max="15360" width="5.84375" style="418" customWidth="1"/>
    <col min="15361" max="15361" width="9.15234375" style="418" customWidth="1"/>
    <col min="15362" max="15362" width="20.69140625" style="418" customWidth="1"/>
    <col min="15363" max="15363" width="31.69140625" style="418" customWidth="1"/>
    <col min="15364" max="15364" width="44" style="418" customWidth="1"/>
    <col min="15365" max="15614" width="8.84375" style="418"/>
    <col min="15615" max="15615" width="1.69140625" style="418" customWidth="1"/>
    <col min="15616" max="15616" width="5.84375" style="418" customWidth="1"/>
    <col min="15617" max="15617" width="9.15234375" style="418" customWidth="1"/>
    <col min="15618" max="15618" width="20.69140625" style="418" customWidth="1"/>
    <col min="15619" max="15619" width="31.69140625" style="418" customWidth="1"/>
    <col min="15620" max="15620" width="44" style="418" customWidth="1"/>
    <col min="15621" max="15870" width="8.84375" style="418"/>
    <col min="15871" max="15871" width="1.69140625" style="418" customWidth="1"/>
    <col min="15872" max="15872" width="5.84375" style="418" customWidth="1"/>
    <col min="15873" max="15873" width="9.15234375" style="418" customWidth="1"/>
    <col min="15874" max="15874" width="20.69140625" style="418" customWidth="1"/>
    <col min="15875" max="15875" width="31.69140625" style="418" customWidth="1"/>
    <col min="15876" max="15876" width="44" style="418" customWidth="1"/>
    <col min="15877" max="16126" width="8.84375" style="418"/>
    <col min="16127" max="16127" width="1.69140625" style="418" customWidth="1"/>
    <col min="16128" max="16128" width="5.84375" style="418" customWidth="1"/>
    <col min="16129" max="16129" width="9.15234375" style="418" customWidth="1"/>
    <col min="16130" max="16130" width="20.69140625" style="418" customWidth="1"/>
    <col min="16131" max="16131" width="31.69140625" style="418" customWidth="1"/>
    <col min="16132" max="16132" width="44" style="418" customWidth="1"/>
    <col min="16133" max="16384" width="8.84375" style="418"/>
  </cols>
  <sheetData>
    <row r="1" spans="2:54" ht="28" customHeight="1" x14ac:dyDescent="0.25">
      <c r="D1" s="4358" t="s">
        <v>2685</v>
      </c>
      <c r="E1" s="1242">
        <v>44743</v>
      </c>
      <c r="F1" s="4357" t="s">
        <v>2744</v>
      </c>
      <c r="AZ1" s="618"/>
      <c r="BA1" s="619" t="s">
        <v>2742</v>
      </c>
      <c r="BB1" s="636"/>
    </row>
    <row r="2" spans="2:54" ht="28" customHeight="1" x14ac:dyDescent="0.3">
      <c r="D2" s="4358"/>
      <c r="E2" s="1243" t="s">
        <v>1070</v>
      </c>
      <c r="F2" s="4357"/>
      <c r="AZ2" s="618"/>
      <c r="BA2" s="619"/>
      <c r="BB2" s="636"/>
    </row>
    <row r="3" spans="2:54" ht="28" customHeight="1" x14ac:dyDescent="0.4">
      <c r="B3" s="4422" t="s">
        <v>1266</v>
      </c>
      <c r="C3" s="4423"/>
      <c r="D3" s="4423"/>
      <c r="E3" s="4423"/>
      <c r="F3" s="4424"/>
      <c r="AZ3" s="618"/>
      <c r="BA3" s="618"/>
      <c r="BB3" s="636"/>
    </row>
    <row r="4" spans="2:54" ht="28" customHeight="1" x14ac:dyDescent="0.4">
      <c r="B4" s="1550"/>
      <c r="C4" s="1550"/>
      <c r="D4" s="1550"/>
      <c r="E4" s="1550"/>
      <c r="F4" s="1550"/>
      <c r="AZ4" s="618"/>
      <c r="BA4" s="618"/>
      <c r="BB4" s="636"/>
    </row>
    <row r="5" spans="2:54" ht="28" customHeight="1" x14ac:dyDescent="0.3">
      <c r="B5" s="1240" t="s">
        <v>1267</v>
      </c>
      <c r="C5" s="4375" t="s">
        <v>1268</v>
      </c>
      <c r="D5" s="4376"/>
      <c r="E5" s="419" t="s">
        <v>1269</v>
      </c>
      <c r="F5" s="1219" t="s">
        <v>1270</v>
      </c>
      <c r="AZ5" s="618"/>
      <c r="BA5" s="620" t="s">
        <v>1882</v>
      </c>
      <c r="BB5" s="636"/>
    </row>
    <row r="6" spans="2:54" ht="28" customHeight="1" x14ac:dyDescent="0.3">
      <c r="B6" s="1215">
        <v>11</v>
      </c>
      <c r="C6" s="4407" t="s">
        <v>1271</v>
      </c>
      <c r="D6" s="4408"/>
      <c r="E6" s="422" t="s">
        <v>1272</v>
      </c>
      <c r="F6" s="430">
        <f>+Application!H7</f>
        <v>0</v>
      </c>
      <c r="AZ6" s="618"/>
      <c r="BA6" s="802" t="s">
        <v>2211</v>
      </c>
      <c r="BB6" s="637">
        <f>+Application!G9</f>
        <v>0</v>
      </c>
    </row>
    <row r="7" spans="2:54" ht="28" customHeight="1" x14ac:dyDescent="0.3">
      <c r="B7" s="1215">
        <v>12</v>
      </c>
      <c r="C7" s="4407" t="s">
        <v>1273</v>
      </c>
      <c r="D7" s="4408"/>
      <c r="E7" s="423"/>
      <c r="F7" s="430">
        <f>+Application!G11</f>
        <v>0</v>
      </c>
      <c r="AZ7" s="621">
        <v>190</v>
      </c>
      <c r="BA7" s="622" t="s">
        <v>1883</v>
      </c>
      <c r="BB7" s="637">
        <f>+Application!G25</f>
        <v>0</v>
      </c>
    </row>
    <row r="8" spans="2:54" ht="28" customHeight="1" x14ac:dyDescent="0.3">
      <c r="B8" s="1238">
        <v>570</v>
      </c>
      <c r="C8" s="4420" t="s">
        <v>1905</v>
      </c>
      <c r="D8" s="4421"/>
      <c r="E8" s="423"/>
      <c r="F8" s="1239"/>
      <c r="AZ8" s="655">
        <v>520</v>
      </c>
      <c r="BA8" s="1210" t="s">
        <v>1174</v>
      </c>
      <c r="BB8" s="647"/>
    </row>
    <row r="9" spans="2:54" ht="28" customHeight="1" x14ac:dyDescent="0.3">
      <c r="B9" s="4348">
        <v>130</v>
      </c>
      <c r="C9" s="4407" t="s">
        <v>291</v>
      </c>
      <c r="D9" s="4408"/>
      <c r="E9" s="423"/>
      <c r="F9" s="430">
        <f>+Application!S11</f>
        <v>0</v>
      </c>
      <c r="AZ9" s="655"/>
      <c r="BA9" s="1210" t="s">
        <v>1175</v>
      </c>
      <c r="BB9" s="647"/>
    </row>
    <row r="10" spans="2:54" ht="28" customHeight="1" x14ac:dyDescent="0.3">
      <c r="B10" s="4349"/>
      <c r="C10" s="4407" t="s">
        <v>1513</v>
      </c>
      <c r="D10" s="4408"/>
      <c r="E10" s="423"/>
      <c r="F10" s="430">
        <f>+Application!S12</f>
        <v>0</v>
      </c>
      <c r="AZ10" s="648"/>
      <c r="BA10" s="1210" t="s">
        <v>1178</v>
      </c>
      <c r="BB10" s="647"/>
    </row>
    <row r="11" spans="2:54" ht="28" customHeight="1" x14ac:dyDescent="0.3">
      <c r="B11" s="1212">
        <v>510</v>
      </c>
      <c r="C11" s="4407" t="s">
        <v>1274</v>
      </c>
      <c r="D11" s="4408"/>
      <c r="E11" s="424" t="s">
        <v>1275</v>
      </c>
      <c r="F11" s="1209"/>
      <c r="AZ11" s="623">
        <v>3000</v>
      </c>
      <c r="BA11" s="619" t="s">
        <v>1884</v>
      </c>
      <c r="BB11" s="640">
        <f>+F50</f>
        <v>0</v>
      </c>
    </row>
    <row r="12" spans="2:54" ht="28" customHeight="1" x14ac:dyDescent="0.3">
      <c r="B12" s="1212">
        <v>1400</v>
      </c>
      <c r="C12" s="4407" t="s">
        <v>2687</v>
      </c>
      <c r="D12" s="4408"/>
      <c r="E12" s="424"/>
      <c r="F12" s="1209"/>
      <c r="AZ12" s="648"/>
      <c r="BA12" s="1210" t="s">
        <v>1885</v>
      </c>
      <c r="BB12" s="647"/>
    </row>
    <row r="13" spans="2:54" ht="28" customHeight="1" x14ac:dyDescent="0.3">
      <c r="B13" s="1212">
        <v>1390</v>
      </c>
      <c r="C13" s="4420" t="s">
        <v>2707</v>
      </c>
      <c r="D13" s="4421"/>
      <c r="E13" s="424"/>
      <c r="F13" s="1209"/>
      <c r="AZ13" s="648">
        <v>1030</v>
      </c>
      <c r="BA13" s="1210" t="s">
        <v>1886</v>
      </c>
      <c r="BB13" s="647"/>
    </row>
    <row r="14" spans="2:54" ht="28" customHeight="1" x14ac:dyDescent="0.3">
      <c r="B14" s="1212">
        <v>540</v>
      </c>
      <c r="C14" s="4407" t="s">
        <v>2746</v>
      </c>
      <c r="D14" s="4408"/>
      <c r="E14" s="424" t="s">
        <v>2745</v>
      </c>
      <c r="F14" s="1234"/>
      <c r="AZ14" s="624">
        <v>990</v>
      </c>
      <c r="BA14" s="619" t="s">
        <v>1887</v>
      </c>
      <c r="BB14" s="640">
        <f>+F47</f>
        <v>0</v>
      </c>
    </row>
    <row r="15" spans="2:54" ht="28" customHeight="1" x14ac:dyDescent="0.3">
      <c r="B15" s="1215">
        <v>21.1</v>
      </c>
      <c r="C15" s="4407" t="s">
        <v>1278</v>
      </c>
      <c r="D15" s="4408"/>
      <c r="E15" s="423"/>
      <c r="F15" s="430" t="str">
        <f>+Application!G23</f>
        <v>1234 maple</v>
      </c>
      <c r="AZ15" s="624">
        <v>970</v>
      </c>
      <c r="BA15" s="619" t="s">
        <v>1888</v>
      </c>
      <c r="BB15" s="640">
        <f>+F46</f>
        <v>0</v>
      </c>
    </row>
    <row r="16" spans="2:54" ht="28" customHeight="1" x14ac:dyDescent="0.3">
      <c r="B16" s="1215">
        <v>21.3</v>
      </c>
      <c r="C16" s="4407" t="s">
        <v>2785</v>
      </c>
      <c r="D16" s="4408"/>
      <c r="E16" s="424" t="s">
        <v>1280</v>
      </c>
      <c r="F16" s="1209"/>
      <c r="AZ16" s="648"/>
      <c r="BA16" s="1210" t="s">
        <v>1889</v>
      </c>
      <c r="BB16" s="647"/>
    </row>
    <row r="17" spans="2:54" ht="28" customHeight="1" x14ac:dyDescent="0.3">
      <c r="B17" s="1212">
        <v>580</v>
      </c>
      <c r="C17" s="4407" t="s">
        <v>1281</v>
      </c>
      <c r="D17" s="4408"/>
      <c r="E17" s="423" t="s">
        <v>1282</v>
      </c>
      <c r="F17" s="1209"/>
      <c r="AZ17" s="624">
        <v>3050</v>
      </c>
      <c r="BA17" s="619" t="s">
        <v>1890</v>
      </c>
      <c r="BB17" s="640">
        <f>+F51</f>
        <v>0</v>
      </c>
    </row>
    <row r="18" spans="2:54" ht="28" customHeight="1" x14ac:dyDescent="0.3">
      <c r="B18" s="1461">
        <v>25</v>
      </c>
      <c r="C18" s="4420" t="s">
        <v>2747</v>
      </c>
      <c r="D18" s="4421"/>
      <c r="E18" s="423"/>
      <c r="F18" s="1209"/>
      <c r="AZ18" s="624">
        <v>1400</v>
      </c>
      <c r="BA18" s="619" t="s">
        <v>1891</v>
      </c>
      <c r="BB18" s="1151">
        <f>+F12</f>
        <v>0</v>
      </c>
    </row>
    <row r="19" spans="2:54" ht="28" customHeight="1" x14ac:dyDescent="0.3">
      <c r="B19" s="1218">
        <v>590</v>
      </c>
      <c r="C19" s="4407" t="s">
        <v>1283</v>
      </c>
      <c r="D19" s="4408"/>
      <c r="E19" s="423" t="s">
        <v>66</v>
      </c>
      <c r="F19" s="1209"/>
      <c r="AZ19" s="648">
        <v>1040</v>
      </c>
      <c r="BA19" s="1210" t="s">
        <v>1892</v>
      </c>
      <c r="BB19" s="647"/>
    </row>
    <row r="20" spans="2:54" ht="28" customHeight="1" x14ac:dyDescent="0.3">
      <c r="B20" s="1215">
        <v>25.5</v>
      </c>
      <c r="C20" s="4407" t="s">
        <v>2748</v>
      </c>
      <c r="D20" s="4408"/>
      <c r="E20" s="424" t="s">
        <v>2749</v>
      </c>
      <c r="F20" s="1209"/>
      <c r="AZ20" s="648">
        <v>980</v>
      </c>
      <c r="BA20" s="1210" t="s">
        <v>1893</v>
      </c>
      <c r="BB20" s="647"/>
    </row>
    <row r="21" spans="2:54" ht="28" customHeight="1" x14ac:dyDescent="0.3">
      <c r="B21" s="1215">
        <v>28</v>
      </c>
      <c r="C21" s="4407" t="s">
        <v>2750</v>
      </c>
      <c r="D21" s="4408"/>
      <c r="E21" s="424" t="s">
        <v>2751</v>
      </c>
      <c r="F21" s="1209"/>
      <c r="AZ21" s="648">
        <v>1620</v>
      </c>
      <c r="BA21" s="1210" t="s">
        <v>1894</v>
      </c>
      <c r="BB21" s="646"/>
    </row>
    <row r="22" spans="2:54" ht="28" customHeight="1" x14ac:dyDescent="0.3">
      <c r="B22" s="1215">
        <v>29.5</v>
      </c>
      <c r="C22" s="4407" t="s">
        <v>2752</v>
      </c>
      <c r="D22" s="4408"/>
      <c r="E22" s="424" t="s">
        <v>2753</v>
      </c>
      <c r="F22" s="1209"/>
      <c r="AZ22" s="624">
        <v>130</v>
      </c>
      <c r="BA22" s="619" t="s">
        <v>872</v>
      </c>
      <c r="BB22" s="640">
        <f>+F9</f>
        <v>0</v>
      </c>
    </row>
    <row r="23" spans="2:54" ht="28" customHeight="1" x14ac:dyDescent="0.3">
      <c r="B23" s="1218">
        <v>1350</v>
      </c>
      <c r="C23" s="4420" t="s">
        <v>2688</v>
      </c>
      <c r="D23" s="4421"/>
      <c r="E23" s="424"/>
      <c r="F23" s="1209"/>
      <c r="AZ23" s="624">
        <v>510</v>
      </c>
      <c r="BA23" s="619" t="s">
        <v>1895</v>
      </c>
      <c r="BB23" s="635">
        <f>+F11</f>
        <v>0</v>
      </c>
    </row>
    <row r="24" spans="2:54" ht="28" customHeight="1" x14ac:dyDescent="0.3">
      <c r="B24" s="1215">
        <v>35</v>
      </c>
      <c r="C24" s="4420" t="s">
        <v>2761</v>
      </c>
      <c r="D24" s="4421"/>
      <c r="E24" s="424"/>
      <c r="F24" s="1209"/>
      <c r="AZ24" s="624">
        <v>130</v>
      </c>
      <c r="BA24" s="619" t="s">
        <v>873</v>
      </c>
      <c r="BB24" s="640">
        <f>+F10</f>
        <v>0</v>
      </c>
    </row>
    <row r="25" spans="2:54" ht="28" customHeight="1" x14ac:dyDescent="0.3">
      <c r="B25" s="1218">
        <v>1340</v>
      </c>
      <c r="C25" s="4407" t="s">
        <v>2786</v>
      </c>
      <c r="D25" s="4408"/>
      <c r="E25" s="422" t="s">
        <v>1289</v>
      </c>
      <c r="F25" s="1209"/>
      <c r="AZ25" s="624">
        <v>1350</v>
      </c>
      <c r="BA25" s="619" t="s">
        <v>1896</v>
      </c>
      <c r="BB25" s="635">
        <f>+F23</f>
        <v>0</v>
      </c>
    </row>
    <row r="26" spans="2:54" ht="28" customHeight="1" x14ac:dyDescent="0.3">
      <c r="B26" s="1215">
        <v>33</v>
      </c>
      <c r="C26" s="4407" t="s">
        <v>2759</v>
      </c>
      <c r="D26" s="4408"/>
      <c r="E26" s="424" t="s">
        <v>1291</v>
      </c>
      <c r="F26" s="1209"/>
      <c r="AZ26" s="624">
        <v>1340</v>
      </c>
      <c r="BA26" s="619" t="s">
        <v>1897</v>
      </c>
      <c r="BB26" s="653">
        <f>+F25</f>
        <v>0</v>
      </c>
    </row>
    <row r="27" spans="2:54" ht="28" customHeight="1" x14ac:dyDescent="0.3">
      <c r="B27" s="1241">
        <v>30</v>
      </c>
      <c r="C27" s="4407" t="s">
        <v>2754</v>
      </c>
      <c r="D27" s="4408"/>
      <c r="E27" s="423" t="s">
        <v>66</v>
      </c>
      <c r="F27" s="1209"/>
      <c r="AZ27" s="648">
        <v>3060</v>
      </c>
      <c r="BA27" s="1210" t="s">
        <v>1898</v>
      </c>
      <c r="BB27" s="647"/>
    </row>
    <row r="28" spans="2:54" ht="28" customHeight="1" x14ac:dyDescent="0.3">
      <c r="B28" s="1241">
        <v>31</v>
      </c>
      <c r="C28" s="4407" t="s">
        <v>2755</v>
      </c>
      <c r="D28" s="4408"/>
      <c r="E28" s="423" t="s">
        <v>2756</v>
      </c>
      <c r="F28" s="1209"/>
      <c r="AZ28" s="672" t="s">
        <v>1926</v>
      </c>
      <c r="BA28" s="619" t="s">
        <v>1899</v>
      </c>
      <c r="BB28" s="647"/>
    </row>
    <row r="29" spans="2:54" ht="28" customHeight="1" x14ac:dyDescent="0.3">
      <c r="B29" s="1241">
        <v>34</v>
      </c>
      <c r="C29" s="4407" t="s">
        <v>2760</v>
      </c>
      <c r="D29" s="4408"/>
      <c r="E29" s="423" t="s">
        <v>66</v>
      </c>
      <c r="F29" s="1209"/>
      <c r="AZ29" s="624">
        <v>1390</v>
      </c>
      <c r="BA29" s="619" t="s">
        <v>1900</v>
      </c>
      <c r="BB29" s="635">
        <f>+F13</f>
        <v>0</v>
      </c>
    </row>
    <row r="30" spans="2:54" ht="28" customHeight="1" x14ac:dyDescent="0.3">
      <c r="B30" s="1241">
        <v>32</v>
      </c>
      <c r="C30" s="4407" t="s">
        <v>2757</v>
      </c>
      <c r="D30" s="4408"/>
      <c r="E30" s="424" t="s">
        <v>2758</v>
      </c>
      <c r="F30" s="1209"/>
      <c r="AZ30" s="648">
        <v>1380</v>
      </c>
      <c r="BA30" s="1210" t="s">
        <v>1901</v>
      </c>
      <c r="BB30" s="646"/>
    </row>
    <row r="31" spans="2:54" ht="28" customHeight="1" x14ac:dyDescent="0.3">
      <c r="B31" s="1215">
        <v>119</v>
      </c>
      <c r="C31" s="4407" t="s">
        <v>2784</v>
      </c>
      <c r="D31" s="4408"/>
      <c r="E31" s="424"/>
      <c r="F31" s="1209"/>
      <c r="AZ31" s="648">
        <v>1080</v>
      </c>
      <c r="BA31" s="1210" t="s">
        <v>1902</v>
      </c>
      <c r="BB31" s="646" t="str">
        <f>+_xlfn.CONCAT(Q86," ",Q87)</f>
        <v xml:space="preserve"> </v>
      </c>
    </row>
    <row r="32" spans="2:54" ht="28" customHeight="1" x14ac:dyDescent="0.3">
      <c r="B32" s="1215">
        <v>36</v>
      </c>
      <c r="C32" s="4409" t="s">
        <v>2763</v>
      </c>
      <c r="D32" s="4410"/>
      <c r="E32" s="424"/>
      <c r="F32" s="1209"/>
      <c r="AZ32" s="648">
        <v>940</v>
      </c>
      <c r="BA32" s="1210" t="s">
        <v>1904</v>
      </c>
      <c r="BB32" s="646"/>
    </row>
    <row r="33" spans="2:54" ht="28" customHeight="1" x14ac:dyDescent="0.3">
      <c r="B33" s="1215">
        <v>37</v>
      </c>
      <c r="C33" s="4409" t="s">
        <v>2762</v>
      </c>
      <c r="D33" s="4410"/>
      <c r="E33" s="424"/>
      <c r="F33" s="1209"/>
      <c r="AZ33" s="624">
        <v>570</v>
      </c>
      <c r="BA33" s="1235" t="s">
        <v>1905</v>
      </c>
      <c r="BB33" s="1151">
        <f>+F8</f>
        <v>0</v>
      </c>
    </row>
    <row r="34" spans="2:54" ht="28" customHeight="1" x14ac:dyDescent="0.3">
      <c r="B34" s="1215">
        <v>38</v>
      </c>
      <c r="C34" s="4409" t="s">
        <v>2764</v>
      </c>
      <c r="D34" s="4410"/>
      <c r="E34" s="424" t="s">
        <v>2765</v>
      </c>
      <c r="F34" s="1209"/>
      <c r="AZ34" s="648">
        <v>1520</v>
      </c>
      <c r="BA34" s="1210" t="s">
        <v>549</v>
      </c>
      <c r="BB34" s="646"/>
    </row>
    <row r="35" spans="2:54" ht="28" customHeight="1" x14ac:dyDescent="0.3">
      <c r="B35" s="1215">
        <v>39</v>
      </c>
      <c r="C35" s="4409" t="s">
        <v>2766</v>
      </c>
      <c r="D35" s="4410"/>
      <c r="E35" s="424"/>
      <c r="F35" s="1209"/>
      <c r="AZ35" s="624">
        <v>580</v>
      </c>
      <c r="BA35" s="619" t="s">
        <v>1906</v>
      </c>
      <c r="BB35" s="635">
        <f>+F17</f>
        <v>0</v>
      </c>
    </row>
    <row r="36" spans="2:54" ht="28" customHeight="1" x14ac:dyDescent="0.3">
      <c r="B36" s="1215">
        <v>40</v>
      </c>
      <c r="C36" s="4409" t="s">
        <v>2767</v>
      </c>
      <c r="D36" s="4410"/>
      <c r="E36" s="424"/>
      <c r="F36" s="1209"/>
      <c r="AZ36" s="648">
        <v>140</v>
      </c>
      <c r="BA36" s="1210" t="s">
        <v>1173</v>
      </c>
      <c r="BB36" s="646"/>
    </row>
    <row r="37" spans="2:54" ht="28" customHeight="1" x14ac:dyDescent="0.3">
      <c r="B37" s="1215">
        <v>41</v>
      </c>
      <c r="C37" s="4409" t="s">
        <v>2768</v>
      </c>
      <c r="D37" s="4410"/>
      <c r="E37" s="424" t="s">
        <v>2769</v>
      </c>
      <c r="F37" s="1209"/>
      <c r="AZ37" s="648">
        <v>1500</v>
      </c>
      <c r="BA37" s="1210" t="s">
        <v>1907</v>
      </c>
      <c r="BB37" s="646"/>
    </row>
    <row r="38" spans="2:54" ht="28" customHeight="1" x14ac:dyDescent="0.3">
      <c r="B38" s="1215">
        <v>42</v>
      </c>
      <c r="C38" s="4409" t="s">
        <v>2770</v>
      </c>
      <c r="D38" s="4410"/>
      <c r="E38" s="424" t="s">
        <v>2771</v>
      </c>
      <c r="F38" s="1209"/>
      <c r="AZ38" s="648">
        <v>550</v>
      </c>
      <c r="BA38" s="1210" t="s">
        <v>1177</v>
      </c>
      <c r="BB38" s="646"/>
    </row>
    <row r="39" spans="2:54" ht="28" customHeight="1" x14ac:dyDescent="0.3">
      <c r="B39" s="1215">
        <v>43</v>
      </c>
      <c r="C39" s="4409" t="s">
        <v>2772</v>
      </c>
      <c r="D39" s="4410"/>
      <c r="E39" s="424"/>
      <c r="F39" s="1209"/>
      <c r="AZ39" s="624">
        <v>540</v>
      </c>
      <c r="BA39" s="619" t="s">
        <v>1176</v>
      </c>
      <c r="BB39" s="645">
        <f>+F14</f>
        <v>0</v>
      </c>
    </row>
    <row r="40" spans="2:54" ht="28" customHeight="1" x14ac:dyDescent="0.3">
      <c r="B40" s="1215">
        <v>44</v>
      </c>
      <c r="C40" s="4409" t="s">
        <v>2773</v>
      </c>
      <c r="D40" s="4410"/>
      <c r="E40" s="424" t="s">
        <v>2774</v>
      </c>
      <c r="F40" s="1209"/>
      <c r="AZ40" s="624">
        <v>590</v>
      </c>
      <c r="BA40" s="619" t="s">
        <v>1908</v>
      </c>
      <c r="BB40" s="1237">
        <f>+F19</f>
        <v>0</v>
      </c>
    </row>
    <row r="41" spans="2:54" ht="28" customHeight="1" x14ac:dyDescent="0.3">
      <c r="B41" s="1215">
        <v>45</v>
      </c>
      <c r="C41" s="4409" t="s">
        <v>2775</v>
      </c>
      <c r="D41" s="4410"/>
      <c r="E41" s="424" t="s">
        <v>2776</v>
      </c>
      <c r="F41" s="1209"/>
      <c r="AZ41" s="648" t="s">
        <v>1909</v>
      </c>
      <c r="BA41" s="1210" t="s">
        <v>1910</v>
      </c>
      <c r="BB41" s="646"/>
    </row>
    <row r="42" spans="2:54" ht="28" customHeight="1" x14ac:dyDescent="0.3">
      <c r="B42" s="1215">
        <v>46</v>
      </c>
      <c r="C42" s="4409" t="s">
        <v>2777</v>
      </c>
      <c r="D42" s="4410"/>
      <c r="E42" s="424"/>
      <c r="F42" s="1209"/>
    </row>
    <row r="43" spans="2:54" ht="28" customHeight="1" x14ac:dyDescent="0.3">
      <c r="B43" s="1215">
        <v>47</v>
      </c>
      <c r="C43" s="4409" t="s">
        <v>2778</v>
      </c>
      <c r="D43" s="4410"/>
      <c r="E43" s="424"/>
      <c r="F43" s="1209"/>
    </row>
    <row r="44" spans="2:54" ht="28" customHeight="1" x14ac:dyDescent="0.3">
      <c r="B44" s="1215">
        <v>48</v>
      </c>
      <c r="C44" s="4409" t="s">
        <v>2779</v>
      </c>
      <c r="D44" s="4410"/>
      <c r="E44" s="424"/>
      <c r="F44" s="1209"/>
    </row>
    <row r="45" spans="2:54" ht="28" customHeight="1" x14ac:dyDescent="0.3">
      <c r="B45" s="1215">
        <v>49</v>
      </c>
      <c r="C45" s="4409" t="s">
        <v>2780</v>
      </c>
      <c r="D45" s="4410"/>
      <c r="E45" s="424"/>
      <c r="F45" s="1209"/>
    </row>
    <row r="46" spans="2:54" ht="28" customHeight="1" x14ac:dyDescent="0.3">
      <c r="B46" s="1212">
        <v>990</v>
      </c>
      <c r="C46" s="4407" t="s">
        <v>2783</v>
      </c>
      <c r="D46" s="4408"/>
      <c r="E46" s="424"/>
      <c r="F46" s="1209"/>
    </row>
    <row r="47" spans="2:54" ht="28" customHeight="1" x14ac:dyDescent="0.3">
      <c r="B47" s="1212">
        <v>970</v>
      </c>
      <c r="C47" s="4407" t="s">
        <v>1350</v>
      </c>
      <c r="D47" s="4408"/>
      <c r="E47" s="424" t="s">
        <v>1321</v>
      </c>
      <c r="F47" s="1209"/>
    </row>
    <row r="48" spans="2:54" ht="28" customHeight="1" x14ac:dyDescent="0.3">
      <c r="B48" s="1215">
        <v>171</v>
      </c>
      <c r="C48" s="4407" t="s">
        <v>2781</v>
      </c>
      <c r="D48" s="4408"/>
      <c r="E48" s="423"/>
      <c r="F48" s="1209"/>
    </row>
    <row r="49" spans="2:6" ht="28" customHeight="1" x14ac:dyDescent="0.3">
      <c r="B49" s="1215">
        <v>173</v>
      </c>
      <c r="C49" s="4407" t="s">
        <v>2782</v>
      </c>
      <c r="D49" s="4408"/>
      <c r="E49" s="423"/>
      <c r="F49" s="1209"/>
    </row>
    <row r="50" spans="2:6" ht="28" customHeight="1" x14ac:dyDescent="0.3">
      <c r="B50" s="1213">
        <v>3000</v>
      </c>
      <c r="C50" s="4407" t="s">
        <v>712</v>
      </c>
      <c r="D50" s="4408"/>
      <c r="E50" s="424"/>
      <c r="F50" s="1211"/>
    </row>
    <row r="51" spans="2:6" ht="28" customHeight="1" x14ac:dyDescent="0.3">
      <c r="B51" s="1213">
        <v>3050</v>
      </c>
      <c r="C51" s="4407" t="s">
        <v>2686</v>
      </c>
      <c r="D51" s="4408"/>
      <c r="E51" s="424"/>
      <c r="F51" s="1211"/>
    </row>
    <row r="52" spans="2:6" ht="28" customHeight="1" x14ac:dyDescent="0.3">
      <c r="B52" s="1217">
        <v>3010</v>
      </c>
      <c r="C52" s="4407" t="s">
        <v>713</v>
      </c>
      <c r="D52" s="4408"/>
      <c r="E52" s="424"/>
      <c r="F52" s="1209"/>
    </row>
    <row r="53" spans="2:6" ht="28" customHeight="1" x14ac:dyDescent="0.3">
      <c r="B53" s="1217">
        <v>3020</v>
      </c>
      <c r="C53" s="4407" t="s">
        <v>714</v>
      </c>
      <c r="D53" s="4408"/>
      <c r="E53" s="424"/>
      <c r="F53" s="1209"/>
    </row>
    <row r="54" spans="2:6" ht="28" customHeight="1" x14ac:dyDescent="0.3">
      <c r="B54" s="1217">
        <v>3030</v>
      </c>
      <c r="C54" s="4407" t="s">
        <v>715</v>
      </c>
      <c r="D54" s="4408"/>
      <c r="E54" s="424"/>
      <c r="F54" s="1209"/>
    </row>
    <row r="55" spans="2:6" ht="28" customHeight="1" x14ac:dyDescent="0.3">
      <c r="B55" s="1217">
        <v>3040</v>
      </c>
      <c r="C55" s="4407" t="s">
        <v>716</v>
      </c>
      <c r="D55" s="4408"/>
      <c r="E55" s="424"/>
      <c r="F55" s="1209"/>
    </row>
    <row r="56" spans="2:6" ht="28" customHeight="1" x14ac:dyDescent="0.3">
      <c r="B56" s="1217">
        <v>4000</v>
      </c>
      <c r="C56" s="4407" t="s">
        <v>1369</v>
      </c>
      <c r="D56" s="4408"/>
      <c r="E56" s="1462"/>
      <c r="F56" s="1463"/>
    </row>
    <row r="57" spans="2:6" ht="28" customHeight="1" x14ac:dyDescent="0.3">
      <c r="B57" s="4411"/>
      <c r="C57" s="4412"/>
      <c r="D57" s="4412"/>
      <c r="E57" s="4412"/>
      <c r="F57" s="4413"/>
    </row>
    <row r="58" spans="2:6" ht="28" customHeight="1" x14ac:dyDescent="0.3">
      <c r="B58" s="4414"/>
      <c r="C58" s="4415"/>
      <c r="D58" s="4415"/>
      <c r="E58" s="4415"/>
      <c r="F58" s="4416"/>
    </row>
    <row r="59" spans="2:6" ht="28" customHeight="1" x14ac:dyDescent="0.3">
      <c r="B59" s="4414"/>
      <c r="C59" s="4415"/>
      <c r="D59" s="4415"/>
      <c r="E59" s="4415"/>
      <c r="F59" s="4416"/>
    </row>
    <row r="60" spans="2:6" ht="28" customHeight="1" x14ac:dyDescent="0.3">
      <c r="B60" s="4414"/>
      <c r="C60" s="4415"/>
      <c r="D60" s="4415"/>
      <c r="E60" s="4415"/>
      <c r="F60" s="4416"/>
    </row>
    <row r="61" spans="2:6" ht="28" customHeight="1" x14ac:dyDescent="0.3">
      <c r="B61" s="4414"/>
      <c r="C61" s="4415"/>
      <c r="D61" s="4415"/>
      <c r="E61" s="4415"/>
      <c r="F61" s="4416"/>
    </row>
    <row r="62" spans="2:6" ht="28" customHeight="1" x14ac:dyDescent="0.3">
      <c r="B62" s="4414"/>
      <c r="C62" s="4415"/>
      <c r="D62" s="4415"/>
      <c r="E62" s="4415"/>
      <c r="F62" s="4416"/>
    </row>
    <row r="63" spans="2:6" ht="28" customHeight="1" x14ac:dyDescent="0.3">
      <c r="B63" s="4414"/>
      <c r="C63" s="4415"/>
      <c r="D63" s="4415"/>
      <c r="E63" s="4415"/>
      <c r="F63" s="4416"/>
    </row>
    <row r="64" spans="2:6" ht="28" customHeight="1" x14ac:dyDescent="0.3">
      <c r="B64" s="4414"/>
      <c r="C64" s="4415"/>
      <c r="D64" s="4415"/>
      <c r="E64" s="4415"/>
      <c r="F64" s="4416"/>
    </row>
    <row r="65" spans="2:6" ht="28" customHeight="1" x14ac:dyDescent="0.3">
      <c r="B65" s="4414"/>
      <c r="C65" s="4415"/>
      <c r="D65" s="4415"/>
      <c r="E65" s="4415"/>
      <c r="F65" s="4416"/>
    </row>
    <row r="66" spans="2:6" ht="28" customHeight="1" x14ac:dyDescent="0.3">
      <c r="B66" s="4414"/>
      <c r="C66" s="4415"/>
      <c r="D66" s="4415"/>
      <c r="E66" s="4415"/>
      <c r="F66" s="4416"/>
    </row>
    <row r="67" spans="2:6" ht="28" customHeight="1" x14ac:dyDescent="0.3">
      <c r="B67" s="4414"/>
      <c r="C67" s="4415"/>
      <c r="D67" s="4415"/>
      <c r="E67" s="4415"/>
      <c r="F67" s="4416"/>
    </row>
    <row r="68" spans="2:6" ht="28" customHeight="1" x14ac:dyDescent="0.3">
      <c r="B68" s="4417"/>
      <c r="C68" s="4418"/>
      <c r="D68" s="4418"/>
      <c r="E68" s="4418"/>
      <c r="F68" s="4419"/>
    </row>
    <row r="69" spans="2:6" ht="28" customHeight="1" x14ac:dyDescent="0.3">
      <c r="D69" s="431"/>
      <c r="F69" s="1220"/>
    </row>
    <row r="70" spans="2:6" ht="28" customHeight="1" x14ac:dyDescent="0.3">
      <c r="D70" s="431"/>
      <c r="F70" s="1220"/>
    </row>
  </sheetData>
  <sheetProtection algorithmName="SHA-512" hashValue="9hbmrdz3fp6T3H48mDND/+6qWrt01iqFio8xz6kfaIlQw36mqZqqrRXV8D4eSfml1NdURZtUkx80Ie1fanSBnw==" saltValue="xzi70AiDYr8CSMne9kUT1Q==" spinCount="100000" sheet="1" objects="1" scenarios="1"/>
  <mergeCells count="57">
    <mergeCell ref="C12:D12"/>
    <mergeCell ref="D1:D2"/>
    <mergeCell ref="F1:F2"/>
    <mergeCell ref="B3:F3"/>
    <mergeCell ref="C5:D5"/>
    <mergeCell ref="C6:D6"/>
    <mergeCell ref="C7:D7"/>
    <mergeCell ref="C8:D8"/>
    <mergeCell ref="B9:B10"/>
    <mergeCell ref="C9:D9"/>
    <mergeCell ref="C10:D10"/>
    <mergeCell ref="C11:D11"/>
    <mergeCell ref="C13:D13"/>
    <mergeCell ref="C14:D14"/>
    <mergeCell ref="C15:D15"/>
    <mergeCell ref="C18:D18"/>
    <mergeCell ref="C20:D20"/>
    <mergeCell ref="C36:D36"/>
    <mergeCell ref="C16:D16"/>
    <mergeCell ref="C17:D17"/>
    <mergeCell ref="C19:D19"/>
    <mergeCell ref="C23:D23"/>
    <mergeCell ref="C21:D21"/>
    <mergeCell ref="C22:D22"/>
    <mergeCell ref="C24:D24"/>
    <mergeCell ref="C32:D32"/>
    <mergeCell ref="C33:D33"/>
    <mergeCell ref="C34:D34"/>
    <mergeCell ref="C35:D35"/>
    <mergeCell ref="C30:D30"/>
    <mergeCell ref="C31:D31"/>
    <mergeCell ref="C27:D27"/>
    <mergeCell ref="C29:D29"/>
    <mergeCell ref="C54:D54"/>
    <mergeCell ref="C55:D55"/>
    <mergeCell ref="C56:D56"/>
    <mergeCell ref="B57:F68"/>
    <mergeCell ref="C50:D50"/>
    <mergeCell ref="C51:D51"/>
    <mergeCell ref="C52:D52"/>
    <mergeCell ref="C53:D53"/>
    <mergeCell ref="C25:D25"/>
    <mergeCell ref="C26:D26"/>
    <mergeCell ref="C28:D28"/>
    <mergeCell ref="C48:D48"/>
    <mergeCell ref="C49:D49"/>
    <mergeCell ref="C46:D46"/>
    <mergeCell ref="C47:D47"/>
    <mergeCell ref="C37:D37"/>
    <mergeCell ref="C38:D38"/>
    <mergeCell ref="C39:D39"/>
    <mergeCell ref="C41:D41"/>
    <mergeCell ref="C42:D42"/>
    <mergeCell ref="C43:D43"/>
    <mergeCell ref="C44:D44"/>
    <mergeCell ref="C45:D45"/>
    <mergeCell ref="C40:D40"/>
  </mergeCells>
  <dataValidations count="2">
    <dataValidation type="list" allowBlank="1" showInputMessage="1" showErrorMessage="1" sqref="F13 F26" xr:uid="{214FB979-F0CE-4AC5-9156-0EA163DC724A}">
      <formula1>MotorControlType</formula1>
    </dataValidation>
    <dataValidation type="list" allowBlank="1" showInputMessage="1" showErrorMessage="1" sqref="F50:F51" xr:uid="{7C717250-A874-44BC-BB63-8D98D2A3A1DC}">
      <formula1>SafetyCodeforManlifts</formula1>
    </dataValidation>
  </dataValidations>
  <printOptions horizontalCentered="1"/>
  <pageMargins left="0.23622047244094491" right="0.23622047244094491" top="0.23622047244094491" bottom="0.23622047244094491" header="0.51181102362204722" footer="0"/>
  <pageSetup scale="91" fitToHeight="0" orientation="portrait" r:id="rId1"/>
  <headerFooter alignWithMargins="0">
    <oddFooter>&amp;R&amp;"Arial Narrow,Regular"&amp;9Page &amp;P of &amp;N</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145BA-D1D8-407C-B23F-355F6DFCA5EA}">
  <sheetPr codeName="Sheet25">
    <tabColor rgb="FFCCCCFF"/>
  </sheetPr>
  <dimension ref="A1:CA223"/>
  <sheetViews>
    <sheetView showGridLines="0" showZeros="0" zoomScaleNormal="100" zoomScaleSheetLayoutView="100" workbookViewId="0">
      <selection activeCell="S180" sqref="S180:Z181"/>
    </sheetView>
  </sheetViews>
  <sheetFormatPr defaultColWidth="9.15234375" defaultRowHeight="20.149999999999999" customHeight="1" outlineLevelCol="1" x14ac:dyDescent="0.3"/>
  <cols>
    <col min="1" max="1" width="2.53515625" customWidth="1"/>
    <col min="2" max="2" width="2.53515625" style="1" customWidth="1"/>
    <col min="3" max="3" width="3" style="1" customWidth="1"/>
    <col min="4" max="4" width="13.53515625" style="1" customWidth="1"/>
    <col min="5" max="5" width="3.69140625" style="1" customWidth="1"/>
    <col min="6" max="6" width="3.15234375" style="1" customWidth="1"/>
    <col min="7" max="7" width="8.15234375" style="1" customWidth="1"/>
    <col min="8" max="10" width="3.15234375" style="1" customWidth="1"/>
    <col min="11" max="11" width="5" style="1" customWidth="1"/>
    <col min="12" max="15" width="3.15234375" style="1" customWidth="1"/>
    <col min="16" max="16" width="13.53515625" style="1" customWidth="1"/>
    <col min="17" max="17" width="3.69140625" style="1" customWidth="1"/>
    <col min="18" max="18" width="3.15234375" style="1" customWidth="1"/>
    <col min="19" max="19" width="8.15234375" style="1" customWidth="1"/>
    <col min="20" max="22" width="3.15234375" style="1" customWidth="1"/>
    <col min="23" max="23" width="5" style="1" customWidth="1"/>
    <col min="24" max="25" width="3.15234375" style="1" customWidth="1"/>
    <col min="26" max="26" width="3" style="1" customWidth="1"/>
    <col min="27" max="27" width="7.84375" style="3" customWidth="1"/>
    <col min="28" max="28" width="9.15234375" style="3" customWidth="1" outlineLevel="1"/>
    <col min="29" max="51" width="9.15234375" style="2" customWidth="1" outlineLevel="1"/>
    <col min="52" max="52" width="9.15234375" style="2"/>
    <col min="54" max="54" width="47.69140625" customWidth="1"/>
    <col min="55" max="55" width="16.53515625" style="867" customWidth="1"/>
    <col min="56" max="56" width="9.15234375" style="2"/>
    <col min="57" max="57" width="37.3046875" style="2" bestFit="1" customWidth="1"/>
    <col min="58" max="16384" width="9.15234375" style="2"/>
  </cols>
  <sheetData>
    <row r="1" spans="1:55" ht="19.5" customHeight="1" x14ac:dyDescent="0.3">
      <c r="A1" s="2"/>
      <c r="E1" s="1884" t="s">
        <v>1705</v>
      </c>
      <c r="F1" s="1884"/>
      <c r="G1" s="1884"/>
      <c r="H1" s="1884"/>
      <c r="I1" s="2439" t="s">
        <v>0</v>
      </c>
      <c r="J1" s="2439"/>
      <c r="K1" s="2439"/>
      <c r="L1" s="2439"/>
      <c r="M1" s="2427">
        <v>46091</v>
      </c>
      <c r="N1" s="2427"/>
      <c r="O1" s="2427"/>
      <c r="Q1" s="609"/>
      <c r="R1" s="609"/>
      <c r="S1" s="609"/>
      <c r="T1" s="609"/>
      <c r="U1" s="609"/>
      <c r="V1" s="609"/>
      <c r="W1" s="609"/>
      <c r="X1" s="609"/>
      <c r="Y1" s="609"/>
      <c r="Z1" s="609"/>
      <c r="BA1" s="618"/>
      <c r="BB1" s="619" t="s">
        <v>1718</v>
      </c>
      <c r="BC1" s="865"/>
    </row>
    <row r="2" spans="1:55" ht="19.5" customHeight="1" x14ac:dyDescent="0.3">
      <c r="A2" s="2"/>
      <c r="E2" s="1884"/>
      <c r="F2" s="1884"/>
      <c r="G2" s="1884"/>
      <c r="H2" s="1884"/>
      <c r="I2" s="2440" t="s">
        <v>2472</v>
      </c>
      <c r="J2" s="2440"/>
      <c r="K2" s="2440"/>
      <c r="L2" s="2440"/>
      <c r="M2" s="2440"/>
      <c r="N2" s="2440"/>
      <c r="O2" s="2440"/>
      <c r="P2" s="2443" t="s">
        <v>56</v>
      </c>
      <c r="Q2" s="2443"/>
      <c r="R2" s="2443"/>
      <c r="S2" s="2443"/>
      <c r="T2" s="2443"/>
      <c r="U2" s="2443"/>
      <c r="V2" s="2443"/>
      <c r="W2" s="2443"/>
      <c r="X2" s="2443"/>
      <c r="Y2" s="2443"/>
      <c r="Z2" s="2443"/>
      <c r="BA2" s="618"/>
      <c r="BB2" s="618"/>
      <c r="BC2" s="865"/>
    </row>
    <row r="3" spans="1:55" ht="19.5" customHeight="1" x14ac:dyDescent="0.3">
      <c r="A3" s="2"/>
      <c r="E3" s="1884"/>
      <c r="F3" s="1884"/>
      <c r="G3" s="1884"/>
      <c r="H3" s="1884"/>
      <c r="J3" s="2441" t="s">
        <v>1051</v>
      </c>
      <c r="K3" s="2441"/>
      <c r="L3" s="2441"/>
      <c r="M3" s="2441"/>
      <c r="N3" s="2441"/>
      <c r="O3" s="2441"/>
      <c r="P3" s="2441"/>
      <c r="Q3" s="2441"/>
      <c r="R3" s="2441"/>
      <c r="S3" s="2441"/>
      <c r="T3" s="2441"/>
      <c r="U3" s="2441"/>
      <c r="V3" s="2441"/>
      <c r="W3" s="2441"/>
      <c r="X3" s="2441"/>
      <c r="Y3" s="2441"/>
      <c r="Z3" s="2441"/>
      <c r="BA3" s="618"/>
      <c r="BB3" s="620" t="s">
        <v>1882</v>
      </c>
      <c r="BC3" s="865"/>
    </row>
    <row r="4" spans="1:55" ht="19.5" customHeight="1" thickBot="1" x14ac:dyDescent="0.35">
      <c r="B4" s="48"/>
      <c r="C4" s="48"/>
      <c r="D4" s="48"/>
      <c r="E4" s="1072"/>
      <c r="F4" s="1072"/>
      <c r="G4" s="1072"/>
      <c r="H4" s="1072"/>
      <c r="I4" s="609"/>
      <c r="J4" s="2441"/>
      <c r="K4" s="2441"/>
      <c r="L4" s="2441"/>
      <c r="M4" s="2441"/>
      <c r="N4" s="2441"/>
      <c r="O4" s="2441"/>
      <c r="P4" s="2441"/>
      <c r="Q4" s="2441"/>
      <c r="R4" s="2441"/>
      <c r="S4" s="2441"/>
      <c r="T4" s="2441"/>
      <c r="U4" s="2441"/>
      <c r="V4" s="2441"/>
      <c r="W4" s="2441"/>
      <c r="X4" s="2441"/>
      <c r="Y4" s="2441"/>
      <c r="Z4" s="2441"/>
      <c r="AA4" s="51"/>
      <c r="AB4" s="51"/>
      <c r="BA4" s="618"/>
      <c r="BB4" s="802" t="s">
        <v>2211</v>
      </c>
      <c r="BC4" s="866">
        <f>+Application!G9</f>
        <v>0</v>
      </c>
    </row>
    <row r="5" spans="1:55" ht="19.5" customHeight="1" thickBot="1" x14ac:dyDescent="0.35">
      <c r="B5" s="49"/>
      <c r="C5" s="18"/>
      <c r="D5" s="19"/>
      <c r="E5" s="59"/>
      <c r="F5" s="59"/>
      <c r="G5" s="59"/>
      <c r="H5" s="59"/>
      <c r="I5" s="48"/>
      <c r="J5" s="4425" t="s">
        <v>36</v>
      </c>
      <c r="K5" s="4426"/>
      <c r="L5" s="4427">
        <f>+Application!G11</f>
        <v>0</v>
      </c>
      <c r="M5" s="4428"/>
      <c r="N5" s="4428"/>
      <c r="O5" s="4428"/>
      <c r="P5" s="4429"/>
      <c r="Q5" s="4430" t="s">
        <v>32</v>
      </c>
      <c r="R5" s="4431"/>
      <c r="S5" s="4432"/>
      <c r="T5" s="4433"/>
      <c r="U5" s="4434"/>
      <c r="V5" s="4430" t="s">
        <v>58</v>
      </c>
      <c r="W5" s="4431"/>
      <c r="X5" s="4435"/>
      <c r="Y5" s="4433"/>
      <c r="Z5" s="4436"/>
      <c r="BA5" s="868">
        <v>171</v>
      </c>
      <c r="BB5" s="845" t="s">
        <v>2212</v>
      </c>
      <c r="BC5" s="866">
        <f>+G90</f>
        <v>0</v>
      </c>
    </row>
    <row r="6" spans="1:55" ht="19.5" customHeight="1" x14ac:dyDescent="0.3">
      <c r="B6" s="4455"/>
      <c r="C6" s="4455"/>
      <c r="D6" s="4455"/>
      <c r="E6" s="4455"/>
      <c r="F6" s="4456" t="s">
        <v>1717</v>
      </c>
      <c r="G6" s="4457"/>
      <c r="H6" s="4457"/>
      <c r="I6" s="4458"/>
      <c r="J6" s="4462" t="str">
        <f>+Application!G23</f>
        <v>1234 maple</v>
      </c>
      <c r="K6" s="4463"/>
      <c r="L6" s="4463"/>
      <c r="M6" s="4463"/>
      <c r="N6" s="4463"/>
      <c r="O6" s="4463"/>
      <c r="P6" s="4463"/>
      <c r="Q6" s="4463"/>
      <c r="R6" s="4463"/>
      <c r="S6" s="4463"/>
      <c r="T6" s="4463"/>
      <c r="U6" s="4463"/>
      <c r="V6" s="4463"/>
      <c r="W6" s="4463"/>
      <c r="X6" s="4463"/>
      <c r="Y6" s="4463"/>
      <c r="Z6" s="4464"/>
      <c r="BA6" s="868">
        <v>125</v>
      </c>
      <c r="BB6" s="845" t="s">
        <v>2213</v>
      </c>
      <c r="BC6" s="866">
        <f>+G41</f>
        <v>0</v>
      </c>
    </row>
    <row r="7" spans="1:55" ht="20.149999999999999" customHeight="1" thickBot="1" x14ac:dyDescent="0.35">
      <c r="B7" s="4455"/>
      <c r="C7" s="4455"/>
      <c r="D7" s="4455"/>
      <c r="E7" s="4455"/>
      <c r="F7" s="4459"/>
      <c r="G7" s="4460"/>
      <c r="H7" s="4460"/>
      <c r="I7" s="4461"/>
      <c r="J7" s="4465" t="str">
        <f>+Application!G24</f>
        <v>Toronto</v>
      </c>
      <c r="K7" s="4466"/>
      <c r="L7" s="4466"/>
      <c r="M7" s="4466"/>
      <c r="N7" s="4466"/>
      <c r="O7" s="4466"/>
      <c r="P7" s="4466"/>
      <c r="Q7" s="4466"/>
      <c r="R7" s="4466"/>
      <c r="S7" s="4466"/>
      <c r="T7" s="4466"/>
      <c r="U7" s="4466"/>
      <c r="V7" s="4466"/>
      <c r="W7" s="4466"/>
      <c r="X7" s="4466"/>
      <c r="Y7" s="4466"/>
      <c r="Z7" s="4467"/>
      <c r="AG7" s="1691"/>
      <c r="BA7" s="868">
        <v>155</v>
      </c>
      <c r="BB7" s="845" t="s">
        <v>2214</v>
      </c>
      <c r="BC7" s="866">
        <f>+G72</f>
        <v>0</v>
      </c>
    </row>
    <row r="8" spans="1:55" ht="20.149999999999999" customHeight="1" thickBot="1" x14ac:dyDescent="0.35">
      <c r="B8" s="1136"/>
      <c r="C8" s="1136"/>
      <c r="D8" s="1136"/>
      <c r="E8" s="1136"/>
      <c r="F8" s="59"/>
      <c r="G8" s="59"/>
      <c r="H8" s="59"/>
      <c r="I8"/>
      <c r="J8" s="932"/>
      <c r="K8" s="1159"/>
      <c r="L8" s="1159"/>
      <c r="M8" s="1159"/>
      <c r="N8" s="1159"/>
      <c r="O8" s="1159"/>
      <c r="P8" s="1159"/>
      <c r="Q8" s="1159"/>
      <c r="R8" s="1159"/>
      <c r="S8" s="1159"/>
      <c r="T8" s="1159"/>
      <c r="U8" s="1159"/>
      <c r="V8" s="1159"/>
      <c r="W8" s="1159"/>
      <c r="X8" s="1159"/>
      <c r="Y8" s="1159"/>
      <c r="Z8" s="1159"/>
      <c r="AG8" s="1691"/>
      <c r="BA8" s="868">
        <v>153</v>
      </c>
      <c r="BB8" s="845" t="s">
        <v>2215</v>
      </c>
      <c r="BC8" s="866">
        <f>+G70</f>
        <v>0</v>
      </c>
    </row>
    <row r="9" spans="1:55" ht="19.5" customHeight="1" x14ac:dyDescent="0.3">
      <c r="B9" s="2322" t="s">
        <v>59</v>
      </c>
      <c r="C9" s="4468" t="s">
        <v>2230</v>
      </c>
      <c r="D9" s="4469"/>
      <c r="E9" s="4469"/>
      <c r="F9" s="4469"/>
      <c r="G9" s="4469"/>
      <c r="H9" s="4469"/>
      <c r="I9" s="4469"/>
      <c r="J9" s="4469"/>
      <c r="K9" s="4469"/>
      <c r="L9" s="4469"/>
      <c r="M9" s="4469"/>
      <c r="N9" s="4469"/>
      <c r="O9" s="4469"/>
      <c r="P9" s="4469"/>
      <c r="Q9" s="4469"/>
      <c r="R9" s="4469"/>
      <c r="S9" s="4469"/>
      <c r="T9" s="4469"/>
      <c r="U9" s="4469"/>
      <c r="V9" s="4469"/>
      <c r="W9" s="4469"/>
      <c r="X9" s="4469"/>
      <c r="Y9" s="4469"/>
      <c r="Z9" s="4470"/>
      <c r="AG9" s="1691"/>
      <c r="BA9" s="868">
        <v>116</v>
      </c>
      <c r="BB9" s="845" t="s">
        <v>2216</v>
      </c>
      <c r="BC9" s="866">
        <f>+S34</f>
        <v>0</v>
      </c>
    </row>
    <row r="10" spans="1:55" ht="19.5" customHeight="1" x14ac:dyDescent="0.3">
      <c r="B10" s="1730"/>
      <c r="C10" s="4471"/>
      <c r="D10" s="4472"/>
      <c r="E10" s="4472"/>
      <c r="F10" s="4472"/>
      <c r="G10" s="4472"/>
      <c r="H10" s="4472"/>
      <c r="I10" s="4472"/>
      <c r="J10" s="4472"/>
      <c r="K10" s="4472"/>
      <c r="L10" s="4472"/>
      <c r="M10" s="4472"/>
      <c r="N10" s="4472"/>
      <c r="O10" s="4472"/>
      <c r="P10" s="4472"/>
      <c r="Q10" s="4472"/>
      <c r="R10" s="4472"/>
      <c r="S10" s="4472"/>
      <c r="T10" s="4472"/>
      <c r="U10" s="4472"/>
      <c r="V10" s="4472"/>
      <c r="W10" s="4472"/>
      <c r="X10" s="4472"/>
      <c r="Y10" s="4472"/>
      <c r="Z10" s="4473"/>
      <c r="AG10" s="1691"/>
      <c r="BA10" s="868">
        <v>133</v>
      </c>
      <c r="BB10" s="845" t="s">
        <v>2217</v>
      </c>
      <c r="BC10" s="866" t="str">
        <f>+_xlfn.CONCAT(G49,"  ",G50)</f>
        <v xml:space="preserve">  </v>
      </c>
    </row>
    <row r="11" spans="1:55" ht="20.149999999999999" customHeight="1" x14ac:dyDescent="0.3">
      <c r="B11" s="1730"/>
      <c r="C11" s="4437">
        <v>100</v>
      </c>
      <c r="D11" s="4680" t="s">
        <v>293</v>
      </c>
      <c r="E11" s="4680"/>
      <c r="F11" s="4681"/>
      <c r="G11" s="4475">
        <f>+Application!H7</f>
        <v>0</v>
      </c>
      <c r="H11" s="4444"/>
      <c r="I11" s="4444"/>
      <c r="J11" s="4444"/>
      <c r="K11" s="4444"/>
      <c r="L11" s="4444"/>
      <c r="M11" s="4444"/>
      <c r="N11" s="4444"/>
      <c r="O11" s="4444"/>
      <c r="P11" s="4444"/>
      <c r="Q11" s="4444"/>
      <c r="R11" s="4444"/>
      <c r="S11" s="4684" t="str">
        <f>Application!S7</f>
        <v xml:space="preserve">                  </v>
      </c>
      <c r="T11" s="4685"/>
      <c r="U11" s="4685"/>
      <c r="V11" s="4685"/>
      <c r="W11" s="4685"/>
      <c r="X11" s="4685"/>
      <c r="Y11" s="4685"/>
      <c r="Z11" s="4686"/>
      <c r="AG11" s="1691"/>
      <c r="BA11" s="868">
        <v>103</v>
      </c>
      <c r="BB11" s="845" t="s">
        <v>2218</v>
      </c>
      <c r="BC11" s="866" t="str">
        <f>+_xlfn.CONCAT(G15,"  ",G16)</f>
        <v xml:space="preserve">  </v>
      </c>
    </row>
    <row r="12" spans="1:55" ht="20.149999999999999" customHeight="1" x14ac:dyDescent="0.3">
      <c r="B12" s="1730"/>
      <c r="C12" s="4474"/>
      <c r="D12" s="4682">
        <f>+Application!E7</f>
        <v>0</v>
      </c>
      <c r="E12" s="4682"/>
      <c r="F12" s="4683"/>
      <c r="G12" s="4476"/>
      <c r="H12" s="4477"/>
      <c r="I12" s="4477"/>
      <c r="J12" s="4477"/>
      <c r="K12" s="4477"/>
      <c r="L12" s="4477"/>
      <c r="M12" s="4477"/>
      <c r="N12" s="4477"/>
      <c r="O12" s="4477"/>
      <c r="P12" s="4477"/>
      <c r="Q12" s="4477"/>
      <c r="R12" s="4477"/>
      <c r="S12" s="4687"/>
      <c r="T12" s="4688"/>
      <c r="U12" s="4688"/>
      <c r="V12" s="4688"/>
      <c r="W12" s="4688"/>
      <c r="X12" s="4688"/>
      <c r="Y12" s="4688"/>
      <c r="Z12" s="4689"/>
      <c r="AG12" s="1691"/>
      <c r="BA12" s="868">
        <v>123</v>
      </c>
      <c r="BB12" s="845" t="s">
        <v>2219</v>
      </c>
      <c r="BC12" s="866" t="str">
        <f>+_xlfn.CONCAT(G39,"  ",G40)</f>
        <v xml:space="preserve">  </v>
      </c>
    </row>
    <row r="13" spans="1:55" ht="20.149999999999999" customHeight="1" x14ac:dyDescent="0.3">
      <c r="B13" s="1730"/>
      <c r="C13" s="4437">
        <v>101</v>
      </c>
      <c r="D13" s="4439" t="s">
        <v>294</v>
      </c>
      <c r="E13" s="4439"/>
      <c r="F13" s="4440"/>
      <c r="G13" s="4443">
        <f>+Application!G11</f>
        <v>0</v>
      </c>
      <c r="H13" s="4444"/>
      <c r="I13" s="4444"/>
      <c r="J13" s="4444"/>
      <c r="K13" s="4444"/>
      <c r="L13" s="4444"/>
      <c r="M13" s="4444"/>
      <c r="N13" s="4445"/>
      <c r="O13" s="4437">
        <v>102</v>
      </c>
      <c r="P13" s="4439" t="s">
        <v>61</v>
      </c>
      <c r="Q13" s="4439"/>
      <c r="R13" s="596"/>
      <c r="S13" s="4449">
        <f>+Application!S11</f>
        <v>0</v>
      </c>
      <c r="T13" s="4450"/>
      <c r="U13" s="4450"/>
      <c r="V13" s="4450"/>
      <c r="W13" s="4450"/>
      <c r="X13" s="4450"/>
      <c r="Y13" s="4450"/>
      <c r="Z13" s="4451"/>
      <c r="AG13" s="1691"/>
      <c r="BA13" s="868">
        <v>114</v>
      </c>
      <c r="BB13" s="845" t="s">
        <v>2220</v>
      </c>
      <c r="BC13" s="866">
        <f>+S25</f>
        <v>0</v>
      </c>
    </row>
    <row r="14" spans="1:55" ht="20.149999999999999" customHeight="1" x14ac:dyDescent="0.3">
      <c r="B14" s="1730"/>
      <c r="C14" s="4438"/>
      <c r="D14" s="4441"/>
      <c r="E14" s="4441"/>
      <c r="F14" s="4442"/>
      <c r="G14" s="4446"/>
      <c r="H14" s="4447"/>
      <c r="I14" s="4447"/>
      <c r="J14" s="4447"/>
      <c r="K14" s="4447"/>
      <c r="L14" s="4447"/>
      <c r="M14" s="4447"/>
      <c r="N14" s="4448"/>
      <c r="O14" s="4438"/>
      <c r="P14" s="4441"/>
      <c r="Q14" s="4441"/>
      <c r="R14" s="597"/>
      <c r="S14" s="4452">
        <f>+Application!S12</f>
        <v>0</v>
      </c>
      <c r="T14" s="4453"/>
      <c r="U14" s="4453"/>
      <c r="V14" s="4453"/>
      <c r="W14" s="4453"/>
      <c r="X14" s="4453"/>
      <c r="Y14" s="4453"/>
      <c r="Z14" s="4454"/>
      <c r="BA14" s="868">
        <v>104</v>
      </c>
      <c r="BB14" s="845" t="s">
        <v>2221</v>
      </c>
      <c r="BC14" s="869">
        <f>+S15</f>
        <v>0</v>
      </c>
    </row>
    <row r="15" spans="1:55" ht="20.149999999999999" customHeight="1" x14ac:dyDescent="0.3">
      <c r="B15" s="1730"/>
      <c r="C15" s="4485">
        <v>103</v>
      </c>
      <c r="D15" s="4439" t="s">
        <v>1719</v>
      </c>
      <c r="E15" s="4496" t="s">
        <v>1720</v>
      </c>
      <c r="F15" s="4497"/>
      <c r="G15" s="1822"/>
      <c r="H15" s="1823"/>
      <c r="I15" s="1823"/>
      <c r="J15" s="1823"/>
      <c r="K15" s="1823"/>
      <c r="L15" s="1823"/>
      <c r="M15" s="1824"/>
      <c r="N15" s="4524"/>
      <c r="O15" s="4485">
        <v>104</v>
      </c>
      <c r="P15" s="1161" t="s">
        <v>1721</v>
      </c>
      <c r="Q15" s="4496" t="s">
        <v>1722</v>
      </c>
      <c r="R15" s="4497"/>
      <c r="S15" s="4478"/>
      <c r="T15" s="4479"/>
      <c r="U15" s="4479"/>
      <c r="V15" s="4479"/>
      <c r="W15" s="4479"/>
      <c r="X15" s="4479"/>
      <c r="Y15" s="4479"/>
      <c r="Z15" s="4690" t="s">
        <v>64</v>
      </c>
      <c r="BA15" s="868">
        <v>161</v>
      </c>
      <c r="BB15" s="845" t="s">
        <v>2222</v>
      </c>
      <c r="BC15" s="866">
        <f>+G79</f>
        <v>0</v>
      </c>
    </row>
    <row r="16" spans="1:55" ht="20.149999999999999" customHeight="1" x14ac:dyDescent="0.3">
      <c r="B16" s="1730"/>
      <c r="C16" s="4486"/>
      <c r="D16" s="4495"/>
      <c r="E16" s="4480" t="s">
        <v>73</v>
      </c>
      <c r="F16" s="4481"/>
      <c r="G16" s="1797"/>
      <c r="H16" s="1798"/>
      <c r="I16" s="1798"/>
      <c r="J16" s="1798"/>
      <c r="K16" s="1798"/>
      <c r="L16" s="1798"/>
      <c r="M16" s="1860"/>
      <c r="N16" s="4525"/>
      <c r="O16" s="4486"/>
      <c r="P16" s="4480" t="s">
        <v>1723</v>
      </c>
      <c r="Q16" s="4482"/>
      <c r="R16" s="4483"/>
      <c r="S16" s="4484"/>
      <c r="T16" s="1982"/>
      <c r="U16" s="1982"/>
      <c r="V16" s="1982"/>
      <c r="W16" s="1982"/>
      <c r="X16" s="1982"/>
      <c r="Y16" s="1982"/>
      <c r="Z16" s="4691"/>
      <c r="BA16" s="868">
        <v>121</v>
      </c>
      <c r="BB16" s="845" t="s">
        <v>2223</v>
      </c>
      <c r="BC16" s="866">
        <f>+G36</f>
        <v>0</v>
      </c>
    </row>
    <row r="17" spans="1:57" ht="20.149999999999999" customHeight="1" x14ac:dyDescent="0.3">
      <c r="B17" s="1730"/>
      <c r="C17" s="4485">
        <v>105</v>
      </c>
      <c r="D17" s="4487" t="s">
        <v>1724</v>
      </c>
      <c r="E17" s="4488"/>
      <c r="F17" s="4489"/>
      <c r="G17" s="1746"/>
      <c r="H17" s="1747"/>
      <c r="I17" s="1747"/>
      <c r="J17" s="1747"/>
      <c r="K17" s="1747"/>
      <c r="L17" s="1747"/>
      <c r="M17" s="1747"/>
      <c r="N17" s="4500" t="s">
        <v>1427</v>
      </c>
      <c r="O17" s="4490">
        <v>106</v>
      </c>
      <c r="P17" s="4492" t="s">
        <v>1725</v>
      </c>
      <c r="Q17" s="4493"/>
      <c r="R17" s="4494"/>
      <c r="S17" s="4710"/>
      <c r="T17" s="4711"/>
      <c r="U17" s="4711"/>
      <c r="V17" s="4711"/>
      <c r="W17" s="4711"/>
      <c r="X17" s="4711"/>
      <c r="Y17" s="4711"/>
      <c r="Z17" s="1208"/>
      <c r="BA17" s="868">
        <v>105</v>
      </c>
      <c r="BB17" s="845" t="s">
        <v>2224</v>
      </c>
      <c r="BC17" s="866">
        <f>+G17</f>
        <v>0</v>
      </c>
      <c r="BD17" s="3"/>
    </row>
    <row r="18" spans="1:57" s="3" customFormat="1" ht="20.149999999999999" customHeight="1" x14ac:dyDescent="0.3">
      <c r="A18" s="1"/>
      <c r="B18" s="1730"/>
      <c r="C18" s="4486"/>
      <c r="D18" s="4495" t="s">
        <v>1726</v>
      </c>
      <c r="E18" s="4498"/>
      <c r="F18" s="4499"/>
      <c r="G18" s="1748"/>
      <c r="H18" s="1749"/>
      <c r="I18" s="1749"/>
      <c r="J18" s="1749"/>
      <c r="K18" s="1749"/>
      <c r="L18" s="1749"/>
      <c r="M18" s="1749"/>
      <c r="N18" s="4501"/>
      <c r="O18" s="4491"/>
      <c r="P18" s="4480" t="s">
        <v>2701</v>
      </c>
      <c r="Q18" s="4482"/>
      <c r="R18" s="4483"/>
      <c r="S18" s="4696"/>
      <c r="T18" s="4697"/>
      <c r="U18" s="4697"/>
      <c r="V18" s="4697"/>
      <c r="W18" s="4697"/>
      <c r="X18" s="4697"/>
      <c r="Y18" s="4697"/>
      <c r="Z18" s="1197" t="s">
        <v>64</v>
      </c>
      <c r="BA18" s="868">
        <v>107</v>
      </c>
      <c r="BB18" s="845" t="s">
        <v>2225</v>
      </c>
      <c r="BC18" s="866">
        <f>+G19</f>
        <v>0</v>
      </c>
      <c r="BE18" s="2"/>
    </row>
    <row r="19" spans="1:57" s="3" customFormat="1" ht="20.149999999999999" customHeight="1" x14ac:dyDescent="0.3">
      <c r="A19" s="1"/>
      <c r="B19" s="1730"/>
      <c r="C19" s="4485">
        <v>107</v>
      </c>
      <c r="D19" s="4487" t="s">
        <v>1509</v>
      </c>
      <c r="E19" s="4488"/>
      <c r="F19" s="4489"/>
      <c r="G19" s="1746"/>
      <c r="H19" s="1747"/>
      <c r="I19" s="1747"/>
      <c r="J19" s="1747"/>
      <c r="K19" s="1747"/>
      <c r="L19" s="1747"/>
      <c r="M19" s="1747"/>
      <c r="N19" s="4500" t="s">
        <v>1427</v>
      </c>
      <c r="O19" s="4490">
        <v>108</v>
      </c>
      <c r="P19" s="4439" t="s">
        <v>1727</v>
      </c>
      <c r="Q19" s="4496" t="s">
        <v>1728</v>
      </c>
      <c r="R19" s="4497"/>
      <c r="S19" s="4712"/>
      <c r="T19" s="4713"/>
      <c r="U19" s="4713"/>
      <c r="V19" s="4713"/>
      <c r="W19" s="4713"/>
      <c r="X19" s="4713"/>
      <c r="Y19" s="4713"/>
      <c r="Z19" s="4717"/>
      <c r="BA19" s="868">
        <v>234</v>
      </c>
      <c r="BB19" s="845" t="s">
        <v>2226</v>
      </c>
      <c r="BC19" s="866">
        <f>+S180</f>
        <v>0</v>
      </c>
      <c r="BE19" s="2"/>
    </row>
    <row r="20" spans="1:57" s="3" customFormat="1" ht="19.5" customHeight="1" x14ac:dyDescent="0.3">
      <c r="A20" s="1"/>
      <c r="B20" s="1730"/>
      <c r="C20" s="4486"/>
      <c r="D20" s="4495"/>
      <c r="E20" s="4498"/>
      <c r="F20" s="4499"/>
      <c r="G20" s="3110"/>
      <c r="H20" s="3111"/>
      <c r="I20" s="3111"/>
      <c r="J20" s="3111"/>
      <c r="K20" s="3111"/>
      <c r="L20" s="3111"/>
      <c r="M20" s="3111"/>
      <c r="N20" s="4501"/>
      <c r="O20" s="4491"/>
      <c r="P20" s="4495"/>
      <c r="Q20" s="4480" t="s">
        <v>1729</v>
      </c>
      <c r="R20" s="4481"/>
      <c r="S20" s="4714"/>
      <c r="T20" s="4715"/>
      <c r="U20" s="4715"/>
      <c r="V20" s="4715"/>
      <c r="W20" s="4715"/>
      <c r="X20" s="4715"/>
      <c r="Y20" s="4715"/>
      <c r="Z20" s="4718"/>
      <c r="BA20" s="868">
        <v>102</v>
      </c>
      <c r="BB20" s="845" t="s">
        <v>2227</v>
      </c>
      <c r="BC20" s="869">
        <f>+S14</f>
        <v>0</v>
      </c>
      <c r="BE20" s="2"/>
    </row>
    <row r="21" spans="1:57" s="3" customFormat="1" ht="20.149999999999999" customHeight="1" x14ac:dyDescent="0.3">
      <c r="A21" s="1"/>
      <c r="B21" s="1730"/>
      <c r="C21" s="4437">
        <v>109</v>
      </c>
      <c r="D21" s="4439" t="s">
        <v>1730</v>
      </c>
      <c r="E21" s="4488"/>
      <c r="F21" s="4489"/>
      <c r="G21" s="3025"/>
      <c r="H21" s="3026"/>
      <c r="I21" s="3026"/>
      <c r="J21" s="3026"/>
      <c r="K21" s="3026"/>
      <c r="L21" s="3026"/>
      <c r="M21" s="4505"/>
      <c r="N21" s="1207" t="s">
        <v>2394</v>
      </c>
      <c r="O21" s="4490">
        <v>110</v>
      </c>
      <c r="P21" s="4439" t="s">
        <v>1731</v>
      </c>
      <c r="Q21" s="4439"/>
      <c r="R21" s="4440"/>
      <c r="S21" s="1746"/>
      <c r="T21" s="1747"/>
      <c r="U21" s="1747"/>
      <c r="V21" s="1747"/>
      <c r="W21" s="1747"/>
      <c r="X21" s="1747"/>
      <c r="Y21" s="1747"/>
      <c r="Z21" s="4690" t="s">
        <v>1732</v>
      </c>
      <c r="BA21" s="868">
        <v>120</v>
      </c>
      <c r="BB21" s="845" t="s">
        <v>2228</v>
      </c>
      <c r="BC21" s="866">
        <f>+S32</f>
        <v>0</v>
      </c>
      <c r="BE21" s="2"/>
    </row>
    <row r="22" spans="1:57" s="3" customFormat="1" ht="20.149999999999999" customHeight="1" x14ac:dyDescent="0.3">
      <c r="A22" s="1"/>
      <c r="B22" s="1730"/>
      <c r="C22" s="4474"/>
      <c r="D22" s="4495"/>
      <c r="E22" s="4482"/>
      <c r="F22" s="4483"/>
      <c r="G22" s="4506"/>
      <c r="H22" s="4507"/>
      <c r="I22" s="4507"/>
      <c r="J22" s="4507"/>
      <c r="K22" s="4507"/>
      <c r="L22" s="4507"/>
      <c r="M22" s="4508"/>
      <c r="N22" s="1195" t="s">
        <v>1433</v>
      </c>
      <c r="O22" s="4504"/>
      <c r="P22" s="4441"/>
      <c r="Q22" s="4441"/>
      <c r="R22" s="4442"/>
      <c r="S22" s="2349"/>
      <c r="T22" s="2350"/>
      <c r="U22" s="2350"/>
      <c r="V22" s="2350"/>
      <c r="W22" s="2350"/>
      <c r="X22" s="2350"/>
      <c r="Y22" s="2350"/>
      <c r="Z22" s="4691"/>
      <c r="BA22" s="1158"/>
      <c r="BB22" s="845"/>
      <c r="BC22" s="340"/>
    </row>
    <row r="23" spans="1:57" s="3" customFormat="1" ht="19.5" customHeight="1" x14ac:dyDescent="0.3">
      <c r="A23" s="1"/>
      <c r="B23" s="2840"/>
      <c r="C23" s="4437">
        <v>111</v>
      </c>
      <c r="D23" s="4510" t="s">
        <v>1733</v>
      </c>
      <c r="E23" s="4439"/>
      <c r="F23" s="4440"/>
      <c r="G23" s="1822"/>
      <c r="H23" s="1823"/>
      <c r="I23" s="1823"/>
      <c r="J23" s="1823"/>
      <c r="K23" s="1823"/>
      <c r="L23" s="1823"/>
      <c r="M23" s="1823"/>
      <c r="N23" s="1207" t="s">
        <v>2394</v>
      </c>
      <c r="O23" s="4490">
        <v>112</v>
      </c>
      <c r="P23" s="4439" t="s">
        <v>1734</v>
      </c>
      <c r="Q23" s="4439"/>
      <c r="R23" s="4440"/>
      <c r="S23" s="1746"/>
      <c r="T23" s="1747"/>
      <c r="U23" s="1747"/>
      <c r="V23" s="1747"/>
      <c r="W23" s="1747"/>
      <c r="X23" s="1747"/>
      <c r="Y23" s="1747"/>
      <c r="Z23" s="4690" t="s">
        <v>1427</v>
      </c>
      <c r="BA23" s="1158"/>
      <c r="BB23" s="845"/>
      <c r="BC23" s="340"/>
    </row>
    <row r="24" spans="1:57" s="3" customFormat="1" ht="19.5" customHeight="1" x14ac:dyDescent="0.3">
      <c r="A24" s="1"/>
      <c r="B24" s="2840"/>
      <c r="C24" s="4438"/>
      <c r="D24" s="4511"/>
      <c r="E24" s="4495"/>
      <c r="F24" s="4512"/>
      <c r="G24" s="4502"/>
      <c r="H24" s="4503"/>
      <c r="I24" s="4503"/>
      <c r="J24" s="4503"/>
      <c r="K24" s="4503"/>
      <c r="L24" s="4503"/>
      <c r="M24" s="4503"/>
      <c r="N24" s="1195" t="s">
        <v>1433</v>
      </c>
      <c r="O24" s="4491"/>
      <c r="P24" s="4441"/>
      <c r="Q24" s="4441"/>
      <c r="R24" s="4442"/>
      <c r="S24" s="2349"/>
      <c r="T24" s="2350"/>
      <c r="U24" s="2350"/>
      <c r="V24" s="2350"/>
      <c r="W24" s="2350"/>
      <c r="X24" s="2350"/>
      <c r="Y24" s="2350"/>
      <c r="Z24" s="4691"/>
      <c r="BA24" s="1"/>
      <c r="BB24" s="1"/>
      <c r="BC24" s="340"/>
    </row>
    <row r="25" spans="1:57" s="3" customFormat="1" ht="19.5" customHeight="1" x14ac:dyDescent="0.3">
      <c r="A25" s="1"/>
      <c r="B25" s="2840"/>
      <c r="C25" s="4438"/>
      <c r="D25" s="4510" t="s">
        <v>1735</v>
      </c>
      <c r="E25" s="4439"/>
      <c r="F25" s="4440"/>
      <c r="G25" s="1822"/>
      <c r="H25" s="1823"/>
      <c r="I25" s="1823"/>
      <c r="J25" s="1823"/>
      <c r="K25" s="1823"/>
      <c r="L25" s="1823"/>
      <c r="M25" s="1824"/>
      <c r="N25" s="1207" t="s">
        <v>2394</v>
      </c>
      <c r="O25" s="4485">
        <v>114</v>
      </c>
      <c r="P25" s="4439" t="s">
        <v>1737</v>
      </c>
      <c r="Q25" s="4496" t="s">
        <v>1738</v>
      </c>
      <c r="R25" s="4497"/>
      <c r="S25" s="1822"/>
      <c r="T25" s="1823"/>
      <c r="U25" s="1823"/>
      <c r="V25" s="1823"/>
      <c r="W25" s="1823"/>
      <c r="X25" s="1823"/>
      <c r="Y25" s="1823"/>
      <c r="Z25" s="4690" t="s">
        <v>1739</v>
      </c>
      <c r="BA25" s="1"/>
      <c r="BB25" s="1"/>
      <c r="BC25" s="340"/>
    </row>
    <row r="26" spans="1:57" s="3" customFormat="1" ht="19.5" customHeight="1" x14ac:dyDescent="0.3">
      <c r="A26" s="1"/>
      <c r="B26" s="2840"/>
      <c r="C26" s="4474"/>
      <c r="D26" s="4511"/>
      <c r="E26" s="4495"/>
      <c r="F26" s="4512"/>
      <c r="G26" s="4502"/>
      <c r="H26" s="4503"/>
      <c r="I26" s="4503"/>
      <c r="J26" s="4503"/>
      <c r="K26" s="4503"/>
      <c r="L26" s="4503"/>
      <c r="M26" s="4509"/>
      <c r="N26" s="1195" t="s">
        <v>1433</v>
      </c>
      <c r="O26" s="4486"/>
      <c r="P26" s="4495"/>
      <c r="Q26" s="4480" t="s">
        <v>1740</v>
      </c>
      <c r="R26" s="4481"/>
      <c r="S26" s="1748"/>
      <c r="T26" s="1749"/>
      <c r="U26" s="1749"/>
      <c r="V26" s="1749"/>
      <c r="W26" s="1749"/>
      <c r="X26" s="1749"/>
      <c r="Y26" s="1749"/>
      <c r="Z26" s="4691"/>
      <c r="BA26" s="1"/>
      <c r="BB26" s="1"/>
      <c r="BC26" s="340"/>
    </row>
    <row r="27" spans="1:57" s="3" customFormat="1" ht="20.149999999999999" customHeight="1" x14ac:dyDescent="0.3">
      <c r="A27" s="1"/>
      <c r="B27" s="2840"/>
      <c r="C27" s="4437">
        <v>113</v>
      </c>
      <c r="D27" s="4439" t="s">
        <v>1736</v>
      </c>
      <c r="E27" s="4439"/>
      <c r="F27" s="4440"/>
      <c r="G27" s="2103"/>
      <c r="H27" s="2104"/>
      <c r="I27" s="2104"/>
      <c r="J27" s="2104"/>
      <c r="K27" s="2104"/>
      <c r="L27" s="2104"/>
      <c r="M27" s="2104"/>
      <c r="N27" s="4524"/>
      <c r="O27" s="4437">
        <v>128</v>
      </c>
      <c r="P27" s="4439" t="s">
        <v>2229</v>
      </c>
      <c r="Q27" s="4439"/>
      <c r="R27" s="4440"/>
      <c r="S27" s="1746"/>
      <c r="T27" s="1747"/>
      <c r="U27" s="1747"/>
      <c r="V27" s="1747"/>
      <c r="W27" s="1747"/>
      <c r="X27" s="1747"/>
      <c r="Y27" s="1747"/>
      <c r="Z27" s="4717"/>
      <c r="BA27" s="1"/>
      <c r="BB27" s="1"/>
      <c r="BC27" s="340"/>
    </row>
    <row r="28" spans="1:57" s="3" customFormat="1" ht="20.149999999999999" customHeight="1" x14ac:dyDescent="0.3">
      <c r="A28" s="1"/>
      <c r="B28" s="2840"/>
      <c r="C28" s="4474"/>
      <c r="D28" s="4495"/>
      <c r="E28" s="4495"/>
      <c r="F28" s="4512"/>
      <c r="G28" s="2105"/>
      <c r="H28" s="2106"/>
      <c r="I28" s="2106"/>
      <c r="J28" s="2106"/>
      <c r="K28" s="2106"/>
      <c r="L28" s="2106"/>
      <c r="M28" s="2106"/>
      <c r="N28" s="4525"/>
      <c r="O28" s="4474"/>
      <c r="P28" s="4495"/>
      <c r="Q28" s="4495"/>
      <c r="R28" s="4512"/>
      <c r="S28" s="1748"/>
      <c r="T28" s="1749"/>
      <c r="U28" s="1749"/>
      <c r="V28" s="1749"/>
      <c r="W28" s="1749"/>
      <c r="X28" s="1749"/>
      <c r="Y28" s="1749"/>
      <c r="Z28" s="4718"/>
      <c r="BA28" s="1"/>
      <c r="BB28" s="1"/>
      <c r="BC28" s="340"/>
    </row>
    <row r="29" spans="1:57" s="3" customFormat="1" ht="20.149999999999999" customHeight="1" x14ac:dyDescent="0.3">
      <c r="A29" s="1"/>
      <c r="B29" s="2840"/>
      <c r="C29" s="4437">
        <v>115</v>
      </c>
      <c r="D29" s="4439" t="s">
        <v>1741</v>
      </c>
      <c r="E29" s="4439"/>
      <c r="F29" s="4440"/>
      <c r="G29" s="1746"/>
      <c r="H29" s="1747"/>
      <c r="I29" s="1747"/>
      <c r="J29" s="1747"/>
      <c r="K29" s="1747"/>
      <c r="L29" s="1747"/>
      <c r="M29" s="1747"/>
      <c r="N29" s="4524"/>
      <c r="O29" s="4438"/>
      <c r="P29" s="4441"/>
      <c r="Q29" s="4441"/>
      <c r="R29" s="4442"/>
      <c r="S29" s="2349"/>
      <c r="T29" s="2350"/>
      <c r="U29" s="2350"/>
      <c r="V29" s="2350"/>
      <c r="W29" s="2350"/>
      <c r="X29" s="2350"/>
      <c r="Y29" s="2350"/>
      <c r="Z29" s="4719"/>
      <c r="BA29" s="1"/>
      <c r="BB29" s="1"/>
      <c r="BC29" s="340"/>
    </row>
    <row r="30" spans="1:57" s="3" customFormat="1" ht="20.149999999999999" customHeight="1" thickBot="1" x14ac:dyDescent="0.35">
      <c r="A30" s="1"/>
      <c r="B30" s="3112"/>
      <c r="C30" s="4513"/>
      <c r="D30" s="4514"/>
      <c r="E30" s="4514"/>
      <c r="F30" s="4515"/>
      <c r="G30" s="1758"/>
      <c r="H30" s="1759"/>
      <c r="I30" s="1759"/>
      <c r="J30" s="1759"/>
      <c r="K30" s="1759"/>
      <c r="L30" s="1759"/>
      <c r="M30" s="1759"/>
      <c r="N30" s="4526"/>
      <c r="O30" s="4513"/>
      <c r="P30" s="4514"/>
      <c r="Q30" s="4514"/>
      <c r="R30" s="4515"/>
      <c r="S30" s="1758"/>
      <c r="T30" s="1759"/>
      <c r="U30" s="1759"/>
      <c r="V30" s="1759"/>
      <c r="W30" s="1759"/>
      <c r="X30" s="1759"/>
      <c r="Y30" s="1759"/>
      <c r="Z30" s="4720"/>
      <c r="BA30" s="1"/>
      <c r="BB30" s="1"/>
      <c r="BC30" s="340"/>
    </row>
    <row r="31" spans="1:57" s="3" customFormat="1" ht="20.149999999999999" customHeight="1" thickBot="1" x14ac:dyDescent="0.35">
      <c r="A31"/>
      <c r="B31" s="1136"/>
      <c r="C31" s="1136"/>
      <c r="D31" s="1136"/>
      <c r="E31" s="1136"/>
      <c r="F31" s="59"/>
      <c r="G31" s="59"/>
      <c r="H31" s="59"/>
      <c r="I31"/>
      <c r="J31" s="932"/>
      <c r="K31" s="1159"/>
      <c r="L31" s="1159"/>
      <c r="M31" s="1159"/>
      <c r="N31" s="1159"/>
      <c r="O31" s="1159"/>
      <c r="P31" s="1159"/>
      <c r="Q31" s="1159"/>
      <c r="R31" s="1159"/>
      <c r="S31" s="1159"/>
      <c r="T31" s="1159"/>
      <c r="U31" s="1159"/>
      <c r="V31" s="1159"/>
      <c r="W31" s="1159"/>
      <c r="X31" s="1159"/>
      <c r="Y31" s="1159"/>
      <c r="Z31" s="1159"/>
      <c r="BA31" s="1"/>
      <c r="BB31" s="1"/>
      <c r="BC31" s="340"/>
    </row>
    <row r="32" spans="1:57" s="3" customFormat="1" ht="20.149999999999999" customHeight="1" x14ac:dyDescent="0.3">
      <c r="A32" s="1"/>
      <c r="B32" s="4027" t="s">
        <v>1742</v>
      </c>
      <c r="C32" s="4529">
        <v>117</v>
      </c>
      <c r="D32" s="4457" t="s">
        <v>1743</v>
      </c>
      <c r="E32" s="4530"/>
      <c r="F32" s="4531"/>
      <c r="G32" s="4523"/>
      <c r="H32" s="3870"/>
      <c r="I32" s="3870"/>
      <c r="J32" s="3870"/>
      <c r="K32" s="3870"/>
      <c r="L32" s="3870"/>
      <c r="M32" s="3870"/>
      <c r="N32" s="4538"/>
      <c r="O32" s="4532">
        <v>120</v>
      </c>
      <c r="P32" s="4457" t="s">
        <v>1744</v>
      </c>
      <c r="Q32" s="4545"/>
      <c r="R32" s="4546"/>
      <c r="S32" s="4523"/>
      <c r="T32" s="3870"/>
      <c r="U32" s="3870"/>
      <c r="V32" s="3870"/>
      <c r="W32" s="3870"/>
      <c r="X32" s="3870"/>
      <c r="Y32" s="3870"/>
      <c r="Z32" s="4721" t="s">
        <v>1427</v>
      </c>
      <c r="BA32" s="1"/>
      <c r="BB32" s="1"/>
      <c r="BC32" s="340"/>
    </row>
    <row r="33" spans="1:55" s="3" customFormat="1" ht="20.149999999999999" customHeight="1" x14ac:dyDescent="0.3">
      <c r="A33" s="1"/>
      <c r="B33" s="4527"/>
      <c r="C33" s="4517"/>
      <c r="D33" s="4519"/>
      <c r="E33" s="4533"/>
      <c r="F33" s="4534"/>
      <c r="G33" s="1748"/>
      <c r="H33" s="1749"/>
      <c r="I33" s="1749"/>
      <c r="J33" s="1749"/>
      <c r="K33" s="1749"/>
      <c r="L33" s="1749"/>
      <c r="M33" s="1749"/>
      <c r="N33" s="4525"/>
      <c r="O33" s="4486"/>
      <c r="P33" s="4522"/>
      <c r="Q33" s="4482"/>
      <c r="R33" s="4483"/>
      <c r="S33" s="2349"/>
      <c r="T33" s="2350"/>
      <c r="U33" s="2350"/>
      <c r="V33" s="2350"/>
      <c r="W33" s="2350"/>
      <c r="X33" s="2350"/>
      <c r="Y33" s="2350"/>
      <c r="Z33" s="4693"/>
      <c r="BA33" s="1"/>
      <c r="BB33" s="1"/>
      <c r="BC33" s="340"/>
    </row>
    <row r="34" spans="1:55" s="3" customFormat="1" ht="20.149999999999999" customHeight="1" x14ac:dyDescent="0.3">
      <c r="A34" s="1"/>
      <c r="B34" s="4527"/>
      <c r="C34" s="4516">
        <v>119</v>
      </c>
      <c r="D34" s="4518" t="s">
        <v>1745</v>
      </c>
      <c r="E34" s="4520" t="s">
        <v>1746</v>
      </c>
      <c r="F34" s="4521"/>
      <c r="G34" s="1822"/>
      <c r="H34" s="1823"/>
      <c r="I34" s="1823"/>
      <c r="J34" s="1823"/>
      <c r="K34" s="1823"/>
      <c r="L34" s="1823"/>
      <c r="M34" s="1823"/>
      <c r="N34" s="1207"/>
      <c r="O34" s="4485">
        <v>116</v>
      </c>
      <c r="P34" s="4518" t="s">
        <v>2262</v>
      </c>
      <c r="Q34" s="4488"/>
      <c r="R34" s="4489"/>
      <c r="S34" s="1746"/>
      <c r="T34" s="1747"/>
      <c r="U34" s="1747"/>
      <c r="V34" s="1747"/>
      <c r="W34" s="1747"/>
      <c r="X34" s="1747"/>
      <c r="Y34" s="1747"/>
      <c r="Z34" s="4692" t="s">
        <v>1427</v>
      </c>
      <c r="BA34" s="1"/>
      <c r="BB34" s="1"/>
      <c r="BC34" s="340"/>
    </row>
    <row r="35" spans="1:55" s="3" customFormat="1" ht="20.149999999999999" customHeight="1" x14ac:dyDescent="0.3">
      <c r="A35" s="1"/>
      <c r="B35" s="4527"/>
      <c r="C35" s="4517"/>
      <c r="D35" s="4519"/>
      <c r="E35" s="4533" t="s">
        <v>81</v>
      </c>
      <c r="F35" s="4534"/>
      <c r="G35" s="1797"/>
      <c r="H35" s="1798"/>
      <c r="I35" s="1798"/>
      <c r="J35" s="1798"/>
      <c r="K35" s="1798"/>
      <c r="L35" s="1798"/>
      <c r="M35" s="1798"/>
      <c r="N35" s="1195" t="s">
        <v>62</v>
      </c>
      <c r="O35" s="4486"/>
      <c r="P35" s="4522"/>
      <c r="Q35" s="4482"/>
      <c r="R35" s="4483"/>
      <c r="S35" s="2349"/>
      <c r="T35" s="2350"/>
      <c r="U35" s="2350"/>
      <c r="V35" s="2350"/>
      <c r="W35" s="2350"/>
      <c r="X35" s="2350"/>
      <c r="Y35" s="2350"/>
      <c r="Z35" s="4693"/>
      <c r="BA35" s="1"/>
      <c r="BB35" s="1"/>
      <c r="BC35" s="340"/>
    </row>
    <row r="36" spans="1:55" s="3" customFormat="1" ht="20.149999999999999" customHeight="1" x14ac:dyDescent="0.3">
      <c r="A36" s="1"/>
      <c r="B36" s="4527"/>
      <c r="C36" s="2379">
        <v>121</v>
      </c>
      <c r="D36" s="4518" t="s">
        <v>1747</v>
      </c>
      <c r="E36" s="4520" t="s">
        <v>72</v>
      </c>
      <c r="F36" s="4521"/>
      <c r="G36" s="1822"/>
      <c r="H36" s="1823"/>
      <c r="I36" s="1823"/>
      <c r="J36" s="1823"/>
      <c r="K36" s="1823"/>
      <c r="L36" s="1823"/>
      <c r="M36" s="1823"/>
      <c r="N36" s="4524"/>
      <c r="O36" s="4516">
        <v>118</v>
      </c>
      <c r="P36" s="4518" t="s">
        <v>1748</v>
      </c>
      <c r="Q36" s="4488"/>
      <c r="R36" s="4489"/>
      <c r="S36" s="1746"/>
      <c r="T36" s="1747"/>
      <c r="U36" s="1747"/>
      <c r="V36" s="1747"/>
      <c r="W36" s="1747"/>
      <c r="X36" s="1747"/>
      <c r="Y36" s="1747"/>
      <c r="Z36" s="4692" t="s">
        <v>62</v>
      </c>
      <c r="BA36" s="1"/>
      <c r="BB36" s="1"/>
      <c r="BC36" s="340"/>
    </row>
    <row r="37" spans="1:55" s="3" customFormat="1" ht="20.149999999999999" customHeight="1" thickBot="1" x14ac:dyDescent="0.35">
      <c r="A37" s="1"/>
      <c r="B37" s="4528"/>
      <c r="C37" s="2380"/>
      <c r="D37" s="4460"/>
      <c r="E37" s="4535" t="s">
        <v>73</v>
      </c>
      <c r="F37" s="4536"/>
      <c r="G37" s="1826"/>
      <c r="H37" s="1827"/>
      <c r="I37" s="1827"/>
      <c r="J37" s="1827"/>
      <c r="K37" s="1827"/>
      <c r="L37" s="1827"/>
      <c r="M37" s="1827"/>
      <c r="N37" s="4526"/>
      <c r="O37" s="4537"/>
      <c r="P37" s="4460"/>
      <c r="Q37" s="4548"/>
      <c r="R37" s="4549"/>
      <c r="S37" s="1758"/>
      <c r="T37" s="1759"/>
      <c r="U37" s="1759"/>
      <c r="V37" s="1759"/>
      <c r="W37" s="1759"/>
      <c r="X37" s="1759"/>
      <c r="Y37" s="1759"/>
      <c r="Z37" s="4694"/>
      <c r="BA37" s="1"/>
      <c r="BB37" s="1"/>
      <c r="BC37" s="340"/>
    </row>
    <row r="38" spans="1:55" s="3" customFormat="1" ht="20.149999999999999" customHeight="1" thickBot="1" x14ac:dyDescent="0.35">
      <c r="A38"/>
      <c r="B38" s="1136"/>
      <c r="C38" s="1136"/>
      <c r="D38" s="1136"/>
      <c r="E38" s="1136"/>
      <c r="F38" s="59"/>
      <c r="G38" s="59"/>
      <c r="H38" s="59"/>
      <c r="I38"/>
      <c r="J38" s="932"/>
      <c r="K38" s="1159"/>
      <c r="L38" s="1159"/>
      <c r="M38" s="1159"/>
      <c r="N38" s="1159"/>
      <c r="O38" s="1159"/>
      <c r="P38" s="1159"/>
      <c r="Q38" s="1159"/>
      <c r="R38" s="1159"/>
      <c r="S38" s="1159"/>
      <c r="T38" s="1159"/>
      <c r="U38" s="1159"/>
      <c r="V38" s="1159"/>
      <c r="W38" s="1159"/>
      <c r="X38" s="1159"/>
      <c r="Y38" s="1159"/>
      <c r="Z38" s="1159"/>
      <c r="BA38" s="1"/>
      <c r="BB38" s="1"/>
      <c r="BC38" s="340"/>
    </row>
    <row r="39" spans="1:55" s="3" customFormat="1" ht="20.149999999999999" customHeight="1" x14ac:dyDescent="0.3">
      <c r="A39" s="1"/>
      <c r="B39" s="2322" t="s">
        <v>1749</v>
      </c>
      <c r="C39" s="4532">
        <v>123</v>
      </c>
      <c r="D39" s="4457" t="s">
        <v>1749</v>
      </c>
      <c r="E39" s="4530" t="s">
        <v>72</v>
      </c>
      <c r="F39" s="4531"/>
      <c r="G39" s="1850"/>
      <c r="H39" s="1851"/>
      <c r="I39" s="1851"/>
      <c r="J39" s="1851"/>
      <c r="K39" s="1851"/>
      <c r="L39" s="1851"/>
      <c r="M39" s="1852"/>
      <c r="N39" s="4538"/>
      <c r="O39" s="4529">
        <v>124</v>
      </c>
      <c r="P39" s="4457" t="s">
        <v>1750</v>
      </c>
      <c r="Q39" s="4545"/>
      <c r="R39" s="4546"/>
      <c r="S39" s="3870"/>
      <c r="T39" s="3870"/>
      <c r="U39" s="3870"/>
      <c r="V39" s="3870"/>
      <c r="W39" s="3870"/>
      <c r="X39" s="3870"/>
      <c r="Y39" s="3870"/>
      <c r="Z39" s="4722" t="s">
        <v>83</v>
      </c>
      <c r="BA39" s="1"/>
      <c r="BB39" s="1"/>
      <c r="BC39" s="340"/>
    </row>
    <row r="40" spans="1:55" s="3" customFormat="1" ht="20.149999999999999" customHeight="1" x14ac:dyDescent="0.3">
      <c r="A40" s="1"/>
      <c r="B40" s="2840"/>
      <c r="C40" s="4486"/>
      <c r="D40" s="4519"/>
      <c r="E40" s="4533" t="s">
        <v>73</v>
      </c>
      <c r="F40" s="4534"/>
      <c r="G40" s="1797"/>
      <c r="H40" s="1798"/>
      <c r="I40" s="1798"/>
      <c r="J40" s="1798"/>
      <c r="K40" s="1798"/>
      <c r="L40" s="1798"/>
      <c r="M40" s="1860"/>
      <c r="N40" s="4525"/>
      <c r="O40" s="4517"/>
      <c r="P40" s="4493"/>
      <c r="Q40" s="4493"/>
      <c r="R40" s="4494"/>
      <c r="S40" s="1749"/>
      <c r="T40" s="1749"/>
      <c r="U40" s="1749"/>
      <c r="V40" s="1749"/>
      <c r="W40" s="1749"/>
      <c r="X40" s="1749"/>
      <c r="Y40" s="1749"/>
      <c r="Z40" s="4723"/>
      <c r="BA40" s="1"/>
      <c r="BB40" s="1"/>
      <c r="BC40" s="340"/>
    </row>
    <row r="41" spans="1:55" s="3" customFormat="1" ht="20.149999999999999" customHeight="1" x14ac:dyDescent="0.3">
      <c r="A41" s="1"/>
      <c r="B41" s="2840"/>
      <c r="C41" s="4485">
        <v>125</v>
      </c>
      <c r="D41" s="4518" t="s">
        <v>1751</v>
      </c>
      <c r="E41" s="4518"/>
      <c r="F41" s="4543"/>
      <c r="G41" s="2103"/>
      <c r="H41" s="2104"/>
      <c r="I41" s="2104"/>
      <c r="J41" s="2104"/>
      <c r="K41" s="2104"/>
      <c r="L41" s="2104"/>
      <c r="M41" s="4703"/>
      <c r="N41" s="4524"/>
      <c r="O41" s="4516">
        <v>127</v>
      </c>
      <c r="P41" s="4518" t="s">
        <v>1752</v>
      </c>
      <c r="Q41" s="4518"/>
      <c r="R41" s="4543"/>
      <c r="S41" s="2103"/>
      <c r="T41" s="2104"/>
      <c r="U41" s="2104"/>
      <c r="V41" s="2104"/>
      <c r="W41" s="2104"/>
      <c r="X41" s="2104"/>
      <c r="Y41" s="2104"/>
      <c r="Z41" s="4725"/>
      <c r="BA41" s="1"/>
      <c r="BB41" s="1"/>
      <c r="BC41" s="340"/>
    </row>
    <row r="42" spans="1:55" s="3" customFormat="1" ht="20.149999999999999" customHeight="1" thickBot="1" x14ac:dyDescent="0.35">
      <c r="A42" s="1"/>
      <c r="B42" s="3112"/>
      <c r="C42" s="4542"/>
      <c r="D42" s="4460"/>
      <c r="E42" s="4460"/>
      <c r="F42" s="4544"/>
      <c r="G42" s="2156"/>
      <c r="H42" s="2157"/>
      <c r="I42" s="2157"/>
      <c r="J42" s="2157"/>
      <c r="K42" s="2157"/>
      <c r="L42" s="2157"/>
      <c r="M42" s="4704"/>
      <c r="N42" s="4526"/>
      <c r="O42" s="4537"/>
      <c r="P42" s="4460"/>
      <c r="Q42" s="4460"/>
      <c r="R42" s="4544"/>
      <c r="S42" s="2156"/>
      <c r="T42" s="2157"/>
      <c r="U42" s="2157"/>
      <c r="V42" s="2157"/>
      <c r="W42" s="2157"/>
      <c r="X42" s="2157"/>
      <c r="Y42" s="2157"/>
      <c r="Z42" s="4726"/>
      <c r="BA42" s="1"/>
      <c r="BB42" s="1"/>
      <c r="BC42" s="340"/>
    </row>
    <row r="43" spans="1:55" s="3" customFormat="1" ht="20.149999999999999" customHeight="1" thickBot="1" x14ac:dyDescent="0.35">
      <c r="A43"/>
      <c r="B43" s="1136"/>
      <c r="C43" s="1136"/>
      <c r="D43" s="1136"/>
      <c r="E43" s="1136"/>
      <c r="F43" s="59"/>
      <c r="G43" s="59"/>
      <c r="H43" s="59"/>
      <c r="I43"/>
      <c r="J43" s="932"/>
      <c r="K43" s="1159"/>
      <c r="L43" s="1159"/>
      <c r="M43" s="1159"/>
      <c r="N43" s="1159"/>
      <c r="O43" s="1159"/>
      <c r="P43" s="1159"/>
      <c r="Q43" s="1159"/>
      <c r="R43" s="1159"/>
      <c r="S43" s="1159"/>
      <c r="T43" s="1159"/>
      <c r="U43" s="1159"/>
      <c r="V43" s="1159"/>
      <c r="W43" s="1159"/>
      <c r="X43" s="1159"/>
      <c r="Y43" s="1159"/>
      <c r="Z43" s="1159"/>
      <c r="BA43" s="1"/>
      <c r="BB43" s="1"/>
      <c r="BC43" s="340"/>
    </row>
    <row r="44" spans="1:55" s="3" customFormat="1" ht="20.149999999999999" customHeight="1" x14ac:dyDescent="0.3">
      <c r="A44" s="1"/>
      <c r="B44" s="2322" t="s">
        <v>1444</v>
      </c>
      <c r="C44" s="4529">
        <v>129</v>
      </c>
      <c r="D44" s="4457" t="s">
        <v>2231</v>
      </c>
      <c r="E44" s="4545"/>
      <c r="F44" s="4546"/>
      <c r="G44" s="4523"/>
      <c r="H44" s="3870"/>
      <c r="I44" s="3870"/>
      <c r="J44" s="3870"/>
      <c r="K44" s="3870"/>
      <c r="L44" s="3870"/>
      <c r="M44" s="4560"/>
      <c r="N44" s="4578" t="s">
        <v>66</v>
      </c>
      <c r="O44" s="4529">
        <v>130</v>
      </c>
      <c r="P44" s="4457" t="s">
        <v>2233</v>
      </c>
      <c r="Q44" s="4457"/>
      <c r="R44" s="4547"/>
      <c r="S44" s="3870"/>
      <c r="T44" s="3870"/>
      <c r="U44" s="3870"/>
      <c r="V44" s="3870"/>
      <c r="W44" s="3870"/>
      <c r="X44" s="3870"/>
      <c r="Y44" s="3870"/>
      <c r="Z44" s="4695" t="s">
        <v>66</v>
      </c>
      <c r="BA44" s="1"/>
      <c r="BB44" s="1"/>
      <c r="BC44" s="340"/>
    </row>
    <row r="45" spans="1:55" s="3" customFormat="1" ht="20.149999999999999" customHeight="1" x14ac:dyDescent="0.3">
      <c r="A45" s="1"/>
      <c r="B45" s="2840"/>
      <c r="C45" s="4517"/>
      <c r="D45" s="4522"/>
      <c r="E45" s="4482"/>
      <c r="F45" s="4483"/>
      <c r="G45" s="1748"/>
      <c r="H45" s="1749"/>
      <c r="I45" s="1749"/>
      <c r="J45" s="1749"/>
      <c r="K45" s="1749"/>
      <c r="L45" s="1749"/>
      <c r="M45" s="4553"/>
      <c r="N45" s="4501"/>
      <c r="O45" s="4517"/>
      <c r="P45" s="4522"/>
      <c r="Q45" s="4522"/>
      <c r="R45" s="4541"/>
      <c r="S45" s="1749"/>
      <c r="T45" s="1749"/>
      <c r="U45" s="1749"/>
      <c r="V45" s="1749"/>
      <c r="W45" s="1749"/>
      <c r="X45" s="1749"/>
      <c r="Y45" s="1749"/>
      <c r="Z45" s="4691"/>
      <c r="BA45" s="1"/>
      <c r="BB45" s="1"/>
      <c r="BC45" s="340"/>
    </row>
    <row r="46" spans="1:55" s="3" customFormat="1" ht="20.149999999999999" customHeight="1" x14ac:dyDescent="0.3">
      <c r="A46" s="1"/>
      <c r="B46" s="2840"/>
      <c r="C46" s="4516">
        <v>131</v>
      </c>
      <c r="D46" s="4518" t="s">
        <v>2232</v>
      </c>
      <c r="E46" s="4488"/>
      <c r="F46" s="4489"/>
      <c r="G46" s="2103"/>
      <c r="H46" s="2104"/>
      <c r="I46" s="2104"/>
      <c r="J46" s="2104"/>
      <c r="K46" s="2104"/>
      <c r="L46" s="2104"/>
      <c r="M46" s="4703"/>
      <c r="N46" s="4500"/>
      <c r="O46" s="4516">
        <v>132</v>
      </c>
      <c r="P46" s="4518" t="s">
        <v>1753</v>
      </c>
      <c r="Q46" s="4518"/>
      <c r="R46" s="4543"/>
      <c r="S46" s="1747"/>
      <c r="T46" s="1747"/>
      <c r="U46" s="1747"/>
      <c r="V46" s="1747"/>
      <c r="W46" s="1747"/>
      <c r="X46" s="1747"/>
      <c r="Y46" s="1747"/>
      <c r="Z46" s="4690" t="s">
        <v>66</v>
      </c>
      <c r="BA46" s="1"/>
      <c r="BB46" s="1"/>
      <c r="BC46" s="340"/>
    </row>
    <row r="47" spans="1:55" s="3" customFormat="1" ht="20.149999999999999" customHeight="1" thickBot="1" x14ac:dyDescent="0.35">
      <c r="A47" s="1"/>
      <c r="B47" s="3112"/>
      <c r="C47" s="4537"/>
      <c r="D47" s="4460"/>
      <c r="E47" s="4548"/>
      <c r="F47" s="4549"/>
      <c r="G47" s="2156"/>
      <c r="H47" s="2157"/>
      <c r="I47" s="2157"/>
      <c r="J47" s="2157"/>
      <c r="K47" s="2157"/>
      <c r="L47" s="2157"/>
      <c r="M47" s="4704"/>
      <c r="N47" s="4577"/>
      <c r="O47" s="4537"/>
      <c r="P47" s="4460"/>
      <c r="Q47" s="4460"/>
      <c r="R47" s="4544"/>
      <c r="S47" s="1759"/>
      <c r="T47" s="1759"/>
      <c r="U47" s="1759"/>
      <c r="V47" s="1759"/>
      <c r="W47" s="1759"/>
      <c r="X47" s="1759"/>
      <c r="Y47" s="1759"/>
      <c r="Z47" s="4716"/>
      <c r="BA47" s="1"/>
      <c r="BB47" s="1"/>
      <c r="BC47" s="340"/>
    </row>
    <row r="48" spans="1:55" s="3" customFormat="1" ht="20.149999999999999" customHeight="1" thickBot="1" x14ac:dyDescent="0.35">
      <c r="A48"/>
      <c r="B48" s="1136"/>
      <c r="C48" s="1136"/>
      <c r="D48" s="1136"/>
      <c r="E48" s="1136"/>
      <c r="F48" s="59"/>
      <c r="G48" s="59"/>
      <c r="H48" s="59"/>
      <c r="I48"/>
      <c r="J48" s="932"/>
      <c r="K48" s="1159"/>
      <c r="L48" s="1159"/>
      <c r="M48" s="1159"/>
      <c r="N48" s="1159"/>
      <c r="O48" s="1159"/>
      <c r="P48" s="1159"/>
      <c r="Q48" s="1159"/>
      <c r="R48" s="1159"/>
      <c r="S48" s="1159"/>
      <c r="T48" s="1159"/>
      <c r="U48" s="1159"/>
      <c r="V48" s="1159"/>
      <c r="W48" s="1159"/>
      <c r="X48" s="1159"/>
      <c r="Y48" s="1159"/>
      <c r="Z48" s="1159"/>
      <c r="BA48" s="1"/>
      <c r="BB48" s="1"/>
      <c r="BC48" s="340"/>
    </row>
    <row r="49" spans="1:55" s="3" customFormat="1" ht="20.149999999999999" customHeight="1" x14ac:dyDescent="0.3">
      <c r="A49" s="1"/>
      <c r="B49" s="2322" t="s">
        <v>1754</v>
      </c>
      <c r="C49" s="4532">
        <v>133</v>
      </c>
      <c r="D49" s="4457" t="s">
        <v>1755</v>
      </c>
      <c r="E49" s="4530" t="s">
        <v>72</v>
      </c>
      <c r="F49" s="4531"/>
      <c r="G49" s="1850"/>
      <c r="H49" s="1851"/>
      <c r="I49" s="1851"/>
      <c r="J49" s="1851"/>
      <c r="K49" s="1851"/>
      <c r="L49" s="1851"/>
      <c r="M49" s="1852"/>
      <c r="N49" s="4578"/>
      <c r="O49" s="4529">
        <v>134</v>
      </c>
      <c r="P49" s="4457" t="s">
        <v>1756</v>
      </c>
      <c r="Q49" s="4567"/>
      <c r="R49" s="4568"/>
      <c r="S49" s="1850"/>
      <c r="T49" s="1851"/>
      <c r="U49" s="1851"/>
      <c r="V49" s="1851"/>
      <c r="W49" s="1851"/>
      <c r="X49" s="1851"/>
      <c r="Y49" s="1852"/>
      <c r="Z49" s="1225"/>
      <c r="BA49" s="1"/>
      <c r="BB49" s="1"/>
      <c r="BC49" s="340"/>
    </row>
    <row r="50" spans="1:55" s="3" customFormat="1" ht="20.149999999999999" customHeight="1" x14ac:dyDescent="0.3">
      <c r="A50" s="1"/>
      <c r="B50" s="2840"/>
      <c r="C50" s="4486"/>
      <c r="D50" s="4522"/>
      <c r="E50" s="4550" t="s">
        <v>73</v>
      </c>
      <c r="F50" s="4551"/>
      <c r="G50" s="1797"/>
      <c r="H50" s="1798"/>
      <c r="I50" s="1798"/>
      <c r="J50" s="1798"/>
      <c r="K50" s="1798"/>
      <c r="L50" s="1798"/>
      <c r="M50" s="1860"/>
      <c r="N50" s="4501"/>
      <c r="O50" s="4539"/>
      <c r="P50" s="4498"/>
      <c r="Q50" s="4498"/>
      <c r="R50" s="4499"/>
      <c r="S50" s="1748"/>
      <c r="T50" s="1749"/>
      <c r="U50" s="1749"/>
      <c r="V50" s="1749"/>
      <c r="W50" s="1749"/>
      <c r="X50" s="1749"/>
      <c r="Y50" s="4553"/>
      <c r="Z50" s="1226" t="s">
        <v>1453</v>
      </c>
      <c r="BA50" s="1"/>
      <c r="BB50" s="1"/>
      <c r="BC50" s="340"/>
    </row>
    <row r="51" spans="1:55" s="3" customFormat="1" ht="20.149999999999999" customHeight="1" x14ac:dyDescent="0.3">
      <c r="A51" s="1"/>
      <c r="B51" s="2840"/>
      <c r="C51" s="4516">
        <v>135</v>
      </c>
      <c r="D51" s="4519"/>
      <c r="E51" s="4519"/>
      <c r="F51" s="4540"/>
      <c r="G51" s="1746"/>
      <c r="H51" s="1747"/>
      <c r="I51" s="1747"/>
      <c r="J51" s="1747"/>
      <c r="K51" s="1747"/>
      <c r="L51" s="1747"/>
      <c r="M51" s="4552"/>
      <c r="N51" s="4500"/>
      <c r="O51" s="4516">
        <v>136</v>
      </c>
      <c r="P51" s="4518" t="s">
        <v>1757</v>
      </c>
      <c r="Q51" s="4488"/>
      <c r="R51" s="4489"/>
      <c r="S51" s="1746"/>
      <c r="T51" s="1747"/>
      <c r="U51" s="1747"/>
      <c r="V51" s="1747"/>
      <c r="W51" s="1747"/>
      <c r="X51" s="1747"/>
      <c r="Y51" s="1747"/>
      <c r="Z51" s="4679"/>
      <c r="BA51" s="1"/>
      <c r="BB51" s="1"/>
      <c r="BC51" s="340"/>
    </row>
    <row r="52" spans="1:55" s="3" customFormat="1" ht="20.149999999999999" customHeight="1" x14ac:dyDescent="0.3">
      <c r="A52" s="1"/>
      <c r="B52" s="2840"/>
      <c r="C52" s="4539"/>
      <c r="D52" s="4522"/>
      <c r="E52" s="4522"/>
      <c r="F52" s="4541"/>
      <c r="G52" s="1748"/>
      <c r="H52" s="1749"/>
      <c r="I52" s="1749"/>
      <c r="J52" s="1749"/>
      <c r="K52" s="1749"/>
      <c r="L52" s="1749"/>
      <c r="M52" s="4553"/>
      <c r="N52" s="4501"/>
      <c r="O52" s="4539"/>
      <c r="P52" s="4522"/>
      <c r="Q52" s="4482"/>
      <c r="R52" s="4483"/>
      <c r="S52" s="1748"/>
      <c r="T52" s="1749"/>
      <c r="U52" s="1749"/>
      <c r="V52" s="1749"/>
      <c r="W52" s="1749"/>
      <c r="X52" s="1749"/>
      <c r="Y52" s="1749"/>
      <c r="Z52" s="4679"/>
      <c r="BA52" s="1"/>
      <c r="BB52" s="1"/>
      <c r="BC52" s="340"/>
    </row>
    <row r="53" spans="1:55" s="3" customFormat="1" ht="20.149999999999999" customHeight="1" x14ac:dyDescent="0.3">
      <c r="A53" s="1"/>
      <c r="B53" s="2840"/>
      <c r="C53" s="4516">
        <v>137</v>
      </c>
      <c r="D53" s="4519" t="s">
        <v>1758</v>
      </c>
      <c r="E53" s="4519"/>
      <c r="F53" s="4540"/>
      <c r="G53" s="1822"/>
      <c r="H53" s="1823"/>
      <c r="I53" s="1823"/>
      <c r="J53" s="1823"/>
      <c r="K53" s="1823"/>
      <c r="L53" s="1823"/>
      <c r="M53" s="1824"/>
      <c r="N53" s="1222"/>
      <c r="O53" s="4516">
        <v>138</v>
      </c>
      <c r="P53" s="4518" t="s">
        <v>1759</v>
      </c>
      <c r="Q53" s="4554"/>
      <c r="R53" s="4555"/>
      <c r="S53" s="2374"/>
      <c r="T53" s="2375"/>
      <c r="U53" s="2375"/>
      <c r="V53" s="2375"/>
      <c r="W53" s="2375"/>
      <c r="X53" s="2375"/>
      <c r="Y53" s="4702"/>
      <c r="Z53" s="1227"/>
      <c r="BA53" s="1"/>
      <c r="BB53" s="1"/>
      <c r="BC53" s="340"/>
    </row>
    <row r="54" spans="1:55" s="3" customFormat="1" ht="20.149999999999999" customHeight="1" x14ac:dyDescent="0.3">
      <c r="A54" s="1"/>
      <c r="B54" s="2840"/>
      <c r="C54" s="4517"/>
      <c r="D54" s="4519"/>
      <c r="E54" s="4519"/>
      <c r="F54" s="4540"/>
      <c r="G54" s="1748"/>
      <c r="H54" s="1749"/>
      <c r="I54" s="1749"/>
      <c r="J54" s="1749"/>
      <c r="K54" s="1749"/>
      <c r="L54" s="1749"/>
      <c r="M54" s="4553"/>
      <c r="N54" s="1223" t="s">
        <v>265</v>
      </c>
      <c r="O54" s="4517"/>
      <c r="P54" s="4498"/>
      <c r="Q54" s="4498"/>
      <c r="R54" s="4499"/>
      <c r="S54" s="1748"/>
      <c r="T54" s="1749"/>
      <c r="U54" s="1749"/>
      <c r="V54" s="1749"/>
      <c r="W54" s="1749"/>
      <c r="X54" s="1749"/>
      <c r="Y54" s="4553"/>
      <c r="Z54" s="1226" t="s">
        <v>1453</v>
      </c>
      <c r="BA54" s="1"/>
      <c r="BB54" s="1"/>
      <c r="BC54" s="340"/>
    </row>
    <row r="55" spans="1:55" s="3" customFormat="1" ht="20.149999999999999" customHeight="1" x14ac:dyDescent="0.3">
      <c r="A55" s="1"/>
      <c r="B55" s="2840"/>
      <c r="C55" s="4516">
        <v>139</v>
      </c>
      <c r="D55" s="4518" t="s">
        <v>2723</v>
      </c>
      <c r="E55" s="4554"/>
      <c r="F55" s="4555"/>
      <c r="G55" s="1746"/>
      <c r="H55" s="1747"/>
      <c r="I55" s="1747"/>
      <c r="J55" s="1747"/>
      <c r="K55" s="1747"/>
      <c r="L55" s="1747"/>
      <c r="M55" s="4552"/>
      <c r="N55" s="4500" t="s">
        <v>265</v>
      </c>
      <c r="O55" s="4516">
        <v>140</v>
      </c>
      <c r="P55" s="4518" t="s">
        <v>1760</v>
      </c>
      <c r="Q55" s="1198"/>
      <c r="R55" s="1200"/>
      <c r="S55" s="1746"/>
      <c r="T55" s="1747"/>
      <c r="U55" s="1747"/>
      <c r="V55" s="1747"/>
      <c r="W55" s="1747"/>
      <c r="X55" s="1747"/>
      <c r="Y55" s="1747"/>
      <c r="Z55" s="4679"/>
      <c r="BA55" s="1"/>
      <c r="BB55" s="1"/>
      <c r="BC55" s="340"/>
    </row>
    <row r="56" spans="1:55" s="3" customFormat="1" ht="20.149999999999999" customHeight="1" x14ac:dyDescent="0.3">
      <c r="A56" s="1"/>
      <c r="B56" s="2840"/>
      <c r="C56" s="4539"/>
      <c r="D56" s="4522"/>
      <c r="E56" s="4498"/>
      <c r="F56" s="4499"/>
      <c r="G56" s="1748"/>
      <c r="H56" s="1749"/>
      <c r="I56" s="1749"/>
      <c r="J56" s="1749"/>
      <c r="K56" s="1749"/>
      <c r="L56" s="1749"/>
      <c r="M56" s="4553"/>
      <c r="N56" s="4501"/>
      <c r="O56" s="4517"/>
      <c r="P56" s="4522"/>
      <c r="Q56" s="1199"/>
      <c r="R56" s="1201"/>
      <c r="S56" s="1748"/>
      <c r="T56" s="1749"/>
      <c r="U56" s="1749"/>
      <c r="V56" s="1749"/>
      <c r="W56" s="1749"/>
      <c r="X56" s="1749"/>
      <c r="Y56" s="1749"/>
      <c r="Z56" s="4679"/>
      <c r="BA56" s="1"/>
      <c r="BB56" s="1"/>
      <c r="BC56" s="340"/>
    </row>
    <row r="57" spans="1:55" s="3" customFormat="1" ht="20.149999999999999" customHeight="1" x14ac:dyDescent="0.3">
      <c r="A57" s="1"/>
      <c r="B57" s="2840"/>
      <c r="C57" s="4517">
        <v>141</v>
      </c>
      <c r="D57" s="4518" t="s">
        <v>2241</v>
      </c>
      <c r="E57" s="4554"/>
      <c r="F57" s="4555"/>
      <c r="G57" s="1898"/>
      <c r="H57" s="1899"/>
      <c r="I57" s="1899"/>
      <c r="J57" s="1899"/>
      <c r="K57" s="1899"/>
      <c r="L57" s="1899"/>
      <c r="M57" s="4705"/>
      <c r="N57" s="4500" t="s">
        <v>2677</v>
      </c>
      <c r="O57" s="4516">
        <v>142</v>
      </c>
      <c r="P57" s="4518" t="s">
        <v>1761</v>
      </c>
      <c r="Q57" s="4520" t="s">
        <v>1762</v>
      </c>
      <c r="R57" s="4521"/>
      <c r="S57" s="1822"/>
      <c r="T57" s="1823"/>
      <c r="U57" s="1823"/>
      <c r="V57" s="1823"/>
      <c r="W57" s="1823"/>
      <c r="X57" s="1823"/>
      <c r="Y57" s="1823"/>
      <c r="Z57" s="4679"/>
      <c r="BA57" s="1"/>
      <c r="BB57" s="1"/>
      <c r="BC57" s="340"/>
    </row>
    <row r="58" spans="1:55" s="3" customFormat="1" ht="20.149999999999999" customHeight="1" x14ac:dyDescent="0.3">
      <c r="A58" s="1"/>
      <c r="B58" s="2840"/>
      <c r="C58" s="4517"/>
      <c r="D58" s="4522"/>
      <c r="E58" s="4498"/>
      <c r="F58" s="4499"/>
      <c r="G58" s="1769"/>
      <c r="H58" s="1770"/>
      <c r="I58" s="1770"/>
      <c r="J58" s="1770"/>
      <c r="K58" s="1770"/>
      <c r="L58" s="1770"/>
      <c r="M58" s="4706"/>
      <c r="N58" s="4501"/>
      <c r="O58" s="4539"/>
      <c r="P58" s="4522"/>
      <c r="Q58" s="4550" t="s">
        <v>1763</v>
      </c>
      <c r="R58" s="4551"/>
      <c r="S58" s="1797"/>
      <c r="T58" s="1798"/>
      <c r="U58" s="1798"/>
      <c r="V58" s="1798"/>
      <c r="W58" s="1798"/>
      <c r="X58" s="1798"/>
      <c r="Y58" s="1798"/>
      <c r="Z58" s="4679"/>
      <c r="BA58" s="1"/>
      <c r="BB58" s="1"/>
      <c r="BC58" s="340"/>
    </row>
    <row r="59" spans="1:55" s="3" customFormat="1" ht="20.149999999999999" customHeight="1" x14ac:dyDescent="0.3">
      <c r="A59" s="1"/>
      <c r="B59" s="2840"/>
      <c r="C59" s="4516">
        <v>143</v>
      </c>
      <c r="D59" s="4518" t="s">
        <v>1764</v>
      </c>
      <c r="E59" s="4554"/>
      <c r="F59" s="4555"/>
      <c r="G59" s="1746"/>
      <c r="H59" s="1747"/>
      <c r="I59" s="1747"/>
      <c r="J59" s="1747"/>
      <c r="K59" s="1747"/>
      <c r="L59" s="1747"/>
      <c r="M59" s="4552"/>
      <c r="N59" s="4500" t="s">
        <v>62</v>
      </c>
      <c r="O59" s="4516">
        <v>144</v>
      </c>
      <c r="P59" s="4698"/>
      <c r="Q59" s="4698"/>
      <c r="R59" s="4699"/>
      <c r="S59" s="1746"/>
      <c r="T59" s="1747"/>
      <c r="U59" s="1747"/>
      <c r="V59" s="1747"/>
      <c r="W59" s="1747"/>
      <c r="X59" s="1747"/>
      <c r="Y59" s="1747"/>
      <c r="Z59" s="4679"/>
      <c r="BA59" s="1"/>
      <c r="BB59" s="1"/>
      <c r="BC59" s="340"/>
    </row>
    <row r="60" spans="1:55" s="3" customFormat="1" ht="20.149999999999999" customHeight="1" x14ac:dyDescent="0.3">
      <c r="A60" s="1"/>
      <c r="B60" s="2840"/>
      <c r="C60" s="4556"/>
      <c r="D60" s="4498"/>
      <c r="E60" s="4498"/>
      <c r="F60" s="4499"/>
      <c r="G60" s="1748"/>
      <c r="H60" s="1749"/>
      <c r="I60" s="1749"/>
      <c r="J60" s="1749"/>
      <c r="K60" s="1749"/>
      <c r="L60" s="1749"/>
      <c r="M60" s="4553"/>
      <c r="N60" s="4501"/>
      <c r="O60" s="4539"/>
      <c r="P60" s="4700"/>
      <c r="Q60" s="4700"/>
      <c r="R60" s="4701"/>
      <c r="S60" s="1748"/>
      <c r="T60" s="1749"/>
      <c r="U60" s="1749"/>
      <c r="V60" s="1749"/>
      <c r="W60" s="1749"/>
      <c r="X60" s="1749"/>
      <c r="Y60" s="1749"/>
      <c r="Z60" s="4679"/>
      <c r="BA60" s="1"/>
      <c r="BB60" s="1"/>
      <c r="BC60" s="340"/>
    </row>
    <row r="61" spans="1:55" s="3" customFormat="1" ht="20.149999999999999" customHeight="1" x14ac:dyDescent="0.3">
      <c r="A61" s="1"/>
      <c r="B61" s="2840"/>
      <c r="C61" s="4517">
        <v>145</v>
      </c>
      <c r="D61" s="4518" t="s">
        <v>1765</v>
      </c>
      <c r="E61" s="4554"/>
      <c r="F61" s="4555"/>
      <c r="G61" s="1746"/>
      <c r="H61" s="1747"/>
      <c r="I61" s="1747"/>
      <c r="J61" s="1747"/>
      <c r="K61" s="1747"/>
      <c r="L61" s="1747"/>
      <c r="M61" s="4552"/>
      <c r="N61" s="4500" t="s">
        <v>62</v>
      </c>
      <c r="O61" s="4516">
        <v>146</v>
      </c>
      <c r="P61" s="4518" t="s">
        <v>1766</v>
      </c>
      <c r="Q61" s="4520" t="s">
        <v>72</v>
      </c>
      <c r="R61" s="4521"/>
      <c r="S61" s="1822"/>
      <c r="T61" s="1823"/>
      <c r="U61" s="1823"/>
      <c r="V61" s="1823"/>
      <c r="W61" s="1823"/>
      <c r="X61" s="1823"/>
      <c r="Y61" s="1823"/>
      <c r="Z61" s="4679"/>
      <c r="BA61" s="1"/>
      <c r="BB61" s="1"/>
      <c r="BC61" s="340"/>
    </row>
    <row r="62" spans="1:55" s="3" customFormat="1" ht="20.149999999999999" customHeight="1" x14ac:dyDescent="0.3">
      <c r="A62" s="1"/>
      <c r="B62" s="2840"/>
      <c r="C62" s="4564"/>
      <c r="D62" s="4498"/>
      <c r="E62" s="4498"/>
      <c r="F62" s="4499"/>
      <c r="G62" s="1748"/>
      <c r="H62" s="1749"/>
      <c r="I62" s="1749"/>
      <c r="J62" s="1749"/>
      <c r="K62" s="1749"/>
      <c r="L62" s="1749"/>
      <c r="M62" s="4553"/>
      <c r="N62" s="4501"/>
      <c r="O62" s="4539"/>
      <c r="P62" s="4522"/>
      <c r="Q62" s="4550" t="s">
        <v>73</v>
      </c>
      <c r="R62" s="4551"/>
      <c r="S62" s="1797"/>
      <c r="T62" s="1798"/>
      <c r="U62" s="1798"/>
      <c r="V62" s="1798"/>
      <c r="W62" s="1798"/>
      <c r="X62" s="1798"/>
      <c r="Y62" s="1798"/>
      <c r="Z62" s="4679"/>
      <c r="BA62" s="1"/>
      <c r="BB62" s="1"/>
      <c r="BC62" s="340"/>
    </row>
    <row r="63" spans="1:55" s="3" customFormat="1" ht="20.149999999999999" customHeight="1" x14ac:dyDescent="0.3">
      <c r="A63" s="1"/>
      <c r="B63" s="2840"/>
      <c r="C63" s="4516">
        <v>147</v>
      </c>
      <c r="D63" s="4518" t="s">
        <v>1767</v>
      </c>
      <c r="E63" s="4520" t="s">
        <v>1768</v>
      </c>
      <c r="F63" s="4521"/>
      <c r="G63" s="1822"/>
      <c r="H63" s="1823"/>
      <c r="I63" s="1823"/>
      <c r="J63" s="1823"/>
      <c r="K63" s="1823"/>
      <c r="L63" s="1823"/>
      <c r="M63" s="1824"/>
      <c r="N63" s="1207" t="s">
        <v>66</v>
      </c>
      <c r="O63" s="4516">
        <v>148</v>
      </c>
      <c r="P63" s="4518" t="s">
        <v>1769</v>
      </c>
      <c r="Q63" s="4554"/>
      <c r="R63" s="4555"/>
      <c r="S63" s="1898"/>
      <c r="T63" s="1899"/>
      <c r="U63" s="1899"/>
      <c r="V63" s="1899"/>
      <c r="W63" s="1899"/>
      <c r="X63" s="1899"/>
      <c r="Y63" s="1899"/>
      <c r="Z63" s="4679"/>
      <c r="BA63" s="1"/>
      <c r="BB63" s="1"/>
      <c r="BC63" s="340"/>
    </row>
    <row r="64" spans="1:55" s="3" customFormat="1" ht="20.149999999999999" customHeight="1" x14ac:dyDescent="0.3">
      <c r="A64" s="1"/>
      <c r="B64" s="2840"/>
      <c r="C64" s="4556"/>
      <c r="D64" s="4522"/>
      <c r="E64" s="4550" t="s">
        <v>1770</v>
      </c>
      <c r="F64" s="4551"/>
      <c r="G64" s="1797"/>
      <c r="H64" s="1798"/>
      <c r="I64" s="1798"/>
      <c r="J64" s="1798"/>
      <c r="K64" s="1798"/>
      <c r="L64" s="1798"/>
      <c r="M64" s="1860"/>
      <c r="N64" s="1195"/>
      <c r="O64" s="4539"/>
      <c r="P64" s="4498"/>
      <c r="Q64" s="4498"/>
      <c r="R64" s="4499"/>
      <c r="S64" s="1769"/>
      <c r="T64" s="1770"/>
      <c r="U64" s="1770"/>
      <c r="V64" s="1770"/>
      <c r="W64" s="1770"/>
      <c r="X64" s="1770"/>
      <c r="Y64" s="1770"/>
      <c r="Z64" s="4679"/>
      <c r="BA64" s="1"/>
      <c r="BB64" s="1"/>
      <c r="BC64" s="340"/>
    </row>
    <row r="65" spans="1:55" s="3" customFormat="1" ht="20.149999999999999" customHeight="1" x14ac:dyDescent="0.3">
      <c r="A65" s="1"/>
      <c r="B65" s="2840"/>
      <c r="C65" s="4517">
        <v>149</v>
      </c>
      <c r="D65" s="4518" t="s">
        <v>1771</v>
      </c>
      <c r="E65" s="4520" t="s">
        <v>1768</v>
      </c>
      <c r="F65" s="4521"/>
      <c r="G65" s="1822"/>
      <c r="H65" s="1823"/>
      <c r="I65" s="1823"/>
      <c r="J65" s="1823"/>
      <c r="K65" s="1823"/>
      <c r="L65" s="1823"/>
      <c r="M65" s="1824"/>
      <c r="N65" s="1207" t="s">
        <v>66</v>
      </c>
      <c r="O65" s="4516">
        <v>150</v>
      </c>
      <c r="P65" s="4518" t="s">
        <v>1772</v>
      </c>
      <c r="Q65" s="4554"/>
      <c r="R65" s="4555"/>
      <c r="S65" s="1746"/>
      <c r="T65" s="1747"/>
      <c r="U65" s="1747"/>
      <c r="V65" s="1747"/>
      <c r="W65" s="1747"/>
      <c r="X65" s="1747"/>
      <c r="Y65" s="1747"/>
      <c r="Z65" s="4679" t="s">
        <v>2689</v>
      </c>
      <c r="BA65" s="1"/>
      <c r="BB65" s="1"/>
      <c r="BC65" s="340"/>
    </row>
    <row r="66" spans="1:55" s="3" customFormat="1" ht="20.149999999999999" customHeight="1" thickBot="1" x14ac:dyDescent="0.35">
      <c r="A66" s="1"/>
      <c r="B66" s="3112"/>
      <c r="C66" s="4557"/>
      <c r="D66" s="4460"/>
      <c r="E66" s="4535" t="s">
        <v>1770</v>
      </c>
      <c r="F66" s="4536"/>
      <c r="G66" s="1826"/>
      <c r="H66" s="1827"/>
      <c r="I66" s="1827"/>
      <c r="J66" s="1827"/>
      <c r="K66" s="1827"/>
      <c r="L66" s="1827"/>
      <c r="M66" s="1828"/>
      <c r="N66" s="1224"/>
      <c r="O66" s="4537"/>
      <c r="P66" s="4565"/>
      <c r="Q66" s="4565"/>
      <c r="R66" s="4566"/>
      <c r="S66" s="1758"/>
      <c r="T66" s="1759"/>
      <c r="U66" s="1759"/>
      <c r="V66" s="1759"/>
      <c r="W66" s="1759"/>
      <c r="X66" s="1759"/>
      <c r="Y66" s="1759"/>
      <c r="Z66" s="4709"/>
      <c r="BA66" s="1"/>
      <c r="BB66" s="1"/>
      <c r="BC66" s="340"/>
    </row>
    <row r="67" spans="1:55" s="3" customFormat="1" ht="20.149999999999999" customHeight="1" thickBot="1" x14ac:dyDescent="0.35">
      <c r="A67"/>
      <c r="B67" s="1136"/>
      <c r="C67" s="1136"/>
      <c r="D67" s="1136"/>
      <c r="E67" s="1136"/>
      <c r="F67" s="59"/>
      <c r="G67" s="59"/>
      <c r="H67" s="59"/>
      <c r="I67"/>
      <c r="J67" s="932"/>
      <c r="K67" s="1159"/>
      <c r="L67" s="1159"/>
      <c r="M67" s="1159"/>
      <c r="N67" s="1159"/>
      <c r="O67" s="1159"/>
      <c r="P67" s="1159"/>
      <c r="Q67" s="1159"/>
      <c r="R67" s="1159"/>
      <c r="S67" s="1159"/>
      <c r="T67" s="1159"/>
      <c r="U67" s="1159"/>
      <c r="V67" s="1159"/>
      <c r="W67" s="1159"/>
      <c r="X67" s="1159"/>
      <c r="Y67" s="1159"/>
      <c r="Z67" s="1159"/>
      <c r="BA67" s="1"/>
      <c r="BB67" s="1"/>
      <c r="BC67" s="340"/>
    </row>
    <row r="68" spans="1:55" s="3" customFormat="1" ht="20.149999999999999" customHeight="1" x14ac:dyDescent="0.3">
      <c r="A68" s="1"/>
      <c r="B68" s="2322" t="s">
        <v>1773</v>
      </c>
      <c r="C68" s="4529">
        <v>151</v>
      </c>
      <c r="D68" s="4457" t="s">
        <v>1774</v>
      </c>
      <c r="E68" s="4545"/>
      <c r="F68" s="4546"/>
      <c r="G68" s="4523"/>
      <c r="H68" s="3870"/>
      <c r="I68" s="3870"/>
      <c r="J68" s="3870"/>
      <c r="K68" s="3870"/>
      <c r="L68" s="3870"/>
      <c r="M68" s="4560"/>
      <c r="N68" s="4578" t="s">
        <v>2677</v>
      </c>
      <c r="O68" s="4529">
        <v>152</v>
      </c>
      <c r="P68" s="4457" t="s">
        <v>1775</v>
      </c>
      <c r="Q68" s="4457"/>
      <c r="R68" s="4547"/>
      <c r="S68" s="4523"/>
      <c r="T68" s="3870"/>
      <c r="U68" s="3870"/>
      <c r="V68" s="3870"/>
      <c r="W68" s="3870"/>
      <c r="X68" s="3870"/>
      <c r="Y68" s="3870"/>
      <c r="Z68" s="4724" t="s">
        <v>264</v>
      </c>
      <c r="BA68" s="1"/>
      <c r="BB68" s="1"/>
      <c r="BC68" s="340"/>
    </row>
    <row r="69" spans="1:55" s="3" customFormat="1" ht="20.149999999999999" customHeight="1" x14ac:dyDescent="0.3">
      <c r="A69" s="1"/>
      <c r="B69" s="2840"/>
      <c r="C69" s="4539"/>
      <c r="D69" s="4522"/>
      <c r="E69" s="4482"/>
      <c r="F69" s="4483"/>
      <c r="G69" s="1748"/>
      <c r="H69" s="1749"/>
      <c r="I69" s="1749"/>
      <c r="J69" s="1749"/>
      <c r="K69" s="1749"/>
      <c r="L69" s="1749"/>
      <c r="M69" s="4553"/>
      <c r="N69" s="4501"/>
      <c r="O69" s="4517"/>
      <c r="P69" s="4519"/>
      <c r="Q69" s="4519"/>
      <c r="R69" s="4540"/>
      <c r="S69" s="1748"/>
      <c r="T69" s="1749"/>
      <c r="U69" s="1749"/>
      <c r="V69" s="1749"/>
      <c r="W69" s="1749"/>
      <c r="X69" s="1749"/>
      <c r="Y69" s="1749"/>
      <c r="Z69" s="4718"/>
      <c r="BA69" s="1"/>
      <c r="BB69" s="1"/>
      <c r="BC69" s="340"/>
    </row>
    <row r="70" spans="1:55" s="3" customFormat="1" ht="20.149999999999999" customHeight="1" x14ac:dyDescent="0.3">
      <c r="A70" s="1"/>
      <c r="B70" s="2840"/>
      <c r="C70" s="4485">
        <v>153</v>
      </c>
      <c r="D70" s="4518" t="s">
        <v>1776</v>
      </c>
      <c r="E70" s="4518"/>
      <c r="F70" s="4543"/>
      <c r="G70" s="1746"/>
      <c r="H70" s="1747"/>
      <c r="I70" s="1747"/>
      <c r="J70" s="1747"/>
      <c r="K70" s="1747"/>
      <c r="L70" s="1747"/>
      <c r="M70" s="4552"/>
      <c r="N70" s="4500" t="s">
        <v>2677</v>
      </c>
      <c r="O70" s="4516">
        <v>154</v>
      </c>
      <c r="P70" s="4518" t="s">
        <v>1777</v>
      </c>
      <c r="Q70" s="4518"/>
      <c r="R70" s="4543"/>
      <c r="S70" s="1746"/>
      <c r="T70" s="1747"/>
      <c r="U70" s="1747"/>
      <c r="V70" s="1747"/>
      <c r="W70" s="1747"/>
      <c r="X70" s="1747"/>
      <c r="Y70" s="1747"/>
      <c r="Z70" s="4717" t="s">
        <v>264</v>
      </c>
      <c r="BA70" s="1"/>
      <c r="BB70" s="1"/>
      <c r="BC70" s="340"/>
    </row>
    <row r="71" spans="1:55" s="3" customFormat="1" ht="20.149999999999999" customHeight="1" x14ac:dyDescent="0.3">
      <c r="A71" s="1"/>
      <c r="B71" s="2840"/>
      <c r="C71" s="4486"/>
      <c r="D71" s="4522"/>
      <c r="E71" s="4522"/>
      <c r="F71" s="4541"/>
      <c r="G71" s="1748"/>
      <c r="H71" s="1749"/>
      <c r="I71" s="1749"/>
      <c r="J71" s="1749"/>
      <c r="K71" s="1749"/>
      <c r="L71" s="1749"/>
      <c r="M71" s="4553"/>
      <c r="N71" s="4501"/>
      <c r="O71" s="4539"/>
      <c r="P71" s="4522"/>
      <c r="Q71" s="4522"/>
      <c r="R71" s="4541"/>
      <c r="S71" s="1748"/>
      <c r="T71" s="1749"/>
      <c r="U71" s="1749"/>
      <c r="V71" s="1749"/>
      <c r="W71" s="1749"/>
      <c r="X71" s="1749"/>
      <c r="Y71" s="1749"/>
      <c r="Z71" s="4718"/>
      <c r="BA71" s="1"/>
      <c r="BB71" s="1"/>
      <c r="BC71" s="340"/>
    </row>
    <row r="72" spans="1:55" s="3" customFormat="1" ht="20.149999999999999" customHeight="1" x14ac:dyDescent="0.3">
      <c r="A72" s="1"/>
      <c r="B72" s="2840"/>
      <c r="C72" s="4485">
        <v>155</v>
      </c>
      <c r="D72" s="4518" t="s">
        <v>2261</v>
      </c>
      <c r="E72" s="4518"/>
      <c r="F72" s="4543"/>
      <c r="G72" s="1746"/>
      <c r="H72" s="1747"/>
      <c r="I72" s="1747"/>
      <c r="J72" s="1747"/>
      <c r="K72" s="1747"/>
      <c r="L72" s="1747"/>
      <c r="M72" s="4552"/>
      <c r="N72" s="4500" t="s">
        <v>2677</v>
      </c>
      <c r="O72" s="4559">
        <v>156</v>
      </c>
      <c r="P72" s="4518" t="s">
        <v>1778</v>
      </c>
      <c r="Q72" s="4518"/>
      <c r="R72" s="4543"/>
      <c r="S72" s="1746"/>
      <c r="T72" s="1747"/>
      <c r="U72" s="1747"/>
      <c r="V72" s="1747"/>
      <c r="W72" s="1747"/>
      <c r="X72" s="1747"/>
      <c r="Y72" s="1747"/>
      <c r="Z72" s="4717" t="s">
        <v>264</v>
      </c>
      <c r="BA72" s="1"/>
      <c r="BB72" s="1"/>
      <c r="BC72" s="340"/>
    </row>
    <row r="73" spans="1:55" s="3" customFormat="1" ht="20.149999999999999" customHeight="1" x14ac:dyDescent="0.3">
      <c r="A73" s="1"/>
      <c r="B73" s="2840"/>
      <c r="C73" s="4486"/>
      <c r="D73" s="4519"/>
      <c r="E73" s="4519"/>
      <c r="F73" s="4540"/>
      <c r="G73" s="1748"/>
      <c r="H73" s="1749"/>
      <c r="I73" s="1749"/>
      <c r="J73" s="1749"/>
      <c r="K73" s="1749"/>
      <c r="L73" s="1749"/>
      <c r="M73" s="4553"/>
      <c r="N73" s="4501"/>
      <c r="O73" s="4562"/>
      <c r="P73" s="4522"/>
      <c r="Q73" s="4522"/>
      <c r="R73" s="4541"/>
      <c r="S73" s="1748"/>
      <c r="T73" s="1749"/>
      <c r="U73" s="1749"/>
      <c r="V73" s="1749"/>
      <c r="W73" s="1749"/>
      <c r="X73" s="1749"/>
      <c r="Y73" s="1749"/>
      <c r="Z73" s="4718"/>
      <c r="BA73" s="1"/>
      <c r="BB73" s="1"/>
      <c r="BC73" s="340"/>
    </row>
    <row r="74" spans="1:55" s="3" customFormat="1" ht="20.149999999999999" customHeight="1" x14ac:dyDescent="0.3">
      <c r="A74" s="1"/>
      <c r="B74" s="2840"/>
      <c r="C74" s="4516">
        <v>157</v>
      </c>
      <c r="D74" s="4518" t="s">
        <v>1779</v>
      </c>
      <c r="E74" s="4518"/>
      <c r="F74" s="4543"/>
      <c r="G74" s="1746"/>
      <c r="H74" s="1747"/>
      <c r="I74" s="1747"/>
      <c r="J74" s="1747"/>
      <c r="K74" s="1747"/>
      <c r="L74" s="1747"/>
      <c r="M74" s="4552"/>
      <c r="N74" s="4500" t="s">
        <v>89</v>
      </c>
      <c r="O74" s="4558">
        <v>158</v>
      </c>
      <c r="P74" s="4518" t="s">
        <v>2234</v>
      </c>
      <c r="Q74" s="4518"/>
      <c r="R74" s="4543"/>
      <c r="S74" s="1746"/>
      <c r="T74" s="1747"/>
      <c r="U74" s="1747"/>
      <c r="V74" s="1747"/>
      <c r="W74" s="1747"/>
      <c r="X74" s="1747"/>
      <c r="Y74" s="1747"/>
      <c r="Z74" s="4717"/>
      <c r="BA74" s="1"/>
      <c r="BB74" s="1"/>
      <c r="BC74" s="340"/>
    </row>
    <row r="75" spans="1:55" s="3" customFormat="1" ht="20.149999999999999" customHeight="1" x14ac:dyDescent="0.3">
      <c r="A75" s="1"/>
      <c r="B75" s="2840"/>
      <c r="C75" s="4539"/>
      <c r="D75" s="4519"/>
      <c r="E75" s="4519"/>
      <c r="F75" s="4540"/>
      <c r="G75" s="1748"/>
      <c r="H75" s="1749"/>
      <c r="I75" s="1749"/>
      <c r="J75" s="1749"/>
      <c r="K75" s="1749"/>
      <c r="L75" s="1749"/>
      <c r="M75" s="4553"/>
      <c r="N75" s="4501"/>
      <c r="O75" s="4559"/>
      <c r="P75" s="4519"/>
      <c r="Q75" s="4519"/>
      <c r="R75" s="4540"/>
      <c r="S75" s="1748"/>
      <c r="T75" s="1749"/>
      <c r="U75" s="1749"/>
      <c r="V75" s="1749"/>
      <c r="W75" s="1749"/>
      <c r="X75" s="1749"/>
      <c r="Y75" s="1749"/>
      <c r="Z75" s="4718"/>
      <c r="BA75" s="1"/>
      <c r="BB75" s="1"/>
      <c r="BC75" s="340"/>
    </row>
    <row r="76" spans="1:55" s="3" customFormat="1" ht="20.149999999999999" customHeight="1" x14ac:dyDescent="0.3">
      <c r="A76" s="1"/>
      <c r="B76" s="2840"/>
      <c r="C76" s="4516">
        <v>159</v>
      </c>
      <c r="D76" s="4518" t="s">
        <v>1780</v>
      </c>
      <c r="E76" s="4518"/>
      <c r="F76" s="4543"/>
      <c r="G76" s="1746"/>
      <c r="H76" s="1747"/>
      <c r="I76" s="1747"/>
      <c r="J76" s="1747"/>
      <c r="K76" s="1747"/>
      <c r="L76" s="1747"/>
      <c r="M76" s="4552"/>
      <c r="N76" s="4500"/>
      <c r="O76" s="4558">
        <v>160</v>
      </c>
      <c r="P76" s="4518"/>
      <c r="Q76" s="4518"/>
      <c r="R76" s="4543"/>
      <c r="S76" s="1746"/>
      <c r="T76" s="1747"/>
      <c r="U76" s="1747"/>
      <c r="V76" s="1747"/>
      <c r="W76" s="1747"/>
      <c r="X76" s="1747"/>
      <c r="Y76" s="1747"/>
      <c r="Z76" s="4717"/>
      <c r="BA76" s="1"/>
      <c r="BB76" s="1"/>
      <c r="BC76" s="340"/>
    </row>
    <row r="77" spans="1:55" s="3" customFormat="1" ht="20.149999999999999" customHeight="1" thickBot="1" x14ac:dyDescent="0.35">
      <c r="A77" s="1"/>
      <c r="B77" s="3112"/>
      <c r="C77" s="4537"/>
      <c r="D77" s="4460"/>
      <c r="E77" s="4460"/>
      <c r="F77" s="4544"/>
      <c r="G77" s="1758"/>
      <c r="H77" s="1759"/>
      <c r="I77" s="1759"/>
      <c r="J77" s="1759"/>
      <c r="K77" s="1759"/>
      <c r="L77" s="1759"/>
      <c r="M77" s="4561"/>
      <c r="N77" s="4577"/>
      <c r="O77" s="4563"/>
      <c r="P77" s="4460"/>
      <c r="Q77" s="4460"/>
      <c r="R77" s="4544"/>
      <c r="S77" s="1758"/>
      <c r="T77" s="1759"/>
      <c r="U77" s="1759"/>
      <c r="V77" s="1759"/>
      <c r="W77" s="1759"/>
      <c r="X77" s="1759"/>
      <c r="Y77" s="1759"/>
      <c r="Z77" s="4720"/>
      <c r="BA77" s="1"/>
      <c r="BB77" s="1"/>
      <c r="BC77" s="340"/>
    </row>
    <row r="78" spans="1:55" s="3" customFormat="1" ht="20.149999999999999" customHeight="1" thickBot="1" x14ac:dyDescent="0.35">
      <c r="A78"/>
      <c r="B78" s="1136"/>
      <c r="C78" s="1136"/>
      <c r="D78" s="1136"/>
      <c r="E78" s="1136"/>
      <c r="F78" s="59"/>
      <c r="G78" s="59"/>
      <c r="H78" s="59"/>
      <c r="I78"/>
      <c r="J78" s="932"/>
      <c r="K78" s="1159"/>
      <c r="L78" s="1159"/>
      <c r="M78" s="1159"/>
      <c r="N78" s="2"/>
      <c r="O78" s="1159"/>
      <c r="P78" s="1159"/>
      <c r="Q78" s="1159"/>
      <c r="R78" s="1159"/>
      <c r="S78" s="1159"/>
      <c r="T78" s="1159"/>
      <c r="U78" s="1159"/>
      <c r="V78" s="1159"/>
      <c r="W78" s="1159"/>
      <c r="X78" s="1159"/>
      <c r="Y78" s="1159"/>
      <c r="Z78" s="2"/>
      <c r="BA78" s="1"/>
      <c r="BB78" s="1"/>
      <c r="BC78" s="340"/>
    </row>
    <row r="79" spans="1:55" s="3" customFormat="1" ht="20.149999999999999" customHeight="1" x14ac:dyDescent="0.3">
      <c r="A79" s="1"/>
      <c r="B79" s="2322" t="s">
        <v>1781</v>
      </c>
      <c r="C79" s="4532">
        <v>161</v>
      </c>
      <c r="D79" s="4457" t="s">
        <v>1782</v>
      </c>
      <c r="E79" s="4569"/>
      <c r="F79" s="4570"/>
      <c r="G79" s="3080"/>
      <c r="H79" s="3196"/>
      <c r="I79" s="3196"/>
      <c r="J79" s="3196"/>
      <c r="K79" s="3196"/>
      <c r="L79" s="3196"/>
      <c r="M79" s="4707"/>
      <c r="N79" s="4578"/>
      <c r="O79" s="4529">
        <v>162</v>
      </c>
      <c r="P79" s="4457" t="s">
        <v>1783</v>
      </c>
      <c r="Q79" s="4569"/>
      <c r="R79" s="4570"/>
      <c r="S79" s="4579"/>
      <c r="T79" s="4580"/>
      <c r="U79" s="4580"/>
      <c r="V79" s="4580"/>
      <c r="W79" s="4580"/>
      <c r="X79" s="4580"/>
      <c r="Y79" s="4580"/>
      <c r="Z79" s="4724"/>
      <c r="BA79" s="1"/>
      <c r="BB79" s="1"/>
      <c r="BC79" s="340"/>
    </row>
    <row r="80" spans="1:55" s="3" customFormat="1" ht="20.149999999999999" customHeight="1" x14ac:dyDescent="0.3">
      <c r="A80" s="1"/>
      <c r="B80" s="2840"/>
      <c r="C80" s="4486"/>
      <c r="D80" s="4522"/>
      <c r="E80" s="4571"/>
      <c r="F80" s="4572"/>
      <c r="G80" s="2665"/>
      <c r="H80" s="2666"/>
      <c r="I80" s="2666"/>
      <c r="J80" s="2666"/>
      <c r="K80" s="2666"/>
      <c r="L80" s="2666"/>
      <c r="M80" s="4708"/>
      <c r="N80" s="4501"/>
      <c r="O80" s="4539"/>
      <c r="P80" s="4522"/>
      <c r="Q80" s="4571"/>
      <c r="R80" s="4572"/>
      <c r="S80" s="2105"/>
      <c r="T80" s="2106"/>
      <c r="U80" s="2106"/>
      <c r="V80" s="2106"/>
      <c r="W80" s="2106"/>
      <c r="X80" s="2106"/>
      <c r="Y80" s="2106"/>
      <c r="Z80" s="4718"/>
      <c r="BA80" s="1"/>
      <c r="BB80" s="1"/>
      <c r="BC80" s="340"/>
    </row>
    <row r="81" spans="1:57" s="3" customFormat="1" ht="20.149999999999999" customHeight="1" x14ac:dyDescent="0.3">
      <c r="A81" s="1"/>
      <c r="B81" s="2840"/>
      <c r="C81" s="4516">
        <v>163</v>
      </c>
      <c r="D81" s="4518" t="s">
        <v>1784</v>
      </c>
      <c r="E81" s="4573"/>
      <c r="F81" s="4574"/>
      <c r="G81" s="1746"/>
      <c r="H81" s="1747"/>
      <c r="I81" s="1747"/>
      <c r="J81" s="1747"/>
      <c r="K81" s="1747"/>
      <c r="L81" s="1747"/>
      <c r="M81" s="4552"/>
      <c r="N81" s="4500" t="s">
        <v>108</v>
      </c>
      <c r="O81" s="4516">
        <v>164</v>
      </c>
      <c r="P81" s="4518" t="s">
        <v>1785</v>
      </c>
      <c r="Q81" s="4518"/>
      <c r="R81" s="4543"/>
      <c r="S81" s="2103"/>
      <c r="T81" s="2104"/>
      <c r="U81" s="2104"/>
      <c r="V81" s="2104"/>
      <c r="W81" s="2104"/>
      <c r="X81" s="2104"/>
      <c r="Y81" s="2104"/>
      <c r="Z81" s="4717"/>
      <c r="BA81" s="1"/>
      <c r="BB81" s="1"/>
      <c r="BC81" s="340"/>
    </row>
    <row r="82" spans="1:57" s="3" customFormat="1" ht="20.149999999999999" customHeight="1" x14ac:dyDescent="0.3">
      <c r="A82" s="1"/>
      <c r="B82" s="2840"/>
      <c r="C82" s="4517"/>
      <c r="D82" s="4522"/>
      <c r="E82" s="4571"/>
      <c r="F82" s="4572"/>
      <c r="G82" s="1748"/>
      <c r="H82" s="1749"/>
      <c r="I82" s="1749"/>
      <c r="J82" s="1749"/>
      <c r="K82" s="1749"/>
      <c r="L82" s="1749"/>
      <c r="M82" s="4553"/>
      <c r="N82" s="4501"/>
      <c r="O82" s="4539"/>
      <c r="P82" s="4522"/>
      <c r="Q82" s="4522"/>
      <c r="R82" s="4541"/>
      <c r="S82" s="2105"/>
      <c r="T82" s="2106"/>
      <c r="U82" s="2106"/>
      <c r="V82" s="2106"/>
      <c r="W82" s="2106"/>
      <c r="X82" s="2106"/>
      <c r="Y82" s="2106"/>
      <c r="Z82" s="4718"/>
      <c r="BA82" s="1"/>
      <c r="BB82" s="1"/>
      <c r="BC82" s="340"/>
    </row>
    <row r="83" spans="1:57" s="3" customFormat="1" ht="20.149999999999999" customHeight="1" x14ac:dyDescent="0.3">
      <c r="A83" s="1"/>
      <c r="B83" s="2840"/>
      <c r="C83" s="4516">
        <v>165</v>
      </c>
      <c r="D83" s="4518" t="s">
        <v>1786</v>
      </c>
      <c r="E83" s="4573"/>
      <c r="F83" s="4574"/>
      <c r="G83" s="1746"/>
      <c r="H83" s="1747"/>
      <c r="I83" s="1747"/>
      <c r="J83" s="1747"/>
      <c r="K83" s="1747"/>
      <c r="L83" s="1747"/>
      <c r="M83" s="4552"/>
      <c r="N83" s="4500" t="s">
        <v>83</v>
      </c>
      <c r="O83" s="4516">
        <v>166</v>
      </c>
      <c r="P83" s="4518"/>
      <c r="Q83" s="4573"/>
      <c r="R83" s="4574"/>
      <c r="S83" s="1746"/>
      <c r="T83" s="1747"/>
      <c r="U83" s="1747"/>
      <c r="V83" s="1747"/>
      <c r="W83" s="1747"/>
      <c r="X83" s="1747"/>
      <c r="Y83" s="4552"/>
      <c r="Z83" s="4717"/>
      <c r="BA83" s="1"/>
      <c r="BB83" s="1"/>
      <c r="BC83" s="340"/>
    </row>
    <row r="84" spans="1:57" s="3" customFormat="1" ht="20.149999999999999" customHeight="1" thickBot="1" x14ac:dyDescent="0.35">
      <c r="A84" s="1"/>
      <c r="B84" s="3112"/>
      <c r="C84" s="4537"/>
      <c r="D84" s="4460"/>
      <c r="E84" s="4575"/>
      <c r="F84" s="4576"/>
      <c r="G84" s="1758"/>
      <c r="H84" s="1759"/>
      <c r="I84" s="1759"/>
      <c r="J84" s="1759"/>
      <c r="K84" s="1759"/>
      <c r="L84" s="1759"/>
      <c r="M84" s="4561"/>
      <c r="N84" s="4577"/>
      <c r="O84" s="4537"/>
      <c r="P84" s="4460"/>
      <c r="Q84" s="4575"/>
      <c r="R84" s="4576"/>
      <c r="S84" s="1758"/>
      <c r="T84" s="1759"/>
      <c r="U84" s="1759"/>
      <c r="V84" s="1759"/>
      <c r="W84" s="1759"/>
      <c r="X84" s="1759"/>
      <c r="Y84" s="4561"/>
      <c r="Z84" s="4720"/>
      <c r="BA84" s="1"/>
      <c r="BB84" s="1"/>
      <c r="BC84" s="340"/>
    </row>
    <row r="85" spans="1:57" s="3" customFormat="1" ht="20.149999999999999" customHeight="1" thickBot="1" x14ac:dyDescent="0.35">
      <c r="A85"/>
      <c r="B85" s="1136"/>
      <c r="C85" s="1136"/>
      <c r="D85" s="1136"/>
      <c r="E85" s="1136"/>
      <c r="F85" s="59"/>
      <c r="G85" s="59"/>
      <c r="H85" s="59"/>
      <c r="I85"/>
      <c r="J85" s="932"/>
      <c r="K85" s="1159"/>
      <c r="L85" s="1159"/>
      <c r="M85" s="1159"/>
      <c r="N85" s="2"/>
      <c r="O85" s="1159"/>
      <c r="P85" s="1159"/>
      <c r="Q85" s="1159"/>
      <c r="R85" s="1159"/>
      <c r="S85" s="1159"/>
      <c r="T85" s="1159"/>
      <c r="U85" s="1159"/>
      <c r="V85" s="1159"/>
      <c r="W85" s="1159"/>
      <c r="X85" s="1159"/>
      <c r="Y85" s="1159"/>
      <c r="Z85" s="2"/>
      <c r="BA85" s="1"/>
      <c r="BB85" s="1"/>
      <c r="BC85" s="340"/>
    </row>
    <row r="86" spans="1:57" s="3" customFormat="1" ht="20.149999999999999" customHeight="1" x14ac:dyDescent="0.3">
      <c r="A86" s="1"/>
      <c r="B86" s="2322" t="s">
        <v>1787</v>
      </c>
      <c r="C86" s="4529">
        <v>167</v>
      </c>
      <c r="D86" s="4457" t="s">
        <v>1788</v>
      </c>
      <c r="E86" s="4545"/>
      <c r="F86" s="4546"/>
      <c r="G86" s="4523"/>
      <c r="H86" s="3870"/>
      <c r="I86" s="3870"/>
      <c r="J86" s="3870"/>
      <c r="K86" s="3870"/>
      <c r="L86" s="3870"/>
      <c r="M86" s="4560"/>
      <c r="N86" s="4578"/>
      <c r="O86" s="4529">
        <v>168</v>
      </c>
      <c r="P86" s="4457" t="s">
        <v>1789</v>
      </c>
      <c r="Q86" s="4567"/>
      <c r="R86" s="4568"/>
      <c r="S86" s="4523"/>
      <c r="T86" s="3870"/>
      <c r="U86" s="3870"/>
      <c r="V86" s="3870"/>
      <c r="W86" s="3870"/>
      <c r="X86" s="3870"/>
      <c r="Y86" s="3870"/>
      <c r="Z86" s="4724" t="s">
        <v>62</v>
      </c>
      <c r="BA86" s="1"/>
      <c r="BB86" s="1"/>
      <c r="BC86" s="340"/>
    </row>
    <row r="87" spans="1:57" s="3" customFormat="1" ht="20.149999999999999" customHeight="1" x14ac:dyDescent="0.3">
      <c r="A87" s="1"/>
      <c r="B87" s="1730"/>
      <c r="C87" s="4539"/>
      <c r="D87" s="4522"/>
      <c r="E87" s="4482"/>
      <c r="F87" s="4483"/>
      <c r="G87" s="1748"/>
      <c r="H87" s="1749"/>
      <c r="I87" s="1749"/>
      <c r="J87" s="1749"/>
      <c r="K87" s="1749"/>
      <c r="L87" s="1749"/>
      <c r="M87" s="4553"/>
      <c r="N87" s="4501"/>
      <c r="O87" s="4539"/>
      <c r="P87" s="4498"/>
      <c r="Q87" s="4498"/>
      <c r="R87" s="4499"/>
      <c r="S87" s="1748"/>
      <c r="T87" s="1749"/>
      <c r="U87" s="1749"/>
      <c r="V87" s="1749"/>
      <c r="W87" s="1749"/>
      <c r="X87" s="1749"/>
      <c r="Y87" s="1749"/>
      <c r="Z87" s="4718"/>
      <c r="BA87" s="1"/>
      <c r="BB87" s="1"/>
      <c r="BC87" s="340"/>
    </row>
    <row r="88" spans="1:57" s="3" customFormat="1" ht="20.149999999999999" customHeight="1" x14ac:dyDescent="0.3">
      <c r="A88" s="1"/>
      <c r="B88" s="1730"/>
      <c r="C88" s="4558">
        <v>169</v>
      </c>
      <c r="D88" s="4518" t="s">
        <v>1776</v>
      </c>
      <c r="E88" s="4518"/>
      <c r="F88" s="4543"/>
      <c r="G88" s="1746"/>
      <c r="H88" s="1747"/>
      <c r="I88" s="1747"/>
      <c r="J88" s="1747"/>
      <c r="K88" s="1747"/>
      <c r="L88" s="1747"/>
      <c r="M88" s="4552"/>
      <c r="N88" s="4500"/>
      <c r="O88" s="4516">
        <v>170</v>
      </c>
      <c r="P88" s="4518" t="s">
        <v>2235</v>
      </c>
      <c r="Q88" s="4488"/>
      <c r="R88" s="4489"/>
      <c r="S88" s="1898"/>
      <c r="T88" s="1899"/>
      <c r="U88" s="1899"/>
      <c r="V88" s="1899"/>
      <c r="W88" s="1899"/>
      <c r="X88" s="1899"/>
      <c r="Y88" s="1899"/>
      <c r="Z88" s="4717"/>
      <c r="BA88" s="1"/>
      <c r="BB88" s="1"/>
      <c r="BC88" s="340"/>
    </row>
    <row r="89" spans="1:57" s="3" customFormat="1" ht="20.149999999999999" customHeight="1" x14ac:dyDescent="0.3">
      <c r="A89" s="1"/>
      <c r="B89" s="1730"/>
      <c r="C89" s="4562"/>
      <c r="D89" s="4522"/>
      <c r="E89" s="4522"/>
      <c r="F89" s="4541"/>
      <c r="G89" s="1748"/>
      <c r="H89" s="1749"/>
      <c r="I89" s="1749"/>
      <c r="J89" s="1749"/>
      <c r="K89" s="1749"/>
      <c r="L89" s="1749"/>
      <c r="M89" s="4553"/>
      <c r="N89" s="4501"/>
      <c r="O89" s="4539"/>
      <c r="P89" s="4482"/>
      <c r="Q89" s="4482"/>
      <c r="R89" s="4483"/>
      <c r="S89" s="1769"/>
      <c r="T89" s="1770"/>
      <c r="U89" s="1770"/>
      <c r="V89" s="1770"/>
      <c r="W89" s="1770"/>
      <c r="X89" s="1770"/>
      <c r="Y89" s="1770"/>
      <c r="Z89" s="4718"/>
      <c r="BA89" s="1"/>
      <c r="BB89" s="1"/>
      <c r="BC89" s="340"/>
    </row>
    <row r="90" spans="1:57" s="3" customFormat="1" ht="20.149999999999999" customHeight="1" x14ac:dyDescent="0.3">
      <c r="A90" s="1"/>
      <c r="B90" s="1730"/>
      <c r="C90" s="4485">
        <v>171</v>
      </c>
      <c r="D90" s="4518" t="s">
        <v>2698</v>
      </c>
      <c r="E90" s="4518"/>
      <c r="F90" s="4543"/>
      <c r="G90" s="1746"/>
      <c r="H90" s="1747"/>
      <c r="I90" s="1747"/>
      <c r="J90" s="1747"/>
      <c r="K90" s="1747"/>
      <c r="L90" s="1747"/>
      <c r="M90" s="4552"/>
      <c r="N90" s="4500" t="s">
        <v>66</v>
      </c>
      <c r="O90" s="4559">
        <v>172</v>
      </c>
      <c r="P90" s="4518" t="s">
        <v>1790</v>
      </c>
      <c r="Q90" s="4488"/>
      <c r="R90" s="4489"/>
      <c r="S90" s="1746"/>
      <c r="T90" s="1747"/>
      <c r="U90" s="1747"/>
      <c r="V90" s="1747"/>
      <c r="W90" s="1747"/>
      <c r="X90" s="1747"/>
      <c r="Y90" s="1747"/>
      <c r="Z90" s="4717"/>
      <c r="BA90" s="1"/>
      <c r="BB90"/>
      <c r="BC90" s="867"/>
      <c r="BD90" s="2"/>
      <c r="BE90" s="2"/>
    </row>
    <row r="91" spans="1:57" ht="20.149999999999999" customHeight="1" x14ac:dyDescent="0.3">
      <c r="B91" s="1730"/>
      <c r="C91" s="4486"/>
      <c r="D91" s="4519"/>
      <c r="E91" s="4519"/>
      <c r="F91" s="4540"/>
      <c r="G91" s="1748"/>
      <c r="H91" s="1749"/>
      <c r="I91" s="1749"/>
      <c r="J91" s="1749"/>
      <c r="K91" s="1749"/>
      <c r="L91" s="1749"/>
      <c r="M91" s="4553"/>
      <c r="N91" s="4501"/>
      <c r="O91" s="4562"/>
      <c r="P91" s="4482"/>
      <c r="Q91" s="4482"/>
      <c r="R91" s="4483"/>
      <c r="S91" s="1748"/>
      <c r="T91" s="1749"/>
      <c r="U91" s="1749"/>
      <c r="V91" s="1749"/>
      <c r="W91" s="1749"/>
      <c r="X91" s="1749"/>
      <c r="Y91" s="1749"/>
      <c r="Z91" s="4718"/>
      <c r="BA91" s="1"/>
    </row>
    <row r="92" spans="1:57" ht="20.149999999999999" customHeight="1" x14ac:dyDescent="0.3">
      <c r="B92" s="1730"/>
      <c r="C92" s="4558">
        <v>173</v>
      </c>
      <c r="D92" s="4518" t="s">
        <v>1791</v>
      </c>
      <c r="E92" s="4518"/>
      <c r="F92" s="4543"/>
      <c r="G92" s="1746"/>
      <c r="H92" s="1747"/>
      <c r="I92" s="1747"/>
      <c r="J92" s="1747"/>
      <c r="K92" s="1747"/>
      <c r="L92" s="1747"/>
      <c r="M92" s="4552"/>
      <c r="N92" s="4500"/>
      <c r="O92" s="4558">
        <v>174</v>
      </c>
      <c r="P92" s="4518"/>
      <c r="Q92" s="4488"/>
      <c r="R92" s="4489"/>
      <c r="S92" s="1746"/>
      <c r="T92" s="1747"/>
      <c r="U92" s="1747"/>
      <c r="V92" s="1747"/>
      <c r="W92" s="1747"/>
      <c r="X92" s="1747"/>
      <c r="Y92" s="4552"/>
      <c r="Z92" s="4717"/>
      <c r="BA92" s="1"/>
    </row>
    <row r="93" spans="1:57" ht="20.149999999999999" customHeight="1" x14ac:dyDescent="0.3">
      <c r="B93" s="1730"/>
      <c r="C93" s="4562"/>
      <c r="D93" s="4519"/>
      <c r="E93" s="4519"/>
      <c r="F93" s="4540"/>
      <c r="G93" s="1748"/>
      <c r="H93" s="1749"/>
      <c r="I93" s="1749"/>
      <c r="J93" s="1749"/>
      <c r="K93" s="1749"/>
      <c r="L93" s="1749"/>
      <c r="M93" s="4553"/>
      <c r="N93" s="4501"/>
      <c r="O93" s="4559"/>
      <c r="P93" s="4482"/>
      <c r="Q93" s="4482"/>
      <c r="R93" s="4483"/>
      <c r="S93" s="1748"/>
      <c r="T93" s="1749"/>
      <c r="U93" s="1749"/>
      <c r="V93" s="1749"/>
      <c r="W93" s="1749"/>
      <c r="X93" s="1749"/>
      <c r="Y93" s="4553"/>
      <c r="Z93" s="4718"/>
      <c r="BA93" s="1"/>
    </row>
    <row r="94" spans="1:57" ht="20.149999999999999" customHeight="1" x14ac:dyDescent="0.3">
      <c r="B94" s="1730"/>
      <c r="C94" s="4558">
        <v>175</v>
      </c>
      <c r="D94" s="4518" t="s">
        <v>1792</v>
      </c>
      <c r="E94" s="4520" t="s">
        <v>1793</v>
      </c>
      <c r="F94" s="4521"/>
      <c r="G94" s="1822"/>
      <c r="H94" s="1823"/>
      <c r="I94" s="1823"/>
      <c r="J94" s="1823"/>
      <c r="K94" s="1823"/>
      <c r="L94" s="1823"/>
      <c r="M94" s="1824"/>
      <c r="N94" s="4500" t="s">
        <v>264</v>
      </c>
      <c r="O94" s="4516">
        <v>176</v>
      </c>
      <c r="P94" s="4518"/>
      <c r="Q94" s="4488"/>
      <c r="R94" s="4489"/>
      <c r="S94" s="1746"/>
      <c r="T94" s="1747"/>
      <c r="U94" s="1747"/>
      <c r="V94" s="1747"/>
      <c r="W94" s="1747"/>
      <c r="X94" s="1747"/>
      <c r="Y94" s="1747"/>
      <c r="Z94" s="4717"/>
      <c r="BA94" s="1"/>
    </row>
    <row r="95" spans="1:57" ht="20.149999999999999" customHeight="1" thickBot="1" x14ac:dyDescent="0.35">
      <c r="B95" s="1731"/>
      <c r="C95" s="4563"/>
      <c r="D95" s="4460"/>
      <c r="E95" s="4535" t="s">
        <v>1794</v>
      </c>
      <c r="F95" s="4536"/>
      <c r="G95" s="1826"/>
      <c r="H95" s="1827"/>
      <c r="I95" s="1827"/>
      <c r="J95" s="1827"/>
      <c r="K95" s="1827"/>
      <c r="L95" s="1827"/>
      <c r="M95" s="1828"/>
      <c r="N95" s="4577"/>
      <c r="O95" s="4537"/>
      <c r="P95" s="4460"/>
      <c r="Q95" s="4548"/>
      <c r="R95" s="4549"/>
      <c r="S95" s="1758"/>
      <c r="T95" s="1759"/>
      <c r="U95" s="1759"/>
      <c r="V95" s="1759"/>
      <c r="W95" s="1759"/>
      <c r="X95" s="1759"/>
      <c r="Y95" s="1759"/>
      <c r="Z95" s="4720"/>
    </row>
    <row r="96" spans="1:57" ht="20.149999999999999" customHeight="1" thickBot="1" x14ac:dyDescent="0.35">
      <c r="B96" s="1136"/>
      <c r="C96" s="1136"/>
      <c r="D96" s="1136"/>
      <c r="E96" s="1136"/>
      <c r="F96" s="59"/>
      <c r="G96" s="59"/>
      <c r="H96" s="59"/>
      <c r="I96"/>
      <c r="J96" s="932"/>
      <c r="K96" s="1159"/>
      <c r="L96" s="1159"/>
      <c r="M96" s="1159"/>
      <c r="N96" s="2"/>
      <c r="O96" s="1159"/>
      <c r="P96" s="1159"/>
      <c r="Q96" s="1159"/>
      <c r="R96" s="1159"/>
      <c r="S96" s="1159"/>
      <c r="T96" s="1159"/>
      <c r="U96" s="1159"/>
      <c r="V96" s="1159"/>
      <c r="W96" s="1159"/>
      <c r="X96" s="1159"/>
      <c r="Y96" s="1159"/>
      <c r="Z96" s="2"/>
    </row>
    <row r="97" spans="2:26" ht="20.149999999999999" customHeight="1" x14ac:dyDescent="0.3">
      <c r="B97" s="2322" t="s">
        <v>1795</v>
      </c>
      <c r="C97" s="4529">
        <v>177</v>
      </c>
      <c r="D97" s="4457" t="s">
        <v>1796</v>
      </c>
      <c r="E97" s="4530" t="s">
        <v>72</v>
      </c>
      <c r="F97" s="4531"/>
      <c r="G97" s="1850"/>
      <c r="H97" s="1851"/>
      <c r="I97" s="1851"/>
      <c r="J97" s="1851"/>
      <c r="K97" s="1851"/>
      <c r="L97" s="1851"/>
      <c r="M97" s="1852"/>
      <c r="N97" s="4578"/>
      <c r="O97" s="4529">
        <v>178</v>
      </c>
      <c r="P97" s="4457" t="s">
        <v>1797</v>
      </c>
      <c r="Q97" s="4530" t="s">
        <v>72</v>
      </c>
      <c r="R97" s="4531"/>
      <c r="S97" s="1850"/>
      <c r="T97" s="1851"/>
      <c r="U97" s="1851"/>
      <c r="V97" s="1851"/>
      <c r="W97" s="1851"/>
      <c r="X97" s="1851"/>
      <c r="Y97" s="1852"/>
      <c r="Z97" s="4724"/>
    </row>
    <row r="98" spans="2:26" ht="20.149999999999999" customHeight="1" x14ac:dyDescent="0.3">
      <c r="B98" s="2840"/>
      <c r="C98" s="4539"/>
      <c r="D98" s="4519"/>
      <c r="E98" s="4533" t="s">
        <v>73</v>
      </c>
      <c r="F98" s="4534"/>
      <c r="G98" s="1797"/>
      <c r="H98" s="1798"/>
      <c r="I98" s="1798"/>
      <c r="J98" s="1798"/>
      <c r="K98" s="1798"/>
      <c r="L98" s="1798"/>
      <c r="M98" s="1860"/>
      <c r="N98" s="4501"/>
      <c r="O98" s="4517"/>
      <c r="P98" s="4522"/>
      <c r="Q98" s="4550" t="s">
        <v>73</v>
      </c>
      <c r="R98" s="4551"/>
      <c r="S98" s="1797"/>
      <c r="T98" s="1798"/>
      <c r="U98" s="1798"/>
      <c r="V98" s="1798"/>
      <c r="W98" s="1798"/>
      <c r="X98" s="1798"/>
      <c r="Y98" s="1860"/>
      <c r="Z98" s="4718"/>
    </row>
    <row r="99" spans="2:26" ht="20.149999999999999" customHeight="1" x14ac:dyDescent="0.3">
      <c r="B99" s="2840"/>
      <c r="C99" s="4516">
        <v>179</v>
      </c>
      <c r="D99" s="4518" t="s">
        <v>1798</v>
      </c>
      <c r="E99" s="4518"/>
      <c r="F99" s="4543"/>
      <c r="G99" s="1746"/>
      <c r="H99" s="1747"/>
      <c r="I99" s="1747"/>
      <c r="J99" s="1747"/>
      <c r="K99" s="1747"/>
      <c r="L99" s="1747"/>
      <c r="M99" s="4552"/>
      <c r="N99" s="4500"/>
      <c r="O99" s="4516">
        <v>180</v>
      </c>
      <c r="P99" s="4518" t="s">
        <v>1799</v>
      </c>
      <c r="Q99" s="4554"/>
      <c r="R99" s="4555"/>
      <c r="S99" s="1746"/>
      <c r="T99" s="1747"/>
      <c r="U99" s="1747"/>
      <c r="V99" s="1747"/>
      <c r="W99" s="1747"/>
      <c r="X99" s="1747"/>
      <c r="Y99" s="4552"/>
      <c r="Z99" s="4717"/>
    </row>
    <row r="100" spans="2:26" ht="20.149999999999999" customHeight="1" x14ac:dyDescent="0.3">
      <c r="B100" s="2840"/>
      <c r="C100" s="4539"/>
      <c r="D100" s="4519"/>
      <c r="E100" s="4519"/>
      <c r="F100" s="4540"/>
      <c r="G100" s="1748"/>
      <c r="H100" s="1749"/>
      <c r="I100" s="1749"/>
      <c r="J100" s="1749"/>
      <c r="K100" s="1749"/>
      <c r="L100" s="1749"/>
      <c r="M100" s="4553"/>
      <c r="N100" s="4501"/>
      <c r="O100" s="4517"/>
      <c r="P100" s="4498"/>
      <c r="Q100" s="4498"/>
      <c r="R100" s="4499"/>
      <c r="S100" s="1748"/>
      <c r="T100" s="1749"/>
      <c r="U100" s="1749"/>
      <c r="V100" s="1749"/>
      <c r="W100" s="1749"/>
      <c r="X100" s="1749"/>
      <c r="Y100" s="4553"/>
      <c r="Z100" s="4718"/>
    </row>
    <row r="101" spans="2:26" ht="20.149999999999999" customHeight="1" x14ac:dyDescent="0.3">
      <c r="B101" s="2840"/>
      <c r="C101" s="4516">
        <v>181</v>
      </c>
      <c r="D101" s="4518" t="s">
        <v>2236</v>
      </c>
      <c r="E101" s="4518"/>
      <c r="F101" s="4543"/>
      <c r="G101" s="1746"/>
      <c r="H101" s="1747"/>
      <c r="I101" s="1747"/>
      <c r="J101" s="1747"/>
      <c r="K101" s="1747"/>
      <c r="L101" s="1747"/>
      <c r="M101" s="4552"/>
      <c r="N101" s="4500" t="s">
        <v>66</v>
      </c>
      <c r="O101" s="4516">
        <v>182</v>
      </c>
      <c r="P101" s="4518" t="s">
        <v>1800</v>
      </c>
      <c r="Q101" s="4554"/>
      <c r="R101" s="4555"/>
      <c r="S101" s="2374"/>
      <c r="T101" s="2375"/>
      <c r="U101" s="2375"/>
      <c r="V101" s="2375"/>
      <c r="W101" s="2375"/>
      <c r="X101" s="2375"/>
      <c r="Y101" s="4702"/>
      <c r="Z101" s="1208" t="s">
        <v>66</v>
      </c>
    </row>
    <row r="102" spans="2:26" ht="20.149999999999999" customHeight="1" x14ac:dyDescent="0.3">
      <c r="B102" s="2840"/>
      <c r="C102" s="4539"/>
      <c r="D102" s="4519"/>
      <c r="E102" s="4519"/>
      <c r="F102" s="4540"/>
      <c r="G102" s="1748"/>
      <c r="H102" s="1749"/>
      <c r="I102" s="1749"/>
      <c r="J102" s="1749"/>
      <c r="K102" s="1749"/>
      <c r="L102" s="1749"/>
      <c r="M102" s="4553"/>
      <c r="N102" s="4501"/>
      <c r="O102" s="4517"/>
      <c r="P102" s="4498"/>
      <c r="Q102" s="4498"/>
      <c r="R102" s="4499"/>
      <c r="S102" s="1797"/>
      <c r="T102" s="1798"/>
      <c r="U102" s="1798"/>
      <c r="V102" s="1798"/>
      <c r="W102" s="1798"/>
      <c r="X102" s="1798"/>
      <c r="Y102" s="1860"/>
      <c r="Z102" s="1197" t="s">
        <v>2699</v>
      </c>
    </row>
    <row r="103" spans="2:26" ht="20.149999999999999" customHeight="1" x14ac:dyDescent="0.3">
      <c r="B103" s="2840"/>
      <c r="C103" s="4516">
        <v>183</v>
      </c>
      <c r="D103" s="4518" t="s">
        <v>2237</v>
      </c>
      <c r="E103" s="4488"/>
      <c r="F103" s="4489"/>
      <c r="G103" s="1746"/>
      <c r="H103" s="1747"/>
      <c r="I103" s="1747"/>
      <c r="J103" s="1747"/>
      <c r="K103" s="1747"/>
      <c r="L103" s="1747"/>
      <c r="M103" s="4552"/>
      <c r="N103" s="4500"/>
      <c r="O103" s="4516">
        <v>184</v>
      </c>
      <c r="P103" s="4519" t="s">
        <v>2238</v>
      </c>
      <c r="Q103" s="4581"/>
      <c r="R103" s="4582"/>
      <c r="S103" s="2103"/>
      <c r="T103" s="2104"/>
      <c r="U103" s="2104"/>
      <c r="V103" s="2104"/>
      <c r="W103" s="2104"/>
      <c r="X103" s="2104"/>
      <c r="Y103" s="2104"/>
      <c r="Z103" s="4717"/>
    </row>
    <row r="104" spans="2:26" ht="20.149999999999999" customHeight="1" x14ac:dyDescent="0.3">
      <c r="B104" s="2840"/>
      <c r="C104" s="4539"/>
      <c r="D104" s="4522"/>
      <c r="E104" s="4482"/>
      <c r="F104" s="4483"/>
      <c r="G104" s="1748"/>
      <c r="H104" s="1749"/>
      <c r="I104" s="1749"/>
      <c r="J104" s="1749"/>
      <c r="K104" s="1749"/>
      <c r="L104" s="1749"/>
      <c r="M104" s="4553"/>
      <c r="N104" s="4501"/>
      <c r="O104" s="4539"/>
      <c r="P104" s="4498"/>
      <c r="Q104" s="4498"/>
      <c r="R104" s="4499"/>
      <c r="S104" s="2105"/>
      <c r="T104" s="2106"/>
      <c r="U104" s="2106"/>
      <c r="V104" s="2106"/>
      <c r="W104" s="2106"/>
      <c r="X104" s="2106"/>
      <c r="Y104" s="2106"/>
      <c r="Z104" s="4718"/>
    </row>
    <row r="105" spans="2:26" ht="20.149999999999999" customHeight="1" x14ac:dyDescent="0.3">
      <c r="B105" s="2840"/>
      <c r="C105" s="4516">
        <v>185</v>
      </c>
      <c r="D105" s="4518" t="s">
        <v>2239</v>
      </c>
      <c r="E105" s="4518"/>
      <c r="F105" s="4543"/>
      <c r="G105" s="1746"/>
      <c r="H105" s="1747"/>
      <c r="I105" s="1747"/>
      <c r="J105" s="1747"/>
      <c r="K105" s="1747"/>
      <c r="L105" s="1747"/>
      <c r="M105" s="4552"/>
      <c r="N105" s="4500" t="s">
        <v>2699</v>
      </c>
      <c r="O105" s="4516">
        <v>186</v>
      </c>
      <c r="P105" s="4518" t="s">
        <v>2240</v>
      </c>
      <c r="Q105" s="4518"/>
      <c r="R105" s="4543"/>
      <c r="S105" s="2103"/>
      <c r="T105" s="2104"/>
      <c r="U105" s="2104"/>
      <c r="V105" s="2104"/>
      <c r="W105" s="2104"/>
      <c r="X105" s="2104"/>
      <c r="Y105" s="2104"/>
      <c r="Z105" s="4717"/>
    </row>
    <row r="106" spans="2:26" ht="20.149999999999999" customHeight="1" thickBot="1" x14ac:dyDescent="0.35">
      <c r="B106" s="3112"/>
      <c r="C106" s="4537"/>
      <c r="D106" s="4460"/>
      <c r="E106" s="4460"/>
      <c r="F106" s="4544"/>
      <c r="G106" s="1758"/>
      <c r="H106" s="1759"/>
      <c r="I106" s="1759"/>
      <c r="J106" s="1759"/>
      <c r="K106" s="1759"/>
      <c r="L106" s="1759"/>
      <c r="M106" s="4561"/>
      <c r="N106" s="4577"/>
      <c r="O106" s="4537"/>
      <c r="P106" s="4460"/>
      <c r="Q106" s="4460"/>
      <c r="R106" s="4544"/>
      <c r="S106" s="2156"/>
      <c r="T106" s="2157"/>
      <c r="U106" s="2157"/>
      <c r="V106" s="2157"/>
      <c r="W106" s="2157"/>
      <c r="X106" s="2157"/>
      <c r="Y106" s="2157"/>
      <c r="Z106" s="4720"/>
    </row>
    <row r="107" spans="2:26" ht="20.149999999999999" customHeight="1" thickBot="1" x14ac:dyDescent="0.35">
      <c r="B107" s="1136"/>
      <c r="C107" s="1136"/>
      <c r="D107" s="1136"/>
      <c r="E107" s="1136"/>
      <c r="F107" s="59"/>
      <c r="G107" s="59"/>
      <c r="H107" s="59"/>
      <c r="I107"/>
      <c r="J107" s="932"/>
      <c r="K107" s="1159"/>
      <c r="L107" s="1159"/>
      <c r="M107" s="1159"/>
      <c r="N107" s="2"/>
      <c r="O107" s="1159"/>
      <c r="P107" s="1159"/>
      <c r="Q107" s="1159"/>
      <c r="R107" s="1159"/>
      <c r="S107" s="1159"/>
      <c r="T107" s="1159"/>
      <c r="U107" s="1159"/>
      <c r="V107" s="1159"/>
      <c r="W107" s="1159"/>
      <c r="X107" s="1159"/>
      <c r="Y107" s="1159"/>
      <c r="Z107" s="2"/>
    </row>
    <row r="108" spans="2:26" ht="20.149999999999999" customHeight="1" x14ac:dyDescent="0.3">
      <c r="B108" s="2322" t="s">
        <v>1801</v>
      </c>
      <c r="C108" s="4529">
        <v>187</v>
      </c>
      <c r="D108" s="4457" t="s">
        <v>1802</v>
      </c>
      <c r="E108" s="4457"/>
      <c r="F108" s="4547"/>
      <c r="G108" s="4523"/>
      <c r="H108" s="3870"/>
      <c r="I108" s="3870"/>
      <c r="J108" s="3870"/>
      <c r="K108" s="3870"/>
      <c r="L108" s="3870"/>
      <c r="M108" s="4560"/>
      <c r="N108" s="4578"/>
      <c r="O108" s="4529">
        <v>188</v>
      </c>
      <c r="P108" s="4457" t="s">
        <v>1803</v>
      </c>
      <c r="Q108" s="4457"/>
      <c r="R108" s="4547"/>
      <c r="S108" s="4523"/>
      <c r="T108" s="3870"/>
      <c r="U108" s="3870"/>
      <c r="V108" s="3870"/>
      <c r="W108" s="3870"/>
      <c r="X108" s="3870"/>
      <c r="Y108" s="3870"/>
      <c r="Z108" s="4724"/>
    </row>
    <row r="109" spans="2:26" ht="20.149999999999999" customHeight="1" x14ac:dyDescent="0.3">
      <c r="B109" s="2840"/>
      <c r="C109" s="4539"/>
      <c r="D109" s="4522"/>
      <c r="E109" s="4522"/>
      <c r="F109" s="4541"/>
      <c r="G109" s="1748"/>
      <c r="H109" s="1749"/>
      <c r="I109" s="1749"/>
      <c r="J109" s="1749"/>
      <c r="K109" s="1749"/>
      <c r="L109" s="1749"/>
      <c r="M109" s="4553"/>
      <c r="N109" s="4501"/>
      <c r="O109" s="4556"/>
      <c r="P109" s="4522"/>
      <c r="Q109" s="4522"/>
      <c r="R109" s="4541"/>
      <c r="S109" s="1748"/>
      <c r="T109" s="1749"/>
      <c r="U109" s="1749"/>
      <c r="V109" s="1749"/>
      <c r="W109" s="1749"/>
      <c r="X109" s="1749"/>
      <c r="Y109" s="1749"/>
      <c r="Z109" s="4718"/>
    </row>
    <row r="110" spans="2:26" ht="20.149999999999999" customHeight="1" x14ac:dyDescent="0.3">
      <c r="B110" s="2840"/>
      <c r="C110" s="4516">
        <v>189</v>
      </c>
      <c r="D110" s="4518"/>
      <c r="E110" s="4518"/>
      <c r="F110" s="4543"/>
      <c r="G110" s="1746"/>
      <c r="H110" s="1747"/>
      <c r="I110" s="1747"/>
      <c r="J110" s="1747"/>
      <c r="K110" s="1747"/>
      <c r="L110" s="1747"/>
      <c r="M110" s="4552"/>
      <c r="N110" s="4500"/>
      <c r="O110" s="4516">
        <v>190</v>
      </c>
      <c r="P110" s="4518"/>
      <c r="Q110" s="4518"/>
      <c r="R110" s="4543"/>
      <c r="S110" s="1746"/>
      <c r="T110" s="1747"/>
      <c r="U110" s="1747"/>
      <c r="V110" s="1747"/>
      <c r="W110" s="1747"/>
      <c r="X110" s="1747"/>
      <c r="Y110" s="1747"/>
      <c r="Z110" s="4717"/>
    </row>
    <row r="111" spans="2:26" ht="20.149999999999999" customHeight="1" thickBot="1" x14ac:dyDescent="0.35">
      <c r="B111" s="3112"/>
      <c r="C111" s="4537"/>
      <c r="D111" s="4460"/>
      <c r="E111" s="4460"/>
      <c r="F111" s="4544"/>
      <c r="G111" s="1758"/>
      <c r="H111" s="1759"/>
      <c r="I111" s="1759"/>
      <c r="J111" s="1759"/>
      <c r="K111" s="1759"/>
      <c r="L111" s="1759"/>
      <c r="M111" s="4561"/>
      <c r="N111" s="4577"/>
      <c r="O111" s="4537"/>
      <c r="P111" s="4460"/>
      <c r="Q111" s="4460"/>
      <c r="R111" s="4544"/>
      <c r="S111" s="1758"/>
      <c r="T111" s="1759"/>
      <c r="U111" s="1759"/>
      <c r="V111" s="1759"/>
      <c r="W111" s="1759"/>
      <c r="X111" s="1759"/>
      <c r="Y111" s="1759"/>
      <c r="Z111" s="4720"/>
    </row>
    <row r="112" spans="2:26" ht="20.149999999999999" customHeight="1" thickBot="1" x14ac:dyDescent="0.35">
      <c r="B112" s="1136"/>
      <c r="C112" s="1136"/>
      <c r="D112" s="1136"/>
      <c r="E112" s="1136"/>
      <c r="F112" s="59"/>
      <c r="G112" s="59"/>
      <c r="H112" s="59"/>
      <c r="I112"/>
      <c r="J112" s="932"/>
      <c r="K112" s="1159"/>
      <c r="L112" s="1159"/>
      <c r="M112" s="1159"/>
      <c r="N112" s="2"/>
      <c r="O112" s="1159"/>
      <c r="P112" s="1159"/>
      <c r="Q112" s="1159"/>
      <c r="R112" s="1159"/>
      <c r="S112" s="1159"/>
      <c r="T112" s="1159"/>
      <c r="U112" s="1159"/>
      <c r="V112" s="1159"/>
      <c r="W112" s="1159"/>
      <c r="X112" s="1159"/>
      <c r="Y112" s="1159"/>
      <c r="Z112" s="2"/>
    </row>
    <row r="113" spans="1:57" ht="20.149999999999999" customHeight="1" x14ac:dyDescent="0.3">
      <c r="B113" s="2322" t="s">
        <v>1723</v>
      </c>
      <c r="C113" s="4529">
        <v>193</v>
      </c>
      <c r="D113" s="4457" t="s">
        <v>1804</v>
      </c>
      <c r="E113" s="4530" t="s">
        <v>72</v>
      </c>
      <c r="F113" s="4531"/>
      <c r="G113" s="1850"/>
      <c r="H113" s="1851"/>
      <c r="I113" s="1851"/>
      <c r="J113" s="1851"/>
      <c r="K113" s="1851"/>
      <c r="L113" s="1851"/>
      <c r="M113" s="1852"/>
      <c r="N113" s="4578"/>
      <c r="O113" s="4529">
        <v>194</v>
      </c>
      <c r="P113" s="4457" t="s">
        <v>1805</v>
      </c>
      <c r="Q113" s="4457"/>
      <c r="R113" s="4547"/>
      <c r="S113" s="4523"/>
      <c r="T113" s="3870"/>
      <c r="U113" s="3870"/>
      <c r="V113" s="3870"/>
      <c r="W113" s="3870"/>
      <c r="X113" s="3870"/>
      <c r="Y113" s="3870"/>
      <c r="Z113" s="4724"/>
    </row>
    <row r="114" spans="1:57" ht="20.149999999999999" customHeight="1" x14ac:dyDescent="0.3">
      <c r="B114" s="2840"/>
      <c r="C114" s="4517"/>
      <c r="D114" s="4519"/>
      <c r="E114" s="4533" t="s">
        <v>73</v>
      </c>
      <c r="F114" s="4534"/>
      <c r="G114" s="1797"/>
      <c r="H114" s="1798"/>
      <c r="I114" s="1798"/>
      <c r="J114" s="1798"/>
      <c r="K114" s="1798"/>
      <c r="L114" s="1798"/>
      <c r="M114" s="1860"/>
      <c r="N114" s="4501"/>
      <c r="O114" s="4517"/>
      <c r="P114" s="4519"/>
      <c r="Q114" s="4519"/>
      <c r="R114" s="4540"/>
      <c r="S114" s="1748"/>
      <c r="T114" s="1749"/>
      <c r="U114" s="1749"/>
      <c r="V114" s="1749"/>
      <c r="W114" s="1749"/>
      <c r="X114" s="1749"/>
      <c r="Y114" s="1749"/>
      <c r="Z114" s="4718"/>
    </row>
    <row r="115" spans="1:57" ht="20.149999999999999" customHeight="1" x14ac:dyDescent="0.3">
      <c r="B115" s="2840"/>
      <c r="C115" s="4516">
        <v>195</v>
      </c>
      <c r="D115" s="4518" t="s">
        <v>2721</v>
      </c>
      <c r="E115" s="4518"/>
      <c r="F115" s="4543"/>
      <c r="G115" s="4583"/>
      <c r="H115" s="4584"/>
      <c r="I115" s="4584"/>
      <c r="J115" s="4584"/>
      <c r="K115" s="4584"/>
      <c r="L115" s="4584"/>
      <c r="M115" s="4585"/>
      <c r="N115" s="4500" t="s">
        <v>2722</v>
      </c>
      <c r="O115" s="4516">
        <v>196</v>
      </c>
      <c r="P115" s="4518" t="s">
        <v>1806</v>
      </c>
      <c r="Q115" s="4594"/>
      <c r="R115" s="4595"/>
      <c r="S115" s="4478"/>
      <c r="T115" s="4479"/>
      <c r="U115" s="4479"/>
      <c r="V115" s="4479"/>
      <c r="W115" s="4479"/>
      <c r="X115" s="4479"/>
      <c r="Y115" s="4479"/>
      <c r="Z115" s="1208" t="s">
        <v>64</v>
      </c>
    </row>
    <row r="116" spans="1:57" ht="20.149999999999999" customHeight="1" x14ac:dyDescent="0.3">
      <c r="B116" s="2840"/>
      <c r="C116" s="4539"/>
      <c r="D116" s="4519"/>
      <c r="E116" s="4519"/>
      <c r="F116" s="4540"/>
      <c r="G116" s="4586"/>
      <c r="H116" s="4587"/>
      <c r="I116" s="4587"/>
      <c r="J116" s="4587"/>
      <c r="K116" s="4587"/>
      <c r="L116" s="4587"/>
      <c r="M116" s="4588"/>
      <c r="N116" s="4501"/>
      <c r="O116" s="4517"/>
      <c r="P116" s="4519"/>
      <c r="Q116" s="4533" t="s">
        <v>1807</v>
      </c>
      <c r="R116" s="4534"/>
      <c r="S116" s="4696"/>
      <c r="T116" s="4697"/>
      <c r="U116" s="4697"/>
      <c r="V116" s="4697"/>
      <c r="W116" s="4697"/>
      <c r="X116" s="4697"/>
      <c r="Y116" s="4697"/>
      <c r="Z116" s="1197" t="s">
        <v>79</v>
      </c>
    </row>
    <row r="117" spans="1:57" ht="20.149999999999999" customHeight="1" x14ac:dyDescent="0.3">
      <c r="B117" s="2840"/>
      <c r="C117" s="4516">
        <v>197</v>
      </c>
      <c r="D117" s="4518" t="s">
        <v>1808</v>
      </c>
      <c r="E117" s="4518"/>
      <c r="F117" s="4543"/>
      <c r="G117" s="1746"/>
      <c r="H117" s="1747"/>
      <c r="I117" s="1747"/>
      <c r="J117" s="1747"/>
      <c r="K117" s="1747"/>
      <c r="L117" s="1747"/>
      <c r="M117" s="4552"/>
      <c r="N117" s="4500" t="s">
        <v>265</v>
      </c>
      <c r="O117" s="4516">
        <v>198</v>
      </c>
      <c r="P117" s="4518" t="s">
        <v>1809</v>
      </c>
      <c r="Q117" s="4518"/>
      <c r="R117" s="4543"/>
      <c r="S117" s="1746"/>
      <c r="T117" s="1747"/>
      <c r="U117" s="1747"/>
      <c r="V117" s="1747"/>
      <c r="W117" s="1747"/>
      <c r="X117" s="1747"/>
      <c r="Y117" s="1747"/>
      <c r="Z117" s="4717" t="s">
        <v>2700</v>
      </c>
    </row>
    <row r="118" spans="1:57" ht="20.149999999999999" customHeight="1" thickBot="1" x14ac:dyDescent="0.35">
      <c r="B118" s="3112"/>
      <c r="C118" s="4537"/>
      <c r="D118" s="4460"/>
      <c r="E118" s="4460"/>
      <c r="F118" s="4544"/>
      <c r="G118" s="1758"/>
      <c r="H118" s="1759"/>
      <c r="I118" s="1759"/>
      <c r="J118" s="1759"/>
      <c r="K118" s="1759"/>
      <c r="L118" s="1759"/>
      <c r="M118" s="4561"/>
      <c r="N118" s="4577"/>
      <c r="O118" s="4537"/>
      <c r="P118" s="4460"/>
      <c r="Q118" s="4460"/>
      <c r="R118" s="4544"/>
      <c r="S118" s="1758"/>
      <c r="T118" s="1759"/>
      <c r="U118" s="1759"/>
      <c r="V118" s="1759"/>
      <c r="W118" s="1759"/>
      <c r="X118" s="1759"/>
      <c r="Y118" s="1759"/>
      <c r="Z118" s="4720"/>
    </row>
    <row r="119" spans="1:57" ht="20.149999999999999" customHeight="1" thickBot="1" x14ac:dyDescent="0.35">
      <c r="B119" s="1136"/>
      <c r="C119" s="1136"/>
      <c r="D119" s="1136"/>
      <c r="E119" s="1136"/>
      <c r="F119" s="59"/>
      <c r="G119" s="59"/>
      <c r="H119" s="59"/>
      <c r="I119"/>
      <c r="J119" s="932"/>
      <c r="K119" s="1159"/>
      <c r="L119" s="1159"/>
      <c r="M119" s="1159"/>
      <c r="N119" s="1159"/>
      <c r="O119" s="1159"/>
      <c r="P119" s="1159"/>
      <c r="Q119" s="1159"/>
      <c r="R119" s="1159"/>
      <c r="S119" s="1159"/>
      <c r="T119" s="1159"/>
      <c r="U119" s="1159"/>
      <c r="V119" s="1159"/>
      <c r="W119" s="1159"/>
      <c r="X119" s="1159"/>
      <c r="Y119" s="1159"/>
      <c r="Z119" s="1159"/>
    </row>
    <row r="120" spans="1:57" ht="20.149999999999999" customHeight="1" x14ac:dyDescent="0.3">
      <c r="B120" s="4027" t="s">
        <v>1810</v>
      </c>
      <c r="C120" s="4589" t="s">
        <v>1811</v>
      </c>
      <c r="D120" s="4468"/>
      <c r="E120" s="4468"/>
      <c r="F120" s="4468"/>
      <c r="G120" s="4468"/>
      <c r="H120" s="4468"/>
      <c r="I120" s="4468"/>
      <c r="J120" s="4468"/>
      <c r="K120" s="4468"/>
      <c r="L120" s="4468"/>
      <c r="M120" s="4468"/>
      <c r="N120" s="4468"/>
      <c r="O120" s="4468"/>
      <c r="P120" s="4468"/>
      <c r="Q120" s="4468"/>
      <c r="R120" s="4468"/>
      <c r="S120" s="4468"/>
      <c r="T120" s="4468"/>
      <c r="U120" s="4468"/>
      <c r="V120" s="4468"/>
      <c r="W120" s="4468"/>
      <c r="X120" s="4468"/>
      <c r="Y120" s="4468"/>
      <c r="Z120" s="4590"/>
    </row>
    <row r="121" spans="1:57" ht="20.149999999999999" customHeight="1" x14ac:dyDescent="0.3">
      <c r="B121" s="4527"/>
      <c r="C121" s="4591"/>
      <c r="D121" s="4592"/>
      <c r="E121" s="4592"/>
      <c r="F121" s="4592"/>
      <c r="G121" s="4592"/>
      <c r="H121" s="4592"/>
      <c r="I121" s="4592"/>
      <c r="J121" s="4592"/>
      <c r="K121" s="4592"/>
      <c r="L121" s="4592"/>
      <c r="M121" s="4592"/>
      <c r="N121" s="4592"/>
      <c r="O121" s="4592"/>
      <c r="P121" s="4592"/>
      <c r="Q121" s="4592"/>
      <c r="R121" s="4592"/>
      <c r="S121" s="4592"/>
      <c r="T121" s="4592"/>
      <c r="U121" s="4592"/>
      <c r="V121" s="4592"/>
      <c r="W121" s="4592"/>
      <c r="X121" s="4592"/>
      <c r="Y121" s="4592"/>
      <c r="Z121" s="4593"/>
    </row>
    <row r="122" spans="1:57" ht="20.149999999999999" customHeight="1" x14ac:dyDescent="0.3">
      <c r="B122" s="4527"/>
      <c r="C122" s="4516">
        <v>201</v>
      </c>
      <c r="D122" s="4518" t="s">
        <v>2242</v>
      </c>
      <c r="E122" s="4488"/>
      <c r="F122" s="4489"/>
      <c r="G122" s="1746"/>
      <c r="H122" s="1747"/>
      <c r="I122" s="1747"/>
      <c r="J122" s="1747"/>
      <c r="K122" s="1747"/>
      <c r="L122" s="1747"/>
      <c r="M122" s="4552"/>
      <c r="N122" s="4500"/>
      <c r="O122" s="4516">
        <v>202</v>
      </c>
      <c r="P122" s="4518" t="s">
        <v>1812</v>
      </c>
      <c r="Q122" s="4518"/>
      <c r="R122" s="4543"/>
      <c r="S122" s="1746"/>
      <c r="T122" s="1747"/>
      <c r="U122" s="1747"/>
      <c r="V122" s="1747"/>
      <c r="W122" s="1747"/>
      <c r="X122" s="1747"/>
      <c r="Y122" s="1747"/>
      <c r="Z122" s="4717"/>
    </row>
    <row r="123" spans="1:57" ht="20.149999999999999" customHeight="1" x14ac:dyDescent="0.3">
      <c r="B123" s="4527"/>
      <c r="C123" s="4517"/>
      <c r="D123" s="4519"/>
      <c r="E123" s="4493"/>
      <c r="F123" s="4494"/>
      <c r="G123" s="1748"/>
      <c r="H123" s="1749"/>
      <c r="I123" s="1749"/>
      <c r="J123" s="1749"/>
      <c r="K123" s="1749"/>
      <c r="L123" s="1749"/>
      <c r="M123" s="4553"/>
      <c r="N123" s="4501"/>
      <c r="O123" s="4517"/>
      <c r="P123" s="4519"/>
      <c r="Q123" s="4519"/>
      <c r="R123" s="4540"/>
      <c r="S123" s="2349"/>
      <c r="T123" s="2350"/>
      <c r="U123" s="2350"/>
      <c r="V123" s="2350"/>
      <c r="W123" s="2350"/>
      <c r="X123" s="2350"/>
      <c r="Y123" s="2350"/>
      <c r="Z123" s="4718"/>
    </row>
    <row r="124" spans="1:57" ht="20.149999999999999" customHeight="1" x14ac:dyDescent="0.3">
      <c r="B124" s="4527"/>
      <c r="C124" s="4516">
        <v>203</v>
      </c>
      <c r="D124" s="4518" t="s">
        <v>2243</v>
      </c>
      <c r="E124" s="4488"/>
      <c r="F124" s="4489"/>
      <c r="G124" s="1746"/>
      <c r="H124" s="1747"/>
      <c r="I124" s="1747"/>
      <c r="J124" s="1747"/>
      <c r="K124" s="1747"/>
      <c r="L124" s="1747"/>
      <c r="M124" s="4552"/>
      <c r="N124" s="4500"/>
      <c r="O124" s="4516">
        <v>204</v>
      </c>
      <c r="P124" s="4518" t="s">
        <v>2724</v>
      </c>
      <c r="Q124" s="4488"/>
      <c r="R124" s="4489"/>
      <c r="S124" s="1746"/>
      <c r="T124" s="1747"/>
      <c r="U124" s="1747"/>
      <c r="V124" s="1747"/>
      <c r="W124" s="1747"/>
      <c r="X124" s="1747"/>
      <c r="Y124" s="1747"/>
      <c r="Z124" s="4717"/>
    </row>
    <row r="125" spans="1:57" ht="20.149999999999999" customHeight="1" x14ac:dyDescent="0.3">
      <c r="B125" s="4527"/>
      <c r="C125" s="4539"/>
      <c r="D125" s="4522"/>
      <c r="E125" s="4482"/>
      <c r="F125" s="4483"/>
      <c r="G125" s="1748"/>
      <c r="H125" s="1749"/>
      <c r="I125" s="1749"/>
      <c r="J125" s="1749"/>
      <c r="K125" s="1749"/>
      <c r="L125" s="1749"/>
      <c r="M125" s="4553"/>
      <c r="N125" s="4501"/>
      <c r="O125" s="4539"/>
      <c r="P125" s="4522"/>
      <c r="Q125" s="4482"/>
      <c r="R125" s="4483"/>
      <c r="S125" s="2349"/>
      <c r="T125" s="2350"/>
      <c r="U125" s="2350"/>
      <c r="V125" s="2350"/>
      <c r="W125" s="2350"/>
      <c r="X125" s="2350"/>
      <c r="Y125" s="2350"/>
      <c r="Z125" s="4718"/>
      <c r="BA125" s="1"/>
      <c r="BB125" s="1"/>
      <c r="BC125" s="340"/>
      <c r="BD125" s="3"/>
      <c r="BE125" s="3"/>
    </row>
    <row r="126" spans="1:57" s="3" customFormat="1" ht="20.149999999999999" customHeight="1" x14ac:dyDescent="0.3">
      <c r="A126" s="1"/>
      <c r="B126" s="4527"/>
      <c r="C126" s="4516">
        <v>205</v>
      </c>
      <c r="D126" s="4519" t="s">
        <v>2244</v>
      </c>
      <c r="E126" s="4493"/>
      <c r="F126" s="4494"/>
      <c r="G126" s="1746"/>
      <c r="H126" s="1747"/>
      <c r="I126" s="1747"/>
      <c r="J126" s="1747"/>
      <c r="K126" s="1747"/>
      <c r="L126" s="1747"/>
      <c r="M126" s="4552"/>
      <c r="N126" s="4500"/>
      <c r="O126" s="4517">
        <v>206</v>
      </c>
      <c r="P126" s="4519" t="s">
        <v>2247</v>
      </c>
      <c r="Q126" s="4493"/>
      <c r="R126" s="4494"/>
      <c r="S126" s="1746"/>
      <c r="T126" s="1747"/>
      <c r="U126" s="1747"/>
      <c r="V126" s="1747"/>
      <c r="W126" s="1747"/>
      <c r="X126" s="1747"/>
      <c r="Y126" s="1747"/>
      <c r="Z126" s="4717"/>
      <c r="BA126" s="1"/>
      <c r="BB126" s="1"/>
      <c r="BC126" s="340"/>
    </row>
    <row r="127" spans="1:57" s="3" customFormat="1" ht="20.149999999999999" customHeight="1" x14ac:dyDescent="0.3">
      <c r="A127" s="1"/>
      <c r="B127" s="4527"/>
      <c r="C127" s="4539"/>
      <c r="D127" s="4522"/>
      <c r="E127" s="4482"/>
      <c r="F127" s="4483"/>
      <c r="G127" s="1748"/>
      <c r="H127" s="1749"/>
      <c r="I127" s="1749"/>
      <c r="J127" s="1749"/>
      <c r="K127" s="1749"/>
      <c r="L127" s="1749"/>
      <c r="M127" s="4553"/>
      <c r="N127" s="4501"/>
      <c r="O127" s="4517"/>
      <c r="P127" s="4522"/>
      <c r="Q127" s="4482"/>
      <c r="R127" s="4483"/>
      <c r="S127" s="2349"/>
      <c r="T127" s="2350"/>
      <c r="U127" s="2350"/>
      <c r="V127" s="2350"/>
      <c r="W127" s="2350"/>
      <c r="X127" s="2350"/>
      <c r="Y127" s="2350"/>
      <c r="Z127" s="4718"/>
      <c r="BA127" s="1"/>
      <c r="BB127" s="1"/>
      <c r="BC127" s="340"/>
    </row>
    <row r="128" spans="1:57" s="3" customFormat="1" ht="20.149999999999999" customHeight="1" x14ac:dyDescent="0.3">
      <c r="A128" s="1"/>
      <c r="B128" s="4527"/>
      <c r="C128" s="4517">
        <v>207</v>
      </c>
      <c r="D128" s="4518" t="s">
        <v>2245</v>
      </c>
      <c r="E128" s="4488"/>
      <c r="F128" s="4489"/>
      <c r="G128" s="1746"/>
      <c r="H128" s="1747"/>
      <c r="I128" s="1747"/>
      <c r="J128" s="1747"/>
      <c r="K128" s="1747"/>
      <c r="L128" s="1747"/>
      <c r="M128" s="4552"/>
      <c r="N128" s="4500"/>
      <c r="O128" s="4516">
        <v>208</v>
      </c>
      <c r="P128" s="4518" t="s">
        <v>2248</v>
      </c>
      <c r="Q128" s="4518"/>
      <c r="R128" s="4543"/>
      <c r="S128" s="1746"/>
      <c r="T128" s="1747"/>
      <c r="U128" s="1747"/>
      <c r="V128" s="1747"/>
      <c r="W128" s="1747"/>
      <c r="X128" s="1747"/>
      <c r="Y128" s="1747"/>
      <c r="Z128" s="4717"/>
      <c r="BA128" s="1"/>
      <c r="BB128" s="1"/>
      <c r="BC128" s="340"/>
    </row>
    <row r="129" spans="1:55" s="3" customFormat="1" ht="20.149999999999999" customHeight="1" x14ac:dyDescent="0.3">
      <c r="A129" s="1"/>
      <c r="B129" s="4527"/>
      <c r="C129" s="4539"/>
      <c r="D129" s="4522"/>
      <c r="E129" s="4482"/>
      <c r="F129" s="4483"/>
      <c r="G129" s="1748"/>
      <c r="H129" s="1749"/>
      <c r="I129" s="1749"/>
      <c r="J129" s="1749"/>
      <c r="K129" s="1749"/>
      <c r="L129" s="1749"/>
      <c r="M129" s="4553"/>
      <c r="N129" s="4501"/>
      <c r="O129" s="4539"/>
      <c r="P129" s="4522"/>
      <c r="Q129" s="4522"/>
      <c r="R129" s="4541"/>
      <c r="S129" s="2349"/>
      <c r="T129" s="2350"/>
      <c r="U129" s="2350"/>
      <c r="V129" s="2350"/>
      <c r="W129" s="2350"/>
      <c r="X129" s="2350"/>
      <c r="Y129" s="2350"/>
      <c r="Z129" s="4718"/>
      <c r="BA129" s="1"/>
      <c r="BB129" s="1"/>
      <c r="BC129" s="340"/>
    </row>
    <row r="130" spans="1:55" s="3" customFormat="1" ht="20.149999999999999" customHeight="1" x14ac:dyDescent="0.3">
      <c r="A130" s="1"/>
      <c r="B130" s="4527"/>
      <c r="C130" s="4517">
        <v>209</v>
      </c>
      <c r="D130" s="4518" t="s">
        <v>2246</v>
      </c>
      <c r="E130" s="4554"/>
      <c r="F130" s="4555"/>
      <c r="G130" s="1746"/>
      <c r="H130" s="1747"/>
      <c r="I130" s="1747"/>
      <c r="J130" s="1747"/>
      <c r="K130" s="1747"/>
      <c r="L130" s="1747"/>
      <c r="M130" s="4552"/>
      <c r="N130" s="4500"/>
      <c r="O130" s="4517">
        <v>210</v>
      </c>
      <c r="P130" s="4518" t="s">
        <v>1813</v>
      </c>
      <c r="Q130" s="4518"/>
      <c r="R130" s="4543"/>
      <c r="S130" s="1746"/>
      <c r="T130" s="1747"/>
      <c r="U130" s="1747"/>
      <c r="V130" s="1747"/>
      <c r="W130" s="1747"/>
      <c r="X130" s="1747"/>
      <c r="Y130" s="1747"/>
      <c r="Z130" s="4717"/>
      <c r="BA130" s="1"/>
      <c r="BB130" s="1"/>
      <c r="BC130" s="340"/>
    </row>
    <row r="131" spans="1:55" s="3" customFormat="1" ht="20.149999999999999" customHeight="1" x14ac:dyDescent="0.3">
      <c r="A131" s="1"/>
      <c r="B131" s="4527"/>
      <c r="C131" s="4517"/>
      <c r="D131" s="4498"/>
      <c r="E131" s="4498"/>
      <c r="F131" s="4499"/>
      <c r="G131" s="1748"/>
      <c r="H131" s="1749"/>
      <c r="I131" s="1749"/>
      <c r="J131" s="1749"/>
      <c r="K131" s="1749"/>
      <c r="L131" s="1749"/>
      <c r="M131" s="4553"/>
      <c r="N131" s="4501"/>
      <c r="O131" s="4517"/>
      <c r="P131" s="4522"/>
      <c r="Q131" s="4522"/>
      <c r="R131" s="4541"/>
      <c r="S131" s="2349"/>
      <c r="T131" s="2350"/>
      <c r="U131" s="2350"/>
      <c r="V131" s="2350"/>
      <c r="W131" s="2350"/>
      <c r="X131" s="2350"/>
      <c r="Y131" s="2350"/>
      <c r="Z131" s="4718"/>
      <c r="BA131" s="1"/>
      <c r="BB131" s="1"/>
      <c r="BC131" s="340"/>
    </row>
    <row r="132" spans="1:55" s="3" customFormat="1" ht="20.149999999999999" customHeight="1" x14ac:dyDescent="0.3">
      <c r="A132" s="1"/>
      <c r="B132" s="4527"/>
      <c r="C132" s="4516">
        <v>211</v>
      </c>
      <c r="D132" s="4519" t="s">
        <v>1814</v>
      </c>
      <c r="E132" s="4519"/>
      <c r="F132" s="4540"/>
      <c r="G132" s="1746"/>
      <c r="H132" s="1747"/>
      <c r="I132" s="1747"/>
      <c r="J132" s="1747"/>
      <c r="K132" s="1747"/>
      <c r="L132" s="1747"/>
      <c r="M132" s="4552"/>
      <c r="N132" s="4500"/>
      <c r="O132" s="4516">
        <v>212</v>
      </c>
      <c r="P132" s="4518" t="s">
        <v>1815</v>
      </c>
      <c r="Q132" s="4594"/>
      <c r="R132" s="4595"/>
      <c r="S132" s="1746"/>
      <c r="T132" s="1747"/>
      <c r="U132" s="1747"/>
      <c r="V132" s="1747"/>
      <c r="W132" s="1747"/>
      <c r="X132" s="1747"/>
      <c r="Y132" s="1747"/>
      <c r="Z132" s="4717"/>
      <c r="BA132" s="1"/>
      <c r="BB132" s="1"/>
      <c r="BC132" s="340"/>
    </row>
    <row r="133" spans="1:55" s="3" customFormat="1" ht="20.149999999999999" customHeight="1" x14ac:dyDescent="0.3">
      <c r="A133" s="1"/>
      <c r="B133" s="4527"/>
      <c r="C133" s="4539"/>
      <c r="D133" s="4519"/>
      <c r="E133" s="4519"/>
      <c r="F133" s="4540"/>
      <c r="G133" s="1748"/>
      <c r="H133" s="1749"/>
      <c r="I133" s="1749"/>
      <c r="J133" s="1749"/>
      <c r="K133" s="1749"/>
      <c r="L133" s="1749"/>
      <c r="M133" s="4553"/>
      <c r="N133" s="4501"/>
      <c r="O133" s="4517"/>
      <c r="P133" s="4519"/>
      <c r="Q133" s="4533"/>
      <c r="R133" s="4534"/>
      <c r="S133" s="2349"/>
      <c r="T133" s="2350"/>
      <c r="U133" s="2350"/>
      <c r="V133" s="2350"/>
      <c r="W133" s="2350"/>
      <c r="X133" s="2350"/>
      <c r="Y133" s="2350"/>
      <c r="Z133" s="4718"/>
      <c r="BA133" s="1"/>
      <c r="BB133" s="1"/>
      <c r="BC133" s="340"/>
    </row>
    <row r="134" spans="1:55" s="3" customFormat="1" ht="20.149999999999999" customHeight="1" x14ac:dyDescent="0.3">
      <c r="A134" s="1"/>
      <c r="B134" s="4527"/>
      <c r="C134" s="4516">
        <v>213</v>
      </c>
      <c r="D134" s="4518" t="s">
        <v>1816</v>
      </c>
      <c r="E134" s="4518"/>
      <c r="F134" s="4543"/>
      <c r="G134" s="1746"/>
      <c r="H134" s="1747"/>
      <c r="I134" s="1747"/>
      <c r="J134" s="1747"/>
      <c r="K134" s="1747"/>
      <c r="L134" s="1747"/>
      <c r="M134" s="4552"/>
      <c r="N134" s="4500"/>
      <c r="O134" s="4516">
        <v>214</v>
      </c>
      <c r="P134" s="4518" t="s">
        <v>1817</v>
      </c>
      <c r="Q134" s="4488"/>
      <c r="R134" s="4489"/>
      <c r="S134" s="1746"/>
      <c r="T134" s="1747"/>
      <c r="U134" s="1747"/>
      <c r="V134" s="1747"/>
      <c r="W134" s="1747"/>
      <c r="X134" s="1747"/>
      <c r="Y134" s="1747"/>
      <c r="Z134" s="4717"/>
      <c r="BA134" s="1"/>
      <c r="BB134" s="1"/>
      <c r="BC134" s="340"/>
    </row>
    <row r="135" spans="1:55" s="3" customFormat="1" ht="20.149999999999999" customHeight="1" thickBot="1" x14ac:dyDescent="0.35">
      <c r="A135" s="1"/>
      <c r="B135" s="4528"/>
      <c r="C135" s="4537"/>
      <c r="D135" s="4460"/>
      <c r="E135" s="4460"/>
      <c r="F135" s="4544"/>
      <c r="G135" s="1758"/>
      <c r="H135" s="1759"/>
      <c r="I135" s="1759"/>
      <c r="J135" s="1759"/>
      <c r="K135" s="1759"/>
      <c r="L135" s="1759"/>
      <c r="M135" s="4561"/>
      <c r="N135" s="4577"/>
      <c r="O135" s="4537"/>
      <c r="P135" s="4460"/>
      <c r="Q135" s="4548"/>
      <c r="R135" s="4549"/>
      <c r="S135" s="1758"/>
      <c r="T135" s="1759"/>
      <c r="U135" s="1759"/>
      <c r="V135" s="1759"/>
      <c r="W135" s="1759"/>
      <c r="X135" s="1759"/>
      <c r="Y135" s="1759"/>
      <c r="Z135" s="4720"/>
      <c r="BA135" s="1"/>
      <c r="BB135" s="1"/>
      <c r="BC135" s="340"/>
    </row>
    <row r="136" spans="1:55" s="3" customFormat="1" ht="20.149999999999999" customHeight="1" thickBot="1" x14ac:dyDescent="0.35">
      <c r="A136"/>
      <c r="B136" s="1136"/>
      <c r="C136" s="1136"/>
      <c r="D136" s="1136"/>
      <c r="E136" s="1136"/>
      <c r="F136" s="59"/>
      <c r="G136" s="59"/>
      <c r="H136" s="59"/>
      <c r="I136"/>
      <c r="J136" s="932"/>
      <c r="K136" s="1159"/>
      <c r="L136" s="1159"/>
      <c r="M136" s="1159"/>
      <c r="N136" s="1160"/>
      <c r="O136" s="1159"/>
      <c r="P136" s="1159"/>
      <c r="Q136" s="1159"/>
      <c r="R136" s="1159"/>
      <c r="S136" s="1159"/>
      <c r="T136" s="1159"/>
      <c r="U136" s="1159"/>
      <c r="V136" s="1159"/>
      <c r="W136" s="1159"/>
      <c r="X136" s="1159"/>
      <c r="Y136" s="1159"/>
      <c r="Z136" s="1159"/>
      <c r="BA136" s="1"/>
      <c r="BB136" s="1"/>
      <c r="BC136" s="340"/>
    </row>
    <row r="137" spans="1:55" s="3" customFormat="1" ht="20.149999999999999" customHeight="1" x14ac:dyDescent="0.3">
      <c r="A137" s="1"/>
      <c r="B137" s="2322" t="s">
        <v>1818</v>
      </c>
      <c r="C137" s="4529">
        <v>215</v>
      </c>
      <c r="D137" s="4457" t="s">
        <v>2249</v>
      </c>
      <c r="E137" s="4596"/>
      <c r="F137" s="4597"/>
      <c r="G137" s="4579"/>
      <c r="H137" s="4580"/>
      <c r="I137" s="4580"/>
      <c r="J137" s="4580"/>
      <c r="K137" s="4580"/>
      <c r="L137" s="4580"/>
      <c r="M137" s="4580"/>
      <c r="N137" s="4578"/>
      <c r="O137" s="4529">
        <v>216</v>
      </c>
      <c r="P137" s="4457" t="s">
        <v>2255</v>
      </c>
      <c r="Q137" s="4457"/>
      <c r="R137" s="4547"/>
      <c r="S137" s="4579"/>
      <c r="T137" s="4580"/>
      <c r="U137" s="4580"/>
      <c r="V137" s="4580"/>
      <c r="W137" s="4580"/>
      <c r="X137" s="4580"/>
      <c r="Y137" s="4580"/>
      <c r="Z137" s="4724"/>
      <c r="BA137" s="1"/>
      <c r="BB137" s="1"/>
      <c r="BC137" s="340"/>
    </row>
    <row r="138" spans="1:55" s="3" customFormat="1" ht="20.149999999999999" customHeight="1" x14ac:dyDescent="0.3">
      <c r="A138" s="1"/>
      <c r="B138" s="2840"/>
      <c r="C138" s="4517"/>
      <c r="D138" s="4598"/>
      <c r="E138" s="4598"/>
      <c r="F138" s="4599"/>
      <c r="G138" s="2105"/>
      <c r="H138" s="2106"/>
      <c r="I138" s="2106"/>
      <c r="J138" s="2106"/>
      <c r="K138" s="2106"/>
      <c r="L138" s="2106"/>
      <c r="M138" s="2106"/>
      <c r="N138" s="4501"/>
      <c r="O138" s="4517"/>
      <c r="P138" s="4519"/>
      <c r="Q138" s="4519"/>
      <c r="R138" s="4540"/>
      <c r="S138" s="2105"/>
      <c r="T138" s="2106"/>
      <c r="U138" s="2106"/>
      <c r="V138" s="2106"/>
      <c r="W138" s="2106"/>
      <c r="X138" s="2106"/>
      <c r="Y138" s="2106"/>
      <c r="Z138" s="4718"/>
      <c r="BA138" s="1"/>
      <c r="BB138" s="1"/>
      <c r="BC138" s="340"/>
    </row>
    <row r="139" spans="1:55" s="3" customFormat="1" ht="20.149999999999999" customHeight="1" x14ac:dyDescent="0.3">
      <c r="A139" s="1"/>
      <c r="B139" s="2840"/>
      <c r="C139" s="4516">
        <v>217</v>
      </c>
      <c r="D139" s="4518" t="s">
        <v>2250</v>
      </c>
      <c r="E139" s="4488"/>
      <c r="F139" s="4489"/>
      <c r="G139" s="2103"/>
      <c r="H139" s="2104"/>
      <c r="I139" s="2104"/>
      <c r="J139" s="2104"/>
      <c r="K139" s="2104"/>
      <c r="L139" s="2104"/>
      <c r="M139" s="2104"/>
      <c r="N139" s="4500"/>
      <c r="O139" s="4516">
        <v>218</v>
      </c>
      <c r="P139" s="4518" t="s">
        <v>2254</v>
      </c>
      <c r="Q139" s="4488"/>
      <c r="R139" s="4489"/>
      <c r="S139" s="2103"/>
      <c r="T139" s="2104"/>
      <c r="U139" s="2104"/>
      <c r="V139" s="2104"/>
      <c r="W139" s="2104"/>
      <c r="X139" s="2104"/>
      <c r="Y139" s="2104"/>
      <c r="Z139" s="4717"/>
      <c r="BA139" s="1"/>
      <c r="BB139" s="1"/>
      <c r="BC139" s="340"/>
    </row>
    <row r="140" spans="1:55" s="3" customFormat="1" ht="20.149999999999999" customHeight="1" x14ac:dyDescent="0.3">
      <c r="A140" s="1"/>
      <c r="B140" s="2840"/>
      <c r="C140" s="4517"/>
      <c r="D140" s="4522"/>
      <c r="E140" s="4482"/>
      <c r="F140" s="4483"/>
      <c r="G140" s="2105"/>
      <c r="H140" s="2106"/>
      <c r="I140" s="2106"/>
      <c r="J140" s="2106"/>
      <c r="K140" s="2106"/>
      <c r="L140" s="2106"/>
      <c r="M140" s="2106"/>
      <c r="N140" s="4501"/>
      <c r="O140" s="4539"/>
      <c r="P140" s="4522"/>
      <c r="Q140" s="4482"/>
      <c r="R140" s="4483"/>
      <c r="S140" s="2105"/>
      <c r="T140" s="2106"/>
      <c r="U140" s="2106"/>
      <c r="V140" s="2106"/>
      <c r="W140" s="2106"/>
      <c r="X140" s="2106"/>
      <c r="Y140" s="2106"/>
      <c r="Z140" s="4718"/>
      <c r="BA140" s="1"/>
      <c r="BB140" s="1"/>
      <c r="BC140" s="340"/>
    </row>
    <row r="141" spans="1:55" s="3" customFormat="1" ht="20.149999999999999" customHeight="1" x14ac:dyDescent="0.3">
      <c r="A141" s="1"/>
      <c r="B141" s="2840"/>
      <c r="C141" s="4516">
        <v>219</v>
      </c>
      <c r="D141" s="4518" t="s">
        <v>2251</v>
      </c>
      <c r="E141" s="4518"/>
      <c r="F141" s="4543"/>
      <c r="G141" s="2103"/>
      <c r="H141" s="2104"/>
      <c r="I141" s="2104"/>
      <c r="J141" s="2104"/>
      <c r="K141" s="2104"/>
      <c r="L141" s="2104"/>
      <c r="M141" s="2104"/>
      <c r="N141" s="4500"/>
      <c r="O141" s="4516">
        <v>220</v>
      </c>
      <c r="P141" s="4518" t="s">
        <v>2253</v>
      </c>
      <c r="Q141" s="4518"/>
      <c r="R141" s="4543"/>
      <c r="S141" s="2103"/>
      <c r="T141" s="2104"/>
      <c r="U141" s="2104"/>
      <c r="V141" s="2104"/>
      <c r="W141" s="2104"/>
      <c r="X141" s="2104"/>
      <c r="Y141" s="2104"/>
      <c r="Z141" s="4717"/>
      <c r="BA141" s="1"/>
      <c r="BB141" s="1"/>
      <c r="BC141" s="340"/>
    </row>
    <row r="142" spans="1:55" s="3" customFormat="1" ht="20.149999999999999" customHeight="1" x14ac:dyDescent="0.3">
      <c r="A142" s="1"/>
      <c r="B142" s="2840"/>
      <c r="C142" s="4539"/>
      <c r="D142" s="4522"/>
      <c r="E142" s="4522"/>
      <c r="F142" s="4541"/>
      <c r="G142" s="2105"/>
      <c r="H142" s="2106"/>
      <c r="I142" s="2106"/>
      <c r="J142" s="2106"/>
      <c r="K142" s="2106"/>
      <c r="L142" s="2106"/>
      <c r="M142" s="2106"/>
      <c r="N142" s="4501"/>
      <c r="O142" s="4539"/>
      <c r="P142" s="4522"/>
      <c r="Q142" s="4522"/>
      <c r="R142" s="4541"/>
      <c r="S142" s="2105"/>
      <c r="T142" s="2106"/>
      <c r="U142" s="2106"/>
      <c r="V142" s="2106"/>
      <c r="W142" s="2106"/>
      <c r="X142" s="2106"/>
      <c r="Y142" s="2106"/>
      <c r="Z142" s="4718"/>
      <c r="BA142" s="1"/>
      <c r="BB142" s="1"/>
      <c r="BC142" s="340"/>
    </row>
    <row r="143" spans="1:55" s="3" customFormat="1" ht="20.149999999999999" customHeight="1" x14ac:dyDescent="0.3">
      <c r="A143" s="1"/>
      <c r="B143" s="2840"/>
      <c r="C143" s="4517">
        <v>221</v>
      </c>
      <c r="D143" s="4518" t="s">
        <v>2252</v>
      </c>
      <c r="E143" s="4518"/>
      <c r="F143" s="4543"/>
      <c r="G143" s="2103"/>
      <c r="H143" s="2104"/>
      <c r="I143" s="2104"/>
      <c r="J143" s="2104"/>
      <c r="K143" s="2104"/>
      <c r="L143" s="2104"/>
      <c r="M143" s="2104"/>
      <c r="N143" s="4500"/>
      <c r="O143" s="4516">
        <v>222</v>
      </c>
      <c r="P143" s="4518"/>
      <c r="Q143" s="4518"/>
      <c r="R143" s="4543"/>
      <c r="S143" s="2103"/>
      <c r="T143" s="2104"/>
      <c r="U143" s="2104"/>
      <c r="V143" s="2104"/>
      <c r="W143" s="2104"/>
      <c r="X143" s="2104"/>
      <c r="Y143" s="2104"/>
      <c r="Z143" s="4717"/>
      <c r="BA143" s="1"/>
      <c r="BB143" s="1"/>
      <c r="BC143" s="340"/>
    </row>
    <row r="144" spans="1:55" s="3" customFormat="1" ht="20.149999999999999" customHeight="1" thickBot="1" x14ac:dyDescent="0.35">
      <c r="A144" s="1"/>
      <c r="B144" s="3112"/>
      <c r="C144" s="4537"/>
      <c r="D144" s="4460"/>
      <c r="E144" s="4460"/>
      <c r="F144" s="4544"/>
      <c r="G144" s="2156"/>
      <c r="H144" s="2157"/>
      <c r="I144" s="2157"/>
      <c r="J144" s="2157"/>
      <c r="K144" s="2157"/>
      <c r="L144" s="2157"/>
      <c r="M144" s="2157"/>
      <c r="N144" s="4577"/>
      <c r="O144" s="4537"/>
      <c r="P144" s="4460"/>
      <c r="Q144" s="4460"/>
      <c r="R144" s="4544"/>
      <c r="S144" s="2156"/>
      <c r="T144" s="2157"/>
      <c r="U144" s="2157"/>
      <c r="V144" s="2157"/>
      <c r="W144" s="2157"/>
      <c r="X144" s="2157"/>
      <c r="Y144" s="2157"/>
      <c r="Z144" s="4720"/>
      <c r="BA144" s="1"/>
      <c r="BB144" s="1"/>
      <c r="BC144" s="340"/>
    </row>
    <row r="145" spans="1:55" s="3" customFormat="1" ht="20.149999999999999" customHeight="1" thickBot="1" x14ac:dyDescent="0.35">
      <c r="A145"/>
      <c r="B145" s="1136"/>
      <c r="C145" s="1136"/>
      <c r="D145" s="1136"/>
      <c r="E145" s="1136"/>
      <c r="F145" s="59"/>
      <c r="G145" s="59"/>
      <c r="H145" s="59"/>
      <c r="I145"/>
      <c r="J145" s="932"/>
      <c r="K145" s="1159"/>
      <c r="L145" s="1159"/>
      <c r="M145" s="1159"/>
      <c r="N145" s="1159"/>
      <c r="O145" s="1159"/>
      <c r="P145" s="1159"/>
      <c r="Q145" s="1159"/>
      <c r="R145" s="1159"/>
      <c r="S145" s="1159"/>
      <c r="T145" s="1159"/>
      <c r="U145" s="1159"/>
      <c r="V145" s="1159"/>
      <c r="W145" s="1159"/>
      <c r="X145" s="1159"/>
      <c r="Y145" s="1159"/>
      <c r="Z145" s="1159"/>
      <c r="BA145" s="1"/>
      <c r="BB145" s="1"/>
      <c r="BC145" s="340"/>
    </row>
    <row r="146" spans="1:55" s="3" customFormat="1" ht="20.149999999999999" customHeight="1" x14ac:dyDescent="0.3">
      <c r="A146" s="1"/>
      <c r="B146" s="4604" t="s">
        <v>1819</v>
      </c>
      <c r="C146" s="4605" t="s">
        <v>1820</v>
      </c>
      <c r="D146" s="4606"/>
      <c r="E146" s="4606"/>
      <c r="F146" s="4606"/>
      <c r="G146" s="4606"/>
      <c r="H146" s="4606"/>
      <c r="I146" s="4606"/>
      <c r="J146" s="4606"/>
      <c r="K146" s="4606"/>
      <c r="L146" s="4606"/>
      <c r="M146" s="4606"/>
      <c r="N146" s="4606"/>
      <c r="O146" s="4606"/>
      <c r="P146" s="4606"/>
      <c r="Q146" s="4606"/>
      <c r="R146" s="4606"/>
      <c r="S146" s="4606"/>
      <c r="T146" s="4606"/>
      <c r="U146" s="4606"/>
      <c r="V146" s="4606"/>
      <c r="W146" s="4606"/>
      <c r="X146" s="4606"/>
      <c r="Y146" s="4606"/>
      <c r="Z146" s="4607"/>
      <c r="BA146" s="1"/>
      <c r="BB146" s="1"/>
      <c r="BC146" s="340"/>
    </row>
    <row r="147" spans="1:55" s="3" customFormat="1" ht="20.149999999999999" customHeight="1" x14ac:dyDescent="0.3">
      <c r="A147" s="1"/>
      <c r="B147" s="4527"/>
      <c r="C147" s="1135"/>
      <c r="D147" s="848" t="s">
        <v>2068</v>
      </c>
      <c r="E147" s="849" t="s">
        <v>2483</v>
      </c>
      <c r="F147" s="1194"/>
      <c r="G147" s="1194"/>
      <c r="H147" s="4608" t="s">
        <v>1821</v>
      </c>
      <c r="I147" s="4608"/>
      <c r="J147" s="4608"/>
      <c r="K147" s="4608"/>
      <c r="L147" s="4608"/>
      <c r="M147" s="4608"/>
      <c r="N147" s="4608"/>
      <c r="O147" s="1135"/>
      <c r="P147" s="848" t="s">
        <v>2068</v>
      </c>
      <c r="Q147" s="849" t="s">
        <v>2483</v>
      </c>
      <c r="R147" s="1194"/>
      <c r="S147" s="1194"/>
      <c r="T147" s="4608" t="s">
        <v>1822</v>
      </c>
      <c r="U147" s="4608"/>
      <c r="V147" s="4608"/>
      <c r="W147" s="4608"/>
      <c r="X147" s="4608"/>
      <c r="Y147" s="4608"/>
      <c r="Z147" s="4609"/>
      <c r="BA147" s="1"/>
      <c r="BB147" s="1"/>
      <c r="BC147" s="340"/>
    </row>
    <row r="148" spans="1:55" s="3" customFormat="1" ht="20.149999999999999" customHeight="1" x14ac:dyDescent="0.3">
      <c r="A148" s="1"/>
      <c r="B148" s="4527"/>
      <c r="C148" s="4610" t="s">
        <v>118</v>
      </c>
      <c r="D148" s="842"/>
      <c r="E148" s="846">
        <v>1</v>
      </c>
      <c r="F148" s="4600" t="s">
        <v>1823</v>
      </c>
      <c r="G148" s="4613"/>
      <c r="H148" s="4613"/>
      <c r="I148" s="4613"/>
      <c r="J148" s="4613"/>
      <c r="K148" s="4613"/>
      <c r="L148" s="4613"/>
      <c r="M148" s="4613"/>
      <c r="N148" s="4614"/>
      <c r="O148" s="4610" t="s">
        <v>118</v>
      </c>
      <c r="P148" s="842"/>
      <c r="Q148" s="846">
        <v>25</v>
      </c>
      <c r="R148" s="4600" t="s">
        <v>1824</v>
      </c>
      <c r="S148" s="4601"/>
      <c r="T148" s="4601"/>
      <c r="U148" s="4601"/>
      <c r="V148" s="4601"/>
      <c r="W148" s="4601"/>
      <c r="X148" s="4601"/>
      <c r="Y148" s="4601"/>
      <c r="Z148" s="4602"/>
      <c r="BA148" s="1"/>
      <c r="BB148" s="1"/>
      <c r="BC148" s="340"/>
    </row>
    <row r="149" spans="1:55" s="3" customFormat="1" ht="19.5" customHeight="1" x14ac:dyDescent="0.3">
      <c r="A149" s="1"/>
      <c r="B149" s="4527"/>
      <c r="C149" s="4611"/>
      <c r="D149" s="842"/>
      <c r="E149" s="846">
        <v>2</v>
      </c>
      <c r="F149" s="4600" t="s">
        <v>1825</v>
      </c>
      <c r="G149" s="4613"/>
      <c r="H149" s="4613"/>
      <c r="I149" s="4613"/>
      <c r="J149" s="4613"/>
      <c r="K149" s="4613"/>
      <c r="L149" s="4613"/>
      <c r="M149" s="4613"/>
      <c r="N149" s="4614"/>
      <c r="O149" s="4611"/>
      <c r="P149" s="842"/>
      <c r="Q149" s="846">
        <v>26</v>
      </c>
      <c r="R149" s="4600" t="s">
        <v>1826</v>
      </c>
      <c r="S149" s="4601"/>
      <c r="T149" s="4601"/>
      <c r="U149" s="4601"/>
      <c r="V149" s="4601"/>
      <c r="W149" s="4601"/>
      <c r="X149" s="4601"/>
      <c r="Y149" s="4601"/>
      <c r="Z149" s="4602"/>
      <c r="BA149" s="1"/>
      <c r="BB149" s="1"/>
      <c r="BC149" s="340"/>
    </row>
    <row r="150" spans="1:55" s="3" customFormat="1" ht="20.149999999999999" customHeight="1" x14ac:dyDescent="0.3">
      <c r="A150" s="1"/>
      <c r="B150" s="4527"/>
      <c r="C150" s="4611"/>
      <c r="D150" s="842"/>
      <c r="E150" s="846">
        <v>3</v>
      </c>
      <c r="F150" s="4600" t="s">
        <v>1827</v>
      </c>
      <c r="G150" s="4613"/>
      <c r="H150" s="4613"/>
      <c r="I150" s="4613"/>
      <c r="J150" s="4613"/>
      <c r="K150" s="4613"/>
      <c r="L150" s="4613"/>
      <c r="M150" s="4613"/>
      <c r="N150" s="4614"/>
      <c r="O150" s="4611"/>
      <c r="P150" s="842"/>
      <c r="Q150" s="846">
        <v>27</v>
      </c>
      <c r="R150" s="4600" t="s">
        <v>1828</v>
      </c>
      <c r="S150" s="4601"/>
      <c r="T150" s="4601"/>
      <c r="U150" s="4601"/>
      <c r="V150" s="4601"/>
      <c r="W150" s="4601"/>
      <c r="X150" s="4601"/>
      <c r="Y150" s="4601"/>
      <c r="Z150" s="4602"/>
      <c r="BA150" s="1"/>
      <c r="BB150" s="1"/>
      <c r="BC150" s="340"/>
    </row>
    <row r="151" spans="1:55" s="3" customFormat="1" ht="20.149999999999999" customHeight="1" x14ac:dyDescent="0.3">
      <c r="A151" s="1"/>
      <c r="B151" s="4527"/>
      <c r="C151" s="4611"/>
      <c r="D151" s="842"/>
      <c r="E151" s="846">
        <v>4</v>
      </c>
      <c r="F151" s="4600" t="s">
        <v>1829</v>
      </c>
      <c r="G151" s="4601"/>
      <c r="H151" s="4601"/>
      <c r="I151" s="4601"/>
      <c r="J151" s="4601"/>
      <c r="K151" s="4601"/>
      <c r="L151" s="4601"/>
      <c r="M151" s="4601"/>
      <c r="N151" s="4603"/>
      <c r="O151" s="4611"/>
      <c r="P151" s="842"/>
      <c r="Q151" s="846">
        <v>28</v>
      </c>
      <c r="R151" s="4600" t="s">
        <v>1830</v>
      </c>
      <c r="S151" s="4601"/>
      <c r="T151" s="4601"/>
      <c r="U151" s="4601"/>
      <c r="V151" s="4601"/>
      <c r="W151" s="4601"/>
      <c r="X151" s="4601"/>
      <c r="Y151" s="4601"/>
      <c r="Z151" s="4602"/>
      <c r="BA151" s="1"/>
      <c r="BB151" s="1"/>
      <c r="BC151" s="340"/>
    </row>
    <row r="152" spans="1:55" s="3" customFormat="1" ht="20.149999999999999" customHeight="1" x14ac:dyDescent="0.3">
      <c r="A152" s="1"/>
      <c r="B152" s="4527"/>
      <c r="C152" s="4611"/>
      <c r="D152" s="842"/>
      <c r="E152" s="846">
        <v>5</v>
      </c>
      <c r="F152" s="4600" t="s">
        <v>1831</v>
      </c>
      <c r="G152" s="4601"/>
      <c r="H152" s="4601"/>
      <c r="I152" s="4601"/>
      <c r="J152" s="4601"/>
      <c r="K152" s="4601"/>
      <c r="L152" s="4601"/>
      <c r="M152" s="4601"/>
      <c r="N152" s="4603"/>
      <c r="O152" s="4611"/>
      <c r="P152" s="842"/>
      <c r="Q152" s="846">
        <v>29</v>
      </c>
      <c r="R152" s="4600" t="s">
        <v>1832</v>
      </c>
      <c r="S152" s="4601"/>
      <c r="T152" s="4601"/>
      <c r="U152" s="4601"/>
      <c r="V152" s="4601"/>
      <c r="W152" s="4601"/>
      <c r="X152" s="4601"/>
      <c r="Y152" s="4601"/>
      <c r="Z152" s="4602"/>
      <c r="BA152" s="1"/>
      <c r="BB152" s="1"/>
      <c r="BC152" s="340"/>
    </row>
    <row r="153" spans="1:55" s="3" customFormat="1" ht="20.149999999999999" customHeight="1" x14ac:dyDescent="0.3">
      <c r="A153" s="1"/>
      <c r="B153" s="4527"/>
      <c r="C153" s="4611"/>
      <c r="D153" s="842"/>
      <c r="E153" s="846">
        <v>6</v>
      </c>
      <c r="F153" s="4600" t="s">
        <v>1833</v>
      </c>
      <c r="G153" s="4601"/>
      <c r="H153" s="4601"/>
      <c r="I153" s="4601"/>
      <c r="J153" s="4601"/>
      <c r="K153" s="4601"/>
      <c r="L153" s="4601"/>
      <c r="M153" s="4601"/>
      <c r="N153" s="4603"/>
      <c r="O153" s="4611"/>
      <c r="P153" s="842"/>
      <c r="Q153" s="846">
        <v>30</v>
      </c>
      <c r="R153" s="4600" t="s">
        <v>1834</v>
      </c>
      <c r="S153" s="4601"/>
      <c r="T153" s="4601"/>
      <c r="U153" s="4601"/>
      <c r="V153" s="4601"/>
      <c r="W153" s="4601"/>
      <c r="X153" s="4601"/>
      <c r="Y153" s="4601"/>
      <c r="Z153" s="4602"/>
      <c r="BA153" s="1"/>
      <c r="BB153" s="1"/>
      <c r="BC153" s="340"/>
    </row>
    <row r="154" spans="1:55" s="3" customFormat="1" ht="20.149999999999999" customHeight="1" x14ac:dyDescent="0.3">
      <c r="A154" s="1"/>
      <c r="B154" s="4527"/>
      <c r="C154" s="4611"/>
      <c r="D154" s="842"/>
      <c r="E154" s="846">
        <v>7</v>
      </c>
      <c r="F154" s="4600" t="s">
        <v>1835</v>
      </c>
      <c r="G154" s="4601"/>
      <c r="H154" s="4601"/>
      <c r="I154" s="4601"/>
      <c r="J154" s="4601"/>
      <c r="K154" s="4601"/>
      <c r="L154" s="4601"/>
      <c r="M154" s="4601"/>
      <c r="N154" s="4603"/>
      <c r="O154" s="4611"/>
      <c r="P154" s="842"/>
      <c r="Q154" s="846">
        <v>31</v>
      </c>
      <c r="R154" s="4600" t="s">
        <v>1836</v>
      </c>
      <c r="S154" s="4601"/>
      <c r="T154" s="4601"/>
      <c r="U154" s="4601"/>
      <c r="V154" s="4601"/>
      <c r="W154" s="4601"/>
      <c r="X154" s="4601"/>
      <c r="Y154" s="4601"/>
      <c r="Z154" s="4602"/>
      <c r="BA154" s="1"/>
      <c r="BB154" s="1"/>
      <c r="BC154" s="340"/>
    </row>
    <row r="155" spans="1:55" s="3" customFormat="1" ht="20.149999999999999" customHeight="1" x14ac:dyDescent="0.3">
      <c r="A155" s="1"/>
      <c r="B155" s="4527"/>
      <c r="C155" s="4611"/>
      <c r="D155" s="842"/>
      <c r="E155" s="846">
        <v>8</v>
      </c>
      <c r="F155" s="4600" t="s">
        <v>1837</v>
      </c>
      <c r="G155" s="4601"/>
      <c r="H155" s="4601"/>
      <c r="I155" s="4601"/>
      <c r="J155" s="4601"/>
      <c r="K155" s="4601"/>
      <c r="L155" s="4601"/>
      <c r="M155" s="4601"/>
      <c r="N155" s="4603"/>
      <c r="O155" s="4611"/>
      <c r="P155" s="842"/>
      <c r="Q155" s="846">
        <v>32</v>
      </c>
      <c r="R155" s="4600" t="s">
        <v>1838</v>
      </c>
      <c r="S155" s="4601"/>
      <c r="T155" s="4601"/>
      <c r="U155" s="4601"/>
      <c r="V155" s="4601"/>
      <c r="W155" s="4601"/>
      <c r="X155" s="4601"/>
      <c r="Y155" s="4601"/>
      <c r="Z155" s="4602"/>
      <c r="BA155" s="1"/>
      <c r="BB155" s="1"/>
      <c r="BC155" s="340"/>
    </row>
    <row r="156" spans="1:55" s="3" customFormat="1" ht="20.149999999999999" customHeight="1" x14ac:dyDescent="0.3">
      <c r="A156" s="1"/>
      <c r="B156" s="4527"/>
      <c r="C156" s="4611"/>
      <c r="D156" s="842"/>
      <c r="E156" s="846">
        <v>9</v>
      </c>
      <c r="F156" s="4600" t="s">
        <v>1839</v>
      </c>
      <c r="G156" s="4601"/>
      <c r="H156" s="4601"/>
      <c r="I156" s="4601"/>
      <c r="J156" s="4601"/>
      <c r="K156" s="4601"/>
      <c r="L156" s="4601"/>
      <c r="M156" s="4601"/>
      <c r="N156" s="4603"/>
      <c r="O156" s="4611"/>
      <c r="P156" s="842"/>
      <c r="Q156" s="846">
        <v>33</v>
      </c>
      <c r="R156" s="4600" t="s">
        <v>1840</v>
      </c>
      <c r="S156" s="4601"/>
      <c r="T156" s="4601"/>
      <c r="U156" s="4601"/>
      <c r="V156" s="4601"/>
      <c r="W156" s="4601"/>
      <c r="X156" s="4601"/>
      <c r="Y156" s="4601"/>
      <c r="Z156" s="4602"/>
      <c r="BA156" s="1"/>
      <c r="BB156" s="1"/>
      <c r="BC156" s="340"/>
    </row>
    <row r="157" spans="1:55" s="3" customFormat="1" ht="20.149999999999999" customHeight="1" x14ac:dyDescent="0.3">
      <c r="A157" s="1"/>
      <c r="B157" s="4527"/>
      <c r="C157" s="4611"/>
      <c r="D157" s="842"/>
      <c r="E157" s="846">
        <v>10</v>
      </c>
      <c r="F157" s="4600" t="s">
        <v>1841</v>
      </c>
      <c r="G157" s="4601"/>
      <c r="H157" s="4601"/>
      <c r="I157" s="4601"/>
      <c r="J157" s="4601"/>
      <c r="K157" s="4601"/>
      <c r="L157" s="4601"/>
      <c r="M157" s="4601"/>
      <c r="N157" s="4603"/>
      <c r="O157" s="4611"/>
      <c r="P157" s="842"/>
      <c r="Q157" s="846">
        <v>34</v>
      </c>
      <c r="R157" s="4600" t="s">
        <v>1842</v>
      </c>
      <c r="S157" s="4601"/>
      <c r="T157" s="4601"/>
      <c r="U157" s="4601"/>
      <c r="V157" s="4601"/>
      <c r="W157" s="4601"/>
      <c r="X157" s="4601"/>
      <c r="Y157" s="4601"/>
      <c r="Z157" s="4602"/>
      <c r="BA157" s="1"/>
      <c r="BB157" s="1"/>
      <c r="BC157" s="340"/>
    </row>
    <row r="158" spans="1:55" s="3" customFormat="1" ht="20.149999999999999" customHeight="1" x14ac:dyDescent="0.3">
      <c r="A158" s="1"/>
      <c r="B158" s="4527"/>
      <c r="C158" s="4611"/>
      <c r="D158" s="842"/>
      <c r="E158" s="846">
        <v>11</v>
      </c>
      <c r="F158" s="4600" t="s">
        <v>1843</v>
      </c>
      <c r="G158" s="4601"/>
      <c r="H158" s="4601"/>
      <c r="I158" s="4601"/>
      <c r="J158" s="4601"/>
      <c r="K158" s="4601"/>
      <c r="L158" s="4601"/>
      <c r="M158" s="4601"/>
      <c r="N158" s="4603"/>
      <c r="O158" s="4611"/>
      <c r="P158" s="842"/>
      <c r="Q158" s="846">
        <v>35</v>
      </c>
      <c r="R158" s="4600" t="s">
        <v>1844</v>
      </c>
      <c r="S158" s="4601"/>
      <c r="T158" s="4601"/>
      <c r="U158" s="4601"/>
      <c r="V158" s="4601"/>
      <c r="W158" s="4601"/>
      <c r="X158" s="4601"/>
      <c r="Y158" s="4601"/>
      <c r="Z158" s="4602"/>
      <c r="BA158" s="1"/>
      <c r="BB158" s="1"/>
      <c r="BC158" s="340"/>
    </row>
    <row r="159" spans="1:55" s="3" customFormat="1" ht="20.149999999999999" customHeight="1" x14ac:dyDescent="0.3">
      <c r="A159" s="1"/>
      <c r="B159" s="4527"/>
      <c r="C159" s="4611"/>
      <c r="D159" s="842"/>
      <c r="E159" s="846">
        <v>12</v>
      </c>
      <c r="F159" s="4600" t="s">
        <v>1845</v>
      </c>
      <c r="G159" s="4601"/>
      <c r="H159" s="4601"/>
      <c r="I159" s="4601"/>
      <c r="J159" s="4601"/>
      <c r="K159" s="4601"/>
      <c r="L159" s="4601"/>
      <c r="M159" s="4601"/>
      <c r="N159" s="4603"/>
      <c r="O159" s="4611"/>
      <c r="P159" s="842"/>
      <c r="Q159" s="846">
        <v>36</v>
      </c>
      <c r="R159" s="4600" t="s">
        <v>1846</v>
      </c>
      <c r="S159" s="4601"/>
      <c r="T159" s="4601"/>
      <c r="U159" s="4601"/>
      <c r="V159" s="4601"/>
      <c r="W159" s="4601"/>
      <c r="X159" s="4601"/>
      <c r="Y159" s="4601"/>
      <c r="Z159" s="4602"/>
      <c r="BA159" s="1"/>
      <c r="BB159" s="1"/>
      <c r="BC159" s="340"/>
    </row>
    <row r="160" spans="1:55" s="3" customFormat="1" ht="20.149999999999999" customHeight="1" x14ac:dyDescent="0.3">
      <c r="A160" s="1"/>
      <c r="B160" s="4527"/>
      <c r="C160" s="4611"/>
      <c r="D160" s="842"/>
      <c r="E160" s="846">
        <v>13</v>
      </c>
      <c r="F160" s="4600" t="s">
        <v>1847</v>
      </c>
      <c r="G160" s="4601"/>
      <c r="H160" s="4601"/>
      <c r="I160" s="4601"/>
      <c r="J160" s="4601"/>
      <c r="K160" s="4601"/>
      <c r="L160" s="4601"/>
      <c r="M160" s="4601"/>
      <c r="N160" s="4603"/>
      <c r="O160" s="4611"/>
      <c r="P160" s="842"/>
      <c r="Q160" s="846">
        <v>37</v>
      </c>
      <c r="R160" s="4600" t="s">
        <v>1848</v>
      </c>
      <c r="S160" s="4601"/>
      <c r="T160" s="4601"/>
      <c r="U160" s="4601"/>
      <c r="V160" s="4601"/>
      <c r="W160" s="4601"/>
      <c r="X160" s="4601"/>
      <c r="Y160" s="4601"/>
      <c r="Z160" s="4602"/>
      <c r="BA160" s="1"/>
      <c r="BB160" s="1"/>
      <c r="BC160" s="340"/>
    </row>
    <row r="161" spans="1:55" s="3" customFormat="1" ht="20.149999999999999" customHeight="1" x14ac:dyDescent="0.3">
      <c r="A161" s="1"/>
      <c r="B161" s="4527"/>
      <c r="C161" s="4611"/>
      <c r="D161" s="842"/>
      <c r="E161" s="846">
        <v>14</v>
      </c>
      <c r="F161" s="4600" t="s">
        <v>1849</v>
      </c>
      <c r="G161" s="4601"/>
      <c r="H161" s="4601"/>
      <c r="I161" s="4601"/>
      <c r="J161" s="4601"/>
      <c r="K161" s="4601"/>
      <c r="L161" s="4601"/>
      <c r="M161" s="4601"/>
      <c r="N161" s="4603"/>
      <c r="O161" s="4611"/>
      <c r="P161" s="842"/>
      <c r="Q161" s="846">
        <v>38</v>
      </c>
      <c r="R161" s="4600" t="s">
        <v>1850</v>
      </c>
      <c r="S161" s="4601"/>
      <c r="T161" s="4601"/>
      <c r="U161" s="4601"/>
      <c r="V161" s="4601"/>
      <c r="W161" s="4601"/>
      <c r="X161" s="4601"/>
      <c r="Y161" s="4601"/>
      <c r="Z161" s="4602"/>
      <c r="BA161" s="1"/>
      <c r="BB161" s="1"/>
      <c r="BC161" s="340"/>
    </row>
    <row r="162" spans="1:55" s="3" customFormat="1" ht="20.149999999999999" customHeight="1" x14ac:dyDescent="0.3">
      <c r="A162" s="1"/>
      <c r="B162" s="4527"/>
      <c r="C162" s="4611"/>
      <c r="D162" s="842"/>
      <c r="E162" s="846">
        <v>15</v>
      </c>
      <c r="F162" s="4600" t="s">
        <v>1851</v>
      </c>
      <c r="G162" s="4601"/>
      <c r="H162" s="4601"/>
      <c r="I162" s="4601"/>
      <c r="J162" s="4601"/>
      <c r="K162" s="4601"/>
      <c r="L162" s="4601"/>
      <c r="M162" s="4601"/>
      <c r="N162" s="4603"/>
      <c r="O162" s="4611"/>
      <c r="P162" s="842"/>
      <c r="Q162" s="846">
        <v>39</v>
      </c>
      <c r="R162" s="4600" t="s">
        <v>1852</v>
      </c>
      <c r="S162" s="4601"/>
      <c r="T162" s="4601"/>
      <c r="U162" s="4601"/>
      <c r="V162" s="4601"/>
      <c r="W162" s="4601"/>
      <c r="X162" s="4601"/>
      <c r="Y162" s="4601"/>
      <c r="Z162" s="4602"/>
      <c r="BA162" s="1"/>
      <c r="BB162" s="1"/>
      <c r="BC162" s="340"/>
    </row>
    <row r="163" spans="1:55" s="3" customFormat="1" ht="20.149999999999999" customHeight="1" x14ac:dyDescent="0.3">
      <c r="A163" s="1"/>
      <c r="B163" s="4527"/>
      <c r="C163" s="4611"/>
      <c r="D163" s="842"/>
      <c r="E163" s="846">
        <v>16</v>
      </c>
      <c r="F163" s="4600" t="s">
        <v>1853</v>
      </c>
      <c r="G163" s="4613"/>
      <c r="H163" s="4613"/>
      <c r="I163" s="4613"/>
      <c r="J163" s="4613"/>
      <c r="K163" s="4613"/>
      <c r="L163" s="4613"/>
      <c r="M163" s="4613"/>
      <c r="N163" s="4614"/>
      <c r="O163" s="4611"/>
      <c r="P163" s="842"/>
      <c r="Q163" s="846">
        <v>40</v>
      </c>
      <c r="R163" s="4600" t="s">
        <v>1854</v>
      </c>
      <c r="S163" s="4601"/>
      <c r="T163" s="4601"/>
      <c r="U163" s="4601"/>
      <c r="V163" s="4601"/>
      <c r="W163" s="4601"/>
      <c r="X163" s="4601"/>
      <c r="Y163" s="4601"/>
      <c r="Z163" s="4602"/>
      <c r="BA163" s="1"/>
      <c r="BB163" s="1"/>
      <c r="BC163" s="340"/>
    </row>
    <row r="164" spans="1:55" s="3" customFormat="1" ht="20.149999999999999" customHeight="1" x14ac:dyDescent="0.3">
      <c r="A164" s="1"/>
      <c r="B164" s="4527"/>
      <c r="C164" s="4611"/>
      <c r="D164" s="842"/>
      <c r="E164" s="846">
        <v>17</v>
      </c>
      <c r="F164" s="4615" t="s">
        <v>1855</v>
      </c>
      <c r="G164" s="4616"/>
      <c r="H164" s="4616"/>
      <c r="I164" s="4616"/>
      <c r="J164" s="4616"/>
      <c r="K164" s="4616"/>
      <c r="L164" s="4616"/>
      <c r="M164" s="4616"/>
      <c r="N164" s="4617"/>
      <c r="O164" s="4611"/>
      <c r="P164" s="842"/>
      <c r="Q164" s="846">
        <v>41</v>
      </c>
      <c r="R164" s="4600" t="s">
        <v>1856</v>
      </c>
      <c r="S164" s="4601"/>
      <c r="T164" s="4601"/>
      <c r="U164" s="4601"/>
      <c r="V164" s="4601"/>
      <c r="W164" s="4601"/>
      <c r="X164" s="4601"/>
      <c r="Y164" s="4601"/>
      <c r="Z164" s="4602"/>
      <c r="BA164" s="1"/>
      <c r="BB164" s="1"/>
      <c r="BC164" s="340"/>
    </row>
    <row r="165" spans="1:55" s="3" customFormat="1" ht="20.149999999999999" customHeight="1" x14ac:dyDescent="0.3">
      <c r="A165" s="1"/>
      <c r="B165" s="4527"/>
      <c r="C165" s="4611"/>
      <c r="D165" s="842"/>
      <c r="E165" s="846">
        <v>18</v>
      </c>
      <c r="F165" s="4600" t="s">
        <v>1857</v>
      </c>
      <c r="G165" s="4601"/>
      <c r="H165" s="4601"/>
      <c r="I165" s="4601"/>
      <c r="J165" s="4601"/>
      <c r="K165" s="4601"/>
      <c r="L165" s="4601"/>
      <c r="M165" s="4601"/>
      <c r="N165" s="4603"/>
      <c r="O165" s="4611"/>
      <c r="P165" s="842"/>
      <c r="Q165" s="846">
        <v>42</v>
      </c>
      <c r="R165" s="4600" t="s">
        <v>1858</v>
      </c>
      <c r="S165" s="4601"/>
      <c r="T165" s="4601"/>
      <c r="U165" s="4601"/>
      <c r="V165" s="4601"/>
      <c r="W165" s="4601"/>
      <c r="X165" s="4601"/>
      <c r="Y165" s="4601"/>
      <c r="Z165" s="4602"/>
      <c r="BA165" s="1"/>
      <c r="BB165" s="1"/>
      <c r="BC165" s="340"/>
    </row>
    <row r="166" spans="1:55" s="3" customFormat="1" ht="20.149999999999999" customHeight="1" x14ac:dyDescent="0.3">
      <c r="A166" s="1"/>
      <c r="B166" s="4527"/>
      <c r="C166" s="4611"/>
      <c r="D166" s="842"/>
      <c r="E166" s="846">
        <v>19</v>
      </c>
      <c r="F166" s="4600" t="s">
        <v>1859</v>
      </c>
      <c r="G166" s="4613"/>
      <c r="H166" s="4613"/>
      <c r="I166" s="4613"/>
      <c r="J166" s="4613"/>
      <c r="K166" s="4613"/>
      <c r="L166" s="4613"/>
      <c r="M166" s="4613"/>
      <c r="N166" s="4614"/>
      <c r="O166" s="4611"/>
      <c r="P166" s="842"/>
      <c r="Q166" s="846">
        <v>43</v>
      </c>
      <c r="R166" s="4600" t="s">
        <v>1860</v>
      </c>
      <c r="S166" s="4601"/>
      <c r="T166" s="4601"/>
      <c r="U166" s="4601"/>
      <c r="V166" s="4601"/>
      <c r="W166" s="4601"/>
      <c r="X166" s="4601"/>
      <c r="Y166" s="4601"/>
      <c r="Z166" s="4602"/>
      <c r="BA166" s="1"/>
      <c r="BB166" s="1"/>
      <c r="BC166" s="340"/>
    </row>
    <row r="167" spans="1:55" s="3" customFormat="1" ht="20.149999999999999" customHeight="1" x14ac:dyDescent="0.3">
      <c r="A167" s="1"/>
      <c r="B167" s="4527"/>
      <c r="C167" s="4611"/>
      <c r="D167" s="842"/>
      <c r="E167" s="846">
        <v>20</v>
      </c>
      <c r="F167" s="4600" t="s">
        <v>2256</v>
      </c>
      <c r="G167" s="4613"/>
      <c r="H167" s="4613"/>
      <c r="I167" s="4613"/>
      <c r="J167" s="4613"/>
      <c r="K167" s="4613"/>
      <c r="L167" s="4613"/>
      <c r="M167" s="4613"/>
      <c r="N167" s="4614"/>
      <c r="O167" s="4611"/>
      <c r="P167" s="842"/>
      <c r="Q167" s="846">
        <v>44</v>
      </c>
      <c r="R167" s="4600" t="s">
        <v>1861</v>
      </c>
      <c r="S167" s="4601"/>
      <c r="T167" s="4601"/>
      <c r="U167" s="4601"/>
      <c r="V167" s="4601"/>
      <c r="W167" s="4601"/>
      <c r="X167" s="4601"/>
      <c r="Y167" s="4601"/>
      <c r="Z167" s="4602"/>
      <c r="BA167" s="1"/>
      <c r="BB167" s="1"/>
      <c r="BC167" s="340"/>
    </row>
    <row r="168" spans="1:55" s="3" customFormat="1" ht="20.149999999999999" customHeight="1" x14ac:dyDescent="0.3">
      <c r="A168" s="1"/>
      <c r="B168" s="4527"/>
      <c r="C168" s="4611"/>
      <c r="D168" s="842"/>
      <c r="E168" s="847">
        <v>21</v>
      </c>
      <c r="F168" s="4615" t="s">
        <v>2257</v>
      </c>
      <c r="G168" s="4616"/>
      <c r="H168" s="4616"/>
      <c r="I168" s="4616"/>
      <c r="J168" s="4616"/>
      <c r="K168" s="4616"/>
      <c r="L168" s="4616"/>
      <c r="M168" s="4616"/>
      <c r="N168" s="4617"/>
      <c r="O168" s="4611"/>
      <c r="P168" s="842"/>
      <c r="Q168" s="846">
        <v>45</v>
      </c>
      <c r="R168" s="4600" t="s">
        <v>1862</v>
      </c>
      <c r="S168" s="4601"/>
      <c r="T168" s="4601"/>
      <c r="U168" s="4601"/>
      <c r="V168" s="4601"/>
      <c r="W168" s="4601"/>
      <c r="X168" s="4601"/>
      <c r="Y168" s="4601"/>
      <c r="Z168" s="4602"/>
      <c r="BA168" s="1"/>
      <c r="BB168" s="1"/>
      <c r="BC168" s="340"/>
    </row>
    <row r="169" spans="1:55" s="3" customFormat="1" ht="20.149999999999999" customHeight="1" x14ac:dyDescent="0.3">
      <c r="A169" s="1"/>
      <c r="B169" s="4527"/>
      <c r="C169" s="4611"/>
      <c r="D169" s="842"/>
      <c r="E169" s="847">
        <v>22</v>
      </c>
      <c r="F169" s="4600"/>
      <c r="G169" s="4613"/>
      <c r="H169" s="4613"/>
      <c r="I169" s="4613"/>
      <c r="J169" s="4613"/>
      <c r="K169" s="4613"/>
      <c r="L169" s="4613"/>
      <c r="M169" s="4613"/>
      <c r="N169" s="4614"/>
      <c r="O169" s="4611"/>
      <c r="P169" s="842"/>
      <c r="Q169" s="846">
        <v>46</v>
      </c>
      <c r="R169" s="4600" t="s">
        <v>1863</v>
      </c>
      <c r="S169" s="4601"/>
      <c r="T169" s="4601"/>
      <c r="U169" s="4601"/>
      <c r="V169" s="4601"/>
      <c r="W169" s="4601"/>
      <c r="X169" s="4601"/>
      <c r="Y169" s="4601"/>
      <c r="Z169" s="4602"/>
      <c r="BA169" s="1"/>
      <c r="BB169" s="1"/>
      <c r="BC169" s="340"/>
    </row>
    <row r="170" spans="1:55" s="3" customFormat="1" ht="20.149999999999999" customHeight="1" x14ac:dyDescent="0.3">
      <c r="A170" s="1"/>
      <c r="B170" s="4527"/>
      <c r="C170" s="4611"/>
      <c r="D170" s="842"/>
      <c r="E170" s="847">
        <v>23</v>
      </c>
      <c r="F170" s="4600"/>
      <c r="G170" s="4613"/>
      <c r="H170" s="4613"/>
      <c r="I170" s="4613"/>
      <c r="J170" s="4613"/>
      <c r="K170" s="4613"/>
      <c r="L170" s="4613"/>
      <c r="M170" s="4613"/>
      <c r="N170" s="4614"/>
      <c r="O170" s="4611"/>
      <c r="P170" s="842"/>
      <c r="Q170" s="846">
        <v>47</v>
      </c>
      <c r="R170" s="4618" t="s">
        <v>1864</v>
      </c>
      <c r="S170" s="4619"/>
      <c r="T170" s="4619"/>
      <c r="U170" s="4619"/>
      <c r="V170" s="4619"/>
      <c r="W170" s="4619"/>
      <c r="X170" s="4619"/>
      <c r="Y170" s="4619"/>
      <c r="Z170" s="4620"/>
      <c r="BA170" s="1"/>
      <c r="BB170" s="1"/>
      <c r="BC170" s="340"/>
    </row>
    <row r="171" spans="1:55" s="3" customFormat="1" ht="20.149999999999999" customHeight="1" thickBot="1" x14ac:dyDescent="0.35">
      <c r="A171" s="1"/>
      <c r="B171" s="4528"/>
      <c r="C171" s="4612"/>
      <c r="D171" s="950"/>
      <c r="E171" s="1162">
        <v>24</v>
      </c>
      <c r="F171" s="4621"/>
      <c r="G171" s="4622"/>
      <c r="H171" s="4622"/>
      <c r="I171" s="4622"/>
      <c r="J171" s="4622"/>
      <c r="K171" s="4622"/>
      <c r="L171" s="4622"/>
      <c r="M171" s="4622"/>
      <c r="N171" s="4623"/>
      <c r="O171" s="4612"/>
      <c r="P171" s="950"/>
      <c r="Q171" s="1162">
        <v>48</v>
      </c>
      <c r="R171" s="4624"/>
      <c r="S171" s="4625"/>
      <c r="T171" s="4625"/>
      <c r="U171" s="4625"/>
      <c r="V171" s="4625"/>
      <c r="W171" s="4625"/>
      <c r="X171" s="4625"/>
      <c r="Y171" s="4625"/>
      <c r="Z171" s="4626"/>
      <c r="BA171" s="1"/>
      <c r="BB171" s="1"/>
      <c r="BC171" s="340"/>
    </row>
    <row r="172" spans="1:55" s="3" customFormat="1" ht="20.149999999999999" customHeight="1" thickBot="1" x14ac:dyDescent="0.35">
      <c r="A172"/>
      <c r="B172" s="1136"/>
      <c r="C172" s="1136"/>
      <c r="D172" s="1136"/>
      <c r="E172" s="1136"/>
      <c r="F172" s="59"/>
      <c r="G172" s="59"/>
      <c r="H172" s="59"/>
      <c r="I172"/>
      <c r="J172" s="932"/>
      <c r="K172" s="1159"/>
      <c r="L172" s="1159"/>
      <c r="M172" s="1159"/>
      <c r="N172" s="1159"/>
      <c r="O172" s="1159"/>
      <c r="P172" s="1159"/>
      <c r="Q172" s="1159"/>
      <c r="R172" s="1159"/>
      <c r="S172" s="1159"/>
      <c r="T172" s="1159"/>
      <c r="U172" s="1159"/>
      <c r="V172" s="1159"/>
      <c r="W172" s="1159"/>
      <c r="X172" s="1159"/>
      <c r="Y172" s="1159"/>
      <c r="Z172" s="1159"/>
      <c r="BA172" s="1"/>
      <c r="BB172" s="1"/>
      <c r="BC172" s="340"/>
    </row>
    <row r="173" spans="1:55" s="3" customFormat="1" ht="20.149999999999999" customHeight="1" x14ac:dyDescent="0.3">
      <c r="A173" s="1"/>
      <c r="B173" s="4027" t="s">
        <v>1865</v>
      </c>
      <c r="C173" s="4632" t="s">
        <v>2258</v>
      </c>
      <c r="D173" s="4633"/>
      <c r="E173" s="4633"/>
      <c r="F173" s="4633"/>
      <c r="G173" s="4633"/>
      <c r="H173" s="4633"/>
      <c r="I173" s="4633"/>
      <c r="J173" s="4633"/>
      <c r="K173" s="4633"/>
      <c r="L173" s="4633"/>
      <c r="M173" s="4633"/>
      <c r="N173" s="4633"/>
      <c r="O173" s="4633"/>
      <c r="P173" s="4633"/>
      <c r="Q173" s="4633"/>
      <c r="R173" s="4633"/>
      <c r="S173" s="4633"/>
      <c r="T173" s="4633"/>
      <c r="U173" s="4633"/>
      <c r="V173" s="4633"/>
      <c r="W173" s="4633"/>
      <c r="X173" s="4633"/>
      <c r="Y173" s="4633"/>
      <c r="Z173" s="4634"/>
      <c r="BA173" s="1"/>
      <c r="BB173" s="1"/>
      <c r="BC173" s="340"/>
    </row>
    <row r="174" spans="1:55" s="3" customFormat="1" ht="20.149999999999999" customHeight="1" x14ac:dyDescent="0.3">
      <c r="A174" s="1"/>
      <c r="B174" s="4527"/>
      <c r="C174" s="843"/>
      <c r="D174" s="850" t="s">
        <v>2068</v>
      </c>
      <c r="E174" s="887" t="s">
        <v>111</v>
      </c>
      <c r="F174" s="844"/>
      <c r="G174" s="844"/>
      <c r="H174" s="844"/>
      <c r="I174" s="844"/>
      <c r="J174" s="844"/>
      <c r="K174" s="844"/>
      <c r="L174" s="844"/>
      <c r="M174" s="844"/>
      <c r="N174" s="844"/>
      <c r="O174" s="887" t="s">
        <v>111</v>
      </c>
      <c r="P174" s="850" t="s">
        <v>2068</v>
      </c>
      <c r="Q174" s="844"/>
      <c r="R174" s="844"/>
      <c r="S174" s="844"/>
      <c r="T174" s="844"/>
      <c r="U174" s="844"/>
      <c r="V174" s="844"/>
      <c r="W174" s="844"/>
      <c r="X174" s="844"/>
      <c r="Y174" s="844"/>
      <c r="Z174" s="1163"/>
      <c r="BA174" s="1"/>
      <c r="BB174" s="1"/>
      <c r="BC174" s="340"/>
    </row>
    <row r="175" spans="1:55" s="3" customFormat="1" ht="20.149999999999999" customHeight="1" x14ac:dyDescent="0.3">
      <c r="A175" s="1"/>
      <c r="B175" s="4527"/>
      <c r="C175" s="4610" t="s">
        <v>120</v>
      </c>
      <c r="D175" s="1551"/>
      <c r="E175" s="846">
        <v>1</v>
      </c>
      <c r="F175" s="4627" t="s">
        <v>1866</v>
      </c>
      <c r="G175" s="4628"/>
      <c r="H175" s="4628"/>
      <c r="I175" s="4628"/>
      <c r="J175" s="4628"/>
      <c r="K175" s="4628"/>
      <c r="L175" s="4628"/>
      <c r="M175" s="4628"/>
      <c r="N175" s="4628"/>
      <c r="O175" s="4610" t="s">
        <v>120</v>
      </c>
      <c r="P175" s="1551"/>
      <c r="Q175" s="846">
        <v>4</v>
      </c>
      <c r="R175" s="4627" t="s">
        <v>1867</v>
      </c>
      <c r="S175" s="4628"/>
      <c r="T175" s="4628"/>
      <c r="U175" s="4628"/>
      <c r="V175" s="4628"/>
      <c r="W175" s="4628"/>
      <c r="X175" s="4628"/>
      <c r="Y175" s="4628"/>
      <c r="Z175" s="4629"/>
      <c r="BA175" s="1"/>
      <c r="BB175" s="1"/>
      <c r="BC175" s="340"/>
    </row>
    <row r="176" spans="1:55" s="3" customFormat="1" ht="20.149999999999999" customHeight="1" x14ac:dyDescent="0.3">
      <c r="A176" s="1"/>
      <c r="B176" s="4527"/>
      <c r="C176" s="4611"/>
      <c r="D176" s="1551"/>
      <c r="E176" s="846">
        <v>2</v>
      </c>
      <c r="F176" s="4600" t="s">
        <v>1868</v>
      </c>
      <c r="G176" s="4601"/>
      <c r="H176" s="4601"/>
      <c r="I176" s="4601"/>
      <c r="J176" s="4601"/>
      <c r="K176" s="4601"/>
      <c r="L176" s="4601"/>
      <c r="M176" s="4601"/>
      <c r="N176" s="4601"/>
      <c r="O176" s="4611"/>
      <c r="P176" s="1551"/>
      <c r="Q176" s="846">
        <v>5</v>
      </c>
      <c r="R176" s="4600" t="s">
        <v>1869</v>
      </c>
      <c r="S176" s="4601"/>
      <c r="T176" s="4601"/>
      <c r="U176" s="4601"/>
      <c r="V176" s="4601"/>
      <c r="W176" s="4601"/>
      <c r="X176" s="4601"/>
      <c r="Y176" s="4601"/>
      <c r="Z176" s="4602"/>
      <c r="BA176" s="1"/>
      <c r="BB176" s="1"/>
      <c r="BC176" s="340"/>
    </row>
    <row r="177" spans="1:57" s="3" customFormat="1" ht="20.149999999999999" customHeight="1" thickBot="1" x14ac:dyDescent="0.35">
      <c r="A177" s="1"/>
      <c r="B177" s="4528"/>
      <c r="C177" s="4612"/>
      <c r="D177" s="950"/>
      <c r="E177" s="1162">
        <v>3</v>
      </c>
      <c r="F177" s="4621"/>
      <c r="G177" s="4630"/>
      <c r="H177" s="4630"/>
      <c r="I177" s="4630"/>
      <c r="J177" s="4630"/>
      <c r="K177" s="4630"/>
      <c r="L177" s="4630"/>
      <c r="M177" s="4630"/>
      <c r="N177" s="4630"/>
      <c r="O177" s="4612"/>
      <c r="P177" s="950"/>
      <c r="Q177" s="1162">
        <v>6</v>
      </c>
      <c r="R177" s="4621"/>
      <c r="S177" s="4630"/>
      <c r="T177" s="4630"/>
      <c r="U177" s="4630"/>
      <c r="V177" s="4630"/>
      <c r="W177" s="4630"/>
      <c r="X177" s="4630"/>
      <c r="Y177" s="4630"/>
      <c r="Z177" s="4631"/>
      <c r="BA177" s="1"/>
      <c r="BB177" s="1"/>
      <c r="BC177" s="340"/>
    </row>
    <row r="178" spans="1:57" s="3" customFormat="1" ht="20.149999999999999" customHeight="1" thickBot="1" x14ac:dyDescent="0.35">
      <c r="A178"/>
      <c r="B178" s="1136"/>
      <c r="C178" s="1136"/>
      <c r="D178" s="1136"/>
      <c r="E178" s="1136"/>
      <c r="F178" s="59"/>
      <c r="G178" s="59"/>
      <c r="H178" s="59"/>
      <c r="I178"/>
      <c r="J178" s="932"/>
      <c r="K178" s="1159"/>
      <c r="L178" s="1159"/>
      <c r="M178" s="1159"/>
      <c r="N178" s="1159"/>
      <c r="O178" s="1159"/>
      <c r="P178" s="1159"/>
      <c r="Q178" s="1159"/>
      <c r="R178" s="1159"/>
      <c r="S178" s="1159"/>
      <c r="T178" s="1159"/>
      <c r="U178" s="1159"/>
      <c r="V178" s="1159"/>
      <c r="W178" s="1159"/>
      <c r="X178" s="1159"/>
      <c r="Y178" s="1159"/>
      <c r="Z178" s="1159"/>
      <c r="BA178" s="1"/>
      <c r="BB178" s="1"/>
      <c r="BC178" s="340"/>
    </row>
    <row r="179" spans="1:57" s="3" customFormat="1" ht="20.149999999999999" customHeight="1" x14ac:dyDescent="0.3">
      <c r="A179" s="1"/>
      <c r="B179" s="1729" t="s">
        <v>124</v>
      </c>
      <c r="C179" s="4643" t="s">
        <v>125</v>
      </c>
      <c r="D179" s="4644"/>
      <c r="E179" s="4644"/>
      <c r="F179" s="4644"/>
      <c r="G179" s="4644"/>
      <c r="H179" s="4644"/>
      <c r="I179" s="4644"/>
      <c r="J179" s="4644"/>
      <c r="K179" s="4644"/>
      <c r="L179" s="4644"/>
      <c r="M179" s="4644"/>
      <c r="N179" s="4644"/>
      <c r="O179" s="4644"/>
      <c r="P179" s="4644"/>
      <c r="Q179" s="4644"/>
      <c r="R179" s="4644"/>
      <c r="S179" s="4644"/>
      <c r="T179" s="4644"/>
      <c r="U179" s="4644"/>
      <c r="V179" s="4644"/>
      <c r="W179" s="4644"/>
      <c r="X179" s="4644"/>
      <c r="Y179" s="4644"/>
      <c r="Z179" s="4645"/>
      <c r="BA179" s="1"/>
      <c r="BB179" s="1"/>
      <c r="BC179" s="340"/>
    </row>
    <row r="180" spans="1:57" s="3" customFormat="1" ht="20.149999999999999" customHeight="1" x14ac:dyDescent="0.3">
      <c r="A180" s="1"/>
      <c r="B180" s="1730"/>
      <c r="C180" s="4516">
        <v>231</v>
      </c>
      <c r="D180" s="4646" t="s">
        <v>712</v>
      </c>
      <c r="E180" s="4518"/>
      <c r="F180" s="4543"/>
      <c r="G180" s="1902"/>
      <c r="H180" s="1903"/>
      <c r="I180" s="1903"/>
      <c r="J180" s="1903"/>
      <c r="K180" s="1903"/>
      <c r="L180" s="1903"/>
      <c r="M180" s="1903"/>
      <c r="N180" s="1192"/>
      <c r="O180" s="2073">
        <v>234</v>
      </c>
      <c r="P180" s="4518" t="s">
        <v>1870</v>
      </c>
      <c r="Q180" s="4518"/>
      <c r="R180" s="4543"/>
      <c r="S180" s="1902"/>
      <c r="T180" s="1903"/>
      <c r="U180" s="1903"/>
      <c r="V180" s="1903"/>
      <c r="W180" s="1903"/>
      <c r="X180" s="1903"/>
      <c r="Y180" s="1903"/>
      <c r="Z180" s="4650"/>
      <c r="BA180" s="1"/>
      <c r="BB180" s="1"/>
      <c r="BC180" s="340"/>
    </row>
    <row r="181" spans="1:57" s="3" customFormat="1" ht="20.149999999999999" customHeight="1" x14ac:dyDescent="0.3">
      <c r="A181" s="1"/>
      <c r="B181" s="1730"/>
      <c r="C181" s="4539"/>
      <c r="D181" s="4647"/>
      <c r="E181" s="4522"/>
      <c r="F181" s="4541"/>
      <c r="G181" s="1904"/>
      <c r="H181" s="1905"/>
      <c r="I181" s="1905"/>
      <c r="J181" s="1905"/>
      <c r="K181" s="1905"/>
      <c r="L181" s="1905"/>
      <c r="M181" s="1905"/>
      <c r="N181" s="1193"/>
      <c r="O181" s="2074"/>
      <c r="P181" s="4522"/>
      <c r="Q181" s="4522"/>
      <c r="R181" s="4541"/>
      <c r="S181" s="1904"/>
      <c r="T181" s="1905"/>
      <c r="U181" s="1905"/>
      <c r="V181" s="1905"/>
      <c r="W181" s="1905"/>
      <c r="X181" s="1905"/>
      <c r="Y181" s="1905"/>
      <c r="Z181" s="4651"/>
      <c r="BA181" s="1"/>
      <c r="BB181" s="1"/>
      <c r="BC181" s="340"/>
    </row>
    <row r="182" spans="1:57" s="3" customFormat="1" ht="20.149999999999999" customHeight="1" x14ac:dyDescent="0.3">
      <c r="A182" s="1"/>
      <c r="B182" s="1730"/>
      <c r="C182" s="4516">
        <v>233</v>
      </c>
      <c r="D182" s="4646" t="s">
        <v>714</v>
      </c>
      <c r="E182" s="4518"/>
      <c r="F182" s="4543"/>
      <c r="G182" s="2107"/>
      <c r="H182" s="1957"/>
      <c r="I182" s="1957"/>
      <c r="J182" s="1957"/>
      <c r="K182" s="1957"/>
      <c r="L182" s="1957"/>
      <c r="M182" s="1957"/>
      <c r="N182" s="4648"/>
      <c r="O182" s="4652"/>
      <c r="P182" s="4653"/>
      <c r="Q182" s="4653"/>
      <c r="R182" s="4653"/>
      <c r="S182" s="4653"/>
      <c r="T182" s="4653"/>
      <c r="U182" s="4653"/>
      <c r="V182" s="4653"/>
      <c r="W182" s="4653"/>
      <c r="X182" s="4653"/>
      <c r="Y182" s="4653"/>
      <c r="Z182" s="4654"/>
      <c r="BA182" s="1"/>
      <c r="BB182" s="1"/>
      <c r="BC182" s="340"/>
    </row>
    <row r="183" spans="1:57" s="3" customFormat="1" ht="20.149999999999999" customHeight="1" x14ac:dyDescent="0.3">
      <c r="A183" s="1"/>
      <c r="B183" s="1730"/>
      <c r="C183" s="4539"/>
      <c r="D183" s="4647"/>
      <c r="E183" s="4522"/>
      <c r="F183" s="4541"/>
      <c r="G183" s="2072"/>
      <c r="H183" s="2035"/>
      <c r="I183" s="2035"/>
      <c r="J183" s="2035"/>
      <c r="K183" s="2035"/>
      <c r="L183" s="2035"/>
      <c r="M183" s="2035"/>
      <c r="N183" s="4649"/>
      <c r="O183" s="4655"/>
      <c r="P183" s="4656"/>
      <c r="Q183" s="4656"/>
      <c r="R183" s="4656"/>
      <c r="S183" s="4656"/>
      <c r="T183" s="4656"/>
      <c r="U183" s="4656"/>
      <c r="V183" s="4656"/>
      <c r="W183" s="4656"/>
      <c r="X183" s="4656"/>
      <c r="Y183" s="4656"/>
      <c r="Z183" s="4657"/>
      <c r="BA183" s="1"/>
      <c r="BB183" s="1"/>
      <c r="BC183" s="340"/>
    </row>
    <row r="184" spans="1:57" s="3" customFormat="1" ht="20.149999999999999" customHeight="1" x14ac:dyDescent="0.3">
      <c r="A184" s="1"/>
      <c r="B184" s="1730"/>
      <c r="C184" s="4516">
        <v>235</v>
      </c>
      <c r="D184" s="4646" t="s">
        <v>715</v>
      </c>
      <c r="E184" s="4518"/>
      <c r="F184" s="4543"/>
      <c r="G184" s="2107"/>
      <c r="H184" s="1957"/>
      <c r="I184" s="1957"/>
      <c r="J184" s="1957"/>
      <c r="K184" s="1957"/>
      <c r="L184" s="1957"/>
      <c r="M184" s="1957"/>
      <c r="N184" s="4648"/>
      <c r="O184" s="4655"/>
      <c r="P184" s="4656"/>
      <c r="Q184" s="4656"/>
      <c r="R184" s="4656"/>
      <c r="S184" s="4656"/>
      <c r="T184" s="4656"/>
      <c r="U184" s="4656"/>
      <c r="V184" s="4656"/>
      <c r="W184" s="4656"/>
      <c r="X184" s="4656"/>
      <c r="Y184" s="4656"/>
      <c r="Z184" s="4657"/>
      <c r="BA184" s="1"/>
      <c r="BB184" s="1"/>
      <c r="BC184" s="340"/>
    </row>
    <row r="185" spans="1:57" s="3" customFormat="1" ht="20.149999999999999" customHeight="1" x14ac:dyDescent="0.3">
      <c r="A185" s="1"/>
      <c r="B185" s="1730"/>
      <c r="C185" s="4539"/>
      <c r="D185" s="4647"/>
      <c r="E185" s="4522"/>
      <c r="F185" s="4541"/>
      <c r="G185" s="2072"/>
      <c r="H185" s="2035"/>
      <c r="I185" s="2035"/>
      <c r="J185" s="2035"/>
      <c r="K185" s="2035"/>
      <c r="L185" s="2035"/>
      <c r="M185" s="2035"/>
      <c r="N185" s="4649"/>
      <c r="O185" s="4655"/>
      <c r="P185" s="4656"/>
      <c r="Q185" s="4656"/>
      <c r="R185" s="4656"/>
      <c r="S185" s="4656"/>
      <c r="T185" s="4656"/>
      <c r="U185" s="4656"/>
      <c r="V185" s="4656"/>
      <c r="W185" s="4656"/>
      <c r="X185" s="4656"/>
      <c r="Y185" s="4656"/>
      <c r="Z185" s="4657"/>
      <c r="BA185" s="1"/>
      <c r="BB185" s="1"/>
      <c r="BC185" s="340"/>
    </row>
    <row r="186" spans="1:57" s="3" customFormat="1" ht="20.149999999999999" customHeight="1" x14ac:dyDescent="0.3">
      <c r="A186" s="1"/>
      <c r="B186" s="1730"/>
      <c r="C186" s="4516">
        <v>237</v>
      </c>
      <c r="D186" s="4635" t="s">
        <v>716</v>
      </c>
      <c r="E186" s="4636"/>
      <c r="F186" s="4637"/>
      <c r="G186" s="2107"/>
      <c r="H186" s="1957"/>
      <c r="I186" s="1957"/>
      <c r="J186" s="1957"/>
      <c r="K186" s="1957"/>
      <c r="L186" s="1957"/>
      <c r="M186" s="1957"/>
      <c r="N186" s="4648"/>
      <c r="O186" s="4655"/>
      <c r="P186" s="4656"/>
      <c r="Q186" s="4656"/>
      <c r="R186" s="4656"/>
      <c r="S186" s="4656"/>
      <c r="T186" s="4656"/>
      <c r="U186" s="4656"/>
      <c r="V186" s="4656"/>
      <c r="W186" s="4656"/>
      <c r="X186" s="4656"/>
      <c r="Y186" s="4656"/>
      <c r="Z186" s="4657"/>
      <c r="BA186" s="1"/>
      <c r="BB186" s="1"/>
      <c r="BC186" s="340"/>
    </row>
    <row r="187" spans="1:57" s="3" customFormat="1" ht="20.149999999999999" customHeight="1" x14ac:dyDescent="0.3">
      <c r="A187" s="1"/>
      <c r="B187" s="1730"/>
      <c r="C187" s="4539"/>
      <c r="D187" s="4638"/>
      <c r="E187" s="4639"/>
      <c r="F187" s="4640"/>
      <c r="G187" s="2072"/>
      <c r="H187" s="2035"/>
      <c r="I187" s="2035"/>
      <c r="J187" s="2035"/>
      <c r="K187" s="2035"/>
      <c r="L187" s="2035"/>
      <c r="M187" s="2035"/>
      <c r="N187" s="4649"/>
      <c r="O187" s="4655"/>
      <c r="P187" s="4656"/>
      <c r="Q187" s="4656"/>
      <c r="R187" s="4656"/>
      <c r="S187" s="4656"/>
      <c r="T187" s="4656"/>
      <c r="U187" s="4656"/>
      <c r="V187" s="4656"/>
      <c r="W187" s="4656"/>
      <c r="X187" s="4656"/>
      <c r="Y187" s="4656"/>
      <c r="Z187" s="4657"/>
      <c r="BA187" s="1"/>
      <c r="BB187" s="1"/>
      <c r="BC187" s="340"/>
    </row>
    <row r="188" spans="1:57" s="3" customFormat="1" ht="20.149999999999999" customHeight="1" x14ac:dyDescent="0.3">
      <c r="A188" s="1"/>
      <c r="B188" s="1730"/>
      <c r="C188" s="4516">
        <v>239</v>
      </c>
      <c r="D188" s="4646" t="s">
        <v>719</v>
      </c>
      <c r="E188" s="4518"/>
      <c r="F188" s="4543"/>
      <c r="G188" s="2107"/>
      <c r="H188" s="1957"/>
      <c r="I188" s="1957"/>
      <c r="J188" s="1957"/>
      <c r="K188" s="1957"/>
      <c r="L188" s="1957"/>
      <c r="M188" s="1957"/>
      <c r="N188" s="4648"/>
      <c r="O188" s="4655"/>
      <c r="P188" s="4656"/>
      <c r="Q188" s="4656"/>
      <c r="R188" s="4656"/>
      <c r="S188" s="4656"/>
      <c r="T188" s="4656"/>
      <c r="U188" s="4656"/>
      <c r="V188" s="4656"/>
      <c r="W188" s="4656"/>
      <c r="X188" s="4656"/>
      <c r="Y188" s="4656"/>
      <c r="Z188" s="4657"/>
      <c r="BA188" s="1"/>
      <c r="BB188" s="1"/>
      <c r="BC188" s="340"/>
    </row>
    <row r="189" spans="1:57" s="3" customFormat="1" ht="20.149999999999999" customHeight="1" x14ac:dyDescent="0.3">
      <c r="A189" s="1"/>
      <c r="B189" s="1730"/>
      <c r="C189" s="4539"/>
      <c r="D189" s="4647"/>
      <c r="E189" s="4522"/>
      <c r="F189" s="4541"/>
      <c r="G189" s="2072"/>
      <c r="H189" s="2035"/>
      <c r="I189" s="2035"/>
      <c r="J189" s="2035"/>
      <c r="K189" s="2035"/>
      <c r="L189" s="2035"/>
      <c r="M189" s="2035"/>
      <c r="N189" s="4649"/>
      <c r="O189" s="4658"/>
      <c r="P189" s="4659"/>
      <c r="Q189" s="4659"/>
      <c r="R189" s="4659"/>
      <c r="S189" s="4659"/>
      <c r="T189" s="4659"/>
      <c r="U189" s="4659"/>
      <c r="V189" s="4659"/>
      <c r="W189" s="4659"/>
      <c r="X189" s="4659"/>
      <c r="Y189" s="4659"/>
      <c r="Z189" s="4660"/>
      <c r="BA189" s="1"/>
      <c r="BB189" s="1"/>
      <c r="BC189" s="340"/>
    </row>
    <row r="190" spans="1:57" s="3" customFormat="1" ht="20.149999999999999" customHeight="1" x14ac:dyDescent="0.3">
      <c r="A190" s="1"/>
      <c r="B190" s="1730"/>
      <c r="C190" s="4516">
        <v>241</v>
      </c>
      <c r="D190" s="4646" t="s">
        <v>720</v>
      </c>
      <c r="E190" s="4518"/>
      <c r="F190" s="4543"/>
      <c r="G190" s="2107"/>
      <c r="H190" s="1957"/>
      <c r="I190" s="1957"/>
      <c r="J190" s="1957"/>
      <c r="K190" s="1957"/>
      <c r="L190" s="1957"/>
      <c r="M190" s="1957"/>
      <c r="N190" s="4648"/>
      <c r="O190" s="4516">
        <v>242</v>
      </c>
      <c r="P190" s="4646" t="s">
        <v>721</v>
      </c>
      <c r="Q190" s="4518"/>
      <c r="R190" s="4543"/>
      <c r="S190" s="2107"/>
      <c r="T190" s="1957"/>
      <c r="U190" s="1957"/>
      <c r="V190" s="1957"/>
      <c r="W190" s="1957"/>
      <c r="X190" s="1957"/>
      <c r="Y190" s="1957"/>
      <c r="Z190" s="4641"/>
      <c r="BA190"/>
      <c r="BB190"/>
      <c r="BC190" s="867"/>
      <c r="BD190" s="2"/>
      <c r="BE190" s="2"/>
    </row>
    <row r="191" spans="1:57" ht="20.149999999999999" customHeight="1" x14ac:dyDescent="0.3">
      <c r="B191" s="1730"/>
      <c r="C191" s="4539"/>
      <c r="D191" s="4647"/>
      <c r="E191" s="4522"/>
      <c r="F191" s="4541"/>
      <c r="G191" s="2072"/>
      <c r="H191" s="2035"/>
      <c r="I191" s="2035"/>
      <c r="J191" s="2035"/>
      <c r="K191" s="2035"/>
      <c r="L191" s="2035"/>
      <c r="M191" s="2035"/>
      <c r="N191" s="4649"/>
      <c r="O191" s="4539"/>
      <c r="P191" s="4647"/>
      <c r="Q191" s="4522"/>
      <c r="R191" s="4541"/>
      <c r="S191" s="2072"/>
      <c r="T191" s="2035"/>
      <c r="U191" s="2035"/>
      <c r="V191" s="2035"/>
      <c r="W191" s="2035"/>
      <c r="X191" s="2035"/>
      <c r="Y191" s="2035"/>
      <c r="Z191" s="4675"/>
    </row>
    <row r="192" spans="1:57" ht="20.149999999999999" customHeight="1" x14ac:dyDescent="0.3">
      <c r="B192" s="1730"/>
      <c r="C192" s="4516">
        <v>243</v>
      </c>
      <c r="D192" s="4676" t="s">
        <v>722</v>
      </c>
      <c r="E192" s="4519"/>
      <c r="F192" s="4540"/>
      <c r="G192" s="2107"/>
      <c r="H192" s="1957"/>
      <c r="I192" s="1957"/>
      <c r="J192" s="1957"/>
      <c r="K192" s="1957"/>
      <c r="L192" s="1957"/>
      <c r="M192" s="1957"/>
      <c r="N192" s="4648"/>
      <c r="O192" s="4516">
        <v>244</v>
      </c>
      <c r="P192" s="4646" t="s">
        <v>723</v>
      </c>
      <c r="Q192" s="4518"/>
      <c r="R192" s="4543"/>
      <c r="S192" s="2107"/>
      <c r="T192" s="1957"/>
      <c r="U192" s="1957"/>
      <c r="V192" s="1957"/>
      <c r="W192" s="1957"/>
      <c r="X192" s="1957"/>
      <c r="Y192" s="1957"/>
      <c r="Z192" s="4641"/>
    </row>
    <row r="193" spans="1:79" ht="20.149999999999999" customHeight="1" thickBot="1" x14ac:dyDescent="0.35">
      <c r="B193" s="1731"/>
      <c r="C193" s="4537"/>
      <c r="D193" s="4677"/>
      <c r="E193" s="4460"/>
      <c r="F193" s="4544"/>
      <c r="G193" s="2188"/>
      <c r="H193" s="1960"/>
      <c r="I193" s="1960"/>
      <c r="J193" s="1960"/>
      <c r="K193" s="1960"/>
      <c r="L193" s="1960"/>
      <c r="M193" s="1960"/>
      <c r="N193" s="4678"/>
      <c r="O193" s="4537"/>
      <c r="P193" s="4677"/>
      <c r="Q193" s="4460"/>
      <c r="R193" s="4544"/>
      <c r="S193" s="2188"/>
      <c r="T193" s="1960"/>
      <c r="U193" s="1960"/>
      <c r="V193" s="1960"/>
      <c r="W193" s="1960"/>
      <c r="X193" s="1960"/>
      <c r="Y193" s="1960"/>
      <c r="Z193" s="4642"/>
    </row>
    <row r="194" spans="1:79" ht="20.149999999999999" customHeight="1" thickBot="1" x14ac:dyDescent="0.35">
      <c r="B194" s="1136"/>
      <c r="C194" s="1136"/>
      <c r="D194" s="1136"/>
      <c r="E194" s="1136"/>
      <c r="F194" s="59"/>
      <c r="G194" s="59"/>
      <c r="H194" s="59"/>
      <c r="I194"/>
      <c r="J194" s="932"/>
      <c r="K194" s="1159"/>
      <c r="L194" s="1159"/>
      <c r="M194" s="1159"/>
      <c r="N194" s="1159"/>
      <c r="O194" s="1159"/>
      <c r="P194" s="1159"/>
      <c r="Q194" s="1159"/>
      <c r="R194" s="1159"/>
      <c r="S194" s="1159"/>
      <c r="T194" s="1159"/>
      <c r="U194" s="1159"/>
      <c r="V194" s="1159"/>
      <c r="W194" s="1159"/>
      <c r="X194" s="1159"/>
      <c r="Y194" s="1159"/>
      <c r="Z194" s="1159"/>
    </row>
    <row r="195" spans="1:79" ht="20.149999999999999" customHeight="1" x14ac:dyDescent="0.3">
      <c r="B195" s="1729" t="s">
        <v>128</v>
      </c>
      <c r="C195" s="4664">
        <v>245</v>
      </c>
      <c r="D195" s="4666" t="s">
        <v>724</v>
      </c>
      <c r="E195" s="4666"/>
      <c r="F195" s="4667"/>
      <c r="G195" s="2208"/>
      <c r="H195" s="4670"/>
      <c r="I195" s="4670"/>
      <c r="J195" s="4670"/>
      <c r="K195" s="4670"/>
      <c r="L195" s="4670"/>
      <c r="M195" s="4670"/>
      <c r="N195" s="4670"/>
      <c r="O195" s="4670"/>
      <c r="P195" s="4670"/>
      <c r="Q195" s="4670"/>
      <c r="R195" s="4670"/>
      <c r="S195" s="4670"/>
      <c r="T195" s="4670"/>
      <c r="U195" s="4670"/>
      <c r="V195" s="4670"/>
      <c r="W195" s="4670"/>
      <c r="X195" s="4670"/>
      <c r="Y195" s="4670"/>
      <c r="Z195" s="4671"/>
    </row>
    <row r="196" spans="1:79" ht="20.149999999999999" customHeight="1" x14ac:dyDescent="0.3">
      <c r="B196" s="1730"/>
      <c r="C196" s="4665"/>
      <c r="D196" s="4668"/>
      <c r="E196" s="4668"/>
      <c r="F196" s="4669"/>
      <c r="G196" s="2210"/>
      <c r="H196" s="1777"/>
      <c r="I196" s="1777"/>
      <c r="J196" s="1777"/>
      <c r="K196" s="1777"/>
      <c r="L196" s="1777"/>
      <c r="M196" s="1777"/>
      <c r="N196" s="1777"/>
      <c r="O196" s="1777"/>
      <c r="P196" s="1777"/>
      <c r="Q196" s="1777"/>
      <c r="R196" s="1777"/>
      <c r="S196" s="1777"/>
      <c r="T196" s="1777"/>
      <c r="U196" s="1777"/>
      <c r="V196" s="1777"/>
      <c r="W196" s="1777"/>
      <c r="X196" s="1777"/>
      <c r="Y196" s="1777"/>
      <c r="Z196" s="2211"/>
    </row>
    <row r="197" spans="1:79" ht="20.149999999999999" customHeight="1" x14ac:dyDescent="0.3">
      <c r="B197" s="1730"/>
      <c r="C197" s="4665">
        <v>247</v>
      </c>
      <c r="D197" s="4668" t="s">
        <v>725</v>
      </c>
      <c r="E197" s="4668"/>
      <c r="F197" s="4669"/>
      <c r="G197" s="2928"/>
      <c r="H197" s="2929"/>
      <c r="I197" s="2929"/>
      <c r="J197" s="2929"/>
      <c r="K197" s="2929"/>
      <c r="L197" s="2929"/>
      <c r="M197" s="2929"/>
      <c r="N197" s="2929"/>
      <c r="O197" s="2929"/>
      <c r="P197" s="2929"/>
      <c r="Q197" s="2929"/>
      <c r="R197" s="2929"/>
      <c r="S197" s="2929"/>
      <c r="T197" s="2929"/>
      <c r="U197" s="2929"/>
      <c r="V197" s="2929"/>
      <c r="W197" s="2929"/>
      <c r="X197" s="2929"/>
      <c r="Y197" s="2929"/>
      <c r="Z197" s="2930"/>
    </row>
    <row r="198" spans="1:79" ht="20.149999999999999" customHeight="1" thickBot="1" x14ac:dyDescent="0.35">
      <c r="B198" s="1731"/>
      <c r="C198" s="4672"/>
      <c r="D198" s="4673"/>
      <c r="E198" s="4673"/>
      <c r="F198" s="4674"/>
      <c r="G198" s="2931"/>
      <c r="H198" s="2932"/>
      <c r="I198" s="2932"/>
      <c r="J198" s="2932"/>
      <c r="K198" s="2932"/>
      <c r="L198" s="2932"/>
      <c r="M198" s="2932"/>
      <c r="N198" s="2932"/>
      <c r="O198" s="2932"/>
      <c r="P198" s="2932"/>
      <c r="Q198" s="2932"/>
      <c r="R198" s="2932"/>
      <c r="S198" s="2932"/>
      <c r="T198" s="2932"/>
      <c r="U198" s="2932"/>
      <c r="V198" s="2932"/>
      <c r="W198" s="2932"/>
      <c r="X198" s="2932"/>
      <c r="Y198" s="2932"/>
      <c r="Z198" s="2933"/>
    </row>
    <row r="199" spans="1:79" ht="15.75" customHeight="1" thickBot="1" x14ac:dyDescent="0.35">
      <c r="B199" s="1136"/>
      <c r="C199" s="1136"/>
      <c r="D199" s="1136"/>
      <c r="E199" s="1136"/>
      <c r="F199" s="59"/>
      <c r="G199" s="59"/>
      <c r="H199" s="59"/>
      <c r="I199"/>
      <c r="J199" s="932"/>
      <c r="K199" s="1159"/>
      <c r="L199" s="1159"/>
      <c r="M199" s="1159"/>
      <c r="N199" s="1159"/>
      <c r="O199" s="1159"/>
      <c r="P199" s="1159"/>
      <c r="Q199" s="1159"/>
      <c r="R199" s="1159"/>
      <c r="S199" s="1159"/>
      <c r="T199" s="1159"/>
      <c r="U199" s="1159"/>
      <c r="V199" s="1159"/>
      <c r="W199" s="1159"/>
      <c r="X199" s="1159"/>
      <c r="Y199" s="1159"/>
      <c r="Z199" s="1159"/>
    </row>
    <row r="200" spans="1:79" ht="20.149999999999999" customHeight="1" x14ac:dyDescent="0.3">
      <c r="B200" s="1729" t="s">
        <v>129</v>
      </c>
      <c r="C200" s="4661" t="s">
        <v>130</v>
      </c>
      <c r="D200" s="4662"/>
      <c r="E200" s="4662"/>
      <c r="F200" s="4662"/>
      <c r="G200" s="4662"/>
      <c r="H200" s="4662"/>
      <c r="I200" s="4662"/>
      <c r="J200" s="4662"/>
      <c r="K200" s="4662"/>
      <c r="L200" s="4662"/>
      <c r="M200" s="4662"/>
      <c r="N200" s="4662"/>
      <c r="O200" s="4662"/>
      <c r="P200" s="4662"/>
      <c r="Q200" s="4662"/>
      <c r="R200" s="4662"/>
      <c r="S200" s="4662"/>
      <c r="T200" s="4662"/>
      <c r="U200" s="4662"/>
      <c r="V200" s="4662"/>
      <c r="W200" s="4662"/>
      <c r="X200" s="4662"/>
      <c r="Y200" s="4662"/>
      <c r="Z200" s="4663"/>
    </row>
    <row r="201" spans="1:79" ht="20.149999999999999" customHeight="1" x14ac:dyDescent="0.3">
      <c r="B201" s="1730"/>
      <c r="C201" s="4517">
        <v>4000</v>
      </c>
      <c r="D201" s="2910"/>
      <c r="E201" s="2911"/>
      <c r="F201" s="2911"/>
      <c r="G201" s="2911"/>
      <c r="H201" s="2911"/>
      <c r="I201" s="2911"/>
      <c r="J201" s="2911"/>
      <c r="K201" s="2911"/>
      <c r="L201" s="2911"/>
      <c r="M201" s="2911"/>
      <c r="N201" s="2911"/>
      <c r="O201" s="2911"/>
      <c r="P201" s="2911"/>
      <c r="Q201" s="2911"/>
      <c r="R201" s="2911"/>
      <c r="S201" s="2911"/>
      <c r="T201" s="2911"/>
      <c r="U201" s="2911"/>
      <c r="V201" s="2911"/>
      <c r="W201" s="2911"/>
      <c r="X201" s="2911"/>
      <c r="Y201" s="2911"/>
      <c r="Z201" s="2912"/>
      <c r="BC201" s="1136"/>
      <c r="BD201" s="1692"/>
      <c r="BE201" s="1692"/>
      <c r="BF201" s="1692"/>
      <c r="BG201" s="1189"/>
      <c r="BH201" s="1189"/>
      <c r="BI201" s="1189"/>
      <c r="BK201" s="932"/>
      <c r="BL201" s="1159"/>
      <c r="BM201" s="1159"/>
      <c r="BN201" s="1159"/>
      <c r="BO201" s="1159"/>
      <c r="BP201" s="1159"/>
      <c r="BQ201" s="1159"/>
      <c r="BR201" s="1159"/>
      <c r="BS201" s="1159"/>
      <c r="BT201" s="1159"/>
      <c r="BU201" s="1159"/>
      <c r="BV201" s="1159"/>
      <c r="BW201" s="1159"/>
      <c r="BX201" s="1159"/>
      <c r="BY201" s="1159"/>
      <c r="BZ201" s="1159"/>
      <c r="CA201" s="1159"/>
    </row>
    <row r="202" spans="1:79" ht="20.149999999999999" customHeight="1" x14ac:dyDescent="0.3">
      <c r="B202" s="1730"/>
      <c r="C202" s="4517"/>
      <c r="D202" s="1936"/>
      <c r="E202" s="1937"/>
      <c r="F202" s="1937"/>
      <c r="G202" s="1937"/>
      <c r="H202" s="1937"/>
      <c r="I202" s="1937"/>
      <c r="J202" s="1937"/>
      <c r="K202" s="1937"/>
      <c r="L202" s="1937"/>
      <c r="M202" s="1937"/>
      <c r="N202" s="1937"/>
      <c r="O202" s="1937"/>
      <c r="P202" s="1937"/>
      <c r="Q202" s="1937"/>
      <c r="R202" s="1937"/>
      <c r="S202" s="1937"/>
      <c r="T202" s="1937"/>
      <c r="U202" s="1937"/>
      <c r="V202" s="1937"/>
      <c r="W202" s="1937"/>
      <c r="X202" s="1937"/>
      <c r="Y202" s="1937"/>
      <c r="Z202" s="2913"/>
      <c r="BC202" s="1136"/>
      <c r="BD202" s="1692"/>
      <c r="BE202" s="1692"/>
      <c r="BF202" s="1692"/>
      <c r="BG202" s="1189"/>
      <c r="BH202" s="1189"/>
      <c r="BI202" s="1189"/>
      <c r="BK202" s="932"/>
      <c r="BL202" s="1159"/>
      <c r="BM202" s="1159"/>
      <c r="BN202" s="1159"/>
      <c r="BO202" s="1159"/>
      <c r="BP202" s="1159"/>
      <c r="BQ202" s="1159"/>
      <c r="BR202" s="1159"/>
      <c r="BS202" s="1159"/>
      <c r="BT202" s="1159"/>
      <c r="BU202" s="1159"/>
      <c r="BV202" s="1159"/>
      <c r="BW202" s="1159"/>
      <c r="BX202" s="1159"/>
      <c r="BY202" s="1159"/>
      <c r="BZ202" s="1159"/>
      <c r="CA202" s="1159"/>
    </row>
    <row r="203" spans="1:79" ht="20.149999999999999" customHeight="1" x14ac:dyDescent="0.3">
      <c r="B203" s="1730"/>
      <c r="C203" s="4517"/>
      <c r="D203" s="1936"/>
      <c r="E203" s="1937"/>
      <c r="F203" s="1937"/>
      <c r="G203" s="1937"/>
      <c r="H203" s="1937"/>
      <c r="I203" s="1937"/>
      <c r="J203" s="1937"/>
      <c r="K203" s="1937"/>
      <c r="L203" s="1937"/>
      <c r="M203" s="1937"/>
      <c r="N203" s="1937"/>
      <c r="O203" s="1937"/>
      <c r="P203" s="1937"/>
      <c r="Q203" s="1937"/>
      <c r="R203" s="1937"/>
      <c r="S203" s="1937"/>
      <c r="T203" s="1937"/>
      <c r="U203" s="1937"/>
      <c r="V203" s="1937"/>
      <c r="W203" s="1937"/>
      <c r="X203" s="1937"/>
      <c r="Y203" s="1937"/>
      <c r="Z203" s="2913"/>
    </row>
    <row r="204" spans="1:79" ht="20.149999999999999" customHeight="1" x14ac:dyDescent="0.3">
      <c r="B204" s="1730"/>
      <c r="C204" s="4517"/>
      <c r="D204" s="1936"/>
      <c r="E204" s="1937"/>
      <c r="F204" s="1937"/>
      <c r="G204" s="1937"/>
      <c r="H204" s="1937"/>
      <c r="I204" s="1937"/>
      <c r="J204" s="1937"/>
      <c r="K204" s="1937"/>
      <c r="L204" s="1937"/>
      <c r="M204" s="1937"/>
      <c r="N204" s="1937"/>
      <c r="O204" s="1937"/>
      <c r="P204" s="1937"/>
      <c r="Q204" s="1937"/>
      <c r="R204" s="1937"/>
      <c r="S204" s="1937"/>
      <c r="T204" s="1937"/>
      <c r="U204" s="1937"/>
      <c r="V204" s="1937"/>
      <c r="W204" s="1937"/>
      <c r="X204" s="1937"/>
      <c r="Y204" s="1937"/>
      <c r="Z204" s="2913"/>
    </row>
    <row r="205" spans="1:79" ht="20.149999999999999" customHeight="1" x14ac:dyDescent="0.3">
      <c r="B205" s="1730"/>
      <c r="C205" s="4517"/>
      <c r="D205" s="1936"/>
      <c r="E205" s="1937"/>
      <c r="F205" s="1937"/>
      <c r="G205" s="1937"/>
      <c r="H205" s="1937"/>
      <c r="I205" s="1937"/>
      <c r="J205" s="1937"/>
      <c r="K205" s="1937"/>
      <c r="L205" s="1937"/>
      <c r="M205" s="1937"/>
      <c r="N205" s="1937"/>
      <c r="O205" s="1937"/>
      <c r="P205" s="1937"/>
      <c r="Q205" s="1937"/>
      <c r="R205" s="1937"/>
      <c r="S205" s="1937"/>
      <c r="T205" s="1937"/>
      <c r="U205" s="1937"/>
      <c r="V205" s="1937"/>
      <c r="W205" s="1937"/>
      <c r="X205" s="1937"/>
      <c r="Y205" s="1937"/>
      <c r="Z205" s="2913"/>
    </row>
    <row r="206" spans="1:79" ht="20.149999999999999" customHeight="1" x14ac:dyDescent="0.3">
      <c r="B206" s="1730"/>
      <c r="C206" s="4517"/>
      <c r="D206" s="1936"/>
      <c r="E206" s="1937"/>
      <c r="F206" s="1937"/>
      <c r="G206" s="1937"/>
      <c r="H206" s="1937"/>
      <c r="I206" s="1937"/>
      <c r="J206" s="1937"/>
      <c r="K206" s="1937"/>
      <c r="L206" s="1937"/>
      <c r="M206" s="1937"/>
      <c r="N206" s="1937"/>
      <c r="O206" s="1937"/>
      <c r="P206" s="1937"/>
      <c r="Q206" s="1937"/>
      <c r="R206" s="1937"/>
      <c r="S206" s="1937"/>
      <c r="T206" s="1937"/>
      <c r="U206" s="1937"/>
      <c r="V206" s="1937"/>
      <c r="W206" s="1937"/>
      <c r="X206" s="1937"/>
      <c r="Y206" s="1937"/>
      <c r="Z206" s="2913"/>
      <c r="BA206" s="1"/>
      <c r="BB206" s="1"/>
      <c r="BC206" s="340"/>
      <c r="BD206" s="3"/>
      <c r="BE206" s="3"/>
    </row>
    <row r="207" spans="1:79" s="3" customFormat="1" ht="20.149999999999999" customHeight="1" x14ac:dyDescent="0.3">
      <c r="A207" s="1"/>
      <c r="B207" s="1730"/>
      <c r="C207" s="4517"/>
      <c r="D207" s="1936"/>
      <c r="E207" s="1937"/>
      <c r="F207" s="1937"/>
      <c r="G207" s="1937"/>
      <c r="H207" s="1937"/>
      <c r="I207" s="1937"/>
      <c r="J207" s="1937"/>
      <c r="K207" s="1937"/>
      <c r="L207" s="1937"/>
      <c r="M207" s="1937"/>
      <c r="N207" s="1937"/>
      <c r="O207" s="1937"/>
      <c r="P207" s="1937"/>
      <c r="Q207" s="1937"/>
      <c r="R207" s="1937"/>
      <c r="S207" s="1937"/>
      <c r="T207" s="1937"/>
      <c r="U207" s="1937"/>
      <c r="V207" s="1937"/>
      <c r="W207" s="1937"/>
      <c r="X207" s="1937"/>
      <c r="Y207" s="1937"/>
      <c r="Z207" s="2913"/>
      <c r="BA207" s="1"/>
      <c r="BB207" s="1"/>
      <c r="BC207" s="340"/>
    </row>
    <row r="208" spans="1:79" s="3" customFormat="1" ht="20.149999999999999" customHeight="1" x14ac:dyDescent="0.3">
      <c r="A208" s="1"/>
      <c r="B208" s="1730"/>
      <c r="C208" s="4517"/>
      <c r="D208" s="1936"/>
      <c r="E208" s="1937"/>
      <c r="F208" s="1937"/>
      <c r="G208" s="1937"/>
      <c r="H208" s="1937"/>
      <c r="I208" s="1937"/>
      <c r="J208" s="1937"/>
      <c r="K208" s="1937"/>
      <c r="L208" s="1937"/>
      <c r="M208" s="1937"/>
      <c r="N208" s="1937"/>
      <c r="O208" s="1937"/>
      <c r="P208" s="1937"/>
      <c r="Q208" s="1937"/>
      <c r="R208" s="1937"/>
      <c r="S208" s="1937"/>
      <c r="T208" s="1937"/>
      <c r="U208" s="1937"/>
      <c r="V208" s="1937"/>
      <c r="W208" s="1937"/>
      <c r="X208" s="1937"/>
      <c r="Y208" s="1937"/>
      <c r="Z208" s="2913"/>
      <c r="BA208" s="1"/>
      <c r="BB208" s="1"/>
      <c r="BC208" s="340"/>
    </row>
    <row r="209" spans="1:57" s="3" customFormat="1" ht="20.149999999999999" customHeight="1" x14ac:dyDescent="0.3">
      <c r="A209" s="1"/>
      <c r="B209" s="1730"/>
      <c r="C209" s="4517"/>
      <c r="D209" s="1936"/>
      <c r="E209" s="1937"/>
      <c r="F209" s="1937"/>
      <c r="G209" s="1937"/>
      <c r="H209" s="1937"/>
      <c r="I209" s="1937"/>
      <c r="J209" s="1937"/>
      <c r="K209" s="1937"/>
      <c r="L209" s="1937"/>
      <c r="M209" s="1937"/>
      <c r="N209" s="1937"/>
      <c r="O209" s="1937"/>
      <c r="P209" s="1937"/>
      <c r="Q209" s="1937"/>
      <c r="R209" s="1937"/>
      <c r="S209" s="1937"/>
      <c r="T209" s="1937"/>
      <c r="U209" s="1937"/>
      <c r="V209" s="1937"/>
      <c r="W209" s="1937"/>
      <c r="X209" s="1937"/>
      <c r="Y209" s="1937"/>
      <c r="Z209" s="2913"/>
      <c r="BA209" s="1"/>
      <c r="BB209" s="1"/>
      <c r="BC209" s="340"/>
    </row>
    <row r="210" spans="1:57" s="3" customFormat="1" ht="20.149999999999999" customHeight="1" x14ac:dyDescent="0.3">
      <c r="A210" s="1"/>
      <c r="B210" s="1730"/>
      <c r="C210" s="4517"/>
      <c r="D210" s="1936"/>
      <c r="E210" s="1937"/>
      <c r="F210" s="1937"/>
      <c r="G210" s="1937"/>
      <c r="H210" s="1937"/>
      <c r="I210" s="1937"/>
      <c r="J210" s="1937"/>
      <c r="K210" s="1937"/>
      <c r="L210" s="1937"/>
      <c r="M210" s="1937"/>
      <c r="N210" s="1937"/>
      <c r="O210" s="1937"/>
      <c r="P210" s="1937"/>
      <c r="Q210" s="1937"/>
      <c r="R210" s="1937"/>
      <c r="S210" s="1937"/>
      <c r="T210" s="1937"/>
      <c r="U210" s="1937"/>
      <c r="V210" s="1937"/>
      <c r="W210" s="1937"/>
      <c r="X210" s="1937"/>
      <c r="Y210" s="1937"/>
      <c r="Z210" s="2913"/>
      <c r="BA210" s="1"/>
      <c r="BB210" s="1"/>
      <c r="BC210" s="340"/>
    </row>
    <row r="211" spans="1:57" s="3" customFormat="1" ht="20.149999999999999" customHeight="1" x14ac:dyDescent="0.3">
      <c r="A211" s="1"/>
      <c r="B211" s="1730"/>
      <c r="C211" s="4517"/>
      <c r="D211" s="1936"/>
      <c r="E211" s="1937"/>
      <c r="F211" s="1937"/>
      <c r="G211" s="1937"/>
      <c r="H211" s="1937"/>
      <c r="I211" s="1937"/>
      <c r="J211" s="1937"/>
      <c r="K211" s="1937"/>
      <c r="L211" s="1937"/>
      <c r="M211" s="1937"/>
      <c r="N211" s="1937"/>
      <c r="O211" s="1937"/>
      <c r="P211" s="1937"/>
      <c r="Q211" s="1937"/>
      <c r="R211" s="1937"/>
      <c r="S211" s="1937"/>
      <c r="T211" s="1937"/>
      <c r="U211" s="1937"/>
      <c r="V211" s="1937"/>
      <c r="W211" s="1937"/>
      <c r="X211" s="1937"/>
      <c r="Y211" s="1937"/>
      <c r="Z211" s="2913"/>
      <c r="BA211" s="1"/>
      <c r="BB211" s="1"/>
      <c r="BC211" s="340"/>
    </row>
    <row r="212" spans="1:57" s="3" customFormat="1" ht="20.149999999999999" customHeight="1" x14ac:dyDescent="0.3">
      <c r="A212" s="1"/>
      <c r="B212" s="1730"/>
      <c r="C212" s="4517"/>
      <c r="D212" s="1936"/>
      <c r="E212" s="1937"/>
      <c r="F212" s="1937"/>
      <c r="G212" s="1937"/>
      <c r="H212" s="1937"/>
      <c r="I212" s="1937"/>
      <c r="J212" s="1937"/>
      <c r="K212" s="1937"/>
      <c r="L212" s="1937"/>
      <c r="M212" s="1937"/>
      <c r="N212" s="1937"/>
      <c r="O212" s="1937"/>
      <c r="P212" s="1937"/>
      <c r="Q212" s="1937"/>
      <c r="R212" s="1937"/>
      <c r="S212" s="1937"/>
      <c r="T212" s="1937"/>
      <c r="U212" s="1937"/>
      <c r="V212" s="1937"/>
      <c r="W212" s="1937"/>
      <c r="X212" s="1937"/>
      <c r="Y212" s="1937"/>
      <c r="Z212" s="2913"/>
      <c r="BA212" s="1"/>
      <c r="BB212" s="1"/>
      <c r="BC212" s="340"/>
    </row>
    <row r="213" spans="1:57" s="3" customFormat="1" ht="20.149999999999999" customHeight="1" x14ac:dyDescent="0.3">
      <c r="A213" s="1"/>
      <c r="B213" s="1730"/>
      <c r="C213" s="4517"/>
      <c r="D213" s="1936"/>
      <c r="E213" s="1937"/>
      <c r="F213" s="1937"/>
      <c r="G213" s="1937"/>
      <c r="H213" s="1937"/>
      <c r="I213" s="1937"/>
      <c r="J213" s="1937"/>
      <c r="K213" s="1937"/>
      <c r="L213" s="1937"/>
      <c r="M213" s="1937"/>
      <c r="N213" s="1937"/>
      <c r="O213" s="1937"/>
      <c r="P213" s="1937"/>
      <c r="Q213" s="1937"/>
      <c r="R213" s="1937"/>
      <c r="S213" s="1937"/>
      <c r="T213" s="1937"/>
      <c r="U213" s="1937"/>
      <c r="V213" s="1937"/>
      <c r="W213" s="1937"/>
      <c r="X213" s="1937"/>
      <c r="Y213" s="1937"/>
      <c r="Z213" s="2913"/>
      <c r="BA213" s="1"/>
      <c r="BB213" s="1"/>
      <c r="BC213" s="340"/>
    </row>
    <row r="214" spans="1:57" s="3" customFormat="1" ht="20.149999999999999" customHeight="1" thickBot="1" x14ac:dyDescent="0.35">
      <c r="A214" s="1"/>
      <c r="B214" s="1731"/>
      <c r="C214" s="4537"/>
      <c r="D214" s="2914"/>
      <c r="E214" s="2915"/>
      <c r="F214" s="2915"/>
      <c r="G214" s="2915"/>
      <c r="H214" s="2915"/>
      <c r="I214" s="2915"/>
      <c r="J214" s="2915"/>
      <c r="K214" s="2915"/>
      <c r="L214" s="2915"/>
      <c r="M214" s="2915"/>
      <c r="N214" s="2915"/>
      <c r="O214" s="2915"/>
      <c r="P214" s="2915"/>
      <c r="Q214" s="2915"/>
      <c r="R214" s="2915"/>
      <c r="S214" s="2915"/>
      <c r="T214" s="2915"/>
      <c r="U214" s="2915"/>
      <c r="V214" s="2915"/>
      <c r="W214" s="2915"/>
      <c r="X214" s="2915"/>
      <c r="Y214" s="2915"/>
      <c r="Z214" s="2916"/>
      <c r="BA214" s="1"/>
      <c r="BB214" s="1"/>
      <c r="BC214" s="340"/>
    </row>
    <row r="215" spans="1:57" s="3" customFormat="1" ht="20.149999999999999"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BA215" s="1"/>
      <c r="BB215" s="1"/>
      <c r="BC215" s="340"/>
    </row>
    <row r="216" spans="1:57" s="3" customFormat="1" ht="20.149999999999999" customHeight="1" x14ac:dyDescent="0.3">
      <c r="A216" s="1"/>
      <c r="B216" s="1"/>
      <c r="C216" s="1"/>
      <c r="D216" s="216"/>
      <c r="E216" s="1"/>
      <c r="F216" s="1"/>
      <c r="G216" s="1"/>
      <c r="H216" s="1"/>
      <c r="I216" s="1"/>
      <c r="J216" s="1"/>
      <c r="K216" s="1"/>
      <c r="L216" s="1"/>
      <c r="M216" s="1"/>
      <c r="N216" s="1"/>
      <c r="O216" s="1"/>
      <c r="P216" s="1"/>
      <c r="Q216" s="1"/>
      <c r="R216" s="1"/>
      <c r="S216" s="1"/>
      <c r="T216" s="1"/>
      <c r="U216" s="1"/>
      <c r="V216" s="1"/>
      <c r="W216" s="1"/>
      <c r="X216" s="1"/>
      <c r="Y216" s="1"/>
      <c r="Z216" s="1"/>
      <c r="BA216" s="1"/>
      <c r="BB216" s="1"/>
      <c r="BC216" s="340"/>
    </row>
    <row r="217" spans="1:57" s="3" customFormat="1" ht="20.149999999999999" customHeight="1" x14ac:dyDescent="0.3">
      <c r="A217" s="1"/>
      <c r="B217" s="1"/>
      <c r="C217" s="2917"/>
      <c r="D217" s="2917"/>
      <c r="E217" s="2917"/>
      <c r="F217" s="2917"/>
      <c r="G217" s="2917"/>
      <c r="H217" s="2917"/>
      <c r="I217" s="2917"/>
      <c r="J217" s="2917"/>
      <c r="K217" s="2917"/>
      <c r="L217" s="2917"/>
      <c r="M217" s="2917"/>
      <c r="N217" s="210"/>
      <c r="O217" s="1"/>
      <c r="P217" s="1"/>
      <c r="Q217" s="1"/>
      <c r="R217" s="1"/>
      <c r="S217" s="1"/>
      <c r="T217" s="1"/>
      <c r="U217" s="1"/>
      <c r="V217" s="1"/>
      <c r="W217" s="1"/>
      <c r="X217" s="1"/>
      <c r="Y217" s="1"/>
      <c r="Z217" s="1"/>
      <c r="BA217" s="1"/>
      <c r="BB217" s="1"/>
      <c r="BC217" s="340"/>
    </row>
    <row r="218" spans="1:57" s="3" customFormat="1" ht="20.149999999999999" customHeight="1" x14ac:dyDescent="0.3">
      <c r="A218" s="1"/>
      <c r="B218" s="1"/>
      <c r="C218" s="2917"/>
      <c r="D218" s="2917"/>
      <c r="E218" s="2917"/>
      <c r="F218" s="2917"/>
      <c r="G218" s="2917"/>
      <c r="H218" s="2917"/>
      <c r="I218" s="2917"/>
      <c r="J218" s="2917"/>
      <c r="K218" s="2917"/>
      <c r="L218" s="2917"/>
      <c r="M218" s="2917"/>
      <c r="N218" s="210"/>
      <c r="O218" s="1"/>
      <c r="P218" s="1"/>
      <c r="Q218" s="1"/>
      <c r="R218" s="1"/>
      <c r="S218" s="1"/>
      <c r="T218" s="1"/>
      <c r="U218" s="1"/>
      <c r="V218" s="1"/>
      <c r="W218" s="1"/>
      <c r="X218" s="1"/>
      <c r="Y218" s="1"/>
      <c r="Z218" s="1"/>
      <c r="BA218" s="1"/>
      <c r="BB218" s="1"/>
      <c r="BC218" s="340"/>
    </row>
    <row r="219" spans="1:57" s="3" customFormat="1" ht="20.149999999999999" customHeight="1" x14ac:dyDescent="0.3">
      <c r="A219" s="1"/>
      <c r="B219" s="1"/>
      <c r="C219" s="1"/>
      <c r="D219" s="1"/>
      <c r="E219" s="2918"/>
      <c r="F219" s="2918"/>
      <c r="G219" s="2918"/>
      <c r="H219" s="2918"/>
      <c r="I219" s="2918"/>
      <c r="J219" s="2918"/>
      <c r="K219" s="2918"/>
      <c r="L219" s="2778"/>
      <c r="M219" s="2778"/>
      <c r="N219" s="2778"/>
      <c r="O219" s="48"/>
      <c r="P219" s="1"/>
      <c r="Q219" s="1"/>
      <c r="R219" s="1"/>
      <c r="S219" s="1"/>
      <c r="T219" s="1"/>
      <c r="U219" s="1"/>
      <c r="V219" s="1"/>
      <c r="W219" s="1"/>
      <c r="X219" s="1"/>
      <c r="Y219" s="1"/>
      <c r="Z219" s="1"/>
      <c r="BA219" s="1"/>
      <c r="BB219" s="1"/>
      <c r="BC219" s="340"/>
    </row>
    <row r="220" spans="1:57" s="3" customFormat="1" ht="20.149999999999999" customHeight="1" x14ac:dyDescent="0.3">
      <c r="A220" s="1"/>
      <c r="B220" s="1"/>
      <c r="C220" s="1"/>
      <c r="D220" s="1"/>
      <c r="E220" s="48"/>
      <c r="F220" s="48"/>
      <c r="G220" s="48"/>
      <c r="H220" s="48"/>
      <c r="I220" s="48"/>
      <c r="J220" s="48"/>
      <c r="K220" s="48"/>
      <c r="L220" s="48"/>
      <c r="M220" s="48"/>
      <c r="N220" s="48"/>
      <c r="O220" s="48"/>
      <c r="P220" s="1"/>
      <c r="Q220" s="1"/>
      <c r="R220" s="1"/>
      <c r="S220" s="1"/>
      <c r="T220" s="1"/>
      <c r="U220" s="1"/>
      <c r="V220" s="1"/>
      <c r="W220" s="1"/>
      <c r="X220" s="1"/>
      <c r="Y220" s="1"/>
      <c r="Z220" s="1"/>
      <c r="BA220" s="1"/>
      <c r="BB220" s="1"/>
      <c r="BC220" s="340"/>
    </row>
    <row r="221" spans="1:57" s="3" customFormat="1" ht="20.149999999999999" customHeight="1" x14ac:dyDescent="0.3">
      <c r="A221" s="1"/>
      <c r="B221" s="1"/>
      <c r="C221" s="1"/>
      <c r="D221" s="1"/>
      <c r="E221" s="48"/>
      <c r="F221" s="48"/>
      <c r="G221" s="48"/>
      <c r="H221" s="48"/>
      <c r="I221" s="48"/>
      <c r="J221" s="48"/>
      <c r="K221" s="48"/>
      <c r="L221" s="48"/>
      <c r="M221" s="48"/>
      <c r="N221" s="48"/>
      <c r="O221" s="48"/>
      <c r="P221" s="1"/>
      <c r="Q221" s="1"/>
      <c r="R221" s="1"/>
      <c r="S221" s="1"/>
      <c r="T221" s="1"/>
      <c r="U221" s="1"/>
      <c r="V221" s="1"/>
      <c r="W221" s="1"/>
      <c r="X221" s="1"/>
      <c r="Y221" s="1"/>
      <c r="Z221" s="1"/>
      <c r="BA221" s="1"/>
      <c r="BB221" s="1"/>
      <c r="BC221" s="340"/>
    </row>
    <row r="222" spans="1:57" s="3" customFormat="1" ht="20.149999999999999"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BA222" s="1"/>
      <c r="BB222" s="1"/>
      <c r="BC222" s="340"/>
    </row>
    <row r="223" spans="1:57" s="3" customFormat="1" ht="20.149999999999999" customHeight="1" x14ac:dyDescent="0.3">
      <c r="A223" s="1"/>
      <c r="B223" s="1"/>
      <c r="C223" s="1"/>
      <c r="D223" s="216"/>
      <c r="E223" s="1"/>
      <c r="F223" s="1"/>
      <c r="G223" s="1"/>
      <c r="H223" s="1"/>
      <c r="I223" s="1"/>
      <c r="J223" s="1"/>
      <c r="K223" s="1"/>
      <c r="L223" s="1"/>
      <c r="M223" s="1"/>
      <c r="N223" s="1"/>
      <c r="O223" s="1"/>
      <c r="P223" s="1"/>
      <c r="Q223" s="1"/>
      <c r="R223" s="1"/>
      <c r="S223" s="1"/>
      <c r="T223" s="1"/>
      <c r="U223" s="1"/>
      <c r="V223" s="1"/>
      <c r="W223" s="1"/>
      <c r="X223" s="1"/>
      <c r="Y223" s="1"/>
      <c r="Z223" s="1"/>
      <c r="BA223"/>
      <c r="BB223"/>
      <c r="BC223" s="867"/>
      <c r="BD223" s="2"/>
      <c r="BE223" s="2"/>
    </row>
  </sheetData>
  <sheetProtection algorithmName="SHA-512" hashValue="1tXPeaUH+uJRnkYdf9bvJuiy3hpf6Tjb2uSNW6xN5Oz60UElwSls7ye0zgkaMqo+Hdcf5K5MKUN762xfWE809Q==" saltValue="5d3OyteBMb91AhpD9L7+kw==" spinCount="100000" sheet="1" formatCells="0"/>
  <mergeCells count="671">
    <mergeCell ref="F154:N154"/>
    <mergeCell ref="F150:N150"/>
    <mergeCell ref="E114:F114"/>
    <mergeCell ref="G88:M89"/>
    <mergeCell ref="G92:M93"/>
    <mergeCell ref="G94:M94"/>
    <mergeCell ref="G95:M95"/>
    <mergeCell ref="G97:M97"/>
    <mergeCell ref="G98:M98"/>
    <mergeCell ref="G99:M100"/>
    <mergeCell ref="G101:M102"/>
    <mergeCell ref="G103:M104"/>
    <mergeCell ref="N97:N98"/>
    <mergeCell ref="N99:N100"/>
    <mergeCell ref="N101:N102"/>
    <mergeCell ref="N103:N104"/>
    <mergeCell ref="N105:N106"/>
    <mergeCell ref="E98:F98"/>
    <mergeCell ref="G90:M91"/>
    <mergeCell ref="E95:F95"/>
    <mergeCell ref="D90:F91"/>
    <mergeCell ref="Z124:Z125"/>
    <mergeCell ref="Z126:Z127"/>
    <mergeCell ref="Z132:Z133"/>
    <mergeCell ref="Z134:Z135"/>
    <mergeCell ref="N137:N138"/>
    <mergeCell ref="N139:N140"/>
    <mergeCell ref="N141:N142"/>
    <mergeCell ref="N143:N144"/>
    <mergeCell ref="Z137:Z138"/>
    <mergeCell ref="Z139:Z140"/>
    <mergeCell ref="Z141:Z142"/>
    <mergeCell ref="Z143:Z144"/>
    <mergeCell ref="Z130:Z131"/>
    <mergeCell ref="Z128:Z129"/>
    <mergeCell ref="S132:Y133"/>
    <mergeCell ref="S134:Y135"/>
    <mergeCell ref="S124:Y125"/>
    <mergeCell ref="S126:Y127"/>
    <mergeCell ref="Q133:R133"/>
    <mergeCell ref="P128:R129"/>
    <mergeCell ref="S128:Y129"/>
    <mergeCell ref="Z108:Z109"/>
    <mergeCell ref="Z110:Z111"/>
    <mergeCell ref="N113:N114"/>
    <mergeCell ref="N115:N116"/>
    <mergeCell ref="N117:N118"/>
    <mergeCell ref="Z113:Z114"/>
    <mergeCell ref="Z117:Z118"/>
    <mergeCell ref="N122:N123"/>
    <mergeCell ref="Z122:Z123"/>
    <mergeCell ref="S108:Y109"/>
    <mergeCell ref="S110:Y111"/>
    <mergeCell ref="S115:Y115"/>
    <mergeCell ref="Q116:R116"/>
    <mergeCell ref="S116:Y116"/>
    <mergeCell ref="P113:R114"/>
    <mergeCell ref="Q115:R115"/>
    <mergeCell ref="Z81:Z82"/>
    <mergeCell ref="Z86:Z87"/>
    <mergeCell ref="Z88:Z89"/>
    <mergeCell ref="Z90:Z91"/>
    <mergeCell ref="Z92:Z93"/>
    <mergeCell ref="P83:R84"/>
    <mergeCell ref="Z94:Z95"/>
    <mergeCell ref="Q97:R97"/>
    <mergeCell ref="Q98:R98"/>
    <mergeCell ref="Z83:Z84"/>
    <mergeCell ref="Z97:Z98"/>
    <mergeCell ref="S92:Y93"/>
    <mergeCell ref="Z99:Z100"/>
    <mergeCell ref="Z103:Z104"/>
    <mergeCell ref="Z105:Z106"/>
    <mergeCell ref="S105:Y106"/>
    <mergeCell ref="S101:Y101"/>
    <mergeCell ref="S102:Y102"/>
    <mergeCell ref="N92:N93"/>
    <mergeCell ref="Z25:Z26"/>
    <mergeCell ref="S27:Y28"/>
    <mergeCell ref="Z68:Z69"/>
    <mergeCell ref="Z70:Z71"/>
    <mergeCell ref="Z72:Z73"/>
    <mergeCell ref="Z74:Z75"/>
    <mergeCell ref="Z76:Z77"/>
    <mergeCell ref="N79:N80"/>
    <mergeCell ref="P76:R77"/>
    <mergeCell ref="Z79:Z80"/>
    <mergeCell ref="N39:N40"/>
    <mergeCell ref="N41:N42"/>
    <mergeCell ref="Z41:Z42"/>
    <mergeCell ref="N44:N45"/>
    <mergeCell ref="N46:N47"/>
    <mergeCell ref="N49:N50"/>
    <mergeCell ref="N51:N52"/>
    <mergeCell ref="Z29:Z30"/>
    <mergeCell ref="S39:Y40"/>
    <mergeCell ref="P46:R47"/>
    <mergeCell ref="S46:Y47"/>
    <mergeCell ref="S49:Y49"/>
    <mergeCell ref="S50:Y50"/>
    <mergeCell ref="S34:Y35"/>
    <mergeCell ref="S36:Y37"/>
    <mergeCell ref="P32:R33"/>
    <mergeCell ref="P36:R37"/>
    <mergeCell ref="Z32:Z33"/>
    <mergeCell ref="Z39:Z40"/>
    <mergeCell ref="Z65:Z66"/>
    <mergeCell ref="Z57:Z58"/>
    <mergeCell ref="Z61:Z62"/>
    <mergeCell ref="G15:M15"/>
    <mergeCell ref="G16:M16"/>
    <mergeCell ref="N15:N16"/>
    <mergeCell ref="G29:M30"/>
    <mergeCell ref="G27:M28"/>
    <mergeCell ref="G36:M36"/>
    <mergeCell ref="G37:M37"/>
    <mergeCell ref="Z51:Z52"/>
    <mergeCell ref="Z55:Z56"/>
    <mergeCell ref="Z59:Z60"/>
    <mergeCell ref="S17:Y17"/>
    <mergeCell ref="S19:Y19"/>
    <mergeCell ref="S20:Y20"/>
    <mergeCell ref="S58:Y58"/>
    <mergeCell ref="P55:P56"/>
    <mergeCell ref="P49:R50"/>
    <mergeCell ref="Z46:Z47"/>
    <mergeCell ref="Z27:Z28"/>
    <mergeCell ref="S61:Y61"/>
    <mergeCell ref="S62:Y62"/>
    <mergeCell ref="Z19:Z20"/>
    <mergeCell ref="O90:O91"/>
    <mergeCell ref="P90:R91"/>
    <mergeCell ref="S90:Y91"/>
    <mergeCell ref="S83:Y84"/>
    <mergeCell ref="N94:N95"/>
    <mergeCell ref="N55:N56"/>
    <mergeCell ref="N57:N58"/>
    <mergeCell ref="N59:N60"/>
    <mergeCell ref="N61:N62"/>
    <mergeCell ref="N68:N69"/>
    <mergeCell ref="N70:N71"/>
    <mergeCell ref="P72:R73"/>
    <mergeCell ref="S72:Y73"/>
    <mergeCell ref="P68:R69"/>
    <mergeCell ref="S68:Y69"/>
    <mergeCell ref="N88:N89"/>
    <mergeCell ref="N90:N91"/>
    <mergeCell ref="S88:Y89"/>
    <mergeCell ref="P61:P62"/>
    <mergeCell ref="Q61:R61"/>
    <mergeCell ref="S57:Y57"/>
    <mergeCell ref="Q58:R58"/>
    <mergeCell ref="P74:R75"/>
    <mergeCell ref="P81:R82"/>
    <mergeCell ref="G79:M80"/>
    <mergeCell ref="G63:M63"/>
    <mergeCell ref="G64:M64"/>
    <mergeCell ref="G39:M39"/>
    <mergeCell ref="G40:M40"/>
    <mergeCell ref="G41:M42"/>
    <mergeCell ref="G53:M53"/>
    <mergeCell ref="G54:M54"/>
    <mergeCell ref="O61:O62"/>
    <mergeCell ref="N74:N75"/>
    <mergeCell ref="N76:N77"/>
    <mergeCell ref="P53:R54"/>
    <mergeCell ref="O59:O60"/>
    <mergeCell ref="P59:R60"/>
    <mergeCell ref="O53:O54"/>
    <mergeCell ref="O49:O50"/>
    <mergeCell ref="S53:Y53"/>
    <mergeCell ref="S54:Y54"/>
    <mergeCell ref="S44:Y45"/>
    <mergeCell ref="G44:M45"/>
    <mergeCell ref="G46:M47"/>
    <mergeCell ref="G49:M49"/>
    <mergeCell ref="G50:M50"/>
    <mergeCell ref="G51:M52"/>
    <mergeCell ref="G55:M56"/>
    <mergeCell ref="O57:O58"/>
    <mergeCell ref="P57:P58"/>
    <mergeCell ref="Q57:R57"/>
    <mergeCell ref="G57:M58"/>
    <mergeCell ref="G59:M60"/>
    <mergeCell ref="Z63:Z64"/>
    <mergeCell ref="D11:F11"/>
    <mergeCell ref="D12:F12"/>
    <mergeCell ref="S11:Z12"/>
    <mergeCell ref="Z15:Z16"/>
    <mergeCell ref="Z21:Z22"/>
    <mergeCell ref="Z23:Z24"/>
    <mergeCell ref="Z34:Z35"/>
    <mergeCell ref="Z36:Z37"/>
    <mergeCell ref="Z44:Z45"/>
    <mergeCell ref="S32:Y33"/>
    <mergeCell ref="E33:F33"/>
    <mergeCell ref="S29:Y30"/>
    <mergeCell ref="S18:Y18"/>
    <mergeCell ref="D15:D16"/>
    <mergeCell ref="E15:F15"/>
    <mergeCell ref="O15:O16"/>
    <mergeCell ref="Q15:R15"/>
    <mergeCell ref="D18:F18"/>
    <mergeCell ref="P18:R18"/>
    <mergeCell ref="G17:M18"/>
    <mergeCell ref="N17:N18"/>
    <mergeCell ref="G34:M34"/>
    <mergeCell ref="G35:M35"/>
    <mergeCell ref="O190:O191"/>
    <mergeCell ref="P190:R191"/>
    <mergeCell ref="S190:Z191"/>
    <mergeCell ref="C192:C193"/>
    <mergeCell ref="D192:F193"/>
    <mergeCell ref="G192:N193"/>
    <mergeCell ref="O192:O193"/>
    <mergeCell ref="P192:R193"/>
    <mergeCell ref="S41:Y42"/>
    <mergeCell ref="S51:Y52"/>
    <mergeCell ref="S55:Y56"/>
    <mergeCell ref="S59:Y60"/>
    <mergeCell ref="S137:Y138"/>
    <mergeCell ref="S139:Y140"/>
    <mergeCell ref="S141:Y142"/>
    <mergeCell ref="S143:Y144"/>
    <mergeCell ref="S113:Y114"/>
    <mergeCell ref="S97:Y97"/>
    <mergeCell ref="S98:Y98"/>
    <mergeCell ref="S94:Y95"/>
    <mergeCell ref="S99:Y100"/>
    <mergeCell ref="S103:Y104"/>
    <mergeCell ref="S74:Y75"/>
    <mergeCell ref="S76:Y77"/>
    <mergeCell ref="C200:Z200"/>
    <mergeCell ref="C201:C214"/>
    <mergeCell ref="D201:Z214"/>
    <mergeCell ref="C217:M218"/>
    <mergeCell ref="E219:G219"/>
    <mergeCell ref="H219:K219"/>
    <mergeCell ref="L219:N219"/>
    <mergeCell ref="C195:C196"/>
    <mergeCell ref="D195:F196"/>
    <mergeCell ref="G195:Z196"/>
    <mergeCell ref="C197:C198"/>
    <mergeCell ref="D197:F198"/>
    <mergeCell ref="G197:Z198"/>
    <mergeCell ref="B200:B214"/>
    <mergeCell ref="B179:B193"/>
    <mergeCell ref="B195:B198"/>
    <mergeCell ref="S192:Z193"/>
    <mergeCell ref="C179:Z179"/>
    <mergeCell ref="C180:C181"/>
    <mergeCell ref="D180:F181"/>
    <mergeCell ref="O180:O181"/>
    <mergeCell ref="P180:R181"/>
    <mergeCell ref="G186:N187"/>
    <mergeCell ref="C188:C189"/>
    <mergeCell ref="D188:F189"/>
    <mergeCell ref="G188:N189"/>
    <mergeCell ref="C190:C191"/>
    <mergeCell ref="D190:F191"/>
    <mergeCell ref="G190:N191"/>
    <mergeCell ref="S180:Z181"/>
    <mergeCell ref="C182:C183"/>
    <mergeCell ref="D182:F183"/>
    <mergeCell ref="G182:N183"/>
    <mergeCell ref="O182:Z189"/>
    <mergeCell ref="C184:C185"/>
    <mergeCell ref="D184:F185"/>
    <mergeCell ref="G184:N185"/>
    <mergeCell ref="C186:C187"/>
    <mergeCell ref="F171:N171"/>
    <mergeCell ref="R171:Z171"/>
    <mergeCell ref="B173:B177"/>
    <mergeCell ref="C175:C177"/>
    <mergeCell ref="F175:N175"/>
    <mergeCell ref="O175:O177"/>
    <mergeCell ref="R175:Z175"/>
    <mergeCell ref="F176:N176"/>
    <mergeCell ref="R176:Z176"/>
    <mergeCell ref="F177:N177"/>
    <mergeCell ref="R177:Z177"/>
    <mergeCell ref="C173:Z173"/>
    <mergeCell ref="D186:F187"/>
    <mergeCell ref="G180:M181"/>
    <mergeCell ref="R168:Z168"/>
    <mergeCell ref="F169:N169"/>
    <mergeCell ref="R169:Z169"/>
    <mergeCell ref="F170:N170"/>
    <mergeCell ref="R170:Z170"/>
    <mergeCell ref="F165:N165"/>
    <mergeCell ref="R165:Z165"/>
    <mergeCell ref="F166:N166"/>
    <mergeCell ref="R166:Z166"/>
    <mergeCell ref="F167:N167"/>
    <mergeCell ref="R167:Z167"/>
    <mergeCell ref="F168:N168"/>
    <mergeCell ref="F155:N155"/>
    <mergeCell ref="R155:Z155"/>
    <mergeCell ref="F162:N162"/>
    <mergeCell ref="R162:Z162"/>
    <mergeCell ref="F163:N163"/>
    <mergeCell ref="R163:Z163"/>
    <mergeCell ref="F164:N164"/>
    <mergeCell ref="R164:Z164"/>
    <mergeCell ref="F159:N159"/>
    <mergeCell ref="R159:Z159"/>
    <mergeCell ref="F160:N160"/>
    <mergeCell ref="R160:Z160"/>
    <mergeCell ref="F161:N161"/>
    <mergeCell ref="R161:Z161"/>
    <mergeCell ref="R150:Z150"/>
    <mergeCell ref="F151:N151"/>
    <mergeCell ref="R151:Z151"/>
    <mergeCell ref="F152:N152"/>
    <mergeCell ref="R152:Z152"/>
    <mergeCell ref="B146:B171"/>
    <mergeCell ref="C146:Z146"/>
    <mergeCell ref="H147:N147"/>
    <mergeCell ref="T147:Z147"/>
    <mergeCell ref="C148:C171"/>
    <mergeCell ref="F148:N148"/>
    <mergeCell ref="O148:O171"/>
    <mergeCell ref="R148:Z148"/>
    <mergeCell ref="F149:N149"/>
    <mergeCell ref="R149:Z149"/>
    <mergeCell ref="F156:N156"/>
    <mergeCell ref="R156:Z156"/>
    <mergeCell ref="F157:N157"/>
    <mergeCell ref="R157:Z157"/>
    <mergeCell ref="F158:N158"/>
    <mergeCell ref="R158:Z158"/>
    <mergeCell ref="F153:N153"/>
    <mergeCell ref="R153:Z153"/>
    <mergeCell ref="R154:Z154"/>
    <mergeCell ref="B137:B144"/>
    <mergeCell ref="C137:C138"/>
    <mergeCell ref="D137:F138"/>
    <mergeCell ref="O137:O138"/>
    <mergeCell ref="P137:R138"/>
    <mergeCell ref="C139:C140"/>
    <mergeCell ref="C143:C144"/>
    <mergeCell ref="D143:F144"/>
    <mergeCell ref="O143:O144"/>
    <mergeCell ref="P143:R144"/>
    <mergeCell ref="D139:F140"/>
    <mergeCell ref="O139:O140"/>
    <mergeCell ref="P139:R140"/>
    <mergeCell ref="C141:C142"/>
    <mergeCell ref="D141:F142"/>
    <mergeCell ref="O141:O142"/>
    <mergeCell ref="P141:R142"/>
    <mergeCell ref="G137:M138"/>
    <mergeCell ref="G139:M140"/>
    <mergeCell ref="G141:M142"/>
    <mergeCell ref="G143:M144"/>
    <mergeCell ref="C134:C135"/>
    <mergeCell ref="D134:F135"/>
    <mergeCell ref="O134:O135"/>
    <mergeCell ref="P134:R135"/>
    <mergeCell ref="C132:C133"/>
    <mergeCell ref="D132:F133"/>
    <mergeCell ref="O132:O133"/>
    <mergeCell ref="P132:P133"/>
    <mergeCell ref="Q132:R132"/>
    <mergeCell ref="N132:N133"/>
    <mergeCell ref="N134:N135"/>
    <mergeCell ref="G132:M133"/>
    <mergeCell ref="G134:M135"/>
    <mergeCell ref="B113:B118"/>
    <mergeCell ref="C126:C127"/>
    <mergeCell ref="D126:F127"/>
    <mergeCell ref="O126:O127"/>
    <mergeCell ref="P126:R127"/>
    <mergeCell ref="C124:C125"/>
    <mergeCell ref="D124:F125"/>
    <mergeCell ref="O124:O125"/>
    <mergeCell ref="P124:R125"/>
    <mergeCell ref="B120:B135"/>
    <mergeCell ref="C120:Z121"/>
    <mergeCell ref="C122:C123"/>
    <mergeCell ref="D122:F123"/>
    <mergeCell ref="O122:O123"/>
    <mergeCell ref="P122:R123"/>
    <mergeCell ref="S122:Y123"/>
    <mergeCell ref="C130:C131"/>
    <mergeCell ref="D130:F131"/>
    <mergeCell ref="O130:O131"/>
    <mergeCell ref="P130:R131"/>
    <mergeCell ref="S130:Y131"/>
    <mergeCell ref="C128:C129"/>
    <mergeCell ref="D128:F129"/>
    <mergeCell ref="O128:O129"/>
    <mergeCell ref="C117:C118"/>
    <mergeCell ref="D117:F118"/>
    <mergeCell ref="O117:O118"/>
    <mergeCell ref="P117:R118"/>
    <mergeCell ref="S117:Y118"/>
    <mergeCell ref="N124:N125"/>
    <mergeCell ref="N126:N127"/>
    <mergeCell ref="N128:N129"/>
    <mergeCell ref="N130:N131"/>
    <mergeCell ref="G122:M123"/>
    <mergeCell ref="G124:M125"/>
    <mergeCell ref="G126:M127"/>
    <mergeCell ref="G128:M129"/>
    <mergeCell ref="G130:M131"/>
    <mergeCell ref="G117:M118"/>
    <mergeCell ref="C115:C116"/>
    <mergeCell ref="O115:O116"/>
    <mergeCell ref="P115:P116"/>
    <mergeCell ref="C113:C114"/>
    <mergeCell ref="D113:D114"/>
    <mergeCell ref="E113:F113"/>
    <mergeCell ref="O113:O114"/>
    <mergeCell ref="G113:M113"/>
    <mergeCell ref="G114:M114"/>
    <mergeCell ref="G115:M116"/>
    <mergeCell ref="D115:F116"/>
    <mergeCell ref="C110:C111"/>
    <mergeCell ref="D110:F111"/>
    <mergeCell ref="O110:O111"/>
    <mergeCell ref="P110:R111"/>
    <mergeCell ref="B108:B111"/>
    <mergeCell ref="C108:C109"/>
    <mergeCell ref="D108:F109"/>
    <mergeCell ref="O108:O109"/>
    <mergeCell ref="P108:R109"/>
    <mergeCell ref="N108:N109"/>
    <mergeCell ref="N110:N111"/>
    <mergeCell ref="G108:M109"/>
    <mergeCell ref="G110:M111"/>
    <mergeCell ref="C105:C106"/>
    <mergeCell ref="D105:F106"/>
    <mergeCell ref="O105:O106"/>
    <mergeCell ref="P105:R106"/>
    <mergeCell ref="C103:C104"/>
    <mergeCell ref="D103:F104"/>
    <mergeCell ref="O103:O104"/>
    <mergeCell ref="P103:R104"/>
    <mergeCell ref="C99:C100"/>
    <mergeCell ref="D99:F100"/>
    <mergeCell ref="O99:O100"/>
    <mergeCell ref="P99:R100"/>
    <mergeCell ref="P101:R102"/>
    <mergeCell ref="G105:M106"/>
    <mergeCell ref="B97:B106"/>
    <mergeCell ref="C97:C98"/>
    <mergeCell ref="D97:D98"/>
    <mergeCell ref="E97:F97"/>
    <mergeCell ref="O97:O98"/>
    <mergeCell ref="P97:P98"/>
    <mergeCell ref="C94:C95"/>
    <mergeCell ref="D94:D95"/>
    <mergeCell ref="E94:F94"/>
    <mergeCell ref="O94:O95"/>
    <mergeCell ref="P94:R95"/>
    <mergeCell ref="B86:B95"/>
    <mergeCell ref="C101:C102"/>
    <mergeCell ref="D101:F102"/>
    <mergeCell ref="O101:O102"/>
    <mergeCell ref="C92:C93"/>
    <mergeCell ref="D92:F93"/>
    <mergeCell ref="O92:O93"/>
    <mergeCell ref="P92:R93"/>
    <mergeCell ref="C90:C91"/>
    <mergeCell ref="C88:C89"/>
    <mergeCell ref="D88:F89"/>
    <mergeCell ref="O88:O89"/>
    <mergeCell ref="P88:R89"/>
    <mergeCell ref="C86:C87"/>
    <mergeCell ref="D86:F87"/>
    <mergeCell ref="O86:O87"/>
    <mergeCell ref="P86:R87"/>
    <mergeCell ref="S86:Y87"/>
    <mergeCell ref="B79:B84"/>
    <mergeCell ref="C79:C80"/>
    <mergeCell ref="D79:F80"/>
    <mergeCell ref="O79:O80"/>
    <mergeCell ref="P79:R80"/>
    <mergeCell ref="C83:C84"/>
    <mergeCell ref="D83:F84"/>
    <mergeCell ref="O83:O84"/>
    <mergeCell ref="N81:N82"/>
    <mergeCell ref="N83:N84"/>
    <mergeCell ref="N86:N87"/>
    <mergeCell ref="G81:M82"/>
    <mergeCell ref="G83:M84"/>
    <mergeCell ref="G86:M87"/>
    <mergeCell ref="S79:Y80"/>
    <mergeCell ref="S81:Y82"/>
    <mergeCell ref="C81:C82"/>
    <mergeCell ref="D81:F82"/>
    <mergeCell ref="O81:O82"/>
    <mergeCell ref="Q62:R62"/>
    <mergeCell ref="C63:C64"/>
    <mergeCell ref="D63:D64"/>
    <mergeCell ref="E63:F63"/>
    <mergeCell ref="O63:O64"/>
    <mergeCell ref="P63:R64"/>
    <mergeCell ref="C61:C62"/>
    <mergeCell ref="D61:F62"/>
    <mergeCell ref="N72:N73"/>
    <mergeCell ref="P65:R66"/>
    <mergeCell ref="G61:M62"/>
    <mergeCell ref="G65:M65"/>
    <mergeCell ref="B68:B77"/>
    <mergeCell ref="C68:C69"/>
    <mergeCell ref="D68:F69"/>
    <mergeCell ref="O68:O69"/>
    <mergeCell ref="C57:C58"/>
    <mergeCell ref="D57:F58"/>
    <mergeCell ref="C74:C75"/>
    <mergeCell ref="D74:F75"/>
    <mergeCell ref="O74:O75"/>
    <mergeCell ref="G66:M66"/>
    <mergeCell ref="G68:M69"/>
    <mergeCell ref="G74:M75"/>
    <mergeCell ref="G76:M77"/>
    <mergeCell ref="C72:C73"/>
    <mergeCell ref="D72:F73"/>
    <mergeCell ref="O72:O73"/>
    <mergeCell ref="C76:C77"/>
    <mergeCell ref="D76:F77"/>
    <mergeCell ref="O76:O77"/>
    <mergeCell ref="O65:O66"/>
    <mergeCell ref="G72:M73"/>
    <mergeCell ref="C49:C50"/>
    <mergeCell ref="D49:D50"/>
    <mergeCell ref="E50:F50"/>
    <mergeCell ref="C70:C71"/>
    <mergeCell ref="D70:F71"/>
    <mergeCell ref="O70:O71"/>
    <mergeCell ref="P70:R71"/>
    <mergeCell ref="S70:Y71"/>
    <mergeCell ref="G70:M71"/>
    <mergeCell ref="S63:Y64"/>
    <mergeCell ref="S65:Y66"/>
    <mergeCell ref="C55:C56"/>
    <mergeCell ref="D55:F56"/>
    <mergeCell ref="O55:O56"/>
    <mergeCell ref="C53:C54"/>
    <mergeCell ref="D53:F54"/>
    <mergeCell ref="E66:F66"/>
    <mergeCell ref="C59:C60"/>
    <mergeCell ref="D59:F60"/>
    <mergeCell ref="O51:O52"/>
    <mergeCell ref="E64:F64"/>
    <mergeCell ref="C65:C66"/>
    <mergeCell ref="D65:D66"/>
    <mergeCell ref="E65:F65"/>
    <mergeCell ref="C51:C52"/>
    <mergeCell ref="P51:R52"/>
    <mergeCell ref="D51:F52"/>
    <mergeCell ref="C41:C42"/>
    <mergeCell ref="D41:F42"/>
    <mergeCell ref="O41:O42"/>
    <mergeCell ref="P41:R42"/>
    <mergeCell ref="B39:B42"/>
    <mergeCell ref="C39:C40"/>
    <mergeCell ref="D39:D40"/>
    <mergeCell ref="E39:F39"/>
    <mergeCell ref="O39:O40"/>
    <mergeCell ref="P39:R40"/>
    <mergeCell ref="B44:B47"/>
    <mergeCell ref="C44:C45"/>
    <mergeCell ref="D44:F45"/>
    <mergeCell ref="O44:O45"/>
    <mergeCell ref="P44:R45"/>
    <mergeCell ref="C46:C47"/>
    <mergeCell ref="D46:F47"/>
    <mergeCell ref="O46:O47"/>
    <mergeCell ref="E49:F49"/>
    <mergeCell ref="E40:F40"/>
    <mergeCell ref="B49:B66"/>
    <mergeCell ref="B32:B37"/>
    <mergeCell ref="C32:C33"/>
    <mergeCell ref="D32:D33"/>
    <mergeCell ref="E32:F32"/>
    <mergeCell ref="O32:O33"/>
    <mergeCell ref="E35:F35"/>
    <mergeCell ref="C36:C37"/>
    <mergeCell ref="D36:D37"/>
    <mergeCell ref="E37:F37"/>
    <mergeCell ref="E36:F36"/>
    <mergeCell ref="O36:O37"/>
    <mergeCell ref="N32:N33"/>
    <mergeCell ref="N36:N37"/>
    <mergeCell ref="C29:C30"/>
    <mergeCell ref="D29:F30"/>
    <mergeCell ref="O29:O30"/>
    <mergeCell ref="P29:R30"/>
    <mergeCell ref="C27:C28"/>
    <mergeCell ref="D27:F28"/>
    <mergeCell ref="O27:O28"/>
    <mergeCell ref="C34:C35"/>
    <mergeCell ref="D34:D35"/>
    <mergeCell ref="E34:F34"/>
    <mergeCell ref="O34:O35"/>
    <mergeCell ref="P34:R35"/>
    <mergeCell ref="P27:R28"/>
    <mergeCell ref="G32:M33"/>
    <mergeCell ref="N27:N28"/>
    <mergeCell ref="N29:N30"/>
    <mergeCell ref="G23:M23"/>
    <mergeCell ref="O23:O24"/>
    <mergeCell ref="P23:R24"/>
    <mergeCell ref="S23:Y24"/>
    <mergeCell ref="G24:M24"/>
    <mergeCell ref="S21:Y22"/>
    <mergeCell ref="C21:C22"/>
    <mergeCell ref="D21:F22"/>
    <mergeCell ref="O21:O22"/>
    <mergeCell ref="P21:R22"/>
    <mergeCell ref="G21:M21"/>
    <mergeCell ref="G22:M22"/>
    <mergeCell ref="C23:C26"/>
    <mergeCell ref="G26:M26"/>
    <mergeCell ref="D25:F26"/>
    <mergeCell ref="D23:F24"/>
    <mergeCell ref="G25:M25"/>
    <mergeCell ref="O25:O26"/>
    <mergeCell ref="P25:P26"/>
    <mergeCell ref="Q25:R25"/>
    <mergeCell ref="S25:Y25"/>
    <mergeCell ref="Q26:R26"/>
    <mergeCell ref="S26:Y26"/>
    <mergeCell ref="C19:C20"/>
    <mergeCell ref="D19:F19"/>
    <mergeCell ref="G19:M20"/>
    <mergeCell ref="O19:O20"/>
    <mergeCell ref="P19:P20"/>
    <mergeCell ref="Q19:R19"/>
    <mergeCell ref="D20:F20"/>
    <mergeCell ref="Q20:R20"/>
    <mergeCell ref="N19:N20"/>
    <mergeCell ref="C13:C14"/>
    <mergeCell ref="D13:F14"/>
    <mergeCell ref="G13:N14"/>
    <mergeCell ref="O13:O14"/>
    <mergeCell ref="P13:Q14"/>
    <mergeCell ref="S13:Z13"/>
    <mergeCell ref="S14:Z14"/>
    <mergeCell ref="B6:E7"/>
    <mergeCell ref="F6:I7"/>
    <mergeCell ref="J6:Z6"/>
    <mergeCell ref="J7:Z7"/>
    <mergeCell ref="B9:B30"/>
    <mergeCell ref="C9:Z10"/>
    <mergeCell ref="C11:C12"/>
    <mergeCell ref="G11:R12"/>
    <mergeCell ref="S15:Y15"/>
    <mergeCell ref="E16:F16"/>
    <mergeCell ref="P16:R16"/>
    <mergeCell ref="S16:Y16"/>
    <mergeCell ref="C17:C18"/>
    <mergeCell ref="D17:F17"/>
    <mergeCell ref="O17:O18"/>
    <mergeCell ref="P17:R17"/>
    <mergeCell ref="C15:C16"/>
    <mergeCell ref="E1:H3"/>
    <mergeCell ref="I1:L1"/>
    <mergeCell ref="I2:O2"/>
    <mergeCell ref="J3:Z4"/>
    <mergeCell ref="P2:Z2"/>
    <mergeCell ref="J5:K5"/>
    <mergeCell ref="L5:P5"/>
    <mergeCell ref="Q5:R5"/>
    <mergeCell ref="S5:U5"/>
    <mergeCell ref="V5:W5"/>
    <mergeCell ref="X5:Z5"/>
    <mergeCell ref="M1:O1"/>
  </mergeCells>
  <phoneticPr fontId="76" type="noConversion"/>
  <conditionalFormatting sqref="D12:F12">
    <cfRule type="containsText" dxfId="28" priority="1" operator="containsText" text="rev">
      <formula>NOT(ISERROR(SEARCH("rev",D12)))</formula>
    </cfRule>
  </conditionalFormatting>
  <dataValidations count="22">
    <dataValidation type="list" allowBlank="1" showInputMessage="1" showErrorMessage="1" promptTitle="Select from list" sqref="S79:Y82" xr:uid="{0A5959A1-F765-4479-B1BF-A6F89172919A}">
      <formula1>"Yes,No,N/A"</formula1>
    </dataValidation>
    <dataValidation type="list" allowBlank="1" showInputMessage="1" showErrorMessage="1" sqref="S17:Y17" xr:uid="{1B627117-5780-46BA-B3C0-A80C952273D8}">
      <formula1>"Single speed, two speed, variable speed"</formula1>
    </dataValidation>
    <dataValidation operator="greaterThanOrEqual" allowBlank="1" showInputMessage="1" showErrorMessage="1" sqref="I5:J5 L5:P5" xr:uid="{ED02BEEE-206E-45C0-AD5B-AB28C4AB96B9}"/>
    <dataValidation allowBlank="1" showInputMessage="1" showErrorMessage="1" prompt="Revision letter or number for this specification." sqref="X5" xr:uid="{DC3170AB-24F0-4F8C-96DE-59D6487EE19E}"/>
    <dataValidation type="date" operator="greaterThan" allowBlank="1" showInputMessage="1" showErrorMessage="1" prompt="Revision date for this specification. " sqref="S5" xr:uid="{32E44998-B7EA-4A69-A932-18544165156A}">
      <formula1>36526</formula1>
    </dataValidation>
    <dataValidation type="list" allowBlank="1" showInputMessage="1" showErrorMessage="1" sqref="G27" xr:uid="{7BA2051D-2E76-4735-B657-648A0DB1DEF7}">
      <formula1>"CW,CCW"</formula1>
    </dataValidation>
    <dataValidation type="list" allowBlank="1" showInputMessage="1" showErrorMessage="1" sqref="S19:S20" xr:uid="{A53170CF-358E-4DDC-A52F-782C85043620}">
      <formula1>"TOP,BOTTOM"</formula1>
    </dataValidation>
    <dataValidation type="list" allowBlank="1" showInputMessage="1" showErrorMessage="1" promptTitle="Select from list" sqref="G41 G43:N43" xr:uid="{A8BDB1CD-4F7A-4A4F-B8EF-6927C8D37693}">
      <formula1>"Fixed,Detachable"</formula1>
    </dataValidation>
    <dataValidation type="list" allowBlank="1" showInputMessage="1" showErrorMessage="1" promptTitle="Select from list" sqref="S41 G31:N31 Z43" xr:uid="{98E79293-2328-492B-BDEB-43C7BCAA8EAC}">
      <formula1>"Forged,Cast,Other"</formula1>
    </dataValidation>
    <dataValidation type="list" allowBlank="1" showInputMessage="1" showErrorMessage="1" promptTitle="Select from List" sqref="G46 G48:N48" xr:uid="{A14BD283-723D-474C-8A43-CFB35786C8B1}">
      <formula1>"None,Persons,Persons &amp; Vehicles"</formula1>
    </dataValidation>
    <dataValidation allowBlank="1" showErrorMessage="1" promptTitle="OPTIONS:" prompt="Select From List" sqref="S74:Y78 G51" xr:uid="{DF7EBF97-95C2-4885-B137-67B0E44BEF22}"/>
    <dataValidation allowBlank="1" showErrorMessage="1" promptTitle="OPTIONS:" prompt="Select from list" sqref="Q145:Z145 BF172:XFD172 BA171:BE171 A172:AZ172" xr:uid="{8DB4609F-E52B-4A61-BC68-39FDF97838FB}"/>
    <dataValidation type="list" allowBlank="1" showInputMessage="1" showErrorMessage="1" promptTitle="OPTIONS:" prompt="Select from list" sqref="D175:D177 P148:P171 D148:D171 P175:P177" xr:uid="{88DE262C-D9BF-491D-9A0E-FDB37A2480BE}">
      <formula1>"Provided,N/A,Available"</formula1>
    </dataValidation>
    <dataValidation allowBlank="1" showErrorMessage="1" sqref="O182:Z189 Z136 O122:O136 G44 G124 Q141:R144 G126 S122:Y136 Q122:R123 O137:P144 P128:R131 P122:P127 Q137:R138 G119:N119 G117 G110 S119:Z119 G130 G113:G114 G136:N136 S29 S190:Z194 O97:O104 G74 T99:Y99 S110:Y110 S108:Y108 O105:R119 G108 G132 G182:N194 S38:Y38 G134 G103 G76 P103 P101 S86:Y91 G97:G99 S68:Y73 S97:S99 S113:Y113 G81 G78:M78 G105 G122 S101:S102 S115:S116 G128 D134:F136 S117:Y117 G92 G101" xr:uid="{4A6E06F9-C3DF-411C-8FB3-BD065138BFB6}"/>
    <dataValidation type="decimal" operator="greaterThanOrEqual" allowBlank="1" showErrorMessage="1" sqref="S39:Y40 S15:Y16 S18:Y18 S21:Y26 G32:M35 S32:Y37 G17:M20 G23:G26 H23:M24" xr:uid="{06075608-3F55-4A0D-A63F-5931D4666763}">
      <formula1>0</formula1>
    </dataValidation>
    <dataValidation type="list" allowBlank="1" showInputMessage="1" showErrorMessage="1" promptTitle="OPTIONS:" prompt="Select from list" sqref="G180:M181" xr:uid="{928B4488-E052-4FFB-97A6-643429C30168}">
      <formula1>SafetyCode</formula1>
    </dataValidation>
    <dataValidation type="list" allowBlank="1" showErrorMessage="1" sqref="S180:Z181" xr:uid="{BAE2385F-8D1D-4F75-AA19-347E74D5C785}">
      <formula1>Passengerropewaysandpassengerconveyors</formula1>
    </dataValidation>
    <dataValidation type="list" allowBlank="1" showInputMessage="1" showErrorMessage="1" sqref="G53:M53" xr:uid="{B308993D-4AF3-4C13-9836-520C8068B96C}">
      <formula1>"AC,DC,"</formula1>
    </dataValidation>
    <dataValidation type="list" allowBlank="1" showInputMessage="1" showErrorMessage="1" sqref="G79:M80" xr:uid="{7CCD61FE-76B3-4C66-8476-1CA55C8A8E7B}">
      <formula1>SkiTensioning</formula1>
    </dataValidation>
    <dataValidation type="list" allowBlank="1" showErrorMessage="1" sqref="S103:Y106 G137:M144 S137:Y144" xr:uid="{609D61DA-DF42-4A8E-9CC5-92DCD10EB110}">
      <formula1>"Yes, No, N/A"</formula1>
    </dataValidation>
    <dataValidation type="list" allowBlank="1" showErrorMessage="1" sqref="S27:Y28" xr:uid="{18C1CCDE-30BA-4E6C-9424-F4E2959DDC9B}">
      <formula1>"Yes,No"</formula1>
    </dataValidation>
    <dataValidation type="whole" operator="greaterThan" allowBlank="1" showErrorMessage="1" sqref="G72:M73 G90:M91" xr:uid="{FCF6BD10-90AE-4155-9770-42EA75FDBB4D}">
      <formula1>0</formula1>
    </dataValidation>
  </dataValidations>
  <printOptions horizontalCentered="1"/>
  <pageMargins left="0.51181102362204722" right="0.51181102362204722" top="0.39370078740157483" bottom="0.62992125984251968" header="0.39370078740157483" footer="0.23622047244094491"/>
  <pageSetup scale="84" fitToHeight="5" orientation="portrait" r:id="rId1"/>
  <headerFooter alignWithMargins="0">
    <oddFooter xml:space="preserve">&amp;L&amp;"Arial Narrow,Regular"&amp;9
&amp;C
&amp;R&amp;"Arial Narrow,Regular"&amp;9Page &amp;P of &amp;N
 </oddFooter>
  </headerFooter>
  <rowBreaks count="5" manualBreakCount="5">
    <brk id="42" min="1" max="25" man="1"/>
    <brk id="77" min="1" max="25" man="1"/>
    <brk id="111" min="1" max="25" man="1"/>
    <brk id="144" min="1" max="25" man="1"/>
    <brk id="177" min="1" max="25" man="1"/>
  </rowBreaks>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553EE-9D97-4D3A-905A-8D7E8C45A06A}">
  <sheetPr>
    <tabColor rgb="FFCCCCFF"/>
  </sheetPr>
  <dimension ref="A1:CB170"/>
  <sheetViews>
    <sheetView showGridLines="0" showZeros="0" zoomScaleNormal="100" zoomScaleSheetLayoutView="100" workbookViewId="0">
      <selection activeCell="G16" sqref="G16:M16"/>
    </sheetView>
  </sheetViews>
  <sheetFormatPr defaultRowHeight="19.5" customHeight="1" outlineLevelCol="1" x14ac:dyDescent="0.3"/>
  <cols>
    <col min="1" max="1" width="2.3828125" customWidth="1"/>
    <col min="2" max="2" width="2.53515625" style="1" customWidth="1"/>
    <col min="3" max="3" width="3" style="1" customWidth="1"/>
    <col min="4" max="4" width="13.53515625" style="1" customWidth="1"/>
    <col min="5" max="5" width="3.69140625" style="1" customWidth="1"/>
    <col min="6" max="6" width="3.15234375" style="1" customWidth="1"/>
    <col min="7" max="7" width="6.15234375" style="1" customWidth="1"/>
    <col min="8" max="8" width="5.53515625" style="1" customWidth="1"/>
    <col min="9" max="9" width="3.15234375" style="1" customWidth="1"/>
    <col min="10" max="10" width="4.69140625" style="1" customWidth="1"/>
    <col min="11" max="11" width="4" style="1" customWidth="1"/>
    <col min="12" max="12" width="3.53515625" style="1" customWidth="1"/>
    <col min="13" max="15" width="3.15234375" style="1" customWidth="1"/>
    <col min="16" max="16" width="13.53515625" style="1" customWidth="1"/>
    <col min="17" max="17" width="3.69140625" style="1" customWidth="1"/>
    <col min="18" max="18" width="4.15234375" style="1" customWidth="1"/>
    <col min="19" max="19" width="8.15234375" style="1" customWidth="1"/>
    <col min="20" max="22" width="3.15234375" style="1" customWidth="1"/>
    <col min="23" max="23" width="5" style="1" customWidth="1"/>
    <col min="24" max="25" width="3.15234375" style="1" customWidth="1"/>
    <col min="26" max="26" width="3" style="1" customWidth="1"/>
    <col min="27" max="27" width="9.15234375" style="1"/>
    <col min="28" max="28" width="9.15234375" style="1" customWidth="1" outlineLevel="1"/>
    <col min="29" max="51" width="9.15234375" customWidth="1" outlineLevel="1"/>
    <col min="54" max="54" width="47" customWidth="1"/>
    <col min="55" max="55" width="16.3828125" customWidth="1"/>
    <col min="56" max="56" width="37.3046875" bestFit="1" customWidth="1"/>
    <col min="258" max="258" width="2.53515625" customWidth="1"/>
    <col min="259" max="259" width="3" customWidth="1"/>
    <col min="260" max="260" width="13.53515625" customWidth="1"/>
    <col min="261" max="261" width="3.69140625" customWidth="1"/>
    <col min="262" max="262" width="3.15234375" customWidth="1"/>
    <col min="263" max="263" width="6.15234375" customWidth="1"/>
    <col min="264" max="264" width="5.53515625" customWidth="1"/>
    <col min="265" max="265" width="3.15234375" customWidth="1"/>
    <col min="266" max="266" width="4.69140625" customWidth="1"/>
    <col min="267" max="267" width="3.69140625" customWidth="1"/>
    <col min="268" max="268" width="3.53515625" customWidth="1"/>
    <col min="269" max="271" width="3.15234375" customWidth="1"/>
    <col min="272" max="272" width="13.53515625" customWidth="1"/>
    <col min="273" max="273" width="3.69140625" customWidth="1"/>
    <col min="274" max="274" width="3.15234375" customWidth="1"/>
    <col min="275" max="275" width="8.15234375" customWidth="1"/>
    <col min="276" max="278" width="3.15234375" customWidth="1"/>
    <col min="279" max="279" width="5" customWidth="1"/>
    <col min="280" max="281" width="3.15234375" customWidth="1"/>
    <col min="282" max="282" width="3" customWidth="1"/>
    <col min="514" max="514" width="2.53515625" customWidth="1"/>
    <col min="515" max="515" width="3" customWidth="1"/>
    <col min="516" max="516" width="13.53515625" customWidth="1"/>
    <col min="517" max="517" width="3.69140625" customWidth="1"/>
    <col min="518" max="518" width="3.15234375" customWidth="1"/>
    <col min="519" max="519" width="6.15234375" customWidth="1"/>
    <col min="520" max="520" width="5.53515625" customWidth="1"/>
    <col min="521" max="521" width="3.15234375" customWidth="1"/>
    <col min="522" max="522" width="4.69140625" customWidth="1"/>
    <col min="523" max="523" width="3.69140625" customWidth="1"/>
    <col min="524" max="524" width="3.53515625" customWidth="1"/>
    <col min="525" max="527" width="3.15234375" customWidth="1"/>
    <col min="528" max="528" width="13.53515625" customWidth="1"/>
    <col min="529" max="529" width="3.69140625" customWidth="1"/>
    <col min="530" max="530" width="3.15234375" customWidth="1"/>
    <col min="531" max="531" width="8.15234375" customWidth="1"/>
    <col min="532" max="534" width="3.15234375" customWidth="1"/>
    <col min="535" max="535" width="5" customWidth="1"/>
    <col min="536" max="537" width="3.15234375" customWidth="1"/>
    <col min="538" max="538" width="3" customWidth="1"/>
    <col min="770" max="770" width="2.53515625" customWidth="1"/>
    <col min="771" max="771" width="3" customWidth="1"/>
    <col min="772" max="772" width="13.53515625" customWidth="1"/>
    <col min="773" max="773" width="3.69140625" customWidth="1"/>
    <col min="774" max="774" width="3.15234375" customWidth="1"/>
    <col min="775" max="775" width="6.15234375" customWidth="1"/>
    <col min="776" max="776" width="5.53515625" customWidth="1"/>
    <col min="777" max="777" width="3.15234375" customWidth="1"/>
    <col min="778" max="778" width="4.69140625" customWidth="1"/>
    <col min="779" max="779" width="3.69140625" customWidth="1"/>
    <col min="780" max="780" width="3.53515625" customWidth="1"/>
    <col min="781" max="783" width="3.15234375" customWidth="1"/>
    <col min="784" max="784" width="13.53515625" customWidth="1"/>
    <col min="785" max="785" width="3.69140625" customWidth="1"/>
    <col min="786" max="786" width="3.15234375" customWidth="1"/>
    <col min="787" max="787" width="8.15234375" customWidth="1"/>
    <col min="788" max="790" width="3.15234375" customWidth="1"/>
    <col min="791" max="791" width="5" customWidth="1"/>
    <col min="792" max="793" width="3.15234375" customWidth="1"/>
    <col min="794" max="794" width="3" customWidth="1"/>
    <col min="1026" max="1026" width="2.53515625" customWidth="1"/>
    <col min="1027" max="1027" width="3" customWidth="1"/>
    <col min="1028" max="1028" width="13.53515625" customWidth="1"/>
    <col min="1029" max="1029" width="3.69140625" customWidth="1"/>
    <col min="1030" max="1030" width="3.15234375" customWidth="1"/>
    <col min="1031" max="1031" width="6.15234375" customWidth="1"/>
    <col min="1032" max="1032" width="5.53515625" customWidth="1"/>
    <col min="1033" max="1033" width="3.15234375" customWidth="1"/>
    <col min="1034" max="1034" width="4.69140625" customWidth="1"/>
    <col min="1035" max="1035" width="3.69140625" customWidth="1"/>
    <col min="1036" max="1036" width="3.53515625" customWidth="1"/>
    <col min="1037" max="1039" width="3.15234375" customWidth="1"/>
    <col min="1040" max="1040" width="13.53515625" customWidth="1"/>
    <col min="1041" max="1041" width="3.69140625" customWidth="1"/>
    <col min="1042" max="1042" width="3.15234375" customWidth="1"/>
    <col min="1043" max="1043" width="8.15234375" customWidth="1"/>
    <col min="1044" max="1046" width="3.15234375" customWidth="1"/>
    <col min="1047" max="1047" width="5" customWidth="1"/>
    <col min="1048" max="1049" width="3.15234375" customWidth="1"/>
    <col min="1050" max="1050" width="3" customWidth="1"/>
    <col min="1282" max="1282" width="2.53515625" customWidth="1"/>
    <col min="1283" max="1283" width="3" customWidth="1"/>
    <col min="1284" max="1284" width="13.53515625" customWidth="1"/>
    <col min="1285" max="1285" width="3.69140625" customWidth="1"/>
    <col min="1286" max="1286" width="3.15234375" customWidth="1"/>
    <col min="1287" max="1287" width="6.15234375" customWidth="1"/>
    <col min="1288" max="1288" width="5.53515625" customWidth="1"/>
    <col min="1289" max="1289" width="3.15234375" customWidth="1"/>
    <col min="1290" max="1290" width="4.69140625" customWidth="1"/>
    <col min="1291" max="1291" width="3.69140625" customWidth="1"/>
    <col min="1292" max="1292" width="3.53515625" customWidth="1"/>
    <col min="1293" max="1295" width="3.15234375" customWidth="1"/>
    <col min="1296" max="1296" width="13.53515625" customWidth="1"/>
    <col min="1297" max="1297" width="3.69140625" customWidth="1"/>
    <col min="1298" max="1298" width="3.15234375" customWidth="1"/>
    <col min="1299" max="1299" width="8.15234375" customWidth="1"/>
    <col min="1300" max="1302" width="3.15234375" customWidth="1"/>
    <col min="1303" max="1303" width="5" customWidth="1"/>
    <col min="1304" max="1305" width="3.15234375" customWidth="1"/>
    <col min="1306" max="1306" width="3" customWidth="1"/>
    <col min="1538" max="1538" width="2.53515625" customWidth="1"/>
    <col min="1539" max="1539" width="3" customWidth="1"/>
    <col min="1540" max="1540" width="13.53515625" customWidth="1"/>
    <col min="1541" max="1541" width="3.69140625" customWidth="1"/>
    <col min="1542" max="1542" width="3.15234375" customWidth="1"/>
    <col min="1543" max="1543" width="6.15234375" customWidth="1"/>
    <col min="1544" max="1544" width="5.53515625" customWidth="1"/>
    <col min="1545" max="1545" width="3.15234375" customWidth="1"/>
    <col min="1546" max="1546" width="4.69140625" customWidth="1"/>
    <col min="1547" max="1547" width="3.69140625" customWidth="1"/>
    <col min="1548" max="1548" width="3.53515625" customWidth="1"/>
    <col min="1549" max="1551" width="3.15234375" customWidth="1"/>
    <col min="1552" max="1552" width="13.53515625" customWidth="1"/>
    <col min="1553" max="1553" width="3.69140625" customWidth="1"/>
    <col min="1554" max="1554" width="3.15234375" customWidth="1"/>
    <col min="1555" max="1555" width="8.15234375" customWidth="1"/>
    <col min="1556" max="1558" width="3.15234375" customWidth="1"/>
    <col min="1559" max="1559" width="5" customWidth="1"/>
    <col min="1560" max="1561" width="3.15234375" customWidth="1"/>
    <col min="1562" max="1562" width="3" customWidth="1"/>
    <col min="1794" max="1794" width="2.53515625" customWidth="1"/>
    <col min="1795" max="1795" width="3" customWidth="1"/>
    <col min="1796" max="1796" width="13.53515625" customWidth="1"/>
    <col min="1797" max="1797" width="3.69140625" customWidth="1"/>
    <col min="1798" max="1798" width="3.15234375" customWidth="1"/>
    <col min="1799" max="1799" width="6.15234375" customWidth="1"/>
    <col min="1800" max="1800" width="5.53515625" customWidth="1"/>
    <col min="1801" max="1801" width="3.15234375" customWidth="1"/>
    <col min="1802" max="1802" width="4.69140625" customWidth="1"/>
    <col min="1803" max="1803" width="3.69140625" customWidth="1"/>
    <col min="1804" max="1804" width="3.53515625" customWidth="1"/>
    <col min="1805" max="1807" width="3.15234375" customWidth="1"/>
    <col min="1808" max="1808" width="13.53515625" customWidth="1"/>
    <col min="1809" max="1809" width="3.69140625" customWidth="1"/>
    <col min="1810" max="1810" width="3.15234375" customWidth="1"/>
    <col min="1811" max="1811" width="8.15234375" customWidth="1"/>
    <col min="1812" max="1814" width="3.15234375" customWidth="1"/>
    <col min="1815" max="1815" width="5" customWidth="1"/>
    <col min="1816" max="1817" width="3.15234375" customWidth="1"/>
    <col min="1818" max="1818" width="3" customWidth="1"/>
    <col min="2050" max="2050" width="2.53515625" customWidth="1"/>
    <col min="2051" max="2051" width="3" customWidth="1"/>
    <col min="2052" max="2052" width="13.53515625" customWidth="1"/>
    <col min="2053" max="2053" width="3.69140625" customWidth="1"/>
    <col min="2054" max="2054" width="3.15234375" customWidth="1"/>
    <col min="2055" max="2055" width="6.15234375" customWidth="1"/>
    <col min="2056" max="2056" width="5.53515625" customWidth="1"/>
    <col min="2057" max="2057" width="3.15234375" customWidth="1"/>
    <col min="2058" max="2058" width="4.69140625" customWidth="1"/>
    <col min="2059" max="2059" width="3.69140625" customWidth="1"/>
    <col min="2060" max="2060" width="3.53515625" customWidth="1"/>
    <col min="2061" max="2063" width="3.15234375" customWidth="1"/>
    <col min="2064" max="2064" width="13.53515625" customWidth="1"/>
    <col min="2065" max="2065" width="3.69140625" customWidth="1"/>
    <col min="2066" max="2066" width="3.15234375" customWidth="1"/>
    <col min="2067" max="2067" width="8.15234375" customWidth="1"/>
    <col min="2068" max="2070" width="3.15234375" customWidth="1"/>
    <col min="2071" max="2071" width="5" customWidth="1"/>
    <col min="2072" max="2073" width="3.15234375" customWidth="1"/>
    <col min="2074" max="2074" width="3" customWidth="1"/>
    <col min="2306" max="2306" width="2.53515625" customWidth="1"/>
    <col min="2307" max="2307" width="3" customWidth="1"/>
    <col min="2308" max="2308" width="13.53515625" customWidth="1"/>
    <col min="2309" max="2309" width="3.69140625" customWidth="1"/>
    <col min="2310" max="2310" width="3.15234375" customWidth="1"/>
    <col min="2311" max="2311" width="6.15234375" customWidth="1"/>
    <col min="2312" max="2312" width="5.53515625" customWidth="1"/>
    <col min="2313" max="2313" width="3.15234375" customWidth="1"/>
    <col min="2314" max="2314" width="4.69140625" customWidth="1"/>
    <col min="2315" max="2315" width="3.69140625" customWidth="1"/>
    <col min="2316" max="2316" width="3.53515625" customWidth="1"/>
    <col min="2317" max="2319" width="3.15234375" customWidth="1"/>
    <col min="2320" max="2320" width="13.53515625" customWidth="1"/>
    <col min="2321" max="2321" width="3.69140625" customWidth="1"/>
    <col min="2322" max="2322" width="3.15234375" customWidth="1"/>
    <col min="2323" max="2323" width="8.15234375" customWidth="1"/>
    <col min="2324" max="2326" width="3.15234375" customWidth="1"/>
    <col min="2327" max="2327" width="5" customWidth="1"/>
    <col min="2328" max="2329" width="3.15234375" customWidth="1"/>
    <col min="2330" max="2330" width="3" customWidth="1"/>
    <col min="2562" max="2562" width="2.53515625" customWidth="1"/>
    <col min="2563" max="2563" width="3" customWidth="1"/>
    <col min="2564" max="2564" width="13.53515625" customWidth="1"/>
    <col min="2565" max="2565" width="3.69140625" customWidth="1"/>
    <col min="2566" max="2566" width="3.15234375" customWidth="1"/>
    <col min="2567" max="2567" width="6.15234375" customWidth="1"/>
    <col min="2568" max="2568" width="5.53515625" customWidth="1"/>
    <col min="2569" max="2569" width="3.15234375" customWidth="1"/>
    <col min="2570" max="2570" width="4.69140625" customWidth="1"/>
    <col min="2571" max="2571" width="3.69140625" customWidth="1"/>
    <col min="2572" max="2572" width="3.53515625" customWidth="1"/>
    <col min="2573" max="2575" width="3.15234375" customWidth="1"/>
    <col min="2576" max="2576" width="13.53515625" customWidth="1"/>
    <col min="2577" max="2577" width="3.69140625" customWidth="1"/>
    <col min="2578" max="2578" width="3.15234375" customWidth="1"/>
    <col min="2579" max="2579" width="8.15234375" customWidth="1"/>
    <col min="2580" max="2582" width="3.15234375" customWidth="1"/>
    <col min="2583" max="2583" width="5" customWidth="1"/>
    <col min="2584" max="2585" width="3.15234375" customWidth="1"/>
    <col min="2586" max="2586" width="3" customWidth="1"/>
    <col min="2818" max="2818" width="2.53515625" customWidth="1"/>
    <col min="2819" max="2819" width="3" customWidth="1"/>
    <col min="2820" max="2820" width="13.53515625" customWidth="1"/>
    <col min="2821" max="2821" width="3.69140625" customWidth="1"/>
    <col min="2822" max="2822" width="3.15234375" customWidth="1"/>
    <col min="2823" max="2823" width="6.15234375" customWidth="1"/>
    <col min="2824" max="2824" width="5.53515625" customWidth="1"/>
    <col min="2825" max="2825" width="3.15234375" customWidth="1"/>
    <col min="2826" max="2826" width="4.69140625" customWidth="1"/>
    <col min="2827" max="2827" width="3.69140625" customWidth="1"/>
    <col min="2828" max="2828" width="3.53515625" customWidth="1"/>
    <col min="2829" max="2831" width="3.15234375" customWidth="1"/>
    <col min="2832" max="2832" width="13.53515625" customWidth="1"/>
    <col min="2833" max="2833" width="3.69140625" customWidth="1"/>
    <col min="2834" max="2834" width="3.15234375" customWidth="1"/>
    <col min="2835" max="2835" width="8.15234375" customWidth="1"/>
    <col min="2836" max="2838" width="3.15234375" customWidth="1"/>
    <col min="2839" max="2839" width="5" customWidth="1"/>
    <col min="2840" max="2841" width="3.15234375" customWidth="1"/>
    <col min="2842" max="2842" width="3" customWidth="1"/>
    <col min="3074" max="3074" width="2.53515625" customWidth="1"/>
    <col min="3075" max="3075" width="3" customWidth="1"/>
    <col min="3076" max="3076" width="13.53515625" customWidth="1"/>
    <col min="3077" max="3077" width="3.69140625" customWidth="1"/>
    <col min="3078" max="3078" width="3.15234375" customWidth="1"/>
    <col min="3079" max="3079" width="6.15234375" customWidth="1"/>
    <col min="3080" max="3080" width="5.53515625" customWidth="1"/>
    <col min="3081" max="3081" width="3.15234375" customWidth="1"/>
    <col min="3082" max="3082" width="4.69140625" customWidth="1"/>
    <col min="3083" max="3083" width="3.69140625" customWidth="1"/>
    <col min="3084" max="3084" width="3.53515625" customWidth="1"/>
    <col min="3085" max="3087" width="3.15234375" customWidth="1"/>
    <col min="3088" max="3088" width="13.53515625" customWidth="1"/>
    <col min="3089" max="3089" width="3.69140625" customWidth="1"/>
    <col min="3090" max="3090" width="3.15234375" customWidth="1"/>
    <col min="3091" max="3091" width="8.15234375" customWidth="1"/>
    <col min="3092" max="3094" width="3.15234375" customWidth="1"/>
    <col min="3095" max="3095" width="5" customWidth="1"/>
    <col min="3096" max="3097" width="3.15234375" customWidth="1"/>
    <col min="3098" max="3098" width="3" customWidth="1"/>
    <col min="3330" max="3330" width="2.53515625" customWidth="1"/>
    <col min="3331" max="3331" width="3" customWidth="1"/>
    <col min="3332" max="3332" width="13.53515625" customWidth="1"/>
    <col min="3333" max="3333" width="3.69140625" customWidth="1"/>
    <col min="3334" max="3334" width="3.15234375" customWidth="1"/>
    <col min="3335" max="3335" width="6.15234375" customWidth="1"/>
    <col min="3336" max="3336" width="5.53515625" customWidth="1"/>
    <col min="3337" max="3337" width="3.15234375" customWidth="1"/>
    <col min="3338" max="3338" width="4.69140625" customWidth="1"/>
    <col min="3339" max="3339" width="3.69140625" customWidth="1"/>
    <col min="3340" max="3340" width="3.53515625" customWidth="1"/>
    <col min="3341" max="3343" width="3.15234375" customWidth="1"/>
    <col min="3344" max="3344" width="13.53515625" customWidth="1"/>
    <col min="3345" max="3345" width="3.69140625" customWidth="1"/>
    <col min="3346" max="3346" width="3.15234375" customWidth="1"/>
    <col min="3347" max="3347" width="8.15234375" customWidth="1"/>
    <col min="3348" max="3350" width="3.15234375" customWidth="1"/>
    <col min="3351" max="3351" width="5" customWidth="1"/>
    <col min="3352" max="3353" width="3.15234375" customWidth="1"/>
    <col min="3354" max="3354" width="3" customWidth="1"/>
    <col min="3586" max="3586" width="2.53515625" customWidth="1"/>
    <col min="3587" max="3587" width="3" customWidth="1"/>
    <col min="3588" max="3588" width="13.53515625" customWidth="1"/>
    <col min="3589" max="3589" width="3.69140625" customWidth="1"/>
    <col min="3590" max="3590" width="3.15234375" customWidth="1"/>
    <col min="3591" max="3591" width="6.15234375" customWidth="1"/>
    <col min="3592" max="3592" width="5.53515625" customWidth="1"/>
    <col min="3593" max="3593" width="3.15234375" customWidth="1"/>
    <col min="3594" max="3594" width="4.69140625" customWidth="1"/>
    <col min="3595" max="3595" width="3.69140625" customWidth="1"/>
    <col min="3596" max="3596" width="3.53515625" customWidth="1"/>
    <col min="3597" max="3599" width="3.15234375" customWidth="1"/>
    <col min="3600" max="3600" width="13.53515625" customWidth="1"/>
    <col min="3601" max="3601" width="3.69140625" customWidth="1"/>
    <col min="3602" max="3602" width="3.15234375" customWidth="1"/>
    <col min="3603" max="3603" width="8.15234375" customWidth="1"/>
    <col min="3604" max="3606" width="3.15234375" customWidth="1"/>
    <col min="3607" max="3607" width="5" customWidth="1"/>
    <col min="3608" max="3609" width="3.15234375" customWidth="1"/>
    <col min="3610" max="3610" width="3" customWidth="1"/>
    <col min="3842" max="3842" width="2.53515625" customWidth="1"/>
    <col min="3843" max="3843" width="3" customWidth="1"/>
    <col min="3844" max="3844" width="13.53515625" customWidth="1"/>
    <col min="3845" max="3845" width="3.69140625" customWidth="1"/>
    <col min="3846" max="3846" width="3.15234375" customWidth="1"/>
    <col min="3847" max="3847" width="6.15234375" customWidth="1"/>
    <col min="3848" max="3848" width="5.53515625" customWidth="1"/>
    <col min="3849" max="3849" width="3.15234375" customWidth="1"/>
    <col min="3850" max="3850" width="4.69140625" customWidth="1"/>
    <col min="3851" max="3851" width="3.69140625" customWidth="1"/>
    <col min="3852" max="3852" width="3.53515625" customWidth="1"/>
    <col min="3853" max="3855" width="3.15234375" customWidth="1"/>
    <col min="3856" max="3856" width="13.53515625" customWidth="1"/>
    <col min="3857" max="3857" width="3.69140625" customWidth="1"/>
    <col min="3858" max="3858" width="3.15234375" customWidth="1"/>
    <col min="3859" max="3859" width="8.15234375" customWidth="1"/>
    <col min="3860" max="3862" width="3.15234375" customWidth="1"/>
    <col min="3863" max="3863" width="5" customWidth="1"/>
    <col min="3864" max="3865" width="3.15234375" customWidth="1"/>
    <col min="3866" max="3866" width="3" customWidth="1"/>
    <col min="4098" max="4098" width="2.53515625" customWidth="1"/>
    <col min="4099" max="4099" width="3" customWidth="1"/>
    <col min="4100" max="4100" width="13.53515625" customWidth="1"/>
    <col min="4101" max="4101" width="3.69140625" customWidth="1"/>
    <col min="4102" max="4102" width="3.15234375" customWidth="1"/>
    <col min="4103" max="4103" width="6.15234375" customWidth="1"/>
    <col min="4104" max="4104" width="5.53515625" customWidth="1"/>
    <col min="4105" max="4105" width="3.15234375" customWidth="1"/>
    <col min="4106" max="4106" width="4.69140625" customWidth="1"/>
    <col min="4107" max="4107" width="3.69140625" customWidth="1"/>
    <col min="4108" max="4108" width="3.53515625" customWidth="1"/>
    <col min="4109" max="4111" width="3.15234375" customWidth="1"/>
    <col min="4112" max="4112" width="13.53515625" customWidth="1"/>
    <col min="4113" max="4113" width="3.69140625" customWidth="1"/>
    <col min="4114" max="4114" width="3.15234375" customWidth="1"/>
    <col min="4115" max="4115" width="8.15234375" customWidth="1"/>
    <col min="4116" max="4118" width="3.15234375" customWidth="1"/>
    <col min="4119" max="4119" width="5" customWidth="1"/>
    <col min="4120" max="4121" width="3.15234375" customWidth="1"/>
    <col min="4122" max="4122" width="3" customWidth="1"/>
    <col min="4354" max="4354" width="2.53515625" customWidth="1"/>
    <col min="4355" max="4355" width="3" customWidth="1"/>
    <col min="4356" max="4356" width="13.53515625" customWidth="1"/>
    <col min="4357" max="4357" width="3.69140625" customWidth="1"/>
    <col min="4358" max="4358" width="3.15234375" customWidth="1"/>
    <col min="4359" max="4359" width="6.15234375" customWidth="1"/>
    <col min="4360" max="4360" width="5.53515625" customWidth="1"/>
    <col min="4361" max="4361" width="3.15234375" customWidth="1"/>
    <col min="4362" max="4362" width="4.69140625" customWidth="1"/>
    <col min="4363" max="4363" width="3.69140625" customWidth="1"/>
    <col min="4364" max="4364" width="3.53515625" customWidth="1"/>
    <col min="4365" max="4367" width="3.15234375" customWidth="1"/>
    <col min="4368" max="4368" width="13.53515625" customWidth="1"/>
    <col min="4369" max="4369" width="3.69140625" customWidth="1"/>
    <col min="4370" max="4370" width="3.15234375" customWidth="1"/>
    <col min="4371" max="4371" width="8.15234375" customWidth="1"/>
    <col min="4372" max="4374" width="3.15234375" customWidth="1"/>
    <col min="4375" max="4375" width="5" customWidth="1"/>
    <col min="4376" max="4377" width="3.15234375" customWidth="1"/>
    <col min="4378" max="4378" width="3" customWidth="1"/>
    <col min="4610" max="4610" width="2.53515625" customWidth="1"/>
    <col min="4611" max="4611" width="3" customWidth="1"/>
    <col min="4612" max="4612" width="13.53515625" customWidth="1"/>
    <col min="4613" max="4613" width="3.69140625" customWidth="1"/>
    <col min="4614" max="4614" width="3.15234375" customWidth="1"/>
    <col min="4615" max="4615" width="6.15234375" customWidth="1"/>
    <col min="4616" max="4616" width="5.53515625" customWidth="1"/>
    <col min="4617" max="4617" width="3.15234375" customWidth="1"/>
    <col min="4618" max="4618" width="4.69140625" customWidth="1"/>
    <col min="4619" max="4619" width="3.69140625" customWidth="1"/>
    <col min="4620" max="4620" width="3.53515625" customWidth="1"/>
    <col min="4621" max="4623" width="3.15234375" customWidth="1"/>
    <col min="4624" max="4624" width="13.53515625" customWidth="1"/>
    <col min="4625" max="4625" width="3.69140625" customWidth="1"/>
    <col min="4626" max="4626" width="3.15234375" customWidth="1"/>
    <col min="4627" max="4627" width="8.15234375" customWidth="1"/>
    <col min="4628" max="4630" width="3.15234375" customWidth="1"/>
    <col min="4631" max="4631" width="5" customWidth="1"/>
    <col min="4632" max="4633" width="3.15234375" customWidth="1"/>
    <col min="4634" max="4634" width="3" customWidth="1"/>
    <col min="4866" max="4866" width="2.53515625" customWidth="1"/>
    <col min="4867" max="4867" width="3" customWidth="1"/>
    <col min="4868" max="4868" width="13.53515625" customWidth="1"/>
    <col min="4869" max="4869" width="3.69140625" customWidth="1"/>
    <col min="4870" max="4870" width="3.15234375" customWidth="1"/>
    <col min="4871" max="4871" width="6.15234375" customWidth="1"/>
    <col min="4872" max="4872" width="5.53515625" customWidth="1"/>
    <col min="4873" max="4873" width="3.15234375" customWidth="1"/>
    <col min="4874" max="4874" width="4.69140625" customWidth="1"/>
    <col min="4875" max="4875" width="3.69140625" customWidth="1"/>
    <col min="4876" max="4876" width="3.53515625" customWidth="1"/>
    <col min="4877" max="4879" width="3.15234375" customWidth="1"/>
    <col min="4880" max="4880" width="13.53515625" customWidth="1"/>
    <col min="4881" max="4881" width="3.69140625" customWidth="1"/>
    <col min="4882" max="4882" width="3.15234375" customWidth="1"/>
    <col min="4883" max="4883" width="8.15234375" customWidth="1"/>
    <col min="4884" max="4886" width="3.15234375" customWidth="1"/>
    <col min="4887" max="4887" width="5" customWidth="1"/>
    <col min="4888" max="4889" width="3.15234375" customWidth="1"/>
    <col min="4890" max="4890" width="3" customWidth="1"/>
    <col min="5122" max="5122" width="2.53515625" customWidth="1"/>
    <col min="5123" max="5123" width="3" customWidth="1"/>
    <col min="5124" max="5124" width="13.53515625" customWidth="1"/>
    <col min="5125" max="5125" width="3.69140625" customWidth="1"/>
    <col min="5126" max="5126" width="3.15234375" customWidth="1"/>
    <col min="5127" max="5127" width="6.15234375" customWidth="1"/>
    <col min="5128" max="5128" width="5.53515625" customWidth="1"/>
    <col min="5129" max="5129" width="3.15234375" customWidth="1"/>
    <col min="5130" max="5130" width="4.69140625" customWidth="1"/>
    <col min="5131" max="5131" width="3.69140625" customWidth="1"/>
    <col min="5132" max="5132" width="3.53515625" customWidth="1"/>
    <col min="5133" max="5135" width="3.15234375" customWidth="1"/>
    <col min="5136" max="5136" width="13.53515625" customWidth="1"/>
    <col min="5137" max="5137" width="3.69140625" customWidth="1"/>
    <col min="5138" max="5138" width="3.15234375" customWidth="1"/>
    <col min="5139" max="5139" width="8.15234375" customWidth="1"/>
    <col min="5140" max="5142" width="3.15234375" customWidth="1"/>
    <col min="5143" max="5143" width="5" customWidth="1"/>
    <col min="5144" max="5145" width="3.15234375" customWidth="1"/>
    <col min="5146" max="5146" width="3" customWidth="1"/>
    <col min="5378" max="5378" width="2.53515625" customWidth="1"/>
    <col min="5379" max="5379" width="3" customWidth="1"/>
    <col min="5380" max="5380" width="13.53515625" customWidth="1"/>
    <col min="5381" max="5381" width="3.69140625" customWidth="1"/>
    <col min="5382" max="5382" width="3.15234375" customWidth="1"/>
    <col min="5383" max="5383" width="6.15234375" customWidth="1"/>
    <col min="5384" max="5384" width="5.53515625" customWidth="1"/>
    <col min="5385" max="5385" width="3.15234375" customWidth="1"/>
    <col min="5386" max="5386" width="4.69140625" customWidth="1"/>
    <col min="5387" max="5387" width="3.69140625" customWidth="1"/>
    <col min="5388" max="5388" width="3.53515625" customWidth="1"/>
    <col min="5389" max="5391" width="3.15234375" customWidth="1"/>
    <col min="5392" max="5392" width="13.53515625" customWidth="1"/>
    <col min="5393" max="5393" width="3.69140625" customWidth="1"/>
    <col min="5394" max="5394" width="3.15234375" customWidth="1"/>
    <col min="5395" max="5395" width="8.15234375" customWidth="1"/>
    <col min="5396" max="5398" width="3.15234375" customWidth="1"/>
    <col min="5399" max="5399" width="5" customWidth="1"/>
    <col min="5400" max="5401" width="3.15234375" customWidth="1"/>
    <col min="5402" max="5402" width="3" customWidth="1"/>
    <col min="5634" max="5634" width="2.53515625" customWidth="1"/>
    <col min="5635" max="5635" width="3" customWidth="1"/>
    <col min="5636" max="5636" width="13.53515625" customWidth="1"/>
    <col min="5637" max="5637" width="3.69140625" customWidth="1"/>
    <col min="5638" max="5638" width="3.15234375" customWidth="1"/>
    <col min="5639" max="5639" width="6.15234375" customWidth="1"/>
    <col min="5640" max="5640" width="5.53515625" customWidth="1"/>
    <col min="5641" max="5641" width="3.15234375" customWidth="1"/>
    <col min="5642" max="5642" width="4.69140625" customWidth="1"/>
    <col min="5643" max="5643" width="3.69140625" customWidth="1"/>
    <col min="5644" max="5644" width="3.53515625" customWidth="1"/>
    <col min="5645" max="5647" width="3.15234375" customWidth="1"/>
    <col min="5648" max="5648" width="13.53515625" customWidth="1"/>
    <col min="5649" max="5649" width="3.69140625" customWidth="1"/>
    <col min="5650" max="5650" width="3.15234375" customWidth="1"/>
    <col min="5651" max="5651" width="8.15234375" customWidth="1"/>
    <col min="5652" max="5654" width="3.15234375" customWidth="1"/>
    <col min="5655" max="5655" width="5" customWidth="1"/>
    <col min="5656" max="5657" width="3.15234375" customWidth="1"/>
    <col min="5658" max="5658" width="3" customWidth="1"/>
    <col min="5890" max="5890" width="2.53515625" customWidth="1"/>
    <col min="5891" max="5891" width="3" customWidth="1"/>
    <col min="5892" max="5892" width="13.53515625" customWidth="1"/>
    <col min="5893" max="5893" width="3.69140625" customWidth="1"/>
    <col min="5894" max="5894" width="3.15234375" customWidth="1"/>
    <col min="5895" max="5895" width="6.15234375" customWidth="1"/>
    <col min="5896" max="5896" width="5.53515625" customWidth="1"/>
    <col min="5897" max="5897" width="3.15234375" customWidth="1"/>
    <col min="5898" max="5898" width="4.69140625" customWidth="1"/>
    <col min="5899" max="5899" width="3.69140625" customWidth="1"/>
    <col min="5900" max="5900" width="3.53515625" customWidth="1"/>
    <col min="5901" max="5903" width="3.15234375" customWidth="1"/>
    <col min="5904" max="5904" width="13.53515625" customWidth="1"/>
    <col min="5905" max="5905" width="3.69140625" customWidth="1"/>
    <col min="5906" max="5906" width="3.15234375" customWidth="1"/>
    <col min="5907" max="5907" width="8.15234375" customWidth="1"/>
    <col min="5908" max="5910" width="3.15234375" customWidth="1"/>
    <col min="5911" max="5911" width="5" customWidth="1"/>
    <col min="5912" max="5913" width="3.15234375" customWidth="1"/>
    <col min="5914" max="5914" width="3" customWidth="1"/>
    <col min="6146" max="6146" width="2.53515625" customWidth="1"/>
    <col min="6147" max="6147" width="3" customWidth="1"/>
    <col min="6148" max="6148" width="13.53515625" customWidth="1"/>
    <col min="6149" max="6149" width="3.69140625" customWidth="1"/>
    <col min="6150" max="6150" width="3.15234375" customWidth="1"/>
    <col min="6151" max="6151" width="6.15234375" customWidth="1"/>
    <col min="6152" max="6152" width="5.53515625" customWidth="1"/>
    <col min="6153" max="6153" width="3.15234375" customWidth="1"/>
    <col min="6154" max="6154" width="4.69140625" customWidth="1"/>
    <col min="6155" max="6155" width="3.69140625" customWidth="1"/>
    <col min="6156" max="6156" width="3.53515625" customWidth="1"/>
    <col min="6157" max="6159" width="3.15234375" customWidth="1"/>
    <col min="6160" max="6160" width="13.53515625" customWidth="1"/>
    <col min="6161" max="6161" width="3.69140625" customWidth="1"/>
    <col min="6162" max="6162" width="3.15234375" customWidth="1"/>
    <col min="6163" max="6163" width="8.15234375" customWidth="1"/>
    <col min="6164" max="6166" width="3.15234375" customWidth="1"/>
    <col min="6167" max="6167" width="5" customWidth="1"/>
    <col min="6168" max="6169" width="3.15234375" customWidth="1"/>
    <col min="6170" max="6170" width="3" customWidth="1"/>
    <col min="6402" max="6402" width="2.53515625" customWidth="1"/>
    <col min="6403" max="6403" width="3" customWidth="1"/>
    <col min="6404" max="6404" width="13.53515625" customWidth="1"/>
    <col min="6405" max="6405" width="3.69140625" customWidth="1"/>
    <col min="6406" max="6406" width="3.15234375" customWidth="1"/>
    <col min="6407" max="6407" width="6.15234375" customWidth="1"/>
    <col min="6408" max="6408" width="5.53515625" customWidth="1"/>
    <col min="6409" max="6409" width="3.15234375" customWidth="1"/>
    <col min="6410" max="6410" width="4.69140625" customWidth="1"/>
    <col min="6411" max="6411" width="3.69140625" customWidth="1"/>
    <col min="6412" max="6412" width="3.53515625" customWidth="1"/>
    <col min="6413" max="6415" width="3.15234375" customWidth="1"/>
    <col min="6416" max="6416" width="13.53515625" customWidth="1"/>
    <col min="6417" max="6417" width="3.69140625" customWidth="1"/>
    <col min="6418" max="6418" width="3.15234375" customWidth="1"/>
    <col min="6419" max="6419" width="8.15234375" customWidth="1"/>
    <col min="6420" max="6422" width="3.15234375" customWidth="1"/>
    <col min="6423" max="6423" width="5" customWidth="1"/>
    <col min="6424" max="6425" width="3.15234375" customWidth="1"/>
    <col min="6426" max="6426" width="3" customWidth="1"/>
    <col min="6658" max="6658" width="2.53515625" customWidth="1"/>
    <col min="6659" max="6659" width="3" customWidth="1"/>
    <col min="6660" max="6660" width="13.53515625" customWidth="1"/>
    <col min="6661" max="6661" width="3.69140625" customWidth="1"/>
    <col min="6662" max="6662" width="3.15234375" customWidth="1"/>
    <col min="6663" max="6663" width="6.15234375" customWidth="1"/>
    <col min="6664" max="6664" width="5.53515625" customWidth="1"/>
    <col min="6665" max="6665" width="3.15234375" customWidth="1"/>
    <col min="6666" max="6666" width="4.69140625" customWidth="1"/>
    <col min="6667" max="6667" width="3.69140625" customWidth="1"/>
    <col min="6668" max="6668" width="3.53515625" customWidth="1"/>
    <col min="6669" max="6671" width="3.15234375" customWidth="1"/>
    <col min="6672" max="6672" width="13.53515625" customWidth="1"/>
    <col min="6673" max="6673" width="3.69140625" customWidth="1"/>
    <col min="6674" max="6674" width="3.15234375" customWidth="1"/>
    <col min="6675" max="6675" width="8.15234375" customWidth="1"/>
    <col min="6676" max="6678" width="3.15234375" customWidth="1"/>
    <col min="6679" max="6679" width="5" customWidth="1"/>
    <col min="6680" max="6681" width="3.15234375" customWidth="1"/>
    <col min="6682" max="6682" width="3" customWidth="1"/>
    <col min="6914" max="6914" width="2.53515625" customWidth="1"/>
    <col min="6915" max="6915" width="3" customWidth="1"/>
    <col min="6916" max="6916" width="13.53515625" customWidth="1"/>
    <col min="6917" max="6917" width="3.69140625" customWidth="1"/>
    <col min="6918" max="6918" width="3.15234375" customWidth="1"/>
    <col min="6919" max="6919" width="6.15234375" customWidth="1"/>
    <col min="6920" max="6920" width="5.53515625" customWidth="1"/>
    <col min="6921" max="6921" width="3.15234375" customWidth="1"/>
    <col min="6922" max="6922" width="4.69140625" customWidth="1"/>
    <col min="6923" max="6923" width="3.69140625" customWidth="1"/>
    <col min="6924" max="6924" width="3.53515625" customWidth="1"/>
    <col min="6925" max="6927" width="3.15234375" customWidth="1"/>
    <col min="6928" max="6928" width="13.53515625" customWidth="1"/>
    <col min="6929" max="6929" width="3.69140625" customWidth="1"/>
    <col min="6930" max="6930" width="3.15234375" customWidth="1"/>
    <col min="6931" max="6931" width="8.15234375" customWidth="1"/>
    <col min="6932" max="6934" width="3.15234375" customWidth="1"/>
    <col min="6935" max="6935" width="5" customWidth="1"/>
    <col min="6936" max="6937" width="3.15234375" customWidth="1"/>
    <col min="6938" max="6938" width="3" customWidth="1"/>
    <col min="7170" max="7170" width="2.53515625" customWidth="1"/>
    <col min="7171" max="7171" width="3" customWidth="1"/>
    <col min="7172" max="7172" width="13.53515625" customWidth="1"/>
    <col min="7173" max="7173" width="3.69140625" customWidth="1"/>
    <col min="7174" max="7174" width="3.15234375" customWidth="1"/>
    <col min="7175" max="7175" width="6.15234375" customWidth="1"/>
    <col min="7176" max="7176" width="5.53515625" customWidth="1"/>
    <col min="7177" max="7177" width="3.15234375" customWidth="1"/>
    <col min="7178" max="7178" width="4.69140625" customWidth="1"/>
    <col min="7179" max="7179" width="3.69140625" customWidth="1"/>
    <col min="7180" max="7180" width="3.53515625" customWidth="1"/>
    <col min="7181" max="7183" width="3.15234375" customWidth="1"/>
    <col min="7184" max="7184" width="13.53515625" customWidth="1"/>
    <col min="7185" max="7185" width="3.69140625" customWidth="1"/>
    <col min="7186" max="7186" width="3.15234375" customWidth="1"/>
    <col min="7187" max="7187" width="8.15234375" customWidth="1"/>
    <col min="7188" max="7190" width="3.15234375" customWidth="1"/>
    <col min="7191" max="7191" width="5" customWidth="1"/>
    <col min="7192" max="7193" width="3.15234375" customWidth="1"/>
    <col min="7194" max="7194" width="3" customWidth="1"/>
    <col min="7426" max="7426" width="2.53515625" customWidth="1"/>
    <col min="7427" max="7427" width="3" customWidth="1"/>
    <col min="7428" max="7428" width="13.53515625" customWidth="1"/>
    <col min="7429" max="7429" width="3.69140625" customWidth="1"/>
    <col min="7430" max="7430" width="3.15234375" customWidth="1"/>
    <col min="7431" max="7431" width="6.15234375" customWidth="1"/>
    <col min="7432" max="7432" width="5.53515625" customWidth="1"/>
    <col min="7433" max="7433" width="3.15234375" customWidth="1"/>
    <col min="7434" max="7434" width="4.69140625" customWidth="1"/>
    <col min="7435" max="7435" width="3.69140625" customWidth="1"/>
    <col min="7436" max="7436" width="3.53515625" customWidth="1"/>
    <col min="7437" max="7439" width="3.15234375" customWidth="1"/>
    <col min="7440" max="7440" width="13.53515625" customWidth="1"/>
    <col min="7441" max="7441" width="3.69140625" customWidth="1"/>
    <col min="7442" max="7442" width="3.15234375" customWidth="1"/>
    <col min="7443" max="7443" width="8.15234375" customWidth="1"/>
    <col min="7444" max="7446" width="3.15234375" customWidth="1"/>
    <col min="7447" max="7447" width="5" customWidth="1"/>
    <col min="7448" max="7449" width="3.15234375" customWidth="1"/>
    <col min="7450" max="7450" width="3" customWidth="1"/>
    <col min="7682" max="7682" width="2.53515625" customWidth="1"/>
    <col min="7683" max="7683" width="3" customWidth="1"/>
    <col min="7684" max="7684" width="13.53515625" customWidth="1"/>
    <col min="7685" max="7685" width="3.69140625" customWidth="1"/>
    <col min="7686" max="7686" width="3.15234375" customWidth="1"/>
    <col min="7687" max="7687" width="6.15234375" customWidth="1"/>
    <col min="7688" max="7688" width="5.53515625" customWidth="1"/>
    <col min="7689" max="7689" width="3.15234375" customWidth="1"/>
    <col min="7690" max="7690" width="4.69140625" customWidth="1"/>
    <col min="7691" max="7691" width="3.69140625" customWidth="1"/>
    <col min="7692" max="7692" width="3.53515625" customWidth="1"/>
    <col min="7693" max="7695" width="3.15234375" customWidth="1"/>
    <col min="7696" max="7696" width="13.53515625" customWidth="1"/>
    <col min="7697" max="7697" width="3.69140625" customWidth="1"/>
    <col min="7698" max="7698" width="3.15234375" customWidth="1"/>
    <col min="7699" max="7699" width="8.15234375" customWidth="1"/>
    <col min="7700" max="7702" width="3.15234375" customWidth="1"/>
    <col min="7703" max="7703" width="5" customWidth="1"/>
    <col min="7704" max="7705" width="3.15234375" customWidth="1"/>
    <col min="7706" max="7706" width="3" customWidth="1"/>
    <col min="7938" max="7938" width="2.53515625" customWidth="1"/>
    <col min="7939" max="7939" width="3" customWidth="1"/>
    <col min="7940" max="7940" width="13.53515625" customWidth="1"/>
    <col min="7941" max="7941" width="3.69140625" customWidth="1"/>
    <col min="7942" max="7942" width="3.15234375" customWidth="1"/>
    <col min="7943" max="7943" width="6.15234375" customWidth="1"/>
    <col min="7944" max="7944" width="5.53515625" customWidth="1"/>
    <col min="7945" max="7945" width="3.15234375" customWidth="1"/>
    <col min="7946" max="7946" width="4.69140625" customWidth="1"/>
    <col min="7947" max="7947" width="3.69140625" customWidth="1"/>
    <col min="7948" max="7948" width="3.53515625" customWidth="1"/>
    <col min="7949" max="7951" width="3.15234375" customWidth="1"/>
    <col min="7952" max="7952" width="13.53515625" customWidth="1"/>
    <col min="7953" max="7953" width="3.69140625" customWidth="1"/>
    <col min="7954" max="7954" width="3.15234375" customWidth="1"/>
    <col min="7955" max="7955" width="8.15234375" customWidth="1"/>
    <col min="7956" max="7958" width="3.15234375" customWidth="1"/>
    <col min="7959" max="7959" width="5" customWidth="1"/>
    <col min="7960" max="7961" width="3.15234375" customWidth="1"/>
    <col min="7962" max="7962" width="3" customWidth="1"/>
    <col min="8194" max="8194" width="2.53515625" customWidth="1"/>
    <col min="8195" max="8195" width="3" customWidth="1"/>
    <col min="8196" max="8196" width="13.53515625" customWidth="1"/>
    <col min="8197" max="8197" width="3.69140625" customWidth="1"/>
    <col min="8198" max="8198" width="3.15234375" customWidth="1"/>
    <col min="8199" max="8199" width="6.15234375" customWidth="1"/>
    <col min="8200" max="8200" width="5.53515625" customWidth="1"/>
    <col min="8201" max="8201" width="3.15234375" customWidth="1"/>
    <col min="8202" max="8202" width="4.69140625" customWidth="1"/>
    <col min="8203" max="8203" width="3.69140625" customWidth="1"/>
    <col min="8204" max="8204" width="3.53515625" customWidth="1"/>
    <col min="8205" max="8207" width="3.15234375" customWidth="1"/>
    <col min="8208" max="8208" width="13.53515625" customWidth="1"/>
    <col min="8209" max="8209" width="3.69140625" customWidth="1"/>
    <col min="8210" max="8210" width="3.15234375" customWidth="1"/>
    <col min="8211" max="8211" width="8.15234375" customWidth="1"/>
    <col min="8212" max="8214" width="3.15234375" customWidth="1"/>
    <col min="8215" max="8215" width="5" customWidth="1"/>
    <col min="8216" max="8217" width="3.15234375" customWidth="1"/>
    <col min="8218" max="8218" width="3" customWidth="1"/>
    <col min="8450" max="8450" width="2.53515625" customWidth="1"/>
    <col min="8451" max="8451" width="3" customWidth="1"/>
    <col min="8452" max="8452" width="13.53515625" customWidth="1"/>
    <col min="8453" max="8453" width="3.69140625" customWidth="1"/>
    <col min="8454" max="8454" width="3.15234375" customWidth="1"/>
    <col min="8455" max="8455" width="6.15234375" customWidth="1"/>
    <col min="8456" max="8456" width="5.53515625" customWidth="1"/>
    <col min="8457" max="8457" width="3.15234375" customWidth="1"/>
    <col min="8458" max="8458" width="4.69140625" customWidth="1"/>
    <col min="8459" max="8459" width="3.69140625" customWidth="1"/>
    <col min="8460" max="8460" width="3.53515625" customWidth="1"/>
    <col min="8461" max="8463" width="3.15234375" customWidth="1"/>
    <col min="8464" max="8464" width="13.53515625" customWidth="1"/>
    <col min="8465" max="8465" width="3.69140625" customWidth="1"/>
    <col min="8466" max="8466" width="3.15234375" customWidth="1"/>
    <col min="8467" max="8467" width="8.15234375" customWidth="1"/>
    <col min="8468" max="8470" width="3.15234375" customWidth="1"/>
    <col min="8471" max="8471" width="5" customWidth="1"/>
    <col min="8472" max="8473" width="3.15234375" customWidth="1"/>
    <col min="8474" max="8474" width="3" customWidth="1"/>
    <col min="8706" max="8706" width="2.53515625" customWidth="1"/>
    <col min="8707" max="8707" width="3" customWidth="1"/>
    <col min="8708" max="8708" width="13.53515625" customWidth="1"/>
    <col min="8709" max="8709" width="3.69140625" customWidth="1"/>
    <col min="8710" max="8710" width="3.15234375" customWidth="1"/>
    <col min="8711" max="8711" width="6.15234375" customWidth="1"/>
    <col min="8712" max="8712" width="5.53515625" customWidth="1"/>
    <col min="8713" max="8713" width="3.15234375" customWidth="1"/>
    <col min="8714" max="8714" width="4.69140625" customWidth="1"/>
    <col min="8715" max="8715" width="3.69140625" customWidth="1"/>
    <col min="8716" max="8716" width="3.53515625" customWidth="1"/>
    <col min="8717" max="8719" width="3.15234375" customWidth="1"/>
    <col min="8720" max="8720" width="13.53515625" customWidth="1"/>
    <col min="8721" max="8721" width="3.69140625" customWidth="1"/>
    <col min="8722" max="8722" width="3.15234375" customWidth="1"/>
    <col min="8723" max="8723" width="8.15234375" customWidth="1"/>
    <col min="8724" max="8726" width="3.15234375" customWidth="1"/>
    <col min="8727" max="8727" width="5" customWidth="1"/>
    <col min="8728" max="8729" width="3.15234375" customWidth="1"/>
    <col min="8730" max="8730" width="3" customWidth="1"/>
    <col min="8962" max="8962" width="2.53515625" customWidth="1"/>
    <col min="8963" max="8963" width="3" customWidth="1"/>
    <col min="8964" max="8964" width="13.53515625" customWidth="1"/>
    <col min="8965" max="8965" width="3.69140625" customWidth="1"/>
    <col min="8966" max="8966" width="3.15234375" customWidth="1"/>
    <col min="8967" max="8967" width="6.15234375" customWidth="1"/>
    <col min="8968" max="8968" width="5.53515625" customWidth="1"/>
    <col min="8969" max="8969" width="3.15234375" customWidth="1"/>
    <col min="8970" max="8970" width="4.69140625" customWidth="1"/>
    <col min="8971" max="8971" width="3.69140625" customWidth="1"/>
    <col min="8972" max="8972" width="3.53515625" customWidth="1"/>
    <col min="8973" max="8975" width="3.15234375" customWidth="1"/>
    <col min="8976" max="8976" width="13.53515625" customWidth="1"/>
    <col min="8977" max="8977" width="3.69140625" customWidth="1"/>
    <col min="8978" max="8978" width="3.15234375" customWidth="1"/>
    <col min="8979" max="8979" width="8.15234375" customWidth="1"/>
    <col min="8980" max="8982" width="3.15234375" customWidth="1"/>
    <col min="8983" max="8983" width="5" customWidth="1"/>
    <col min="8984" max="8985" width="3.15234375" customWidth="1"/>
    <col min="8986" max="8986" width="3" customWidth="1"/>
    <col min="9218" max="9218" width="2.53515625" customWidth="1"/>
    <col min="9219" max="9219" width="3" customWidth="1"/>
    <col min="9220" max="9220" width="13.53515625" customWidth="1"/>
    <col min="9221" max="9221" width="3.69140625" customWidth="1"/>
    <col min="9222" max="9222" width="3.15234375" customWidth="1"/>
    <col min="9223" max="9223" width="6.15234375" customWidth="1"/>
    <col min="9224" max="9224" width="5.53515625" customWidth="1"/>
    <col min="9225" max="9225" width="3.15234375" customWidth="1"/>
    <col min="9226" max="9226" width="4.69140625" customWidth="1"/>
    <col min="9227" max="9227" width="3.69140625" customWidth="1"/>
    <col min="9228" max="9228" width="3.53515625" customWidth="1"/>
    <col min="9229" max="9231" width="3.15234375" customWidth="1"/>
    <col min="9232" max="9232" width="13.53515625" customWidth="1"/>
    <col min="9233" max="9233" width="3.69140625" customWidth="1"/>
    <col min="9234" max="9234" width="3.15234375" customWidth="1"/>
    <col min="9235" max="9235" width="8.15234375" customWidth="1"/>
    <col min="9236" max="9238" width="3.15234375" customWidth="1"/>
    <col min="9239" max="9239" width="5" customWidth="1"/>
    <col min="9240" max="9241" width="3.15234375" customWidth="1"/>
    <col min="9242" max="9242" width="3" customWidth="1"/>
    <col min="9474" max="9474" width="2.53515625" customWidth="1"/>
    <col min="9475" max="9475" width="3" customWidth="1"/>
    <col min="9476" max="9476" width="13.53515625" customWidth="1"/>
    <col min="9477" max="9477" width="3.69140625" customWidth="1"/>
    <col min="9478" max="9478" width="3.15234375" customWidth="1"/>
    <col min="9479" max="9479" width="6.15234375" customWidth="1"/>
    <col min="9480" max="9480" width="5.53515625" customWidth="1"/>
    <col min="9481" max="9481" width="3.15234375" customWidth="1"/>
    <col min="9482" max="9482" width="4.69140625" customWidth="1"/>
    <col min="9483" max="9483" width="3.69140625" customWidth="1"/>
    <col min="9484" max="9484" width="3.53515625" customWidth="1"/>
    <col min="9485" max="9487" width="3.15234375" customWidth="1"/>
    <col min="9488" max="9488" width="13.53515625" customWidth="1"/>
    <col min="9489" max="9489" width="3.69140625" customWidth="1"/>
    <col min="9490" max="9490" width="3.15234375" customWidth="1"/>
    <col min="9491" max="9491" width="8.15234375" customWidth="1"/>
    <col min="9492" max="9494" width="3.15234375" customWidth="1"/>
    <col min="9495" max="9495" width="5" customWidth="1"/>
    <col min="9496" max="9497" width="3.15234375" customWidth="1"/>
    <col min="9498" max="9498" width="3" customWidth="1"/>
    <col min="9730" max="9730" width="2.53515625" customWidth="1"/>
    <col min="9731" max="9731" width="3" customWidth="1"/>
    <col min="9732" max="9732" width="13.53515625" customWidth="1"/>
    <col min="9733" max="9733" width="3.69140625" customWidth="1"/>
    <col min="9734" max="9734" width="3.15234375" customWidth="1"/>
    <col min="9735" max="9735" width="6.15234375" customWidth="1"/>
    <col min="9736" max="9736" width="5.53515625" customWidth="1"/>
    <col min="9737" max="9737" width="3.15234375" customWidth="1"/>
    <col min="9738" max="9738" width="4.69140625" customWidth="1"/>
    <col min="9739" max="9739" width="3.69140625" customWidth="1"/>
    <col min="9740" max="9740" width="3.53515625" customWidth="1"/>
    <col min="9741" max="9743" width="3.15234375" customWidth="1"/>
    <col min="9744" max="9744" width="13.53515625" customWidth="1"/>
    <col min="9745" max="9745" width="3.69140625" customWidth="1"/>
    <col min="9746" max="9746" width="3.15234375" customWidth="1"/>
    <col min="9747" max="9747" width="8.15234375" customWidth="1"/>
    <col min="9748" max="9750" width="3.15234375" customWidth="1"/>
    <col min="9751" max="9751" width="5" customWidth="1"/>
    <col min="9752" max="9753" width="3.15234375" customWidth="1"/>
    <col min="9754" max="9754" width="3" customWidth="1"/>
    <col min="9986" max="9986" width="2.53515625" customWidth="1"/>
    <col min="9987" max="9987" width="3" customWidth="1"/>
    <col min="9988" max="9988" width="13.53515625" customWidth="1"/>
    <col min="9989" max="9989" width="3.69140625" customWidth="1"/>
    <col min="9990" max="9990" width="3.15234375" customWidth="1"/>
    <col min="9991" max="9991" width="6.15234375" customWidth="1"/>
    <col min="9992" max="9992" width="5.53515625" customWidth="1"/>
    <col min="9993" max="9993" width="3.15234375" customWidth="1"/>
    <col min="9994" max="9994" width="4.69140625" customWidth="1"/>
    <col min="9995" max="9995" width="3.69140625" customWidth="1"/>
    <col min="9996" max="9996" width="3.53515625" customWidth="1"/>
    <col min="9997" max="9999" width="3.15234375" customWidth="1"/>
    <col min="10000" max="10000" width="13.53515625" customWidth="1"/>
    <col min="10001" max="10001" width="3.69140625" customWidth="1"/>
    <col min="10002" max="10002" width="3.15234375" customWidth="1"/>
    <col min="10003" max="10003" width="8.15234375" customWidth="1"/>
    <col min="10004" max="10006" width="3.15234375" customWidth="1"/>
    <col min="10007" max="10007" width="5" customWidth="1"/>
    <col min="10008" max="10009" width="3.15234375" customWidth="1"/>
    <col min="10010" max="10010" width="3" customWidth="1"/>
    <col min="10242" max="10242" width="2.53515625" customWidth="1"/>
    <col min="10243" max="10243" width="3" customWidth="1"/>
    <col min="10244" max="10244" width="13.53515625" customWidth="1"/>
    <col min="10245" max="10245" width="3.69140625" customWidth="1"/>
    <col min="10246" max="10246" width="3.15234375" customWidth="1"/>
    <col min="10247" max="10247" width="6.15234375" customWidth="1"/>
    <col min="10248" max="10248" width="5.53515625" customWidth="1"/>
    <col min="10249" max="10249" width="3.15234375" customWidth="1"/>
    <col min="10250" max="10250" width="4.69140625" customWidth="1"/>
    <col min="10251" max="10251" width="3.69140625" customWidth="1"/>
    <col min="10252" max="10252" width="3.53515625" customWidth="1"/>
    <col min="10253" max="10255" width="3.15234375" customWidth="1"/>
    <col min="10256" max="10256" width="13.53515625" customWidth="1"/>
    <col min="10257" max="10257" width="3.69140625" customWidth="1"/>
    <col min="10258" max="10258" width="3.15234375" customWidth="1"/>
    <col min="10259" max="10259" width="8.15234375" customWidth="1"/>
    <col min="10260" max="10262" width="3.15234375" customWidth="1"/>
    <col min="10263" max="10263" width="5" customWidth="1"/>
    <col min="10264" max="10265" width="3.15234375" customWidth="1"/>
    <col min="10266" max="10266" width="3" customWidth="1"/>
    <col min="10498" max="10498" width="2.53515625" customWidth="1"/>
    <col min="10499" max="10499" width="3" customWidth="1"/>
    <col min="10500" max="10500" width="13.53515625" customWidth="1"/>
    <col min="10501" max="10501" width="3.69140625" customWidth="1"/>
    <col min="10502" max="10502" width="3.15234375" customWidth="1"/>
    <col min="10503" max="10503" width="6.15234375" customWidth="1"/>
    <col min="10504" max="10504" width="5.53515625" customWidth="1"/>
    <col min="10505" max="10505" width="3.15234375" customWidth="1"/>
    <col min="10506" max="10506" width="4.69140625" customWidth="1"/>
    <col min="10507" max="10507" width="3.69140625" customWidth="1"/>
    <col min="10508" max="10508" width="3.53515625" customWidth="1"/>
    <col min="10509" max="10511" width="3.15234375" customWidth="1"/>
    <col min="10512" max="10512" width="13.53515625" customWidth="1"/>
    <col min="10513" max="10513" width="3.69140625" customWidth="1"/>
    <col min="10514" max="10514" width="3.15234375" customWidth="1"/>
    <col min="10515" max="10515" width="8.15234375" customWidth="1"/>
    <col min="10516" max="10518" width="3.15234375" customWidth="1"/>
    <col min="10519" max="10519" width="5" customWidth="1"/>
    <col min="10520" max="10521" width="3.15234375" customWidth="1"/>
    <col min="10522" max="10522" width="3" customWidth="1"/>
    <col min="10754" max="10754" width="2.53515625" customWidth="1"/>
    <col min="10755" max="10755" width="3" customWidth="1"/>
    <col min="10756" max="10756" width="13.53515625" customWidth="1"/>
    <col min="10757" max="10757" width="3.69140625" customWidth="1"/>
    <col min="10758" max="10758" width="3.15234375" customWidth="1"/>
    <col min="10759" max="10759" width="6.15234375" customWidth="1"/>
    <col min="10760" max="10760" width="5.53515625" customWidth="1"/>
    <col min="10761" max="10761" width="3.15234375" customWidth="1"/>
    <col min="10762" max="10762" width="4.69140625" customWidth="1"/>
    <col min="10763" max="10763" width="3.69140625" customWidth="1"/>
    <col min="10764" max="10764" width="3.53515625" customWidth="1"/>
    <col min="10765" max="10767" width="3.15234375" customWidth="1"/>
    <col min="10768" max="10768" width="13.53515625" customWidth="1"/>
    <col min="10769" max="10769" width="3.69140625" customWidth="1"/>
    <col min="10770" max="10770" width="3.15234375" customWidth="1"/>
    <col min="10771" max="10771" width="8.15234375" customWidth="1"/>
    <col min="10772" max="10774" width="3.15234375" customWidth="1"/>
    <col min="10775" max="10775" width="5" customWidth="1"/>
    <col min="10776" max="10777" width="3.15234375" customWidth="1"/>
    <col min="10778" max="10778" width="3" customWidth="1"/>
    <col min="11010" max="11010" width="2.53515625" customWidth="1"/>
    <col min="11011" max="11011" width="3" customWidth="1"/>
    <col min="11012" max="11012" width="13.53515625" customWidth="1"/>
    <col min="11013" max="11013" width="3.69140625" customWidth="1"/>
    <col min="11014" max="11014" width="3.15234375" customWidth="1"/>
    <col min="11015" max="11015" width="6.15234375" customWidth="1"/>
    <col min="11016" max="11016" width="5.53515625" customWidth="1"/>
    <col min="11017" max="11017" width="3.15234375" customWidth="1"/>
    <col min="11018" max="11018" width="4.69140625" customWidth="1"/>
    <col min="11019" max="11019" width="3.69140625" customWidth="1"/>
    <col min="11020" max="11020" width="3.53515625" customWidth="1"/>
    <col min="11021" max="11023" width="3.15234375" customWidth="1"/>
    <col min="11024" max="11024" width="13.53515625" customWidth="1"/>
    <col min="11025" max="11025" width="3.69140625" customWidth="1"/>
    <col min="11026" max="11026" width="3.15234375" customWidth="1"/>
    <col min="11027" max="11027" width="8.15234375" customWidth="1"/>
    <col min="11028" max="11030" width="3.15234375" customWidth="1"/>
    <col min="11031" max="11031" width="5" customWidth="1"/>
    <col min="11032" max="11033" width="3.15234375" customWidth="1"/>
    <col min="11034" max="11034" width="3" customWidth="1"/>
    <col min="11266" max="11266" width="2.53515625" customWidth="1"/>
    <col min="11267" max="11267" width="3" customWidth="1"/>
    <col min="11268" max="11268" width="13.53515625" customWidth="1"/>
    <col min="11269" max="11269" width="3.69140625" customWidth="1"/>
    <col min="11270" max="11270" width="3.15234375" customWidth="1"/>
    <col min="11271" max="11271" width="6.15234375" customWidth="1"/>
    <col min="11272" max="11272" width="5.53515625" customWidth="1"/>
    <col min="11273" max="11273" width="3.15234375" customWidth="1"/>
    <col min="11274" max="11274" width="4.69140625" customWidth="1"/>
    <col min="11275" max="11275" width="3.69140625" customWidth="1"/>
    <col min="11276" max="11276" width="3.53515625" customWidth="1"/>
    <col min="11277" max="11279" width="3.15234375" customWidth="1"/>
    <col min="11280" max="11280" width="13.53515625" customWidth="1"/>
    <col min="11281" max="11281" width="3.69140625" customWidth="1"/>
    <col min="11282" max="11282" width="3.15234375" customWidth="1"/>
    <col min="11283" max="11283" width="8.15234375" customWidth="1"/>
    <col min="11284" max="11286" width="3.15234375" customWidth="1"/>
    <col min="11287" max="11287" width="5" customWidth="1"/>
    <col min="11288" max="11289" width="3.15234375" customWidth="1"/>
    <col min="11290" max="11290" width="3" customWidth="1"/>
    <col min="11522" max="11522" width="2.53515625" customWidth="1"/>
    <col min="11523" max="11523" width="3" customWidth="1"/>
    <col min="11524" max="11524" width="13.53515625" customWidth="1"/>
    <col min="11525" max="11525" width="3.69140625" customWidth="1"/>
    <col min="11526" max="11526" width="3.15234375" customWidth="1"/>
    <col min="11527" max="11527" width="6.15234375" customWidth="1"/>
    <col min="11528" max="11528" width="5.53515625" customWidth="1"/>
    <col min="11529" max="11529" width="3.15234375" customWidth="1"/>
    <col min="11530" max="11530" width="4.69140625" customWidth="1"/>
    <col min="11531" max="11531" width="3.69140625" customWidth="1"/>
    <col min="11532" max="11532" width="3.53515625" customWidth="1"/>
    <col min="11533" max="11535" width="3.15234375" customWidth="1"/>
    <col min="11536" max="11536" width="13.53515625" customWidth="1"/>
    <col min="11537" max="11537" width="3.69140625" customWidth="1"/>
    <col min="11538" max="11538" width="3.15234375" customWidth="1"/>
    <col min="11539" max="11539" width="8.15234375" customWidth="1"/>
    <col min="11540" max="11542" width="3.15234375" customWidth="1"/>
    <col min="11543" max="11543" width="5" customWidth="1"/>
    <col min="11544" max="11545" width="3.15234375" customWidth="1"/>
    <col min="11546" max="11546" width="3" customWidth="1"/>
    <col min="11778" max="11778" width="2.53515625" customWidth="1"/>
    <col min="11779" max="11779" width="3" customWidth="1"/>
    <col min="11780" max="11780" width="13.53515625" customWidth="1"/>
    <col min="11781" max="11781" width="3.69140625" customWidth="1"/>
    <col min="11782" max="11782" width="3.15234375" customWidth="1"/>
    <col min="11783" max="11783" width="6.15234375" customWidth="1"/>
    <col min="11784" max="11784" width="5.53515625" customWidth="1"/>
    <col min="11785" max="11785" width="3.15234375" customWidth="1"/>
    <col min="11786" max="11786" width="4.69140625" customWidth="1"/>
    <col min="11787" max="11787" width="3.69140625" customWidth="1"/>
    <col min="11788" max="11788" width="3.53515625" customWidth="1"/>
    <col min="11789" max="11791" width="3.15234375" customWidth="1"/>
    <col min="11792" max="11792" width="13.53515625" customWidth="1"/>
    <col min="11793" max="11793" width="3.69140625" customWidth="1"/>
    <col min="11794" max="11794" width="3.15234375" customWidth="1"/>
    <col min="11795" max="11795" width="8.15234375" customWidth="1"/>
    <col min="11796" max="11798" width="3.15234375" customWidth="1"/>
    <col min="11799" max="11799" width="5" customWidth="1"/>
    <col min="11800" max="11801" width="3.15234375" customWidth="1"/>
    <col min="11802" max="11802" width="3" customWidth="1"/>
    <col min="12034" max="12034" width="2.53515625" customWidth="1"/>
    <col min="12035" max="12035" width="3" customWidth="1"/>
    <col min="12036" max="12036" width="13.53515625" customWidth="1"/>
    <col min="12037" max="12037" width="3.69140625" customWidth="1"/>
    <col min="12038" max="12038" width="3.15234375" customWidth="1"/>
    <col min="12039" max="12039" width="6.15234375" customWidth="1"/>
    <col min="12040" max="12040" width="5.53515625" customWidth="1"/>
    <col min="12041" max="12041" width="3.15234375" customWidth="1"/>
    <col min="12042" max="12042" width="4.69140625" customWidth="1"/>
    <col min="12043" max="12043" width="3.69140625" customWidth="1"/>
    <col min="12044" max="12044" width="3.53515625" customWidth="1"/>
    <col min="12045" max="12047" width="3.15234375" customWidth="1"/>
    <col min="12048" max="12048" width="13.53515625" customWidth="1"/>
    <col min="12049" max="12049" width="3.69140625" customWidth="1"/>
    <col min="12050" max="12050" width="3.15234375" customWidth="1"/>
    <col min="12051" max="12051" width="8.15234375" customWidth="1"/>
    <col min="12052" max="12054" width="3.15234375" customWidth="1"/>
    <col min="12055" max="12055" width="5" customWidth="1"/>
    <col min="12056" max="12057" width="3.15234375" customWidth="1"/>
    <col min="12058" max="12058" width="3" customWidth="1"/>
    <col min="12290" max="12290" width="2.53515625" customWidth="1"/>
    <col min="12291" max="12291" width="3" customWidth="1"/>
    <col min="12292" max="12292" width="13.53515625" customWidth="1"/>
    <col min="12293" max="12293" width="3.69140625" customWidth="1"/>
    <col min="12294" max="12294" width="3.15234375" customWidth="1"/>
    <col min="12295" max="12295" width="6.15234375" customWidth="1"/>
    <col min="12296" max="12296" width="5.53515625" customWidth="1"/>
    <col min="12297" max="12297" width="3.15234375" customWidth="1"/>
    <col min="12298" max="12298" width="4.69140625" customWidth="1"/>
    <col min="12299" max="12299" width="3.69140625" customWidth="1"/>
    <col min="12300" max="12300" width="3.53515625" customWidth="1"/>
    <col min="12301" max="12303" width="3.15234375" customWidth="1"/>
    <col min="12304" max="12304" width="13.53515625" customWidth="1"/>
    <col min="12305" max="12305" width="3.69140625" customWidth="1"/>
    <col min="12306" max="12306" width="3.15234375" customWidth="1"/>
    <col min="12307" max="12307" width="8.15234375" customWidth="1"/>
    <col min="12308" max="12310" width="3.15234375" customWidth="1"/>
    <col min="12311" max="12311" width="5" customWidth="1"/>
    <col min="12312" max="12313" width="3.15234375" customWidth="1"/>
    <col min="12314" max="12314" width="3" customWidth="1"/>
    <col min="12546" max="12546" width="2.53515625" customWidth="1"/>
    <col min="12547" max="12547" width="3" customWidth="1"/>
    <col min="12548" max="12548" width="13.53515625" customWidth="1"/>
    <col min="12549" max="12549" width="3.69140625" customWidth="1"/>
    <col min="12550" max="12550" width="3.15234375" customWidth="1"/>
    <col min="12551" max="12551" width="6.15234375" customWidth="1"/>
    <col min="12552" max="12552" width="5.53515625" customWidth="1"/>
    <col min="12553" max="12553" width="3.15234375" customWidth="1"/>
    <col min="12554" max="12554" width="4.69140625" customWidth="1"/>
    <col min="12555" max="12555" width="3.69140625" customWidth="1"/>
    <col min="12556" max="12556" width="3.53515625" customWidth="1"/>
    <col min="12557" max="12559" width="3.15234375" customWidth="1"/>
    <col min="12560" max="12560" width="13.53515625" customWidth="1"/>
    <col min="12561" max="12561" width="3.69140625" customWidth="1"/>
    <col min="12562" max="12562" width="3.15234375" customWidth="1"/>
    <col min="12563" max="12563" width="8.15234375" customWidth="1"/>
    <col min="12564" max="12566" width="3.15234375" customWidth="1"/>
    <col min="12567" max="12567" width="5" customWidth="1"/>
    <col min="12568" max="12569" width="3.15234375" customWidth="1"/>
    <col min="12570" max="12570" width="3" customWidth="1"/>
    <col min="12802" max="12802" width="2.53515625" customWidth="1"/>
    <col min="12803" max="12803" width="3" customWidth="1"/>
    <col min="12804" max="12804" width="13.53515625" customWidth="1"/>
    <col min="12805" max="12805" width="3.69140625" customWidth="1"/>
    <col min="12806" max="12806" width="3.15234375" customWidth="1"/>
    <col min="12807" max="12807" width="6.15234375" customWidth="1"/>
    <col min="12808" max="12808" width="5.53515625" customWidth="1"/>
    <col min="12809" max="12809" width="3.15234375" customWidth="1"/>
    <col min="12810" max="12810" width="4.69140625" customWidth="1"/>
    <col min="12811" max="12811" width="3.69140625" customWidth="1"/>
    <col min="12812" max="12812" width="3.53515625" customWidth="1"/>
    <col min="12813" max="12815" width="3.15234375" customWidth="1"/>
    <col min="12816" max="12816" width="13.53515625" customWidth="1"/>
    <col min="12817" max="12817" width="3.69140625" customWidth="1"/>
    <col min="12818" max="12818" width="3.15234375" customWidth="1"/>
    <col min="12819" max="12819" width="8.15234375" customWidth="1"/>
    <col min="12820" max="12822" width="3.15234375" customWidth="1"/>
    <col min="12823" max="12823" width="5" customWidth="1"/>
    <col min="12824" max="12825" width="3.15234375" customWidth="1"/>
    <col min="12826" max="12826" width="3" customWidth="1"/>
    <col min="13058" max="13058" width="2.53515625" customWidth="1"/>
    <col min="13059" max="13059" width="3" customWidth="1"/>
    <col min="13060" max="13060" width="13.53515625" customWidth="1"/>
    <col min="13061" max="13061" width="3.69140625" customWidth="1"/>
    <col min="13062" max="13062" width="3.15234375" customWidth="1"/>
    <col min="13063" max="13063" width="6.15234375" customWidth="1"/>
    <col min="13064" max="13064" width="5.53515625" customWidth="1"/>
    <col min="13065" max="13065" width="3.15234375" customWidth="1"/>
    <col min="13066" max="13066" width="4.69140625" customWidth="1"/>
    <col min="13067" max="13067" width="3.69140625" customWidth="1"/>
    <col min="13068" max="13068" width="3.53515625" customWidth="1"/>
    <col min="13069" max="13071" width="3.15234375" customWidth="1"/>
    <col min="13072" max="13072" width="13.53515625" customWidth="1"/>
    <col min="13073" max="13073" width="3.69140625" customWidth="1"/>
    <col min="13074" max="13074" width="3.15234375" customWidth="1"/>
    <col min="13075" max="13075" width="8.15234375" customWidth="1"/>
    <col min="13076" max="13078" width="3.15234375" customWidth="1"/>
    <col min="13079" max="13079" width="5" customWidth="1"/>
    <col min="13080" max="13081" width="3.15234375" customWidth="1"/>
    <col min="13082" max="13082" width="3" customWidth="1"/>
    <col min="13314" max="13314" width="2.53515625" customWidth="1"/>
    <col min="13315" max="13315" width="3" customWidth="1"/>
    <col min="13316" max="13316" width="13.53515625" customWidth="1"/>
    <col min="13317" max="13317" width="3.69140625" customWidth="1"/>
    <col min="13318" max="13318" width="3.15234375" customWidth="1"/>
    <col min="13319" max="13319" width="6.15234375" customWidth="1"/>
    <col min="13320" max="13320" width="5.53515625" customWidth="1"/>
    <col min="13321" max="13321" width="3.15234375" customWidth="1"/>
    <col min="13322" max="13322" width="4.69140625" customWidth="1"/>
    <col min="13323" max="13323" width="3.69140625" customWidth="1"/>
    <col min="13324" max="13324" width="3.53515625" customWidth="1"/>
    <col min="13325" max="13327" width="3.15234375" customWidth="1"/>
    <col min="13328" max="13328" width="13.53515625" customWidth="1"/>
    <col min="13329" max="13329" width="3.69140625" customWidth="1"/>
    <col min="13330" max="13330" width="3.15234375" customWidth="1"/>
    <col min="13331" max="13331" width="8.15234375" customWidth="1"/>
    <col min="13332" max="13334" width="3.15234375" customWidth="1"/>
    <col min="13335" max="13335" width="5" customWidth="1"/>
    <col min="13336" max="13337" width="3.15234375" customWidth="1"/>
    <col min="13338" max="13338" width="3" customWidth="1"/>
    <col min="13570" max="13570" width="2.53515625" customWidth="1"/>
    <col min="13571" max="13571" width="3" customWidth="1"/>
    <col min="13572" max="13572" width="13.53515625" customWidth="1"/>
    <col min="13573" max="13573" width="3.69140625" customWidth="1"/>
    <col min="13574" max="13574" width="3.15234375" customWidth="1"/>
    <col min="13575" max="13575" width="6.15234375" customWidth="1"/>
    <col min="13576" max="13576" width="5.53515625" customWidth="1"/>
    <col min="13577" max="13577" width="3.15234375" customWidth="1"/>
    <col min="13578" max="13578" width="4.69140625" customWidth="1"/>
    <col min="13579" max="13579" width="3.69140625" customWidth="1"/>
    <col min="13580" max="13580" width="3.53515625" customWidth="1"/>
    <col min="13581" max="13583" width="3.15234375" customWidth="1"/>
    <col min="13584" max="13584" width="13.53515625" customWidth="1"/>
    <col min="13585" max="13585" width="3.69140625" customWidth="1"/>
    <col min="13586" max="13586" width="3.15234375" customWidth="1"/>
    <col min="13587" max="13587" width="8.15234375" customWidth="1"/>
    <col min="13588" max="13590" width="3.15234375" customWidth="1"/>
    <col min="13591" max="13591" width="5" customWidth="1"/>
    <col min="13592" max="13593" width="3.15234375" customWidth="1"/>
    <col min="13594" max="13594" width="3" customWidth="1"/>
    <col min="13826" max="13826" width="2.53515625" customWidth="1"/>
    <col min="13827" max="13827" width="3" customWidth="1"/>
    <col min="13828" max="13828" width="13.53515625" customWidth="1"/>
    <col min="13829" max="13829" width="3.69140625" customWidth="1"/>
    <col min="13830" max="13830" width="3.15234375" customWidth="1"/>
    <col min="13831" max="13831" width="6.15234375" customWidth="1"/>
    <col min="13832" max="13832" width="5.53515625" customWidth="1"/>
    <col min="13833" max="13833" width="3.15234375" customWidth="1"/>
    <col min="13834" max="13834" width="4.69140625" customWidth="1"/>
    <col min="13835" max="13835" width="3.69140625" customWidth="1"/>
    <col min="13836" max="13836" width="3.53515625" customWidth="1"/>
    <col min="13837" max="13839" width="3.15234375" customWidth="1"/>
    <col min="13840" max="13840" width="13.53515625" customWidth="1"/>
    <col min="13841" max="13841" width="3.69140625" customWidth="1"/>
    <col min="13842" max="13842" width="3.15234375" customWidth="1"/>
    <col min="13843" max="13843" width="8.15234375" customWidth="1"/>
    <col min="13844" max="13846" width="3.15234375" customWidth="1"/>
    <col min="13847" max="13847" width="5" customWidth="1"/>
    <col min="13848" max="13849" width="3.15234375" customWidth="1"/>
    <col min="13850" max="13850" width="3" customWidth="1"/>
    <col min="14082" max="14082" width="2.53515625" customWidth="1"/>
    <col min="14083" max="14083" width="3" customWidth="1"/>
    <col min="14084" max="14084" width="13.53515625" customWidth="1"/>
    <col min="14085" max="14085" width="3.69140625" customWidth="1"/>
    <col min="14086" max="14086" width="3.15234375" customWidth="1"/>
    <col min="14087" max="14087" width="6.15234375" customWidth="1"/>
    <col min="14088" max="14088" width="5.53515625" customWidth="1"/>
    <col min="14089" max="14089" width="3.15234375" customWidth="1"/>
    <col min="14090" max="14090" width="4.69140625" customWidth="1"/>
    <col min="14091" max="14091" width="3.69140625" customWidth="1"/>
    <col min="14092" max="14092" width="3.53515625" customWidth="1"/>
    <col min="14093" max="14095" width="3.15234375" customWidth="1"/>
    <col min="14096" max="14096" width="13.53515625" customWidth="1"/>
    <col min="14097" max="14097" width="3.69140625" customWidth="1"/>
    <col min="14098" max="14098" width="3.15234375" customWidth="1"/>
    <col min="14099" max="14099" width="8.15234375" customWidth="1"/>
    <col min="14100" max="14102" width="3.15234375" customWidth="1"/>
    <col min="14103" max="14103" width="5" customWidth="1"/>
    <col min="14104" max="14105" width="3.15234375" customWidth="1"/>
    <col min="14106" max="14106" width="3" customWidth="1"/>
    <col min="14338" max="14338" width="2.53515625" customWidth="1"/>
    <col min="14339" max="14339" width="3" customWidth="1"/>
    <col min="14340" max="14340" width="13.53515625" customWidth="1"/>
    <col min="14341" max="14341" width="3.69140625" customWidth="1"/>
    <col min="14342" max="14342" width="3.15234375" customWidth="1"/>
    <col min="14343" max="14343" width="6.15234375" customWidth="1"/>
    <col min="14344" max="14344" width="5.53515625" customWidth="1"/>
    <col min="14345" max="14345" width="3.15234375" customWidth="1"/>
    <col min="14346" max="14346" width="4.69140625" customWidth="1"/>
    <col min="14347" max="14347" width="3.69140625" customWidth="1"/>
    <col min="14348" max="14348" width="3.53515625" customWidth="1"/>
    <col min="14349" max="14351" width="3.15234375" customWidth="1"/>
    <col min="14352" max="14352" width="13.53515625" customWidth="1"/>
    <col min="14353" max="14353" width="3.69140625" customWidth="1"/>
    <col min="14354" max="14354" width="3.15234375" customWidth="1"/>
    <col min="14355" max="14355" width="8.15234375" customWidth="1"/>
    <col min="14356" max="14358" width="3.15234375" customWidth="1"/>
    <col min="14359" max="14359" width="5" customWidth="1"/>
    <col min="14360" max="14361" width="3.15234375" customWidth="1"/>
    <col min="14362" max="14362" width="3" customWidth="1"/>
    <col min="14594" max="14594" width="2.53515625" customWidth="1"/>
    <col min="14595" max="14595" width="3" customWidth="1"/>
    <col min="14596" max="14596" width="13.53515625" customWidth="1"/>
    <col min="14597" max="14597" width="3.69140625" customWidth="1"/>
    <col min="14598" max="14598" width="3.15234375" customWidth="1"/>
    <col min="14599" max="14599" width="6.15234375" customWidth="1"/>
    <col min="14600" max="14600" width="5.53515625" customWidth="1"/>
    <col min="14601" max="14601" width="3.15234375" customWidth="1"/>
    <col min="14602" max="14602" width="4.69140625" customWidth="1"/>
    <col min="14603" max="14603" width="3.69140625" customWidth="1"/>
    <col min="14604" max="14604" width="3.53515625" customWidth="1"/>
    <col min="14605" max="14607" width="3.15234375" customWidth="1"/>
    <col min="14608" max="14608" width="13.53515625" customWidth="1"/>
    <col min="14609" max="14609" width="3.69140625" customWidth="1"/>
    <col min="14610" max="14610" width="3.15234375" customWidth="1"/>
    <col min="14611" max="14611" width="8.15234375" customWidth="1"/>
    <col min="14612" max="14614" width="3.15234375" customWidth="1"/>
    <col min="14615" max="14615" width="5" customWidth="1"/>
    <col min="14616" max="14617" width="3.15234375" customWidth="1"/>
    <col min="14618" max="14618" width="3" customWidth="1"/>
    <col min="14850" max="14850" width="2.53515625" customWidth="1"/>
    <col min="14851" max="14851" width="3" customWidth="1"/>
    <col min="14852" max="14852" width="13.53515625" customWidth="1"/>
    <col min="14853" max="14853" width="3.69140625" customWidth="1"/>
    <col min="14854" max="14854" width="3.15234375" customWidth="1"/>
    <col min="14855" max="14855" width="6.15234375" customWidth="1"/>
    <col min="14856" max="14856" width="5.53515625" customWidth="1"/>
    <col min="14857" max="14857" width="3.15234375" customWidth="1"/>
    <col min="14858" max="14858" width="4.69140625" customWidth="1"/>
    <col min="14859" max="14859" width="3.69140625" customWidth="1"/>
    <col min="14860" max="14860" width="3.53515625" customWidth="1"/>
    <col min="14861" max="14863" width="3.15234375" customWidth="1"/>
    <col min="14864" max="14864" width="13.53515625" customWidth="1"/>
    <col min="14865" max="14865" width="3.69140625" customWidth="1"/>
    <col min="14866" max="14866" width="3.15234375" customWidth="1"/>
    <col min="14867" max="14867" width="8.15234375" customWidth="1"/>
    <col min="14868" max="14870" width="3.15234375" customWidth="1"/>
    <col min="14871" max="14871" width="5" customWidth="1"/>
    <col min="14872" max="14873" width="3.15234375" customWidth="1"/>
    <col min="14874" max="14874" width="3" customWidth="1"/>
    <col min="15106" max="15106" width="2.53515625" customWidth="1"/>
    <col min="15107" max="15107" width="3" customWidth="1"/>
    <col min="15108" max="15108" width="13.53515625" customWidth="1"/>
    <col min="15109" max="15109" width="3.69140625" customWidth="1"/>
    <col min="15110" max="15110" width="3.15234375" customWidth="1"/>
    <col min="15111" max="15111" width="6.15234375" customWidth="1"/>
    <col min="15112" max="15112" width="5.53515625" customWidth="1"/>
    <col min="15113" max="15113" width="3.15234375" customWidth="1"/>
    <col min="15114" max="15114" width="4.69140625" customWidth="1"/>
    <col min="15115" max="15115" width="3.69140625" customWidth="1"/>
    <col min="15116" max="15116" width="3.53515625" customWidth="1"/>
    <col min="15117" max="15119" width="3.15234375" customWidth="1"/>
    <col min="15120" max="15120" width="13.53515625" customWidth="1"/>
    <col min="15121" max="15121" width="3.69140625" customWidth="1"/>
    <col min="15122" max="15122" width="3.15234375" customWidth="1"/>
    <col min="15123" max="15123" width="8.15234375" customWidth="1"/>
    <col min="15124" max="15126" width="3.15234375" customWidth="1"/>
    <col min="15127" max="15127" width="5" customWidth="1"/>
    <col min="15128" max="15129" width="3.15234375" customWidth="1"/>
    <col min="15130" max="15130" width="3" customWidth="1"/>
    <col min="15362" max="15362" width="2.53515625" customWidth="1"/>
    <col min="15363" max="15363" width="3" customWidth="1"/>
    <col min="15364" max="15364" width="13.53515625" customWidth="1"/>
    <col min="15365" max="15365" width="3.69140625" customWidth="1"/>
    <col min="15366" max="15366" width="3.15234375" customWidth="1"/>
    <col min="15367" max="15367" width="6.15234375" customWidth="1"/>
    <col min="15368" max="15368" width="5.53515625" customWidth="1"/>
    <col min="15369" max="15369" width="3.15234375" customWidth="1"/>
    <col min="15370" max="15370" width="4.69140625" customWidth="1"/>
    <col min="15371" max="15371" width="3.69140625" customWidth="1"/>
    <col min="15372" max="15372" width="3.53515625" customWidth="1"/>
    <col min="15373" max="15375" width="3.15234375" customWidth="1"/>
    <col min="15376" max="15376" width="13.53515625" customWidth="1"/>
    <col min="15377" max="15377" width="3.69140625" customWidth="1"/>
    <col min="15378" max="15378" width="3.15234375" customWidth="1"/>
    <col min="15379" max="15379" width="8.15234375" customWidth="1"/>
    <col min="15380" max="15382" width="3.15234375" customWidth="1"/>
    <col min="15383" max="15383" width="5" customWidth="1"/>
    <col min="15384" max="15385" width="3.15234375" customWidth="1"/>
    <col min="15386" max="15386" width="3" customWidth="1"/>
    <col min="15618" max="15618" width="2.53515625" customWidth="1"/>
    <col min="15619" max="15619" width="3" customWidth="1"/>
    <col min="15620" max="15620" width="13.53515625" customWidth="1"/>
    <col min="15621" max="15621" width="3.69140625" customWidth="1"/>
    <col min="15622" max="15622" width="3.15234375" customWidth="1"/>
    <col min="15623" max="15623" width="6.15234375" customWidth="1"/>
    <col min="15624" max="15624" width="5.53515625" customWidth="1"/>
    <col min="15625" max="15625" width="3.15234375" customWidth="1"/>
    <col min="15626" max="15626" width="4.69140625" customWidth="1"/>
    <col min="15627" max="15627" width="3.69140625" customWidth="1"/>
    <col min="15628" max="15628" width="3.53515625" customWidth="1"/>
    <col min="15629" max="15631" width="3.15234375" customWidth="1"/>
    <col min="15632" max="15632" width="13.53515625" customWidth="1"/>
    <col min="15633" max="15633" width="3.69140625" customWidth="1"/>
    <col min="15634" max="15634" width="3.15234375" customWidth="1"/>
    <col min="15635" max="15635" width="8.15234375" customWidth="1"/>
    <col min="15636" max="15638" width="3.15234375" customWidth="1"/>
    <col min="15639" max="15639" width="5" customWidth="1"/>
    <col min="15640" max="15641" width="3.15234375" customWidth="1"/>
    <col min="15642" max="15642" width="3" customWidth="1"/>
    <col min="15874" max="15874" width="2.53515625" customWidth="1"/>
    <col min="15875" max="15875" width="3" customWidth="1"/>
    <col min="15876" max="15876" width="13.53515625" customWidth="1"/>
    <col min="15877" max="15877" width="3.69140625" customWidth="1"/>
    <col min="15878" max="15878" width="3.15234375" customWidth="1"/>
    <col min="15879" max="15879" width="6.15234375" customWidth="1"/>
    <col min="15880" max="15880" width="5.53515625" customWidth="1"/>
    <col min="15881" max="15881" width="3.15234375" customWidth="1"/>
    <col min="15882" max="15882" width="4.69140625" customWidth="1"/>
    <col min="15883" max="15883" width="3.69140625" customWidth="1"/>
    <col min="15884" max="15884" width="3.53515625" customWidth="1"/>
    <col min="15885" max="15887" width="3.15234375" customWidth="1"/>
    <col min="15888" max="15888" width="13.53515625" customWidth="1"/>
    <col min="15889" max="15889" width="3.69140625" customWidth="1"/>
    <col min="15890" max="15890" width="3.15234375" customWidth="1"/>
    <col min="15891" max="15891" width="8.15234375" customWidth="1"/>
    <col min="15892" max="15894" width="3.15234375" customWidth="1"/>
    <col min="15895" max="15895" width="5" customWidth="1"/>
    <col min="15896" max="15897" width="3.15234375" customWidth="1"/>
    <col min="15898" max="15898" width="3" customWidth="1"/>
    <col min="16130" max="16130" width="2.53515625" customWidth="1"/>
    <col min="16131" max="16131" width="3" customWidth="1"/>
    <col min="16132" max="16132" width="13.53515625" customWidth="1"/>
    <col min="16133" max="16133" width="3.69140625" customWidth="1"/>
    <col min="16134" max="16134" width="3.15234375" customWidth="1"/>
    <col min="16135" max="16135" width="6.15234375" customWidth="1"/>
    <col min="16136" max="16136" width="5.53515625" customWidth="1"/>
    <col min="16137" max="16137" width="3.15234375" customWidth="1"/>
    <col min="16138" max="16138" width="4.69140625" customWidth="1"/>
    <col min="16139" max="16139" width="3.69140625" customWidth="1"/>
    <col min="16140" max="16140" width="3.53515625" customWidth="1"/>
    <col min="16141" max="16143" width="3.15234375" customWidth="1"/>
    <col min="16144" max="16144" width="13.53515625" customWidth="1"/>
    <col min="16145" max="16145" width="3.69140625" customWidth="1"/>
    <col min="16146" max="16146" width="3.15234375" customWidth="1"/>
    <col min="16147" max="16147" width="8.15234375" customWidth="1"/>
    <col min="16148" max="16150" width="3.15234375" customWidth="1"/>
    <col min="16151" max="16151" width="5" customWidth="1"/>
    <col min="16152" max="16153" width="3.15234375" customWidth="1"/>
    <col min="16154" max="16154" width="3" customWidth="1"/>
  </cols>
  <sheetData>
    <row r="1" spans="1:55" ht="19.5" customHeight="1" x14ac:dyDescent="0.3">
      <c r="A1" s="2"/>
      <c r="E1" s="1884" t="s">
        <v>1705</v>
      </c>
      <c r="F1" s="1884"/>
      <c r="G1" s="1884"/>
      <c r="H1" s="1884"/>
      <c r="I1" s="2439" t="s">
        <v>0</v>
      </c>
      <c r="J1" s="2439"/>
      <c r="K1" s="2439"/>
      <c r="L1" s="2439"/>
      <c r="M1" s="2427">
        <v>46091</v>
      </c>
      <c r="N1" s="2427"/>
      <c r="O1" s="2427"/>
      <c r="Q1" s="1118"/>
      <c r="R1" s="1118"/>
      <c r="S1" s="1118"/>
      <c r="T1" s="1118"/>
      <c r="U1" s="1118"/>
      <c r="V1" s="1118"/>
      <c r="W1" s="1118"/>
      <c r="X1" s="1118"/>
      <c r="Y1" s="1118"/>
      <c r="Z1" s="1118"/>
      <c r="BA1" s="618"/>
      <c r="BB1" s="619" t="s">
        <v>1878</v>
      </c>
      <c r="BC1" s="865"/>
    </row>
    <row r="2" spans="1:55" ht="19.5" customHeight="1" x14ac:dyDescent="0.3">
      <c r="A2" s="2"/>
      <c r="E2" s="1884"/>
      <c r="F2" s="1884"/>
      <c r="G2" s="1884"/>
      <c r="H2" s="1884"/>
      <c r="I2" s="2440" t="s">
        <v>2472</v>
      </c>
      <c r="J2" s="2440"/>
      <c r="K2" s="2440"/>
      <c r="L2" s="2440"/>
      <c r="M2" s="2440"/>
      <c r="N2" s="2440"/>
      <c r="O2" s="2440"/>
      <c r="P2" s="2443" t="s">
        <v>56</v>
      </c>
      <c r="Q2" s="2443"/>
      <c r="R2" s="2443"/>
      <c r="S2" s="2443"/>
      <c r="T2" s="2443"/>
      <c r="U2" s="2443"/>
      <c r="V2" s="2443"/>
      <c r="W2" s="2443"/>
      <c r="X2" s="2443"/>
      <c r="Y2" s="2443"/>
      <c r="Z2" s="2443"/>
      <c r="BA2" s="618"/>
      <c r="BB2" s="618"/>
      <c r="BC2" s="865"/>
    </row>
    <row r="3" spans="1:55" ht="19.5" customHeight="1" x14ac:dyDescent="0.3">
      <c r="A3" s="2"/>
      <c r="E3" s="1884"/>
      <c r="F3" s="1884"/>
      <c r="G3" s="1884"/>
      <c r="H3" s="1884"/>
      <c r="J3" s="2441" t="s">
        <v>2389</v>
      </c>
      <c r="K3" s="2441"/>
      <c r="L3" s="2441"/>
      <c r="M3" s="2441"/>
      <c r="N3" s="2441"/>
      <c r="O3" s="2441"/>
      <c r="P3" s="2441"/>
      <c r="Q3" s="2441"/>
      <c r="R3" s="2441"/>
      <c r="S3" s="2441"/>
      <c r="T3" s="2441"/>
      <c r="U3" s="2441"/>
      <c r="V3" s="2441"/>
      <c r="W3" s="2441"/>
      <c r="X3" s="2441"/>
      <c r="Y3" s="2441"/>
      <c r="Z3" s="2441"/>
      <c r="BA3" s="618"/>
      <c r="BB3" s="620" t="s">
        <v>1882</v>
      </c>
      <c r="BC3" s="865"/>
    </row>
    <row r="4" spans="1:55" ht="19.5" customHeight="1" thickBot="1" x14ac:dyDescent="0.35">
      <c r="B4" s="48"/>
      <c r="C4" s="48"/>
      <c r="D4" s="48"/>
      <c r="E4" s="1072"/>
      <c r="F4" s="1072"/>
      <c r="G4" s="1072"/>
      <c r="H4" s="1072"/>
      <c r="I4" s="1143"/>
      <c r="J4" s="2441"/>
      <c r="K4" s="2441"/>
      <c r="L4" s="2441"/>
      <c r="M4" s="2441"/>
      <c r="N4" s="2441"/>
      <c r="O4" s="2441"/>
      <c r="P4" s="2441"/>
      <c r="Q4" s="2441"/>
      <c r="R4" s="2441"/>
      <c r="S4" s="2441"/>
      <c r="T4" s="2441"/>
      <c r="U4" s="2441"/>
      <c r="V4" s="2441"/>
      <c r="W4" s="2441"/>
      <c r="X4" s="2441"/>
      <c r="Y4" s="2441"/>
      <c r="Z4" s="2441"/>
      <c r="AA4" s="95"/>
      <c r="AB4" s="95"/>
      <c r="BA4" s="618"/>
      <c r="BB4" s="802" t="s">
        <v>2211</v>
      </c>
      <c r="BC4" s="884">
        <f>+Application!G9</f>
        <v>0</v>
      </c>
    </row>
    <row r="5" spans="1:55" ht="19.5" customHeight="1" thickBot="1" x14ac:dyDescent="0.4">
      <c r="B5" s="49"/>
      <c r="C5" s="18"/>
      <c r="D5" s="19"/>
      <c r="E5" s="1072"/>
      <c r="F5" s="1072"/>
      <c r="G5" s="1072"/>
      <c r="H5" s="1072"/>
      <c r="I5" s="48"/>
      <c r="J5" s="4425" t="s">
        <v>36</v>
      </c>
      <c r="K5" s="4426"/>
      <c r="L5" s="5049">
        <f>+Application!G11</f>
        <v>0</v>
      </c>
      <c r="M5" s="5050"/>
      <c r="N5" s="5050"/>
      <c r="O5" s="5050"/>
      <c r="P5" s="5050"/>
      <c r="Q5" s="5051" t="s">
        <v>32</v>
      </c>
      <c r="R5" s="5052"/>
      <c r="S5" s="5053"/>
      <c r="T5" s="5054"/>
      <c r="U5" s="5054"/>
      <c r="V5" s="5051" t="s">
        <v>58</v>
      </c>
      <c r="W5" s="5052"/>
      <c r="X5" s="5055"/>
      <c r="Y5" s="5054"/>
      <c r="Z5" s="5056"/>
      <c r="BA5" s="882"/>
      <c r="BB5" s="845" t="s">
        <v>2212</v>
      </c>
      <c r="BC5" s="884"/>
    </row>
    <row r="6" spans="1:55" ht="19.5" customHeight="1" x14ac:dyDescent="0.3">
      <c r="B6" s="4455"/>
      <c r="C6" s="4455"/>
      <c r="D6" s="4455"/>
      <c r="E6" s="4455"/>
      <c r="F6" s="5014" t="s">
        <v>1717</v>
      </c>
      <c r="G6" s="5015"/>
      <c r="H6" s="5015"/>
      <c r="I6" s="5016"/>
      <c r="J6" s="5020" t="str">
        <f>+Application!G23</f>
        <v>1234 maple</v>
      </c>
      <c r="K6" s="5021"/>
      <c r="L6" s="5021"/>
      <c r="M6" s="5021"/>
      <c r="N6" s="5021"/>
      <c r="O6" s="5021"/>
      <c r="P6" s="5021"/>
      <c r="Q6" s="5021"/>
      <c r="R6" s="5021"/>
      <c r="S6" s="5021"/>
      <c r="T6" s="5021"/>
      <c r="U6" s="5021"/>
      <c r="V6" s="5021"/>
      <c r="W6" s="5021"/>
      <c r="X6" s="5021"/>
      <c r="Y6" s="5021"/>
      <c r="Z6" s="5022"/>
      <c r="BA6" s="882"/>
      <c r="BB6" s="845" t="s">
        <v>2213</v>
      </c>
      <c r="BC6" s="884"/>
    </row>
    <row r="7" spans="1:55" ht="19.5" customHeight="1" thickBot="1" x14ac:dyDescent="0.35">
      <c r="B7" s="4455"/>
      <c r="C7" s="4455"/>
      <c r="D7" s="4455"/>
      <c r="E7" s="4455"/>
      <c r="F7" s="5017"/>
      <c r="G7" s="5018"/>
      <c r="H7" s="5018"/>
      <c r="I7" s="5019"/>
      <c r="J7" s="5023" t="str">
        <f>+Application!G24</f>
        <v>Toronto</v>
      </c>
      <c r="K7" s="5024"/>
      <c r="L7" s="5024"/>
      <c r="M7" s="5024"/>
      <c r="N7" s="5024"/>
      <c r="O7" s="5024"/>
      <c r="P7" s="5024"/>
      <c r="Q7" s="5024"/>
      <c r="R7" s="5024"/>
      <c r="S7" s="5024"/>
      <c r="T7" s="5024"/>
      <c r="U7" s="5024"/>
      <c r="V7" s="5024"/>
      <c r="W7" s="5024"/>
      <c r="X7" s="5024"/>
      <c r="Y7" s="5024"/>
      <c r="Z7" s="5025"/>
      <c r="BA7" s="882"/>
      <c r="BB7" s="845" t="s">
        <v>2214</v>
      </c>
      <c r="BC7" s="884"/>
    </row>
    <row r="8" spans="1:55" ht="19.5" customHeight="1" thickBot="1" x14ac:dyDescent="0.35">
      <c r="B8" s="1136"/>
      <c r="C8" s="1136"/>
      <c r="D8" s="1136"/>
      <c r="E8" s="1136"/>
      <c r="F8" s="59"/>
      <c r="G8" s="59"/>
      <c r="H8" s="59"/>
      <c r="I8"/>
      <c r="J8" s="1164"/>
      <c r="K8" s="1165"/>
      <c r="L8" s="1165"/>
      <c r="M8" s="1165"/>
      <c r="N8" s="1165"/>
      <c r="O8" s="1165"/>
      <c r="P8" s="1165"/>
      <c r="Q8" s="1165"/>
      <c r="R8" s="1165"/>
      <c r="S8" s="1165"/>
      <c r="T8" s="1165"/>
      <c r="U8" s="1165"/>
      <c r="V8" s="1165"/>
      <c r="W8" s="1165"/>
      <c r="X8" s="1165"/>
      <c r="Y8" s="1165"/>
      <c r="Z8" s="1165"/>
      <c r="BA8" s="882"/>
      <c r="BB8" s="845" t="s">
        <v>2215</v>
      </c>
      <c r="BC8" s="884"/>
    </row>
    <row r="9" spans="1:55" ht="19.5" customHeight="1" x14ac:dyDescent="0.3">
      <c r="B9" s="4771" t="s">
        <v>59</v>
      </c>
      <c r="C9" s="5026" t="s">
        <v>2684</v>
      </c>
      <c r="D9" s="5027"/>
      <c r="E9" s="5027"/>
      <c r="F9" s="5027"/>
      <c r="G9" s="5027"/>
      <c r="H9" s="5027"/>
      <c r="I9" s="5027"/>
      <c r="J9" s="5027"/>
      <c r="K9" s="5027"/>
      <c r="L9" s="5027"/>
      <c r="M9" s="5027"/>
      <c r="N9" s="5027"/>
      <c r="O9" s="5027"/>
      <c r="P9" s="5027"/>
      <c r="Q9" s="5027"/>
      <c r="R9" s="5027"/>
      <c r="S9" s="5027"/>
      <c r="T9" s="5027"/>
      <c r="U9" s="5027"/>
      <c r="V9" s="5027"/>
      <c r="W9" s="5027"/>
      <c r="X9" s="5027"/>
      <c r="Y9" s="5027"/>
      <c r="Z9" s="5028"/>
      <c r="AA9" s="95"/>
      <c r="AB9" s="95"/>
      <c r="BA9" s="868">
        <v>118</v>
      </c>
      <c r="BB9" s="845" t="s">
        <v>2216</v>
      </c>
      <c r="BC9" s="885">
        <f>+S30</f>
        <v>0</v>
      </c>
    </row>
    <row r="10" spans="1:55" ht="19.5" customHeight="1" x14ac:dyDescent="0.3">
      <c r="B10" s="4772"/>
      <c r="C10" s="5029"/>
      <c r="D10" s="5030"/>
      <c r="E10" s="5030"/>
      <c r="F10" s="5030"/>
      <c r="G10" s="5030"/>
      <c r="H10" s="5030"/>
      <c r="I10" s="5030"/>
      <c r="J10" s="5030"/>
      <c r="K10" s="5030"/>
      <c r="L10" s="5030"/>
      <c r="M10" s="5030"/>
      <c r="N10" s="5030"/>
      <c r="O10" s="5030"/>
      <c r="P10" s="5030"/>
      <c r="Q10" s="5030"/>
      <c r="R10" s="5030"/>
      <c r="S10" s="5030"/>
      <c r="T10" s="5030"/>
      <c r="U10" s="5030"/>
      <c r="V10" s="5030"/>
      <c r="W10" s="5030"/>
      <c r="X10" s="5030"/>
      <c r="Y10" s="5030"/>
      <c r="Z10" s="5031"/>
      <c r="AA10" s="95"/>
      <c r="AB10" s="95"/>
      <c r="BA10" s="868">
        <v>133</v>
      </c>
      <c r="BB10" s="845" t="s">
        <v>2217</v>
      </c>
      <c r="BC10" s="885" t="str">
        <f>+_xlfn.CONCAT(G49,"  ",G50)</f>
        <v xml:space="preserve">  </v>
      </c>
    </row>
    <row r="11" spans="1:55" ht="19.5" customHeight="1" x14ac:dyDescent="0.3">
      <c r="B11" s="4772"/>
      <c r="C11" s="4995">
        <v>100</v>
      </c>
      <c r="D11" s="4997" t="s">
        <v>293</v>
      </c>
      <c r="E11" s="4997"/>
      <c r="F11" s="4998"/>
      <c r="G11" s="5032">
        <f>+Application!H7</f>
        <v>0</v>
      </c>
      <c r="H11" s="5033"/>
      <c r="I11" s="5033"/>
      <c r="J11" s="5033"/>
      <c r="K11" s="5033"/>
      <c r="L11" s="5033"/>
      <c r="M11" s="5033"/>
      <c r="N11" s="5033"/>
      <c r="O11" s="5033"/>
      <c r="P11" s="5033"/>
      <c r="Q11" s="5033"/>
      <c r="R11" s="5033"/>
      <c r="S11" s="5036"/>
      <c r="T11" s="5037"/>
      <c r="U11" s="5037"/>
      <c r="V11" s="5037"/>
      <c r="W11" s="5037"/>
      <c r="X11" s="5037"/>
      <c r="Y11" s="5037"/>
      <c r="Z11" s="1173"/>
      <c r="BA11" s="868">
        <v>103</v>
      </c>
      <c r="BB11" s="845" t="s">
        <v>2218</v>
      </c>
      <c r="BC11" s="885" t="str">
        <f>+_xlfn.CONCAT(G16,"  ",G17)</f>
        <v xml:space="preserve">  </v>
      </c>
    </row>
    <row r="12" spans="1:55" ht="19.5" customHeight="1" x14ac:dyDescent="0.35">
      <c r="B12" s="4772"/>
      <c r="C12" s="4996"/>
      <c r="D12" s="5039">
        <f>+Application!E7</f>
        <v>0</v>
      </c>
      <c r="E12" s="5039"/>
      <c r="F12" s="5040"/>
      <c r="G12" s="5034"/>
      <c r="H12" s="5035"/>
      <c r="I12" s="5035"/>
      <c r="J12" s="5035"/>
      <c r="K12" s="5035"/>
      <c r="L12" s="5035"/>
      <c r="M12" s="5035"/>
      <c r="N12" s="5035"/>
      <c r="O12" s="5035"/>
      <c r="P12" s="5035"/>
      <c r="Q12" s="5035"/>
      <c r="R12" s="5035"/>
      <c r="S12" s="5038"/>
      <c r="T12" s="5038"/>
      <c r="U12" s="5038"/>
      <c r="V12" s="5038"/>
      <c r="W12" s="5038"/>
      <c r="X12" s="5038"/>
      <c r="Y12" s="5038"/>
      <c r="Z12" s="235"/>
      <c r="BA12" s="882"/>
      <c r="BB12" s="845" t="s">
        <v>2219</v>
      </c>
      <c r="BC12" s="884"/>
    </row>
    <row r="13" spans="1:55" ht="19.5" customHeight="1" x14ac:dyDescent="0.3">
      <c r="B13" s="4772"/>
      <c r="C13" s="4995">
        <v>101</v>
      </c>
      <c r="D13" s="4997" t="s">
        <v>294</v>
      </c>
      <c r="E13" s="4997"/>
      <c r="F13" s="4998"/>
      <c r="G13" s="5043">
        <f>+Application!G11</f>
        <v>0</v>
      </c>
      <c r="H13" s="5044"/>
      <c r="I13" s="5044"/>
      <c r="J13" s="5044"/>
      <c r="K13" s="5044"/>
      <c r="L13" s="5044"/>
      <c r="M13" s="5044"/>
      <c r="N13" s="5045"/>
      <c r="O13" s="4485">
        <v>102</v>
      </c>
      <c r="P13" s="4997" t="s">
        <v>61</v>
      </c>
      <c r="Q13" s="4997"/>
      <c r="R13" s="877"/>
      <c r="S13" s="5008">
        <f>Application!S11</f>
        <v>0</v>
      </c>
      <c r="T13" s="5009"/>
      <c r="U13" s="5009"/>
      <c r="V13" s="5009"/>
      <c r="W13" s="5009"/>
      <c r="X13" s="5009"/>
      <c r="Y13" s="5009"/>
      <c r="Z13" s="5010"/>
      <c r="BA13" s="868">
        <v>114</v>
      </c>
      <c r="BB13" s="845" t="s">
        <v>2220</v>
      </c>
      <c r="BC13" s="885">
        <f>+S26</f>
        <v>0</v>
      </c>
    </row>
    <row r="14" spans="1:55" ht="19.5" customHeight="1" thickBot="1" x14ac:dyDescent="0.35">
      <c r="B14" s="4773"/>
      <c r="C14" s="5041"/>
      <c r="D14" s="5007"/>
      <c r="E14" s="5007"/>
      <c r="F14" s="5042"/>
      <c r="G14" s="5046"/>
      <c r="H14" s="5047"/>
      <c r="I14" s="5047"/>
      <c r="J14" s="5047"/>
      <c r="K14" s="5047"/>
      <c r="L14" s="5047"/>
      <c r="M14" s="5047"/>
      <c r="N14" s="5048"/>
      <c r="O14" s="4542"/>
      <c r="P14" s="5007"/>
      <c r="Q14" s="5007"/>
      <c r="R14" s="1174"/>
      <c r="S14" s="5011">
        <f>Application!S12</f>
        <v>0</v>
      </c>
      <c r="T14" s="5012"/>
      <c r="U14" s="5012"/>
      <c r="V14" s="5012"/>
      <c r="W14" s="5012"/>
      <c r="X14" s="5012"/>
      <c r="Y14" s="5012"/>
      <c r="Z14" s="5013"/>
      <c r="BA14" s="868">
        <v>104</v>
      </c>
      <c r="BB14" s="845" t="s">
        <v>2221</v>
      </c>
      <c r="BC14" s="886">
        <f>+S16</f>
        <v>0</v>
      </c>
    </row>
    <row r="15" spans="1:55" ht="19.5" customHeight="1" thickBot="1" x14ac:dyDescent="0.35">
      <c r="B15" s="49"/>
      <c r="C15" s="1166"/>
      <c r="D15" s="1168"/>
      <c r="E15" s="1168"/>
      <c r="F15" s="1168"/>
      <c r="G15" s="1169"/>
      <c r="H15" s="1169"/>
      <c r="I15" s="1169"/>
      <c r="J15" s="1169"/>
      <c r="K15" s="1169"/>
      <c r="L15" s="1169"/>
      <c r="M15" s="1169"/>
      <c r="N15" s="1170"/>
      <c r="O15" s="1166"/>
      <c r="P15" s="1168"/>
      <c r="Q15" s="1168"/>
      <c r="R15" s="1171"/>
      <c r="S15" s="1167"/>
      <c r="T15" s="1167"/>
      <c r="U15" s="1167"/>
      <c r="V15" s="1167"/>
      <c r="W15" s="1167"/>
      <c r="X15" s="1167"/>
      <c r="Y15" s="1167"/>
      <c r="Z15" s="1167"/>
      <c r="BA15" s="868">
        <v>162</v>
      </c>
      <c r="BB15" s="845" t="s">
        <v>2222</v>
      </c>
      <c r="BC15" s="885">
        <f>+G66</f>
        <v>0</v>
      </c>
    </row>
    <row r="16" spans="1:55" ht="19.5" customHeight="1" x14ac:dyDescent="0.3">
      <c r="B16" s="4853" t="s">
        <v>1872</v>
      </c>
      <c r="C16" s="4532">
        <v>103</v>
      </c>
      <c r="D16" s="4854" t="s">
        <v>2390</v>
      </c>
      <c r="E16" s="4856" t="s">
        <v>1720</v>
      </c>
      <c r="F16" s="4857"/>
      <c r="G16" s="2399"/>
      <c r="H16" s="2400"/>
      <c r="I16" s="2400"/>
      <c r="J16" s="2400"/>
      <c r="K16" s="2400"/>
      <c r="L16" s="2400"/>
      <c r="M16" s="5096"/>
      <c r="N16" s="4578"/>
      <c r="O16" s="4532">
        <v>104</v>
      </c>
      <c r="P16" s="5087" t="s">
        <v>2475</v>
      </c>
      <c r="Q16" s="5087"/>
      <c r="R16" s="5088"/>
      <c r="S16" s="5121"/>
      <c r="T16" s="5122"/>
      <c r="U16" s="5122"/>
      <c r="V16" s="5122"/>
      <c r="W16" s="5122"/>
      <c r="X16" s="5122"/>
      <c r="Y16" s="5122"/>
      <c r="Z16" s="4695" t="s">
        <v>64</v>
      </c>
      <c r="BA16" s="882"/>
      <c r="BB16" s="845" t="s">
        <v>2223</v>
      </c>
      <c r="BC16" s="884"/>
    </row>
    <row r="17" spans="2:56" ht="19.5" customHeight="1" x14ac:dyDescent="0.3">
      <c r="B17" s="4772"/>
      <c r="C17" s="4486"/>
      <c r="D17" s="4855"/>
      <c r="E17" s="5085" t="s">
        <v>73</v>
      </c>
      <c r="F17" s="5086"/>
      <c r="G17" s="4805"/>
      <c r="H17" s="4806"/>
      <c r="I17" s="4806"/>
      <c r="J17" s="4806"/>
      <c r="K17" s="4806"/>
      <c r="L17" s="4806"/>
      <c r="M17" s="5105"/>
      <c r="N17" s="4501"/>
      <c r="O17" s="4486"/>
      <c r="P17" s="5089"/>
      <c r="Q17" s="5089"/>
      <c r="R17" s="5090"/>
      <c r="S17" s="5123"/>
      <c r="T17" s="5124"/>
      <c r="U17" s="5124"/>
      <c r="V17" s="5124"/>
      <c r="W17" s="5124"/>
      <c r="X17" s="5124"/>
      <c r="Y17" s="5124"/>
      <c r="Z17" s="4691"/>
      <c r="BA17" s="868">
        <v>109</v>
      </c>
      <c r="BB17" s="845" t="s">
        <v>2224</v>
      </c>
      <c r="BC17" s="1221">
        <f>+G22</f>
        <v>0</v>
      </c>
    </row>
    <row r="18" spans="2:56" ht="19.5" customHeight="1" x14ac:dyDescent="0.3">
      <c r="B18" s="4772"/>
      <c r="C18" s="4995">
        <v>105</v>
      </c>
      <c r="D18" s="4997" t="s">
        <v>2449</v>
      </c>
      <c r="E18" s="4997"/>
      <c r="F18" s="4998"/>
      <c r="G18" s="2120"/>
      <c r="H18" s="2121"/>
      <c r="I18" s="2121"/>
      <c r="J18" s="2121"/>
      <c r="K18" s="2121"/>
      <c r="L18" s="2121"/>
      <c r="M18" s="2121"/>
      <c r="N18" s="1191"/>
      <c r="O18" s="4490">
        <v>106</v>
      </c>
      <c r="P18" s="5059" t="s">
        <v>1725</v>
      </c>
      <c r="Q18" s="5060"/>
      <c r="R18" s="5061"/>
      <c r="S18" s="4710"/>
      <c r="T18" s="4711"/>
      <c r="U18" s="4711"/>
      <c r="V18" s="4711"/>
      <c r="W18" s="4711"/>
      <c r="X18" s="4711"/>
      <c r="Y18" s="4711"/>
      <c r="Z18" s="1208"/>
      <c r="BA18" s="868">
        <v>107</v>
      </c>
      <c r="BB18" s="845" t="s">
        <v>2225</v>
      </c>
      <c r="BC18" s="885">
        <f>+G20</f>
        <v>0</v>
      </c>
    </row>
    <row r="19" spans="2:56" ht="19.5" customHeight="1" x14ac:dyDescent="0.3">
      <c r="B19" s="4772"/>
      <c r="C19" s="4996"/>
      <c r="D19" s="4855"/>
      <c r="E19" s="4855"/>
      <c r="F19" s="4999"/>
      <c r="G19" s="3150"/>
      <c r="H19" s="3151"/>
      <c r="I19" s="3151"/>
      <c r="J19" s="3151"/>
      <c r="K19" s="3151"/>
      <c r="L19" s="3151"/>
      <c r="M19" s="3151"/>
      <c r="N19" s="1231"/>
      <c r="O19" s="4491"/>
      <c r="P19" s="4495" t="s">
        <v>2701</v>
      </c>
      <c r="Q19" s="4498"/>
      <c r="R19" s="4499"/>
      <c r="S19" s="4696"/>
      <c r="T19" s="4697"/>
      <c r="U19" s="4697"/>
      <c r="V19" s="4697"/>
      <c r="W19" s="4697"/>
      <c r="X19" s="4697"/>
      <c r="Y19" s="4697"/>
      <c r="Z19" s="1197" t="s">
        <v>64</v>
      </c>
      <c r="BA19" s="868">
        <v>234</v>
      </c>
      <c r="BB19" s="845" t="s">
        <v>2226</v>
      </c>
      <c r="BC19" s="885">
        <f>+S124</f>
        <v>0</v>
      </c>
    </row>
    <row r="20" spans="2:56" s="1" customFormat="1" ht="19.5" customHeight="1" x14ac:dyDescent="0.3">
      <c r="B20" s="4772"/>
      <c r="C20" s="4485">
        <v>107</v>
      </c>
      <c r="D20" s="5000" t="s">
        <v>2391</v>
      </c>
      <c r="E20" s="5001"/>
      <c r="F20" s="5002"/>
      <c r="G20" s="2120"/>
      <c r="H20" s="2121"/>
      <c r="I20" s="2121"/>
      <c r="J20" s="2121"/>
      <c r="K20" s="2121"/>
      <c r="L20" s="2121"/>
      <c r="M20" s="2121"/>
      <c r="N20" s="4500" t="s">
        <v>1427</v>
      </c>
      <c r="O20" s="5057">
        <v>108</v>
      </c>
      <c r="P20" s="4997" t="s">
        <v>2392</v>
      </c>
      <c r="Q20" s="5094"/>
      <c r="R20" s="5095"/>
      <c r="S20" s="2120"/>
      <c r="T20" s="2121"/>
      <c r="U20" s="2121"/>
      <c r="V20" s="2121"/>
      <c r="W20" s="2121"/>
      <c r="X20" s="2121"/>
      <c r="Y20" s="2121"/>
      <c r="Z20" s="4717" t="s">
        <v>2393</v>
      </c>
      <c r="AC20"/>
      <c r="AD20"/>
      <c r="AE20"/>
      <c r="AF20"/>
      <c r="AG20"/>
      <c r="BA20" s="868">
        <v>102</v>
      </c>
      <c r="BB20" s="845" t="s">
        <v>2227</v>
      </c>
      <c r="BC20" s="886">
        <f>+S14</f>
        <v>0</v>
      </c>
      <c r="BD20"/>
    </row>
    <row r="21" spans="2:56" s="1" customFormat="1" ht="19.5" customHeight="1" x14ac:dyDescent="0.3">
      <c r="B21" s="4772"/>
      <c r="C21" s="4486"/>
      <c r="D21" s="1172"/>
      <c r="E21" s="1196"/>
      <c r="F21" s="876"/>
      <c r="G21" s="5003"/>
      <c r="H21" s="5004"/>
      <c r="I21" s="5004"/>
      <c r="J21" s="5004"/>
      <c r="K21" s="5004"/>
      <c r="L21" s="5004"/>
      <c r="M21" s="5004"/>
      <c r="N21" s="4501"/>
      <c r="O21" s="5093"/>
      <c r="P21" s="4855"/>
      <c r="Q21" s="5085"/>
      <c r="R21" s="5086"/>
      <c r="S21" s="3150"/>
      <c r="T21" s="3151"/>
      <c r="U21" s="3151"/>
      <c r="V21" s="3151"/>
      <c r="W21" s="3151"/>
      <c r="X21" s="3151"/>
      <c r="Y21" s="3151"/>
      <c r="Z21" s="4718"/>
      <c r="AC21"/>
      <c r="AD21"/>
      <c r="AE21"/>
      <c r="AF21"/>
      <c r="AG21"/>
      <c r="BA21" s="882"/>
      <c r="BB21" s="845" t="s">
        <v>2228</v>
      </c>
      <c r="BC21" s="884"/>
      <c r="BD21"/>
    </row>
    <row r="22" spans="2:56" s="1" customFormat="1" ht="19.5" customHeight="1" x14ac:dyDescent="0.3">
      <c r="B22" s="4772"/>
      <c r="C22" s="4485">
        <v>109</v>
      </c>
      <c r="D22" s="4882" t="s">
        <v>1873</v>
      </c>
      <c r="E22" s="4883"/>
      <c r="F22" s="4884"/>
      <c r="G22" s="4885"/>
      <c r="H22" s="4886"/>
      <c r="I22" s="4886"/>
      <c r="J22" s="4886"/>
      <c r="K22" s="4886"/>
      <c r="L22" s="4886"/>
      <c r="M22" s="4886"/>
      <c r="N22" s="4500" t="s">
        <v>1427</v>
      </c>
      <c r="O22" s="5057">
        <v>110</v>
      </c>
      <c r="P22" s="4997" t="s">
        <v>2474</v>
      </c>
      <c r="Q22" s="4997"/>
      <c r="R22" s="4998"/>
      <c r="S22" s="3025"/>
      <c r="T22" s="3026"/>
      <c r="U22" s="3026"/>
      <c r="V22" s="3026"/>
      <c r="W22" s="3026"/>
      <c r="X22" s="3026"/>
      <c r="Y22" s="4505"/>
      <c r="Z22" s="1208" t="s">
        <v>2394</v>
      </c>
      <c r="AC22"/>
      <c r="AD22"/>
      <c r="AE22"/>
      <c r="AF22"/>
      <c r="AG22"/>
      <c r="BD22"/>
    </row>
    <row r="23" spans="2:56" s="1" customFormat="1" ht="19.5" customHeight="1" x14ac:dyDescent="0.3">
      <c r="B23" s="4772"/>
      <c r="C23" s="4486"/>
      <c r="D23" s="5097" t="s">
        <v>1874</v>
      </c>
      <c r="E23" s="5098"/>
      <c r="F23" s="5099"/>
      <c r="G23" s="5100"/>
      <c r="H23" s="5101"/>
      <c r="I23" s="5101"/>
      <c r="J23" s="5101"/>
      <c r="K23" s="5101"/>
      <c r="L23" s="5101"/>
      <c r="M23" s="5101"/>
      <c r="N23" s="4501" t="s">
        <v>1427</v>
      </c>
      <c r="O23" s="5058"/>
      <c r="P23" s="5091"/>
      <c r="Q23" s="5091"/>
      <c r="R23" s="5092"/>
      <c r="S23" s="5102"/>
      <c r="T23" s="5103"/>
      <c r="U23" s="5103"/>
      <c r="V23" s="5103"/>
      <c r="W23" s="5103"/>
      <c r="X23" s="5103"/>
      <c r="Y23" s="5104"/>
      <c r="Z23" s="1197" t="s">
        <v>1433</v>
      </c>
      <c r="AC23"/>
      <c r="AD23"/>
      <c r="AE23"/>
      <c r="AF23"/>
      <c r="AG23"/>
      <c r="BD23"/>
    </row>
    <row r="24" spans="2:56" s="1" customFormat="1" ht="19.5" customHeight="1" x14ac:dyDescent="0.3">
      <c r="B24" s="4772"/>
      <c r="C24" s="4995">
        <v>111</v>
      </c>
      <c r="D24" s="5005" t="s">
        <v>1730</v>
      </c>
      <c r="E24" s="4997"/>
      <c r="F24" s="4998"/>
      <c r="G24" s="3025"/>
      <c r="H24" s="3026"/>
      <c r="I24" s="3026"/>
      <c r="J24" s="3026"/>
      <c r="K24" s="3026"/>
      <c r="L24" s="3026"/>
      <c r="M24" s="4505"/>
      <c r="N24" s="1207" t="s">
        <v>2394</v>
      </c>
      <c r="O24" s="4995">
        <v>112</v>
      </c>
      <c r="P24" s="5005" t="s">
        <v>2395</v>
      </c>
      <c r="Q24" s="4997"/>
      <c r="R24" s="4998"/>
      <c r="S24" s="2120"/>
      <c r="T24" s="2121"/>
      <c r="U24" s="2121"/>
      <c r="V24" s="2121"/>
      <c r="W24" s="2121"/>
      <c r="X24" s="2121"/>
      <c r="Y24" s="5078"/>
      <c r="Z24" s="4717"/>
      <c r="AC24"/>
      <c r="AD24"/>
      <c r="AE24"/>
      <c r="AF24"/>
      <c r="AG24"/>
      <c r="BD24"/>
    </row>
    <row r="25" spans="2:56" s="1" customFormat="1" ht="19.5" customHeight="1" x14ac:dyDescent="0.3">
      <c r="B25" s="4772"/>
      <c r="C25" s="4996"/>
      <c r="D25" s="5006"/>
      <c r="E25" s="4855"/>
      <c r="F25" s="4999"/>
      <c r="G25" s="4506"/>
      <c r="H25" s="4507"/>
      <c r="I25" s="4507"/>
      <c r="J25" s="4507"/>
      <c r="K25" s="4507"/>
      <c r="L25" s="4507"/>
      <c r="M25" s="4508"/>
      <c r="N25" s="1195" t="s">
        <v>1433</v>
      </c>
      <c r="O25" s="4996"/>
      <c r="P25" s="5006"/>
      <c r="Q25" s="4855"/>
      <c r="R25" s="4999"/>
      <c r="S25" s="3150"/>
      <c r="T25" s="3151"/>
      <c r="U25" s="3151"/>
      <c r="V25" s="3151"/>
      <c r="W25" s="3151"/>
      <c r="X25" s="3151"/>
      <c r="Y25" s="5138"/>
      <c r="Z25" s="4718"/>
      <c r="AC25"/>
      <c r="AD25"/>
      <c r="AE25"/>
      <c r="AF25"/>
      <c r="AG25"/>
      <c r="BD25"/>
    </row>
    <row r="26" spans="2:56" s="1" customFormat="1" ht="19.5" customHeight="1" x14ac:dyDescent="0.3">
      <c r="B26" s="4772"/>
      <c r="C26" s="4995">
        <v>113</v>
      </c>
      <c r="D26" s="5005" t="s">
        <v>2476</v>
      </c>
      <c r="E26" s="4997"/>
      <c r="F26" s="4998"/>
      <c r="G26" s="3025"/>
      <c r="H26" s="3026"/>
      <c r="I26" s="3026"/>
      <c r="J26" s="3026"/>
      <c r="K26" s="3026"/>
      <c r="L26" s="3026"/>
      <c r="M26" s="4505"/>
      <c r="N26" s="1207" t="s">
        <v>2394</v>
      </c>
      <c r="O26" s="4485">
        <v>114</v>
      </c>
      <c r="P26" s="5005" t="s">
        <v>2473</v>
      </c>
      <c r="Q26" s="4997"/>
      <c r="R26" s="4998"/>
      <c r="S26" s="2120"/>
      <c r="T26" s="2121"/>
      <c r="U26" s="2121"/>
      <c r="V26" s="2121"/>
      <c r="W26" s="2121"/>
      <c r="X26" s="2121"/>
      <c r="Y26" s="2121"/>
      <c r="Z26" s="4717" t="s">
        <v>1739</v>
      </c>
      <c r="AC26"/>
      <c r="AD26"/>
      <c r="AE26"/>
      <c r="AF26"/>
      <c r="AG26"/>
      <c r="BD26"/>
    </row>
    <row r="27" spans="2:56" s="1" customFormat="1" ht="19.5" customHeight="1" x14ac:dyDescent="0.3">
      <c r="B27" s="4772"/>
      <c r="C27" s="4996"/>
      <c r="D27" s="5006"/>
      <c r="E27" s="4855"/>
      <c r="F27" s="4999"/>
      <c r="G27" s="4506"/>
      <c r="H27" s="4507"/>
      <c r="I27" s="4507"/>
      <c r="J27" s="4507"/>
      <c r="K27" s="4507"/>
      <c r="L27" s="4507"/>
      <c r="M27" s="4508"/>
      <c r="N27" s="1195" t="s">
        <v>1433</v>
      </c>
      <c r="O27" s="4486"/>
      <c r="P27" s="5006"/>
      <c r="Q27" s="4855"/>
      <c r="R27" s="4999"/>
      <c r="S27" s="3150"/>
      <c r="T27" s="3151"/>
      <c r="U27" s="3151"/>
      <c r="V27" s="3151"/>
      <c r="W27" s="3151"/>
      <c r="X27" s="3151"/>
      <c r="Y27" s="3151"/>
      <c r="Z27" s="4718"/>
      <c r="AC27"/>
      <c r="AD27"/>
      <c r="AE27"/>
      <c r="AF27"/>
      <c r="AG27"/>
      <c r="BD27"/>
    </row>
    <row r="28" spans="2:56" s="1" customFormat="1" ht="19.5" customHeight="1" x14ac:dyDescent="0.3">
      <c r="B28" s="4772"/>
      <c r="C28" s="4995">
        <v>115</v>
      </c>
      <c r="D28" s="5005" t="s">
        <v>2450</v>
      </c>
      <c r="E28" s="4997"/>
      <c r="F28" s="4998"/>
      <c r="G28" s="2120"/>
      <c r="H28" s="2121"/>
      <c r="I28" s="2121"/>
      <c r="J28" s="2121"/>
      <c r="K28" s="2121"/>
      <c r="L28" s="2121"/>
      <c r="M28" s="2121"/>
      <c r="N28" s="4500"/>
      <c r="O28" s="4995">
        <v>116</v>
      </c>
      <c r="P28" s="5005" t="s">
        <v>2396</v>
      </c>
      <c r="Q28" s="4997"/>
      <c r="R28" s="4998"/>
      <c r="S28" s="2103"/>
      <c r="T28" s="2104"/>
      <c r="U28" s="2104"/>
      <c r="V28" s="2104"/>
      <c r="W28" s="2104"/>
      <c r="X28" s="2104"/>
      <c r="Y28" s="2104"/>
      <c r="Z28" s="4717"/>
      <c r="AC28"/>
      <c r="AD28"/>
      <c r="AE28"/>
      <c r="AF28"/>
      <c r="AG28"/>
      <c r="BD28"/>
    </row>
    <row r="29" spans="2:56" s="1" customFormat="1" ht="19.5" customHeight="1" x14ac:dyDescent="0.3">
      <c r="B29" s="4772"/>
      <c r="C29" s="4996"/>
      <c r="D29" s="5006"/>
      <c r="E29" s="4855"/>
      <c r="F29" s="4999"/>
      <c r="G29" s="3150"/>
      <c r="H29" s="3151"/>
      <c r="I29" s="3151"/>
      <c r="J29" s="3151"/>
      <c r="K29" s="3151"/>
      <c r="L29" s="3151"/>
      <c r="M29" s="3151"/>
      <c r="N29" s="4501"/>
      <c r="O29" s="4996"/>
      <c r="P29" s="5006"/>
      <c r="Q29" s="4855"/>
      <c r="R29" s="4999"/>
      <c r="S29" s="2105"/>
      <c r="T29" s="2106"/>
      <c r="U29" s="2106"/>
      <c r="V29" s="2106"/>
      <c r="W29" s="2106"/>
      <c r="X29" s="2106"/>
      <c r="Y29" s="2106"/>
      <c r="Z29" s="4718"/>
      <c r="AC29"/>
      <c r="AD29"/>
      <c r="AE29"/>
      <c r="AF29"/>
      <c r="AG29"/>
      <c r="BD29"/>
    </row>
    <row r="30" spans="2:56" s="1" customFormat="1" ht="19.5" customHeight="1" x14ac:dyDescent="0.3">
      <c r="B30" s="4772"/>
      <c r="C30" s="4995">
        <v>117</v>
      </c>
      <c r="D30" s="5005" t="s">
        <v>2397</v>
      </c>
      <c r="E30" s="4997"/>
      <c r="F30" s="4998"/>
      <c r="G30" s="2120"/>
      <c r="H30" s="2121"/>
      <c r="I30" s="2121"/>
      <c r="J30" s="2121"/>
      <c r="K30" s="2121"/>
      <c r="L30" s="2121"/>
      <c r="M30" s="2121"/>
      <c r="N30" s="4500"/>
      <c r="O30" s="4485">
        <v>118</v>
      </c>
      <c r="P30" s="5005" t="s">
        <v>2398</v>
      </c>
      <c r="Q30" s="4997"/>
      <c r="R30" s="4998"/>
      <c r="S30" s="2120"/>
      <c r="T30" s="2121"/>
      <c r="U30" s="2121"/>
      <c r="V30" s="2121"/>
      <c r="W30" s="2121"/>
      <c r="X30" s="2121"/>
      <c r="Y30" s="2121"/>
      <c r="Z30" s="4717" t="s">
        <v>1427</v>
      </c>
      <c r="AC30"/>
      <c r="AD30"/>
      <c r="AE30"/>
      <c r="AF30"/>
      <c r="AG30"/>
      <c r="BD30"/>
    </row>
    <row r="31" spans="2:56" s="1" customFormat="1" ht="19.5" customHeight="1" x14ac:dyDescent="0.3">
      <c r="B31" s="4772"/>
      <c r="C31" s="4996"/>
      <c r="D31" s="5006"/>
      <c r="E31" s="4855"/>
      <c r="F31" s="4999"/>
      <c r="G31" s="3150"/>
      <c r="H31" s="3151"/>
      <c r="I31" s="3151"/>
      <c r="J31" s="3151"/>
      <c r="K31" s="3151"/>
      <c r="L31" s="3151"/>
      <c r="M31" s="3151"/>
      <c r="N31" s="4501"/>
      <c r="O31" s="4486"/>
      <c r="P31" s="5006"/>
      <c r="Q31" s="4855"/>
      <c r="R31" s="4999"/>
      <c r="S31" s="3150"/>
      <c r="T31" s="3151"/>
      <c r="U31" s="3151"/>
      <c r="V31" s="3151"/>
      <c r="W31" s="3151"/>
      <c r="X31" s="3151"/>
      <c r="Y31" s="3151"/>
      <c r="Z31" s="4718"/>
      <c r="AC31"/>
      <c r="AD31"/>
      <c r="AE31"/>
      <c r="AF31"/>
      <c r="AG31"/>
      <c r="BD31"/>
    </row>
    <row r="32" spans="2:56" s="1" customFormat="1" ht="19.5" customHeight="1" x14ac:dyDescent="0.3">
      <c r="B32" s="4772"/>
      <c r="C32" s="4995">
        <v>119</v>
      </c>
      <c r="D32" s="5005" t="s">
        <v>2399</v>
      </c>
      <c r="E32" s="4997"/>
      <c r="F32" s="4998"/>
      <c r="G32" s="2120"/>
      <c r="H32" s="2121"/>
      <c r="I32" s="2121"/>
      <c r="J32" s="2121"/>
      <c r="K32" s="2121"/>
      <c r="L32" s="2121"/>
      <c r="M32" s="2121"/>
      <c r="N32" s="4500"/>
      <c r="O32" s="4995">
        <v>120</v>
      </c>
      <c r="P32" s="5005" t="s">
        <v>2477</v>
      </c>
      <c r="Q32" s="4997"/>
      <c r="R32" s="4998"/>
      <c r="S32" s="2120"/>
      <c r="T32" s="2121"/>
      <c r="U32" s="2121"/>
      <c r="V32" s="2121"/>
      <c r="W32" s="2121"/>
      <c r="X32" s="2121"/>
      <c r="Y32" s="2121"/>
      <c r="Z32" s="4717" t="s">
        <v>66</v>
      </c>
      <c r="AC32"/>
      <c r="AD32"/>
      <c r="AE32"/>
      <c r="AF32"/>
      <c r="AG32"/>
      <c r="BD32"/>
    </row>
    <row r="33" spans="1:56" s="1" customFormat="1" ht="19.5" customHeight="1" x14ac:dyDescent="0.3">
      <c r="B33" s="4772"/>
      <c r="C33" s="4996"/>
      <c r="D33" s="5006"/>
      <c r="E33" s="4855"/>
      <c r="F33" s="4999"/>
      <c r="G33" s="3150"/>
      <c r="H33" s="3151"/>
      <c r="I33" s="3151"/>
      <c r="J33" s="3151"/>
      <c r="K33" s="3151"/>
      <c r="L33" s="3151"/>
      <c r="M33" s="3151"/>
      <c r="N33" s="4501"/>
      <c r="O33" s="4996"/>
      <c r="P33" s="5006"/>
      <c r="Q33" s="4855"/>
      <c r="R33" s="4999"/>
      <c r="S33" s="3150"/>
      <c r="T33" s="3151"/>
      <c r="U33" s="3151"/>
      <c r="V33" s="3151"/>
      <c r="W33" s="3151"/>
      <c r="X33" s="3151"/>
      <c r="Y33" s="3151"/>
      <c r="Z33" s="4718"/>
      <c r="AC33"/>
      <c r="AD33"/>
      <c r="AE33"/>
      <c r="AF33"/>
      <c r="AG33"/>
      <c r="BD33"/>
    </row>
    <row r="34" spans="1:56" s="1" customFormat="1" ht="19.5" customHeight="1" x14ac:dyDescent="0.3">
      <c r="B34" s="4772"/>
      <c r="C34" s="4995">
        <v>121</v>
      </c>
      <c r="D34" s="5005" t="s">
        <v>2479</v>
      </c>
      <c r="E34" s="4997"/>
      <c r="F34" s="4998"/>
      <c r="G34" s="2120"/>
      <c r="H34" s="2121"/>
      <c r="I34" s="2121"/>
      <c r="J34" s="2121"/>
      <c r="K34" s="2121"/>
      <c r="L34" s="2121"/>
      <c r="M34" s="2121"/>
      <c r="N34" s="4500" t="s">
        <v>2455</v>
      </c>
      <c r="O34" s="4995">
        <v>122</v>
      </c>
      <c r="P34" s="5005" t="s">
        <v>2478</v>
      </c>
      <c r="Q34" s="4997"/>
      <c r="R34" s="4998"/>
      <c r="S34" s="2120"/>
      <c r="T34" s="2121"/>
      <c r="U34" s="2121"/>
      <c r="V34" s="2121"/>
      <c r="W34" s="2121"/>
      <c r="X34" s="2121"/>
      <c r="Y34" s="2121"/>
      <c r="Z34" s="4717"/>
      <c r="AC34"/>
      <c r="AD34"/>
      <c r="AE34"/>
      <c r="AF34"/>
      <c r="AG34"/>
    </row>
    <row r="35" spans="1:56" s="1" customFormat="1" ht="19.5" customHeight="1" x14ac:dyDescent="0.3">
      <c r="B35" s="4772"/>
      <c r="C35" s="4996"/>
      <c r="D35" s="5006"/>
      <c r="E35" s="4855"/>
      <c r="F35" s="4999"/>
      <c r="G35" s="3150"/>
      <c r="H35" s="3151"/>
      <c r="I35" s="3151"/>
      <c r="J35" s="3151"/>
      <c r="K35" s="3151"/>
      <c r="L35" s="3151"/>
      <c r="M35" s="3151"/>
      <c r="N35" s="4501"/>
      <c r="O35" s="4996"/>
      <c r="P35" s="5006"/>
      <c r="Q35" s="4855"/>
      <c r="R35" s="4999"/>
      <c r="S35" s="3150"/>
      <c r="T35" s="3151"/>
      <c r="U35" s="3151"/>
      <c r="V35" s="3151"/>
      <c r="W35" s="3151"/>
      <c r="X35" s="3151"/>
      <c r="Y35" s="3151"/>
      <c r="Z35" s="4718"/>
      <c r="AC35"/>
      <c r="AD35"/>
      <c r="AE35"/>
      <c r="AF35"/>
      <c r="AG35"/>
    </row>
    <row r="36" spans="1:56" s="1" customFormat="1" ht="19.5" customHeight="1" x14ac:dyDescent="0.3">
      <c r="B36" s="4772"/>
      <c r="C36" s="4995">
        <v>123</v>
      </c>
      <c r="D36" s="5126" t="s">
        <v>2451</v>
      </c>
      <c r="E36" s="5091"/>
      <c r="F36" s="5092"/>
      <c r="G36" s="2120"/>
      <c r="H36" s="2121"/>
      <c r="I36" s="2121"/>
      <c r="J36" s="2121"/>
      <c r="K36" s="2121"/>
      <c r="L36" s="2121"/>
      <c r="M36" s="2121"/>
      <c r="N36" s="4500"/>
      <c r="O36" s="4995">
        <v>124</v>
      </c>
      <c r="P36" s="5005" t="s">
        <v>2480</v>
      </c>
      <c r="Q36" s="4997"/>
      <c r="R36" s="4998"/>
      <c r="S36" s="2120"/>
      <c r="T36" s="2121"/>
      <c r="U36" s="2121"/>
      <c r="V36" s="2121"/>
      <c r="W36" s="2121"/>
      <c r="X36" s="2121"/>
      <c r="Y36" s="2121"/>
      <c r="Z36" s="4717" t="s">
        <v>66</v>
      </c>
      <c r="AC36"/>
      <c r="AD36"/>
      <c r="AE36"/>
      <c r="AF36"/>
      <c r="AG36"/>
    </row>
    <row r="37" spans="1:56" s="1" customFormat="1" ht="19.5" customHeight="1" thickBot="1" x14ac:dyDescent="0.35">
      <c r="B37" s="4773"/>
      <c r="C37" s="5041"/>
      <c r="D37" s="5127"/>
      <c r="E37" s="5007"/>
      <c r="F37" s="5042"/>
      <c r="G37" s="2122"/>
      <c r="H37" s="2123"/>
      <c r="I37" s="2123"/>
      <c r="J37" s="2123"/>
      <c r="K37" s="2123"/>
      <c r="L37" s="2123"/>
      <c r="M37" s="2123"/>
      <c r="N37" s="4577"/>
      <c r="O37" s="5041"/>
      <c r="P37" s="5127"/>
      <c r="Q37" s="5007"/>
      <c r="R37" s="5042"/>
      <c r="S37" s="2122"/>
      <c r="T37" s="2123"/>
      <c r="U37" s="2123"/>
      <c r="V37" s="2123"/>
      <c r="W37" s="2123"/>
      <c r="X37" s="2123"/>
      <c r="Y37" s="2123"/>
      <c r="Z37" s="4720" t="s">
        <v>66</v>
      </c>
      <c r="AC37"/>
      <c r="AD37"/>
      <c r="AE37"/>
      <c r="AF37"/>
      <c r="AG37"/>
    </row>
    <row r="38" spans="1:56" s="1" customFormat="1" ht="19.5" customHeight="1" thickBot="1" x14ac:dyDescent="0.35">
      <c r="A38"/>
      <c r="B38" s="49"/>
      <c r="C38" s="1166"/>
      <c r="D38" s="1168"/>
      <c r="E38" s="1168"/>
      <c r="F38" s="1168"/>
      <c r="G38" s="1169"/>
      <c r="H38" s="1169"/>
      <c r="I38" s="1169"/>
      <c r="J38" s="1169"/>
      <c r="K38" s="1169"/>
      <c r="L38" s="1169"/>
      <c r="M38" s="1169"/>
      <c r="N38" s="1170"/>
      <c r="O38" s="1166"/>
      <c r="P38" s="1168"/>
      <c r="Q38" s="1168"/>
      <c r="R38" s="1171"/>
      <c r="S38" s="1167"/>
      <c r="T38" s="1167"/>
      <c r="U38" s="1167"/>
      <c r="V38" s="1167"/>
      <c r="W38" s="1167"/>
      <c r="X38" s="1167"/>
      <c r="Y38" s="1167"/>
      <c r="Z38" s="1167"/>
      <c r="AC38"/>
      <c r="AD38"/>
      <c r="AE38"/>
      <c r="AF38"/>
      <c r="AG38"/>
    </row>
    <row r="39" spans="1:56" s="1" customFormat="1" ht="19.5" customHeight="1" x14ac:dyDescent="0.4">
      <c r="B39" s="4822" t="s">
        <v>2400</v>
      </c>
      <c r="C39" s="4870">
        <v>125</v>
      </c>
      <c r="D39" s="4872" t="s">
        <v>2401</v>
      </c>
      <c r="E39" s="4873"/>
      <c r="F39" s="4874"/>
      <c r="G39" s="4875"/>
      <c r="H39" s="4876"/>
      <c r="I39" s="4876"/>
      <c r="J39" s="4876"/>
      <c r="K39" s="4876"/>
      <c r="L39" s="4876"/>
      <c r="M39" s="4877"/>
      <c r="N39" s="4795"/>
      <c r="O39" s="4870">
        <v>127</v>
      </c>
      <c r="P39" s="4977" t="s">
        <v>2402</v>
      </c>
      <c r="Q39" s="4977"/>
      <c r="R39" s="4978"/>
      <c r="S39" s="4902"/>
      <c r="T39" s="4903"/>
      <c r="U39" s="4903"/>
      <c r="V39" s="4903"/>
      <c r="W39" s="4903"/>
      <c r="X39" s="4903"/>
      <c r="Y39" s="4903"/>
      <c r="Z39" s="4695"/>
      <c r="AC39"/>
      <c r="AD39"/>
      <c r="AE39"/>
      <c r="AF39"/>
      <c r="AG39"/>
    </row>
    <row r="40" spans="1:56" s="1" customFormat="1" ht="19.5" customHeight="1" x14ac:dyDescent="0.4">
      <c r="B40" s="4823"/>
      <c r="C40" s="4871"/>
      <c r="D40" s="4878" t="s">
        <v>2403</v>
      </c>
      <c r="E40" s="4878"/>
      <c r="F40" s="4879"/>
      <c r="G40" s="4880"/>
      <c r="H40" s="4881"/>
      <c r="I40" s="4881"/>
      <c r="J40" s="4881"/>
      <c r="K40" s="4881"/>
      <c r="L40" s="4881"/>
      <c r="M40" s="4881"/>
      <c r="N40" s="4866"/>
      <c r="O40" s="4871"/>
      <c r="P40" s="4878"/>
      <c r="Q40" s="4878"/>
      <c r="R40" s="4879"/>
      <c r="S40" s="4300"/>
      <c r="T40" s="4301"/>
      <c r="U40" s="4301"/>
      <c r="V40" s="4301"/>
      <c r="W40" s="4301"/>
      <c r="X40" s="4301"/>
      <c r="Y40" s="4301"/>
      <c r="Z40" s="4691"/>
      <c r="AC40"/>
      <c r="AD40"/>
      <c r="AE40"/>
      <c r="AF40"/>
      <c r="AG40"/>
    </row>
    <row r="41" spans="1:56" s="1" customFormat="1" ht="19.5" customHeight="1" x14ac:dyDescent="0.4">
      <c r="B41" s="4823"/>
      <c r="C41" s="4828">
        <v>126</v>
      </c>
      <c r="D41" s="4979" t="s">
        <v>2404</v>
      </c>
      <c r="E41" s="4980"/>
      <c r="F41" s="4981"/>
      <c r="G41" s="4825"/>
      <c r="H41" s="4826"/>
      <c r="I41" s="4826"/>
      <c r="J41" s="4826"/>
      <c r="K41" s="4826"/>
      <c r="L41" s="4826"/>
      <c r="M41" s="4827"/>
      <c r="N41" s="4865"/>
      <c r="O41" s="4828">
        <v>128</v>
      </c>
      <c r="P41" s="4830" t="s">
        <v>2405</v>
      </c>
      <c r="Q41" s="4830"/>
      <c r="R41" s="4831"/>
      <c r="S41" s="2120"/>
      <c r="T41" s="2121"/>
      <c r="U41" s="2121"/>
      <c r="V41" s="2121"/>
      <c r="W41" s="2121"/>
      <c r="X41" s="2121"/>
      <c r="Y41" s="2121"/>
      <c r="Z41" s="4690"/>
      <c r="AC41"/>
      <c r="AD41"/>
      <c r="AE41"/>
      <c r="AF41"/>
      <c r="AG41"/>
    </row>
    <row r="42" spans="1:56" s="1" customFormat="1" ht="19.5" customHeight="1" thickBot="1" x14ac:dyDescent="0.35">
      <c r="B42" s="4824"/>
      <c r="C42" s="4829"/>
      <c r="D42" s="4832" t="s">
        <v>2702</v>
      </c>
      <c r="E42" s="4832"/>
      <c r="F42" s="4833"/>
      <c r="G42" s="2122"/>
      <c r="H42" s="2123"/>
      <c r="I42" s="2123"/>
      <c r="J42" s="2123"/>
      <c r="K42" s="2123"/>
      <c r="L42" s="2123"/>
      <c r="M42" s="2123"/>
      <c r="N42" s="4796"/>
      <c r="O42" s="4829"/>
      <c r="P42" s="4832"/>
      <c r="Q42" s="4832"/>
      <c r="R42" s="4833"/>
      <c r="S42" s="2122"/>
      <c r="T42" s="2123"/>
      <c r="U42" s="2123"/>
      <c r="V42" s="2123"/>
      <c r="W42" s="2123"/>
      <c r="X42" s="2123"/>
      <c r="Y42" s="2123"/>
      <c r="Z42" s="4716"/>
      <c r="AC42"/>
      <c r="AD42"/>
      <c r="AE42"/>
      <c r="AF42"/>
      <c r="AG42"/>
    </row>
    <row r="43" spans="1:56" s="1" customFormat="1" ht="19.5" customHeight="1" thickBot="1" x14ac:dyDescent="0.35">
      <c r="A43"/>
      <c r="B43" s="49"/>
      <c r="C43" s="1166"/>
      <c r="D43" s="1168"/>
      <c r="E43" s="1168"/>
      <c r="F43" s="1168"/>
      <c r="G43" s="1169"/>
      <c r="H43" s="1169"/>
      <c r="I43" s="1169"/>
      <c r="J43" s="1169"/>
      <c r="K43" s="1169"/>
      <c r="L43" s="1169"/>
      <c r="M43" s="1169"/>
      <c r="N43" s="1170"/>
      <c r="O43" s="1166"/>
      <c r="P43" s="1168"/>
      <c r="Q43" s="1168"/>
      <c r="R43" s="1171"/>
      <c r="S43" s="1167"/>
      <c r="T43" s="1167"/>
      <c r="U43" s="1167"/>
      <c r="V43" s="1167"/>
      <c r="W43" s="1167"/>
      <c r="X43" s="1167"/>
      <c r="Y43" s="1167"/>
      <c r="Z43" s="1167"/>
      <c r="AC43"/>
      <c r="AD43"/>
      <c r="AE43"/>
      <c r="AF43"/>
      <c r="AG43"/>
    </row>
    <row r="44" spans="1:56" s="1" customFormat="1" ht="19.5" customHeight="1" x14ac:dyDescent="0.3">
      <c r="B44" s="5080" t="s">
        <v>1444</v>
      </c>
      <c r="C44" s="4988">
        <v>129</v>
      </c>
      <c r="D44" s="5130" t="s">
        <v>2452</v>
      </c>
      <c r="E44" s="5131"/>
      <c r="F44" s="5132"/>
      <c r="G44" s="4731"/>
      <c r="H44" s="4732"/>
      <c r="I44" s="4732"/>
      <c r="J44" s="4732"/>
      <c r="K44" s="4732"/>
      <c r="L44" s="4732"/>
      <c r="M44" s="4732"/>
      <c r="N44" s="4795" t="s">
        <v>1427</v>
      </c>
      <c r="O44" s="5128">
        <v>130</v>
      </c>
      <c r="P44" s="5139" t="s">
        <v>2885</v>
      </c>
      <c r="Q44" s="5140"/>
      <c r="R44" s="5141"/>
      <c r="S44" s="4731"/>
      <c r="T44" s="4732"/>
      <c r="U44" s="4732"/>
      <c r="V44" s="4732"/>
      <c r="W44" s="4732"/>
      <c r="X44" s="4732"/>
      <c r="Y44" s="4732"/>
      <c r="Z44" s="4695" t="s">
        <v>1427</v>
      </c>
      <c r="AC44"/>
      <c r="AD44"/>
      <c r="AE44"/>
      <c r="AF44"/>
      <c r="AG44"/>
    </row>
    <row r="45" spans="1:56" s="1" customFormat="1" ht="19.5" customHeight="1" x14ac:dyDescent="0.3">
      <c r="B45" s="5081"/>
      <c r="C45" s="4989"/>
      <c r="D45" s="5133"/>
      <c r="E45" s="5134"/>
      <c r="F45" s="5135"/>
      <c r="G45" s="3150"/>
      <c r="H45" s="3151"/>
      <c r="I45" s="3151"/>
      <c r="J45" s="3151"/>
      <c r="K45" s="3151"/>
      <c r="L45" s="3151"/>
      <c r="M45" s="3151"/>
      <c r="N45" s="4866"/>
      <c r="O45" s="5129"/>
      <c r="P45" s="5133"/>
      <c r="Q45" s="5134"/>
      <c r="R45" s="5135"/>
      <c r="S45" s="3150"/>
      <c r="T45" s="3151"/>
      <c r="U45" s="3151"/>
      <c r="V45" s="3151"/>
      <c r="W45" s="3151"/>
      <c r="X45" s="3151"/>
      <c r="Y45" s="3151"/>
      <c r="Z45" s="4691"/>
      <c r="AC45"/>
      <c r="AD45"/>
      <c r="AE45"/>
      <c r="AF45"/>
      <c r="AG45"/>
    </row>
    <row r="46" spans="1:56" s="1" customFormat="1" ht="19.5" customHeight="1" x14ac:dyDescent="0.3">
      <c r="B46" s="5081"/>
      <c r="C46" s="5062">
        <v>131</v>
      </c>
      <c r="D46" s="4982" t="s">
        <v>2703</v>
      </c>
      <c r="E46" s="4983"/>
      <c r="F46" s="4984"/>
      <c r="G46" s="2121"/>
      <c r="H46" s="2121"/>
      <c r="I46" s="2121"/>
      <c r="J46" s="2121"/>
      <c r="K46" s="2121"/>
      <c r="L46" s="2121"/>
      <c r="M46" s="2121"/>
      <c r="N46" s="4865" t="s">
        <v>1427</v>
      </c>
      <c r="O46" s="5064">
        <v>132</v>
      </c>
      <c r="P46" s="5118" t="s">
        <v>2704</v>
      </c>
      <c r="Q46" s="5119"/>
      <c r="R46" s="5120"/>
      <c r="S46" s="2121"/>
      <c r="T46" s="2121"/>
      <c r="U46" s="2121"/>
      <c r="V46" s="2121"/>
      <c r="W46" s="2121"/>
      <c r="X46" s="2121"/>
      <c r="Y46" s="2121"/>
      <c r="Z46" s="4690" t="s">
        <v>1427</v>
      </c>
      <c r="AC46"/>
      <c r="AD46"/>
      <c r="AE46"/>
      <c r="AF46"/>
      <c r="AG46"/>
    </row>
    <row r="47" spans="1:56" s="1" customFormat="1" ht="19.5" customHeight="1" thickBot="1" x14ac:dyDescent="0.35">
      <c r="B47" s="5082"/>
      <c r="C47" s="5063"/>
      <c r="D47" s="4985"/>
      <c r="E47" s="4986"/>
      <c r="F47" s="4987"/>
      <c r="G47" s="2123"/>
      <c r="H47" s="2123"/>
      <c r="I47" s="2123"/>
      <c r="J47" s="2123"/>
      <c r="K47" s="2123"/>
      <c r="L47" s="2123"/>
      <c r="M47" s="2123"/>
      <c r="N47" s="4796"/>
      <c r="O47" s="5065"/>
      <c r="P47" s="4985"/>
      <c r="Q47" s="4986"/>
      <c r="R47" s="4987"/>
      <c r="S47" s="2123"/>
      <c r="T47" s="2123"/>
      <c r="U47" s="2123"/>
      <c r="V47" s="2123"/>
      <c r="W47" s="2123"/>
      <c r="X47" s="2123"/>
      <c r="Y47" s="2123"/>
      <c r="Z47" s="4716"/>
      <c r="AC47"/>
      <c r="AD47"/>
      <c r="AE47"/>
      <c r="AF47"/>
      <c r="AG47"/>
    </row>
    <row r="48" spans="1:56" s="1" customFormat="1" ht="19.5" customHeight="1" thickBot="1" x14ac:dyDescent="0.35">
      <c r="A48"/>
      <c r="B48" s="49"/>
      <c r="C48" s="1166"/>
      <c r="D48" s="1168"/>
      <c r="E48" s="1168"/>
      <c r="F48" s="1168"/>
      <c r="G48" s="1169"/>
      <c r="H48" s="1169"/>
      <c r="I48" s="1169"/>
      <c r="J48" s="1169"/>
      <c r="K48" s="1169"/>
      <c r="L48" s="1169"/>
      <c r="M48" s="1169"/>
      <c r="N48" s="1170"/>
      <c r="O48" s="1166"/>
      <c r="P48" s="1168"/>
      <c r="Q48" s="1168"/>
      <c r="R48" s="1171"/>
      <c r="S48" s="1167"/>
      <c r="T48" s="1167"/>
      <c r="U48" s="1167"/>
      <c r="V48" s="1167"/>
      <c r="W48" s="1167"/>
      <c r="X48" s="1167"/>
      <c r="Y48" s="1167"/>
      <c r="Z48" s="1167"/>
      <c r="AC48"/>
      <c r="AD48"/>
      <c r="AE48"/>
      <c r="AF48"/>
      <c r="AG48"/>
    </row>
    <row r="49" spans="1:55" s="1" customFormat="1" ht="19.5" customHeight="1" x14ac:dyDescent="0.3">
      <c r="B49" s="5066" t="s">
        <v>1754</v>
      </c>
      <c r="C49" s="4532">
        <v>133</v>
      </c>
      <c r="D49" s="4975" t="s">
        <v>2481</v>
      </c>
      <c r="E49" s="4975"/>
      <c r="F49" s="4976"/>
      <c r="G49" s="4803"/>
      <c r="H49" s="4804"/>
      <c r="I49" s="4804"/>
      <c r="J49" s="4804"/>
      <c r="K49" s="4804"/>
      <c r="L49" s="4804"/>
      <c r="M49" s="5069"/>
      <c r="N49" s="4795"/>
      <c r="O49" s="1760">
        <v>134</v>
      </c>
      <c r="P49" s="4975" t="s">
        <v>2406</v>
      </c>
      <c r="Q49" s="4975"/>
      <c r="R49" s="4976"/>
      <c r="S49" s="4902"/>
      <c r="T49" s="4903"/>
      <c r="U49" s="4903"/>
      <c r="V49" s="4903"/>
      <c r="W49" s="4903"/>
      <c r="X49" s="4903"/>
      <c r="Y49" s="4903"/>
      <c r="Z49" s="4768"/>
      <c r="AC49"/>
      <c r="AD49"/>
      <c r="AE49"/>
      <c r="AF49"/>
      <c r="AG49"/>
    </row>
    <row r="50" spans="1:55" s="1" customFormat="1" ht="19.5" customHeight="1" x14ac:dyDescent="0.3">
      <c r="B50" s="5067"/>
      <c r="C50" s="4486"/>
      <c r="D50" s="4741"/>
      <c r="E50" s="4741"/>
      <c r="F50" s="4742"/>
      <c r="G50" s="4300"/>
      <c r="H50" s="4301"/>
      <c r="I50" s="4301"/>
      <c r="J50" s="4301"/>
      <c r="K50" s="4301"/>
      <c r="L50" s="4301"/>
      <c r="M50" s="4301"/>
      <c r="N50" s="4866"/>
      <c r="O50" s="1739"/>
      <c r="P50" s="4741"/>
      <c r="Q50" s="4741"/>
      <c r="R50" s="4742"/>
      <c r="S50" s="4300"/>
      <c r="T50" s="4301"/>
      <c r="U50" s="4301"/>
      <c r="V50" s="4301"/>
      <c r="W50" s="4301"/>
      <c r="X50" s="4301"/>
      <c r="Y50" s="4301"/>
      <c r="Z50" s="4679"/>
      <c r="AC50"/>
      <c r="AD50"/>
      <c r="AE50"/>
      <c r="AF50"/>
      <c r="AG50"/>
    </row>
    <row r="51" spans="1:55" s="1" customFormat="1" ht="19.5" customHeight="1" x14ac:dyDescent="0.3">
      <c r="B51" s="5067"/>
      <c r="C51" s="4737">
        <v>135</v>
      </c>
      <c r="D51" s="5136" t="s">
        <v>526</v>
      </c>
      <c r="E51" s="4739"/>
      <c r="F51" s="4740"/>
      <c r="G51" s="2103"/>
      <c r="H51" s="2104"/>
      <c r="I51" s="2104"/>
      <c r="J51" s="2104"/>
      <c r="K51" s="2104"/>
      <c r="L51" s="2104"/>
      <c r="M51" s="4703"/>
      <c r="N51" s="4865"/>
      <c r="O51" s="1738">
        <v>136</v>
      </c>
      <c r="P51" s="5106" t="s">
        <v>2407</v>
      </c>
      <c r="Q51" s="5107"/>
      <c r="R51" s="5108"/>
      <c r="S51" s="2120"/>
      <c r="T51" s="2121"/>
      <c r="U51" s="2121"/>
      <c r="V51" s="2121"/>
      <c r="W51" s="2121"/>
      <c r="X51" s="2121"/>
      <c r="Y51" s="2121"/>
      <c r="Z51" s="5116" t="s">
        <v>1453</v>
      </c>
      <c r="AC51"/>
      <c r="AD51"/>
      <c r="AE51"/>
      <c r="AF51"/>
      <c r="AG51"/>
    </row>
    <row r="52" spans="1:55" s="1" customFormat="1" ht="19.5" customHeight="1" x14ac:dyDescent="0.3">
      <c r="B52" s="5067"/>
      <c r="C52" s="4738"/>
      <c r="D52" s="5137"/>
      <c r="E52" s="4741"/>
      <c r="F52" s="4742"/>
      <c r="G52" s="2105"/>
      <c r="H52" s="2106"/>
      <c r="I52" s="2106"/>
      <c r="J52" s="2106"/>
      <c r="K52" s="2106"/>
      <c r="L52" s="2106"/>
      <c r="M52" s="4990"/>
      <c r="N52" s="4866"/>
      <c r="O52" s="1739"/>
      <c r="P52" s="5109"/>
      <c r="Q52" s="5110"/>
      <c r="R52" s="5111"/>
      <c r="S52" s="3150"/>
      <c r="T52" s="3151"/>
      <c r="U52" s="3151"/>
      <c r="V52" s="3151"/>
      <c r="W52" s="3151"/>
      <c r="X52" s="3151"/>
      <c r="Y52" s="3151"/>
      <c r="Z52" s="5117"/>
      <c r="AC52"/>
      <c r="AD52"/>
      <c r="AE52"/>
      <c r="AF52"/>
      <c r="AG52"/>
    </row>
    <row r="53" spans="1:55" s="1" customFormat="1" ht="19.5" customHeight="1" x14ac:dyDescent="0.3">
      <c r="B53" s="5067"/>
      <c r="C53" s="4737">
        <v>137</v>
      </c>
      <c r="D53" s="4764" t="s">
        <v>532</v>
      </c>
      <c r="E53" s="4764"/>
      <c r="F53" s="4765"/>
      <c r="G53" s="4298"/>
      <c r="H53" s="4299"/>
      <c r="I53" s="4299"/>
      <c r="J53" s="4299"/>
      <c r="K53" s="4299"/>
      <c r="L53" s="4299"/>
      <c r="M53" s="4299"/>
      <c r="N53" s="4865"/>
      <c r="O53" s="1738">
        <v>138</v>
      </c>
      <c r="P53" s="4739" t="s">
        <v>2408</v>
      </c>
      <c r="Q53" s="4759"/>
      <c r="R53" s="4760"/>
      <c r="S53" s="4298"/>
      <c r="T53" s="4299"/>
      <c r="U53" s="4299"/>
      <c r="V53" s="4299"/>
      <c r="W53" s="4299"/>
      <c r="X53" s="4299"/>
      <c r="Y53" s="4299"/>
      <c r="Z53" s="4679"/>
      <c r="AC53"/>
      <c r="AD53"/>
      <c r="AE53"/>
      <c r="AF53"/>
      <c r="AG53"/>
    </row>
    <row r="54" spans="1:55" s="1" customFormat="1" ht="19.5" customHeight="1" x14ac:dyDescent="0.3">
      <c r="B54" s="5067"/>
      <c r="C54" s="4738"/>
      <c r="D54" s="4741"/>
      <c r="E54" s="4741"/>
      <c r="F54" s="4742"/>
      <c r="G54" s="4300"/>
      <c r="H54" s="4301"/>
      <c r="I54" s="4301"/>
      <c r="J54" s="4301"/>
      <c r="K54" s="4301"/>
      <c r="L54" s="4301"/>
      <c r="M54" s="4301"/>
      <c r="N54" s="4866"/>
      <c r="O54" s="1739"/>
      <c r="P54" s="4741"/>
      <c r="Q54" s="4761"/>
      <c r="R54" s="4762"/>
      <c r="S54" s="4300"/>
      <c r="T54" s="4301"/>
      <c r="U54" s="4301"/>
      <c r="V54" s="4301"/>
      <c r="W54" s="4301"/>
      <c r="X54" s="4301"/>
      <c r="Y54" s="4301"/>
      <c r="Z54" s="4679"/>
      <c r="AC54"/>
      <c r="AD54"/>
      <c r="AE54"/>
      <c r="AF54"/>
      <c r="AG54"/>
    </row>
    <row r="55" spans="1:55" s="1" customFormat="1" ht="19.5" customHeight="1" x14ac:dyDescent="0.3">
      <c r="B55" s="5067"/>
      <c r="C55" s="4737">
        <v>139</v>
      </c>
      <c r="D55" s="5083" t="s">
        <v>2409</v>
      </c>
      <c r="E55" s="5083"/>
      <c r="F55" s="5083"/>
      <c r="G55" s="1565"/>
      <c r="H55" s="4991"/>
      <c r="I55" s="4992"/>
      <c r="J55" s="4991"/>
      <c r="K55" s="4992"/>
      <c r="L55" s="4991"/>
      <c r="M55" s="5125"/>
      <c r="N55" s="4992"/>
      <c r="O55" s="1738">
        <v>140</v>
      </c>
      <c r="P55" s="4739" t="s">
        <v>2410</v>
      </c>
      <c r="Q55" s="4739"/>
      <c r="R55" s="4740"/>
      <c r="S55" s="2120"/>
      <c r="T55" s="2121"/>
      <c r="U55" s="2121"/>
      <c r="V55" s="2121"/>
      <c r="W55" s="2121"/>
      <c r="X55" s="2121"/>
      <c r="Y55" s="2121"/>
      <c r="Z55" s="4679" t="s">
        <v>1453</v>
      </c>
      <c r="AC55"/>
      <c r="AD55"/>
      <c r="AE55"/>
      <c r="AF55"/>
      <c r="AG55"/>
    </row>
    <row r="56" spans="1:55" s="1" customFormat="1" ht="19.5" customHeight="1" x14ac:dyDescent="0.3">
      <c r="B56" s="5067"/>
      <c r="C56" s="4738"/>
      <c r="D56" s="5084"/>
      <c r="E56" s="5084"/>
      <c r="F56" s="5084"/>
      <c r="G56" s="883" t="s">
        <v>2454</v>
      </c>
      <c r="H56" s="4993" t="s">
        <v>1875</v>
      </c>
      <c r="I56" s="4994"/>
      <c r="J56" s="5070" t="s">
        <v>2411</v>
      </c>
      <c r="K56" s="5071"/>
      <c r="L56" s="5072" t="s">
        <v>2412</v>
      </c>
      <c r="M56" s="5072"/>
      <c r="N56" s="5071"/>
      <c r="O56" s="1739"/>
      <c r="P56" s="4741"/>
      <c r="Q56" s="4741"/>
      <c r="R56" s="4742"/>
      <c r="S56" s="3150"/>
      <c r="T56" s="3151"/>
      <c r="U56" s="3151"/>
      <c r="V56" s="3151"/>
      <c r="W56" s="3151"/>
      <c r="X56" s="3151"/>
      <c r="Y56" s="3151"/>
      <c r="Z56" s="4679"/>
      <c r="AC56"/>
      <c r="AD56"/>
      <c r="AE56"/>
      <c r="AF56"/>
      <c r="AG56"/>
    </row>
    <row r="57" spans="1:55" s="1" customFormat="1" ht="19.5" customHeight="1" x14ac:dyDescent="0.3">
      <c r="B57" s="5067"/>
      <c r="C57" s="4733">
        <v>141</v>
      </c>
      <c r="D57" s="4739" t="s">
        <v>2413</v>
      </c>
      <c r="E57" s="4849"/>
      <c r="F57" s="4850"/>
      <c r="G57" s="2155"/>
      <c r="H57" s="2104"/>
      <c r="I57" s="2104"/>
      <c r="J57" s="2104"/>
      <c r="K57" s="2104"/>
      <c r="L57" s="2104"/>
      <c r="M57" s="2104"/>
      <c r="N57" s="4865"/>
      <c r="O57" s="1738">
        <v>142</v>
      </c>
      <c r="P57" s="5112" t="s">
        <v>2482</v>
      </c>
      <c r="Q57" s="5112"/>
      <c r="R57" s="5113"/>
      <c r="S57" s="3025"/>
      <c r="T57" s="3026"/>
      <c r="U57" s="3026"/>
      <c r="V57" s="3026"/>
      <c r="W57" s="3026"/>
      <c r="X57" s="3026"/>
      <c r="Y57" s="3026"/>
      <c r="Z57" s="4679"/>
      <c r="AC57"/>
      <c r="AD57"/>
      <c r="AE57"/>
      <c r="AF57"/>
      <c r="AG57"/>
    </row>
    <row r="58" spans="1:55" s="1" customFormat="1" ht="19.5" customHeight="1" x14ac:dyDescent="0.3">
      <c r="B58" s="5067"/>
      <c r="C58" s="4867"/>
      <c r="D58" s="4868"/>
      <c r="E58" s="4868"/>
      <c r="F58" s="4869"/>
      <c r="G58" s="2155"/>
      <c r="H58" s="2155"/>
      <c r="I58" s="2155"/>
      <c r="J58" s="2155"/>
      <c r="K58" s="2155"/>
      <c r="L58" s="2155"/>
      <c r="M58" s="2155"/>
      <c r="N58" s="4866"/>
      <c r="O58" s="1739"/>
      <c r="P58" s="5114"/>
      <c r="Q58" s="5114"/>
      <c r="R58" s="5115"/>
      <c r="S58" s="4805"/>
      <c r="T58" s="4806"/>
      <c r="U58" s="4806"/>
      <c r="V58" s="4806"/>
      <c r="W58" s="4806"/>
      <c r="X58" s="4806"/>
      <c r="Y58" s="4806"/>
      <c r="Z58" s="4679"/>
      <c r="AC58"/>
      <c r="AD58"/>
      <c r="AE58"/>
      <c r="AF58"/>
      <c r="AG58"/>
    </row>
    <row r="59" spans="1:55" s="1" customFormat="1" ht="19.5" customHeight="1" x14ac:dyDescent="0.3">
      <c r="B59" s="5067"/>
      <c r="C59" s="4737">
        <v>143</v>
      </c>
      <c r="D59" s="4739" t="s">
        <v>2414</v>
      </c>
      <c r="E59" s="4739"/>
      <c r="F59" s="4740"/>
      <c r="G59" s="2120"/>
      <c r="H59" s="2121"/>
      <c r="I59" s="2121"/>
      <c r="J59" s="2121"/>
      <c r="K59" s="2121"/>
      <c r="L59" s="2121"/>
      <c r="M59" s="2121"/>
      <c r="N59" s="4865" t="s">
        <v>66</v>
      </c>
      <c r="O59" s="1738">
        <v>144</v>
      </c>
      <c r="P59" s="4739" t="s">
        <v>1769</v>
      </c>
      <c r="Q59" s="4849"/>
      <c r="R59" s="4850"/>
      <c r="S59" s="5073"/>
      <c r="T59" s="5074"/>
      <c r="U59" s="5074"/>
      <c r="V59" s="5074"/>
      <c r="W59" s="5074"/>
      <c r="X59" s="5074"/>
      <c r="Y59" s="5074"/>
      <c r="Z59" s="4679"/>
      <c r="AC59"/>
      <c r="AD59"/>
      <c r="AE59"/>
      <c r="AF59"/>
      <c r="AG59"/>
    </row>
    <row r="60" spans="1:55" s="1" customFormat="1" ht="19.5" customHeight="1" x14ac:dyDescent="0.3">
      <c r="B60" s="5067"/>
      <c r="C60" s="4961"/>
      <c r="D60" s="4741"/>
      <c r="E60" s="4741"/>
      <c r="F60" s="4742"/>
      <c r="G60" s="3150"/>
      <c r="H60" s="3151"/>
      <c r="I60" s="3151"/>
      <c r="J60" s="3151"/>
      <c r="K60" s="3151"/>
      <c r="L60" s="3151"/>
      <c r="M60" s="3151"/>
      <c r="N60" s="4866"/>
      <c r="O60" s="1739"/>
      <c r="P60" s="4868"/>
      <c r="Q60" s="4868"/>
      <c r="R60" s="4869"/>
      <c r="S60" s="5075"/>
      <c r="T60" s="5076"/>
      <c r="U60" s="5076"/>
      <c r="V60" s="5076"/>
      <c r="W60" s="5076"/>
      <c r="X60" s="5076"/>
      <c r="Y60" s="5076"/>
      <c r="Z60" s="4679"/>
      <c r="AC60"/>
      <c r="AD60"/>
      <c r="AE60"/>
      <c r="AF60"/>
      <c r="AG60"/>
    </row>
    <row r="61" spans="1:55" s="1" customFormat="1" ht="19.5" customHeight="1" x14ac:dyDescent="0.3">
      <c r="B61" s="5067"/>
      <c r="C61" s="4737">
        <v>145</v>
      </c>
      <c r="D61" s="4739" t="s">
        <v>2415</v>
      </c>
      <c r="E61" s="4739"/>
      <c r="F61" s="4740"/>
      <c r="G61" s="4298"/>
      <c r="H61" s="4299"/>
      <c r="I61" s="4299"/>
      <c r="J61" s="4299"/>
      <c r="K61" s="4299"/>
      <c r="L61" s="4299"/>
      <c r="M61" s="4299"/>
      <c r="N61" s="4865" t="s">
        <v>66</v>
      </c>
      <c r="O61" s="1738">
        <v>146</v>
      </c>
      <c r="P61" s="4739" t="s">
        <v>2416</v>
      </c>
      <c r="Q61" s="4849"/>
      <c r="R61" s="4850"/>
      <c r="S61" s="4298"/>
      <c r="T61" s="4299"/>
      <c r="U61" s="4299"/>
      <c r="V61" s="4299"/>
      <c r="W61" s="4299"/>
      <c r="X61" s="4299"/>
      <c r="Y61" s="4299"/>
      <c r="Z61" s="4679" t="s">
        <v>2689</v>
      </c>
      <c r="AC61"/>
      <c r="AD61"/>
      <c r="AE61"/>
      <c r="AF61"/>
      <c r="AG61"/>
      <c r="BA61"/>
      <c r="BB61"/>
      <c r="BC61"/>
    </row>
    <row r="62" spans="1:55" s="1" customFormat="1" ht="19.5" customHeight="1" thickBot="1" x14ac:dyDescent="0.35">
      <c r="B62" s="5068"/>
      <c r="C62" s="4974"/>
      <c r="D62" s="4769"/>
      <c r="E62" s="4769"/>
      <c r="F62" s="4770"/>
      <c r="G62" s="4819"/>
      <c r="H62" s="3016"/>
      <c r="I62" s="3016"/>
      <c r="J62" s="3016"/>
      <c r="K62" s="3016"/>
      <c r="L62" s="3016"/>
      <c r="M62" s="3016"/>
      <c r="N62" s="4796"/>
      <c r="O62" s="1750"/>
      <c r="P62" s="4851"/>
      <c r="Q62" s="4851"/>
      <c r="R62" s="4852"/>
      <c r="S62" s="4819"/>
      <c r="T62" s="3016"/>
      <c r="U62" s="3016"/>
      <c r="V62" s="3016"/>
      <c r="W62" s="3016"/>
      <c r="X62" s="3016"/>
      <c r="Y62" s="3016"/>
      <c r="Z62" s="4709"/>
      <c r="AC62"/>
      <c r="AD62"/>
      <c r="AE62"/>
      <c r="AF62"/>
      <c r="AG62"/>
      <c r="BA62"/>
      <c r="BB62"/>
      <c r="BC62"/>
    </row>
    <row r="63" spans="1:55" s="1" customFormat="1" ht="19.5" customHeight="1" thickBot="1" x14ac:dyDescent="0.35">
      <c r="A63"/>
      <c r="B63" s="49"/>
      <c r="C63" s="1166"/>
      <c r="D63" s="1168"/>
      <c r="E63" s="1168"/>
      <c r="F63" s="1168"/>
      <c r="G63" s="1169"/>
      <c r="H63" s="1169"/>
      <c r="I63" s="1169"/>
      <c r="J63" s="1169"/>
      <c r="K63" s="1169"/>
      <c r="L63" s="1169"/>
      <c r="M63" s="1169"/>
      <c r="N63" s="1170"/>
      <c r="O63" s="1166"/>
      <c r="P63" s="1168"/>
      <c r="Q63" s="1168"/>
      <c r="R63" s="1171"/>
      <c r="S63" s="1167"/>
      <c r="T63" s="1167"/>
      <c r="U63" s="1167"/>
      <c r="V63" s="1167"/>
      <c r="W63" s="1167"/>
      <c r="X63" s="1167"/>
      <c r="Y63" s="1167"/>
      <c r="Z63" s="1167"/>
      <c r="AC63"/>
      <c r="AD63"/>
      <c r="AE63"/>
      <c r="AF63"/>
      <c r="AG63"/>
      <c r="BA63"/>
      <c r="BB63"/>
      <c r="BC63"/>
    </row>
    <row r="64" spans="1:55" s="1" customFormat="1" ht="19.5" customHeight="1" x14ac:dyDescent="0.3">
      <c r="B64" s="4846" t="s">
        <v>1781</v>
      </c>
      <c r="C64" s="4964">
        <v>160</v>
      </c>
      <c r="D64" s="4966" t="s">
        <v>2417</v>
      </c>
      <c r="E64" s="4966"/>
      <c r="F64" s="4967"/>
      <c r="G64" s="4579"/>
      <c r="H64" s="4794"/>
      <c r="I64" s="4794"/>
      <c r="J64" s="4794"/>
      <c r="K64" s="4794"/>
      <c r="L64" s="4794"/>
      <c r="M64" s="4794"/>
      <c r="N64" s="4841"/>
      <c r="O64" s="4970">
        <v>161</v>
      </c>
      <c r="P64" s="3883" t="s">
        <v>1786</v>
      </c>
      <c r="Q64" s="4972"/>
      <c r="R64" s="4973"/>
      <c r="S64" s="4731"/>
      <c r="T64" s="4732"/>
      <c r="U64" s="4732"/>
      <c r="V64" s="4732"/>
      <c r="W64" s="4732"/>
      <c r="X64" s="4732"/>
      <c r="Y64" s="4732"/>
      <c r="Z64" s="4768" t="s">
        <v>2418</v>
      </c>
      <c r="AC64"/>
      <c r="AD64"/>
      <c r="AE64"/>
      <c r="AF64"/>
      <c r="AG64"/>
      <c r="BA64"/>
      <c r="BB64"/>
      <c r="BC64"/>
    </row>
    <row r="65" spans="2:54" ht="19.5" customHeight="1" x14ac:dyDescent="0.3">
      <c r="B65" s="4847"/>
      <c r="C65" s="4965"/>
      <c r="D65" s="4968"/>
      <c r="E65" s="4968"/>
      <c r="F65" s="4969"/>
      <c r="G65" s="2105"/>
      <c r="H65" s="2106"/>
      <c r="I65" s="2106"/>
      <c r="J65" s="2106"/>
      <c r="K65" s="2106"/>
      <c r="L65" s="2106"/>
      <c r="M65" s="2106"/>
      <c r="N65" s="4842"/>
      <c r="O65" s="4971"/>
      <c r="P65" s="3784"/>
      <c r="Q65" s="4962"/>
      <c r="R65" s="4963"/>
      <c r="S65" s="3150"/>
      <c r="T65" s="3151"/>
      <c r="U65" s="3151"/>
      <c r="V65" s="3151"/>
      <c r="W65" s="3151"/>
      <c r="X65" s="3151"/>
      <c r="Y65" s="3151"/>
      <c r="Z65" s="4679"/>
    </row>
    <row r="66" spans="2:54" ht="19.5" customHeight="1" x14ac:dyDescent="0.3">
      <c r="B66" s="4847"/>
      <c r="C66" s="4844">
        <v>162</v>
      </c>
      <c r="D66" s="3781" t="s">
        <v>1782</v>
      </c>
      <c r="E66" s="4859"/>
      <c r="F66" s="4860"/>
      <c r="G66" s="1902"/>
      <c r="H66" s="1903"/>
      <c r="I66" s="1903"/>
      <c r="J66" s="1903"/>
      <c r="K66" s="1903"/>
      <c r="L66" s="1903"/>
      <c r="M66" s="1903"/>
      <c r="N66" s="4842"/>
      <c r="O66" s="4844">
        <v>163</v>
      </c>
      <c r="P66" s="3781" t="s">
        <v>2419</v>
      </c>
      <c r="Q66" s="4859"/>
      <c r="R66" s="4860"/>
      <c r="S66" s="2103"/>
      <c r="T66" s="2104"/>
      <c r="U66" s="2104"/>
      <c r="V66" s="2104"/>
      <c r="W66" s="2104"/>
      <c r="X66" s="2104"/>
      <c r="Y66" s="2104"/>
      <c r="Z66" s="4679"/>
    </row>
    <row r="67" spans="2:54" ht="19.5" customHeight="1" x14ac:dyDescent="0.3">
      <c r="B67" s="4847"/>
      <c r="C67" s="4845"/>
      <c r="D67" s="3784"/>
      <c r="E67" s="4962"/>
      <c r="F67" s="4963"/>
      <c r="G67" s="1904"/>
      <c r="H67" s="1905"/>
      <c r="I67" s="1905"/>
      <c r="J67" s="1905"/>
      <c r="K67" s="1905"/>
      <c r="L67" s="1905"/>
      <c r="M67" s="1905"/>
      <c r="N67" s="4842"/>
      <c r="O67" s="4845"/>
      <c r="P67" s="3784"/>
      <c r="Q67" s="4962"/>
      <c r="R67" s="4963"/>
      <c r="S67" s="2105"/>
      <c r="T67" s="2106"/>
      <c r="U67" s="2106"/>
      <c r="V67" s="2106"/>
      <c r="W67" s="2106"/>
      <c r="X67" s="2106"/>
      <c r="Y67" s="2106"/>
      <c r="Z67" s="4679"/>
    </row>
    <row r="68" spans="2:54" ht="19.5" customHeight="1" x14ac:dyDescent="0.3">
      <c r="B68" s="4847"/>
      <c r="C68" s="4844">
        <v>164</v>
      </c>
      <c r="D68" s="3781" t="s">
        <v>2456</v>
      </c>
      <c r="E68" s="4859"/>
      <c r="F68" s="4860"/>
      <c r="G68" s="4298"/>
      <c r="H68" s="4299"/>
      <c r="I68" s="4299"/>
      <c r="J68" s="4299"/>
      <c r="K68" s="4299"/>
      <c r="L68" s="4299"/>
      <c r="M68" s="4299"/>
      <c r="N68" s="4865" t="s">
        <v>108</v>
      </c>
      <c r="O68" s="4863">
        <v>165</v>
      </c>
      <c r="P68" s="3781" t="s">
        <v>2420</v>
      </c>
      <c r="Q68" s="3781"/>
      <c r="R68" s="3782"/>
      <c r="S68" s="2103"/>
      <c r="T68" s="2104"/>
      <c r="U68" s="2104"/>
      <c r="V68" s="2104"/>
      <c r="W68" s="2104"/>
      <c r="X68" s="2104"/>
      <c r="Y68" s="2104"/>
      <c r="Z68" s="4679"/>
    </row>
    <row r="69" spans="2:54" ht="19.5" customHeight="1" thickBot="1" x14ac:dyDescent="0.35">
      <c r="B69" s="4848"/>
      <c r="C69" s="4858"/>
      <c r="D69" s="3803"/>
      <c r="E69" s="4861"/>
      <c r="F69" s="4862"/>
      <c r="G69" s="4819"/>
      <c r="H69" s="3016"/>
      <c r="I69" s="3016"/>
      <c r="J69" s="3016"/>
      <c r="K69" s="3016"/>
      <c r="L69" s="3016"/>
      <c r="M69" s="3016"/>
      <c r="N69" s="4796"/>
      <c r="O69" s="4864"/>
      <c r="P69" s="3803"/>
      <c r="Q69" s="3803"/>
      <c r="R69" s="3804"/>
      <c r="S69" s="2156"/>
      <c r="T69" s="2157"/>
      <c r="U69" s="2157"/>
      <c r="V69" s="2157"/>
      <c r="W69" s="2157"/>
      <c r="X69" s="2157"/>
      <c r="Y69" s="2157"/>
      <c r="Z69" s="4709"/>
    </row>
    <row r="70" spans="2:54" ht="19.5" customHeight="1" thickBot="1" x14ac:dyDescent="0.35">
      <c r="B70" s="49"/>
      <c r="C70" s="1166"/>
      <c r="D70" s="1168"/>
      <c r="E70" s="1168"/>
      <c r="F70" s="1168"/>
      <c r="G70" s="1169"/>
      <c r="H70" s="1169"/>
      <c r="I70" s="1169"/>
      <c r="J70" s="1169"/>
      <c r="K70" s="1169"/>
      <c r="L70" s="1169"/>
      <c r="M70" s="1169"/>
      <c r="N70" s="1170"/>
      <c r="O70" s="1166"/>
      <c r="P70" s="1168"/>
      <c r="Q70" s="1168"/>
      <c r="R70" s="1171"/>
      <c r="S70" s="1167"/>
      <c r="T70" s="1167"/>
      <c r="U70" s="1167"/>
      <c r="V70" s="1167"/>
      <c r="W70" s="1167"/>
      <c r="X70" s="1167"/>
      <c r="Y70" s="1167"/>
      <c r="Z70" s="1167"/>
    </row>
    <row r="71" spans="2:54" ht="19.5" customHeight="1" x14ac:dyDescent="0.3">
      <c r="B71" s="4771" t="s">
        <v>2421</v>
      </c>
      <c r="C71" s="4838">
        <v>170</v>
      </c>
      <c r="D71" s="4839" t="s">
        <v>2457</v>
      </c>
      <c r="E71" s="4839"/>
      <c r="F71" s="4840"/>
      <c r="G71" s="4731"/>
      <c r="H71" s="4732"/>
      <c r="I71" s="4732"/>
      <c r="J71" s="4732"/>
      <c r="K71" s="4732"/>
      <c r="L71" s="4732"/>
      <c r="M71" s="4732"/>
      <c r="N71" s="4841"/>
      <c r="O71" s="4843">
        <v>171</v>
      </c>
      <c r="P71" s="4797" t="s">
        <v>2705</v>
      </c>
      <c r="Q71" s="4798"/>
      <c r="R71" s="1233" t="s">
        <v>72</v>
      </c>
      <c r="S71" s="4803"/>
      <c r="T71" s="4804"/>
      <c r="U71" s="4804"/>
      <c r="V71" s="4804"/>
      <c r="W71" s="4804"/>
      <c r="X71" s="4804"/>
      <c r="Y71" s="4804"/>
      <c r="Z71" s="4695"/>
    </row>
    <row r="72" spans="2:54" ht="19.5" customHeight="1" x14ac:dyDescent="0.3">
      <c r="B72" s="4772"/>
      <c r="C72" s="4834"/>
      <c r="D72" s="4836"/>
      <c r="E72" s="4836"/>
      <c r="F72" s="4837"/>
      <c r="G72" s="3150"/>
      <c r="H72" s="3151"/>
      <c r="I72" s="3151"/>
      <c r="J72" s="3151"/>
      <c r="K72" s="3151"/>
      <c r="L72" s="3151"/>
      <c r="M72" s="3151"/>
      <c r="N72" s="4842"/>
      <c r="O72" s="4835"/>
      <c r="P72" s="4799"/>
      <c r="Q72" s="4800"/>
      <c r="R72" s="1232" t="s">
        <v>73</v>
      </c>
      <c r="S72" s="4805"/>
      <c r="T72" s="4806"/>
      <c r="U72" s="4806"/>
      <c r="V72" s="4806"/>
      <c r="W72" s="4806"/>
      <c r="X72" s="4806"/>
      <c r="Y72" s="4806"/>
      <c r="Z72" s="4691"/>
    </row>
    <row r="73" spans="2:54" ht="19.5" customHeight="1" x14ac:dyDescent="0.3">
      <c r="B73" s="4772"/>
      <c r="C73" s="4774">
        <v>172</v>
      </c>
      <c r="D73" s="4776" t="s">
        <v>2422</v>
      </c>
      <c r="E73" s="4776"/>
      <c r="F73" s="4777"/>
      <c r="G73" s="2120"/>
      <c r="H73" s="2121"/>
      <c r="I73" s="2121"/>
      <c r="J73" s="2121"/>
      <c r="K73" s="2121"/>
      <c r="L73" s="2121"/>
      <c r="M73" s="2121"/>
      <c r="N73" s="4842"/>
      <c r="O73" s="4780">
        <v>173</v>
      </c>
      <c r="P73" s="4776" t="s">
        <v>2458</v>
      </c>
      <c r="Q73" s="4776"/>
      <c r="R73" s="4777"/>
      <c r="S73" s="2120"/>
      <c r="T73" s="2121"/>
      <c r="U73" s="4727" t="s">
        <v>2470</v>
      </c>
      <c r="V73" s="4728"/>
      <c r="W73" s="4807"/>
      <c r="X73" s="2121"/>
      <c r="Y73" s="4727" t="s">
        <v>2471</v>
      </c>
      <c r="Z73" s="4801"/>
    </row>
    <row r="74" spans="2:54" ht="19.5" customHeight="1" x14ac:dyDescent="0.3">
      <c r="B74" s="4772"/>
      <c r="C74" s="4834"/>
      <c r="D74" s="4800"/>
      <c r="E74" s="4800"/>
      <c r="F74" s="4821"/>
      <c r="G74" s="3150"/>
      <c r="H74" s="3151"/>
      <c r="I74" s="3151"/>
      <c r="J74" s="3151"/>
      <c r="K74" s="3151"/>
      <c r="L74" s="3151"/>
      <c r="M74" s="3151"/>
      <c r="N74" s="4842"/>
      <c r="O74" s="4835"/>
      <c r="P74" s="4836"/>
      <c r="Q74" s="4836"/>
      <c r="R74" s="4837"/>
      <c r="S74" s="3150"/>
      <c r="T74" s="3151"/>
      <c r="U74" s="4729"/>
      <c r="V74" s="4730"/>
      <c r="W74" s="4808"/>
      <c r="X74" s="3151"/>
      <c r="Y74" s="4729"/>
      <c r="Z74" s="4802"/>
    </row>
    <row r="75" spans="2:54" ht="19.5" customHeight="1" x14ac:dyDescent="0.3">
      <c r="B75" s="4772"/>
      <c r="C75" s="4774">
        <v>174</v>
      </c>
      <c r="D75" s="4776" t="s">
        <v>1803</v>
      </c>
      <c r="E75" s="4776"/>
      <c r="F75" s="4777"/>
      <c r="G75" s="2120"/>
      <c r="H75" s="2121"/>
      <c r="I75" s="2121"/>
      <c r="J75" s="2121"/>
      <c r="K75" s="2121"/>
      <c r="L75" s="2121"/>
      <c r="M75" s="2121"/>
      <c r="N75" s="4842"/>
      <c r="O75" s="4780">
        <v>175</v>
      </c>
      <c r="P75" s="4776" t="s">
        <v>2459</v>
      </c>
      <c r="Q75" s="4776"/>
      <c r="R75" s="4777"/>
      <c r="S75" s="2103"/>
      <c r="T75" s="2104"/>
      <c r="U75" s="2104"/>
      <c r="V75" s="2104"/>
      <c r="W75" s="2104"/>
      <c r="X75" s="2104"/>
      <c r="Y75" s="2104"/>
      <c r="Z75" s="4679"/>
      <c r="BB75" t="s">
        <v>2598</v>
      </c>
    </row>
    <row r="76" spans="2:54" ht="19.5" customHeight="1" x14ac:dyDescent="0.3">
      <c r="B76" s="4772"/>
      <c r="C76" s="4834"/>
      <c r="D76" s="4800"/>
      <c r="E76" s="4800"/>
      <c r="F76" s="4821"/>
      <c r="G76" s="3150"/>
      <c r="H76" s="3151"/>
      <c r="I76" s="3151"/>
      <c r="J76" s="3151"/>
      <c r="K76" s="3151"/>
      <c r="L76" s="3151"/>
      <c r="M76" s="3151"/>
      <c r="N76" s="4842"/>
      <c r="O76" s="4820"/>
      <c r="P76" s="4800"/>
      <c r="Q76" s="4800"/>
      <c r="R76" s="4821"/>
      <c r="S76" s="2105"/>
      <c r="T76" s="2106"/>
      <c r="U76" s="2106"/>
      <c r="V76" s="2106"/>
      <c r="W76" s="2106"/>
      <c r="X76" s="2106"/>
      <c r="Y76" s="2106"/>
      <c r="Z76" s="4679"/>
    </row>
    <row r="77" spans="2:54" ht="19.5" customHeight="1" x14ac:dyDescent="0.3">
      <c r="B77" s="4772"/>
      <c r="C77" s="4774"/>
      <c r="D77" s="4776"/>
      <c r="E77" s="4776"/>
      <c r="F77" s="4777"/>
      <c r="G77" s="2120"/>
      <c r="H77" s="2121"/>
      <c r="I77" s="2121"/>
      <c r="J77" s="2121"/>
      <c r="K77" s="2121"/>
      <c r="L77" s="2121"/>
      <c r="M77" s="2121"/>
      <c r="N77" s="4842"/>
      <c r="O77" s="4780"/>
      <c r="P77" s="4776"/>
      <c r="Q77" s="4776"/>
      <c r="R77" s="4777"/>
      <c r="S77" s="2120"/>
      <c r="T77" s="2121"/>
      <c r="U77" s="2121"/>
      <c r="V77" s="2121"/>
      <c r="W77" s="2121"/>
      <c r="X77" s="2121"/>
      <c r="Y77" s="2121"/>
      <c r="Z77" s="4679"/>
    </row>
    <row r="78" spans="2:54" ht="19.5" customHeight="1" thickBot="1" x14ac:dyDescent="0.35">
      <c r="B78" s="4773"/>
      <c r="C78" s="4775"/>
      <c r="D78" s="4778"/>
      <c r="E78" s="4778"/>
      <c r="F78" s="4779"/>
      <c r="G78" s="2122"/>
      <c r="H78" s="2123"/>
      <c r="I78" s="2123"/>
      <c r="J78" s="2123"/>
      <c r="K78" s="2123"/>
      <c r="L78" s="2123"/>
      <c r="M78" s="2123"/>
      <c r="N78" s="5077"/>
      <c r="O78" s="4781"/>
      <c r="P78" s="4778"/>
      <c r="Q78" s="4778"/>
      <c r="R78" s="4779"/>
      <c r="S78" s="2122"/>
      <c r="T78" s="2123"/>
      <c r="U78" s="2123"/>
      <c r="V78" s="2123"/>
      <c r="W78" s="2123"/>
      <c r="X78" s="2123"/>
      <c r="Y78" s="2123"/>
      <c r="Z78" s="4709"/>
    </row>
    <row r="79" spans="2:54" ht="19.5" customHeight="1" thickBot="1" x14ac:dyDescent="0.35">
      <c r="B79" s="49"/>
      <c r="C79" s="1166"/>
      <c r="D79" s="1168"/>
      <c r="E79" s="1168"/>
      <c r="F79" s="1168"/>
      <c r="G79" s="1169"/>
      <c r="H79" s="1169"/>
      <c r="I79" s="1169"/>
      <c r="J79" s="1169"/>
      <c r="K79" s="1169"/>
      <c r="L79" s="1169"/>
      <c r="M79" s="1169"/>
      <c r="N79" s="1170"/>
      <c r="O79" s="1166"/>
      <c r="P79" s="1168"/>
      <c r="Q79" s="1168"/>
      <c r="R79" s="1171"/>
      <c r="S79" s="1167"/>
      <c r="T79" s="1167"/>
      <c r="U79" s="1167"/>
      <c r="V79" s="1167"/>
      <c r="W79" s="1167"/>
      <c r="X79" s="1167"/>
      <c r="Y79" s="1167"/>
      <c r="Z79" s="1167"/>
    </row>
    <row r="80" spans="2:54" ht="19.5" customHeight="1" x14ac:dyDescent="0.3">
      <c r="B80" s="4782" t="s">
        <v>2423</v>
      </c>
      <c r="C80" s="4784">
        <v>180</v>
      </c>
      <c r="D80" s="4786" t="s">
        <v>2424</v>
      </c>
      <c r="E80" s="4786"/>
      <c r="F80" s="4787"/>
      <c r="G80" s="4794"/>
      <c r="H80" s="4794"/>
      <c r="I80" s="4794"/>
      <c r="J80" s="4794"/>
      <c r="K80" s="4794"/>
      <c r="L80" s="4794"/>
      <c r="M80" s="4794"/>
      <c r="N80" s="4795"/>
      <c r="O80" s="4784">
        <v>181</v>
      </c>
      <c r="P80" s="4790"/>
      <c r="Q80" s="4790"/>
      <c r="R80" s="4791"/>
      <c r="S80" s="4732"/>
      <c r="T80" s="4732"/>
      <c r="U80" s="4732"/>
      <c r="V80" s="4732"/>
      <c r="W80" s="4732"/>
      <c r="X80" s="4732"/>
      <c r="Y80" s="4732"/>
      <c r="Z80" s="4768"/>
    </row>
    <row r="81" spans="2:28" ht="19.5" customHeight="1" thickBot="1" x14ac:dyDescent="0.35">
      <c r="B81" s="4783"/>
      <c r="C81" s="4785"/>
      <c r="D81" s="4788"/>
      <c r="E81" s="4788"/>
      <c r="F81" s="4789"/>
      <c r="G81" s="2157"/>
      <c r="H81" s="2157"/>
      <c r="I81" s="2157"/>
      <c r="J81" s="2157"/>
      <c r="K81" s="2157"/>
      <c r="L81" s="2157"/>
      <c r="M81" s="2157"/>
      <c r="N81" s="4796"/>
      <c r="O81" s="4785"/>
      <c r="P81" s="4792"/>
      <c r="Q81" s="4792"/>
      <c r="R81" s="4793"/>
      <c r="S81" s="2123"/>
      <c r="T81" s="2123"/>
      <c r="U81" s="2123"/>
      <c r="V81" s="2123"/>
      <c r="W81" s="2123"/>
      <c r="X81" s="2123"/>
      <c r="Y81" s="2123"/>
      <c r="Z81" s="4709"/>
    </row>
    <row r="82" spans="2:28" ht="19.5" customHeight="1" thickBot="1" x14ac:dyDescent="0.35">
      <c r="B82" s="1177"/>
      <c r="C82" s="180"/>
      <c r="D82" s="59"/>
      <c r="E82" s="59"/>
      <c r="F82" s="59"/>
      <c r="G82" s="1178"/>
      <c r="H82" s="1178"/>
      <c r="I82" s="1178"/>
      <c r="J82" s="1178"/>
      <c r="K82" s="1178"/>
      <c r="L82" s="1178"/>
      <c r="M82" s="1178"/>
      <c r="N82" s="21"/>
      <c r="O82" s="180"/>
      <c r="P82" s="59"/>
      <c r="Q82" s="59"/>
      <c r="R82" s="59"/>
      <c r="S82" s="1179"/>
      <c r="T82" s="1179"/>
      <c r="U82" s="1179"/>
      <c r="V82" s="1179"/>
      <c r="W82" s="1179"/>
      <c r="X82" s="1179"/>
      <c r="Y82" s="1179"/>
      <c r="Z82" s="21"/>
    </row>
    <row r="83" spans="2:28" ht="19.5" customHeight="1" x14ac:dyDescent="0.3">
      <c r="B83" s="4809" t="s">
        <v>1810</v>
      </c>
      <c r="C83" s="4812" t="s">
        <v>1811</v>
      </c>
      <c r="D83" s="4813"/>
      <c r="E83" s="4813"/>
      <c r="F83" s="4813"/>
      <c r="G83" s="4813"/>
      <c r="H83" s="4813"/>
      <c r="I83" s="4813"/>
      <c r="J83" s="4813"/>
      <c r="K83" s="4813"/>
      <c r="L83" s="4813"/>
      <c r="M83" s="4813"/>
      <c r="N83" s="4813"/>
      <c r="O83" s="4813"/>
      <c r="P83" s="4813"/>
      <c r="Q83" s="4813"/>
      <c r="R83" s="4813"/>
      <c r="S83" s="4813"/>
      <c r="T83" s="4813"/>
      <c r="U83" s="4813"/>
      <c r="V83" s="4813"/>
      <c r="W83" s="4813"/>
      <c r="X83" s="4813"/>
      <c r="Y83" s="4813"/>
      <c r="Z83" s="4814"/>
    </row>
    <row r="84" spans="2:28" ht="19.5" customHeight="1" x14ac:dyDescent="0.3">
      <c r="B84" s="4810"/>
      <c r="C84" s="4815"/>
      <c r="D84" s="4816"/>
      <c r="E84" s="4816"/>
      <c r="F84" s="4816"/>
      <c r="G84" s="4816"/>
      <c r="H84" s="4816"/>
      <c r="I84" s="4816"/>
      <c r="J84" s="4816"/>
      <c r="K84" s="4816"/>
      <c r="L84" s="4816"/>
      <c r="M84" s="4816"/>
      <c r="N84" s="4816"/>
      <c r="O84" s="4816"/>
      <c r="P84" s="4816"/>
      <c r="Q84" s="4816"/>
      <c r="R84" s="4816"/>
      <c r="S84" s="4816"/>
      <c r="T84" s="4816"/>
      <c r="U84" s="4816"/>
      <c r="V84" s="4816"/>
      <c r="W84" s="4816"/>
      <c r="X84" s="4816"/>
      <c r="Y84" s="4816"/>
      <c r="Z84" s="4817"/>
    </row>
    <row r="85" spans="2:28" ht="19.5" customHeight="1" x14ac:dyDescent="0.3">
      <c r="B85" s="4810"/>
      <c r="C85" s="4737">
        <v>201</v>
      </c>
      <c r="D85" s="4739" t="s">
        <v>2460</v>
      </c>
      <c r="E85" s="4759"/>
      <c r="F85" s="4760"/>
      <c r="G85" s="4298"/>
      <c r="H85" s="4299"/>
      <c r="I85" s="4299"/>
      <c r="J85" s="4299"/>
      <c r="K85" s="4299"/>
      <c r="L85" s="4299"/>
      <c r="M85" s="4299"/>
      <c r="N85" s="4842"/>
      <c r="O85" s="4737">
        <v>202</v>
      </c>
      <c r="P85" s="4739" t="s">
        <v>2425</v>
      </c>
      <c r="Q85" s="4739"/>
      <c r="R85" s="4740"/>
      <c r="S85" s="4298"/>
      <c r="T85" s="4299"/>
      <c r="U85" s="4299"/>
      <c r="V85" s="4299"/>
      <c r="W85" s="4299"/>
      <c r="X85" s="4299"/>
      <c r="Y85" s="4299"/>
      <c r="Z85" s="4679"/>
    </row>
    <row r="86" spans="2:28" ht="19.5" customHeight="1" x14ac:dyDescent="0.3">
      <c r="B86" s="4810"/>
      <c r="C86" s="4733"/>
      <c r="D86" s="4764"/>
      <c r="E86" s="4766"/>
      <c r="F86" s="4767"/>
      <c r="G86" s="4300"/>
      <c r="H86" s="4301"/>
      <c r="I86" s="4301"/>
      <c r="J86" s="4301"/>
      <c r="K86" s="4301"/>
      <c r="L86" s="4301"/>
      <c r="M86" s="4301"/>
      <c r="N86" s="4842"/>
      <c r="O86" s="4733"/>
      <c r="P86" s="4764"/>
      <c r="Q86" s="4764"/>
      <c r="R86" s="4765"/>
      <c r="S86" s="4763"/>
      <c r="T86" s="3014"/>
      <c r="U86" s="3014"/>
      <c r="V86" s="3014"/>
      <c r="W86" s="3014"/>
      <c r="X86" s="3014"/>
      <c r="Y86" s="3014"/>
      <c r="Z86" s="4679"/>
    </row>
    <row r="87" spans="2:28" ht="19.5" customHeight="1" x14ac:dyDescent="0.3">
      <c r="B87" s="4810"/>
      <c r="C87" s="4737">
        <v>203</v>
      </c>
      <c r="D87" s="4739" t="s">
        <v>2461</v>
      </c>
      <c r="E87" s="4759"/>
      <c r="F87" s="4760"/>
      <c r="G87" s="4298"/>
      <c r="H87" s="4299"/>
      <c r="I87" s="4299"/>
      <c r="J87" s="4299"/>
      <c r="K87" s="4299"/>
      <c r="L87" s="4299"/>
      <c r="M87" s="4299"/>
      <c r="N87" s="4842"/>
      <c r="O87" s="4737">
        <v>204</v>
      </c>
      <c r="P87" s="4739" t="s">
        <v>2466</v>
      </c>
      <c r="Q87" s="4759"/>
      <c r="R87" s="4760"/>
      <c r="S87" s="4298"/>
      <c r="T87" s="4299"/>
      <c r="U87" s="4299"/>
      <c r="V87" s="4299"/>
      <c r="W87" s="4299"/>
      <c r="X87" s="4299"/>
      <c r="Y87" s="4299"/>
      <c r="Z87" s="4679"/>
    </row>
    <row r="88" spans="2:28" ht="19.5" customHeight="1" x14ac:dyDescent="0.3">
      <c r="B88" s="4810"/>
      <c r="C88" s="4738"/>
      <c r="D88" s="4741"/>
      <c r="E88" s="4761"/>
      <c r="F88" s="4762"/>
      <c r="G88" s="4300"/>
      <c r="H88" s="4301"/>
      <c r="I88" s="4301"/>
      <c r="J88" s="4301"/>
      <c r="K88" s="4301"/>
      <c r="L88" s="4301"/>
      <c r="M88" s="4301"/>
      <c r="N88" s="4842"/>
      <c r="O88" s="4738"/>
      <c r="P88" s="4741"/>
      <c r="Q88" s="4761"/>
      <c r="R88" s="4762"/>
      <c r="S88" s="4763"/>
      <c r="T88" s="3014"/>
      <c r="U88" s="3014"/>
      <c r="V88" s="3014"/>
      <c r="W88" s="3014"/>
      <c r="X88" s="3014"/>
      <c r="Y88" s="3014"/>
      <c r="Z88" s="4679"/>
    </row>
    <row r="89" spans="2:28" ht="19.5" customHeight="1" x14ac:dyDescent="0.3">
      <c r="B89" s="4810"/>
      <c r="C89" s="4737">
        <v>205</v>
      </c>
      <c r="D89" s="4739" t="s">
        <v>2462</v>
      </c>
      <c r="E89" s="4759"/>
      <c r="F89" s="4760"/>
      <c r="G89" s="4298"/>
      <c r="H89" s="4299"/>
      <c r="I89" s="4299"/>
      <c r="J89" s="4299"/>
      <c r="K89" s="4299"/>
      <c r="L89" s="4299"/>
      <c r="M89" s="4299"/>
      <c r="N89" s="4842"/>
      <c r="O89" s="4733">
        <v>206</v>
      </c>
      <c r="P89" s="4764" t="s">
        <v>2467</v>
      </c>
      <c r="Q89" s="4766"/>
      <c r="R89" s="4767"/>
      <c r="S89" s="4298"/>
      <c r="T89" s="4299"/>
      <c r="U89" s="4299"/>
      <c r="V89" s="4299"/>
      <c r="W89" s="4299"/>
      <c r="X89" s="4299"/>
      <c r="Y89" s="4299"/>
      <c r="Z89" s="4679"/>
    </row>
    <row r="90" spans="2:28" ht="19.5" customHeight="1" x14ac:dyDescent="0.3">
      <c r="B90" s="4810"/>
      <c r="C90" s="4738"/>
      <c r="D90" s="4741"/>
      <c r="E90" s="4761"/>
      <c r="F90" s="4762"/>
      <c r="G90" s="4300"/>
      <c r="H90" s="4301"/>
      <c r="I90" s="4301"/>
      <c r="J90" s="4301"/>
      <c r="K90" s="4301"/>
      <c r="L90" s="4301"/>
      <c r="M90" s="4301"/>
      <c r="N90" s="4842"/>
      <c r="O90" s="4733"/>
      <c r="P90" s="4741"/>
      <c r="Q90" s="4761"/>
      <c r="R90" s="4762"/>
      <c r="S90" s="4763"/>
      <c r="T90" s="3014"/>
      <c r="U90" s="3014"/>
      <c r="V90" s="3014"/>
      <c r="W90" s="3014"/>
      <c r="X90" s="3014"/>
      <c r="Y90" s="3014"/>
      <c r="Z90" s="4679"/>
    </row>
    <row r="91" spans="2:28" ht="19.5" customHeight="1" x14ac:dyDescent="0.3">
      <c r="B91" s="4810"/>
      <c r="C91" s="4737">
        <v>207</v>
      </c>
      <c r="D91" s="4739" t="s">
        <v>2463</v>
      </c>
      <c r="E91" s="4739"/>
      <c r="F91" s="4740"/>
      <c r="G91" s="4298"/>
      <c r="H91" s="4299"/>
      <c r="I91" s="4299"/>
      <c r="J91" s="4299"/>
      <c r="K91" s="4299"/>
      <c r="L91" s="4299"/>
      <c r="M91" s="4299"/>
      <c r="N91" s="4842"/>
      <c r="O91" s="4737">
        <v>208</v>
      </c>
      <c r="P91" s="4739" t="s">
        <v>2468</v>
      </c>
      <c r="Q91" s="4739"/>
      <c r="R91" s="4740"/>
      <c r="S91" s="2120"/>
      <c r="T91" s="2121"/>
      <c r="U91" s="2121"/>
      <c r="V91" s="2121"/>
      <c r="W91" s="2121"/>
      <c r="X91" s="2121"/>
      <c r="Y91" s="2121"/>
      <c r="Z91" s="4690"/>
    </row>
    <row r="92" spans="2:28" ht="19.5" customHeight="1" x14ac:dyDescent="0.3">
      <c r="B92" s="4810"/>
      <c r="C92" s="4738"/>
      <c r="D92" s="4741"/>
      <c r="E92" s="4741"/>
      <c r="F92" s="4742"/>
      <c r="G92" s="4300"/>
      <c r="H92" s="4301"/>
      <c r="I92" s="4301"/>
      <c r="J92" s="4301"/>
      <c r="K92" s="4301"/>
      <c r="L92" s="4301"/>
      <c r="M92" s="4301"/>
      <c r="N92" s="4842"/>
      <c r="O92" s="4733"/>
      <c r="P92" s="4764"/>
      <c r="Q92" s="4764"/>
      <c r="R92" s="4765"/>
      <c r="S92" s="3949"/>
      <c r="T92" s="3950"/>
      <c r="U92" s="3950"/>
      <c r="V92" s="3950"/>
      <c r="W92" s="3950"/>
      <c r="X92" s="3950"/>
      <c r="Y92" s="3950"/>
      <c r="Z92" s="4758"/>
    </row>
    <row r="93" spans="2:28" ht="19.5" customHeight="1" x14ac:dyDescent="0.3">
      <c r="B93" s="4810"/>
      <c r="C93" s="4737">
        <v>209</v>
      </c>
      <c r="D93" s="4739" t="s">
        <v>2464</v>
      </c>
      <c r="E93" s="4739"/>
      <c r="F93" s="4740"/>
      <c r="G93" s="4298"/>
      <c r="H93" s="4299"/>
      <c r="I93" s="4299"/>
      <c r="J93" s="4299"/>
      <c r="K93" s="4299"/>
      <c r="L93" s="4299"/>
      <c r="M93" s="4299"/>
      <c r="N93" s="4842"/>
      <c r="O93" s="4733"/>
      <c r="P93" s="4764"/>
      <c r="Q93" s="4764"/>
      <c r="R93" s="4765"/>
      <c r="S93" s="3949"/>
      <c r="T93" s="3950"/>
      <c r="U93" s="3950"/>
      <c r="V93" s="3950"/>
      <c r="W93" s="3950"/>
      <c r="X93" s="3950"/>
      <c r="Y93" s="3950"/>
      <c r="Z93" s="4758"/>
    </row>
    <row r="94" spans="2:28" ht="19.5" customHeight="1" x14ac:dyDescent="0.3">
      <c r="B94" s="4810"/>
      <c r="C94" s="4738"/>
      <c r="D94" s="4741"/>
      <c r="E94" s="4741"/>
      <c r="F94" s="4742"/>
      <c r="G94" s="4300"/>
      <c r="H94" s="4301"/>
      <c r="I94" s="4301"/>
      <c r="J94" s="4301"/>
      <c r="K94" s="4301"/>
      <c r="L94" s="4301"/>
      <c r="M94" s="4301"/>
      <c r="N94" s="4842"/>
      <c r="O94" s="4738"/>
      <c r="P94" s="4741"/>
      <c r="Q94" s="4741"/>
      <c r="R94" s="4742"/>
      <c r="S94" s="3150"/>
      <c r="T94" s="3151"/>
      <c r="U94" s="3151"/>
      <c r="V94" s="3151"/>
      <c r="W94" s="3151"/>
      <c r="X94" s="3151"/>
      <c r="Y94" s="3151"/>
      <c r="Z94" s="4691"/>
    </row>
    <row r="95" spans="2:28" ht="19.5" customHeight="1" x14ac:dyDescent="0.3">
      <c r="B95" s="4810"/>
      <c r="C95" s="4733">
        <v>210</v>
      </c>
      <c r="D95" s="4739" t="s">
        <v>2465</v>
      </c>
      <c r="E95" s="4759"/>
      <c r="F95" s="4760"/>
      <c r="G95" s="4298"/>
      <c r="H95" s="4299"/>
      <c r="I95" s="4299"/>
      <c r="J95" s="4299"/>
      <c r="K95" s="4299"/>
      <c r="L95" s="4299"/>
      <c r="M95" s="4299"/>
      <c r="N95" s="4842"/>
      <c r="O95" s="4733">
        <v>211</v>
      </c>
      <c r="P95" s="4739" t="s">
        <v>2426</v>
      </c>
      <c r="Q95" s="4739"/>
      <c r="R95" s="4740"/>
      <c r="S95" s="2103"/>
      <c r="T95" s="2104"/>
      <c r="U95" s="2104"/>
      <c r="V95" s="2104"/>
      <c r="W95" s="2104"/>
      <c r="X95" s="2104"/>
      <c r="Y95" s="2104"/>
      <c r="Z95" s="4679"/>
      <c r="AB95" s="1" t="s">
        <v>2427</v>
      </c>
    </row>
    <row r="96" spans="2:28" ht="19.5" customHeight="1" x14ac:dyDescent="0.3">
      <c r="B96" s="4810"/>
      <c r="C96" s="4733"/>
      <c r="D96" s="4741"/>
      <c r="E96" s="4761"/>
      <c r="F96" s="4762"/>
      <c r="G96" s="4300"/>
      <c r="H96" s="4301"/>
      <c r="I96" s="4301"/>
      <c r="J96" s="4301"/>
      <c r="K96" s="4301"/>
      <c r="L96" s="4301"/>
      <c r="M96" s="4301"/>
      <c r="N96" s="4842"/>
      <c r="O96" s="4733"/>
      <c r="P96" s="4741"/>
      <c r="Q96" s="4741"/>
      <c r="R96" s="4742"/>
      <c r="S96" s="2105"/>
      <c r="T96" s="2106"/>
      <c r="U96" s="2106"/>
      <c r="V96" s="2106"/>
      <c r="W96" s="2106"/>
      <c r="X96" s="2106"/>
      <c r="Y96" s="2106"/>
      <c r="Z96" s="4679"/>
    </row>
    <row r="97" spans="2:55" ht="19.5" customHeight="1" x14ac:dyDescent="0.3">
      <c r="B97" s="4810"/>
      <c r="C97" s="4737">
        <v>212</v>
      </c>
      <c r="D97" s="4739" t="s">
        <v>2469</v>
      </c>
      <c r="E97" s="4739"/>
      <c r="F97" s="4740"/>
      <c r="G97" s="4298"/>
      <c r="H97" s="4299"/>
      <c r="I97" s="4299"/>
      <c r="J97" s="4299"/>
      <c r="K97" s="4299"/>
      <c r="L97" s="4299"/>
      <c r="M97" s="4299"/>
      <c r="N97" s="4842"/>
      <c r="O97" s="4737"/>
      <c r="P97" s="4739"/>
      <c r="Q97" s="4739"/>
      <c r="R97" s="4740"/>
      <c r="S97" s="2120"/>
      <c r="T97" s="2121"/>
      <c r="U97" s="2121"/>
      <c r="V97" s="2121"/>
      <c r="W97" s="2121"/>
      <c r="X97" s="2121"/>
      <c r="Y97" s="5078"/>
      <c r="Z97" s="4679"/>
    </row>
    <row r="98" spans="2:55" ht="19.5" customHeight="1" thickBot="1" x14ac:dyDescent="0.35">
      <c r="B98" s="4811"/>
      <c r="C98" s="4818"/>
      <c r="D98" s="4769"/>
      <c r="E98" s="4769"/>
      <c r="F98" s="4770"/>
      <c r="G98" s="4819"/>
      <c r="H98" s="3016"/>
      <c r="I98" s="3016"/>
      <c r="J98" s="3016"/>
      <c r="K98" s="3016"/>
      <c r="L98" s="3016"/>
      <c r="M98" s="3016"/>
      <c r="N98" s="5077"/>
      <c r="O98" s="4818"/>
      <c r="P98" s="4769"/>
      <c r="Q98" s="4769"/>
      <c r="R98" s="4770"/>
      <c r="S98" s="2122"/>
      <c r="T98" s="2123"/>
      <c r="U98" s="2123"/>
      <c r="V98" s="2123"/>
      <c r="W98" s="2123"/>
      <c r="X98" s="2123"/>
      <c r="Y98" s="5079"/>
      <c r="Z98" s="4709"/>
    </row>
    <row r="99" spans="2:55" ht="19.5" customHeight="1" thickBot="1" x14ac:dyDescent="0.35">
      <c r="B99" s="49"/>
      <c r="C99" s="1166"/>
      <c r="D99" s="1168"/>
      <c r="E99" s="1168"/>
      <c r="F99" s="1168"/>
      <c r="G99" s="1169"/>
      <c r="H99" s="1169"/>
      <c r="I99" s="1169"/>
      <c r="J99" s="1169"/>
      <c r="K99" s="1169"/>
      <c r="L99" s="1169"/>
      <c r="M99" s="1169"/>
      <c r="N99" s="1170"/>
      <c r="O99" s="1166"/>
      <c r="P99" s="1168"/>
      <c r="Q99" s="1168"/>
      <c r="R99" s="1171"/>
      <c r="S99" s="1167"/>
      <c r="T99" s="1167"/>
      <c r="U99" s="1167"/>
      <c r="V99" s="1167"/>
      <c r="W99" s="1167"/>
      <c r="X99" s="1167"/>
      <c r="Y99" s="1167"/>
      <c r="Z99" s="1167"/>
      <c r="BA99" s="1"/>
      <c r="BB99" s="1"/>
      <c r="BC99" s="1"/>
    </row>
    <row r="100" spans="2:55" ht="19.5" customHeight="1" x14ac:dyDescent="0.3">
      <c r="B100" s="4955" t="s">
        <v>1819</v>
      </c>
      <c r="C100" s="4956" t="s">
        <v>1820</v>
      </c>
      <c r="D100" s="4957"/>
      <c r="E100" s="4957"/>
      <c r="F100" s="4957"/>
      <c r="G100" s="4957"/>
      <c r="H100" s="4957"/>
      <c r="I100" s="4957"/>
      <c r="J100" s="4957"/>
      <c r="K100" s="4957"/>
      <c r="L100" s="4957"/>
      <c r="M100" s="4957"/>
      <c r="N100" s="4957"/>
      <c r="O100" s="4957"/>
      <c r="P100" s="4957"/>
      <c r="Q100" s="4957"/>
      <c r="R100" s="4957"/>
      <c r="S100" s="4957"/>
      <c r="T100" s="4957"/>
      <c r="U100" s="4957"/>
      <c r="V100" s="4957"/>
      <c r="W100" s="4957"/>
      <c r="X100" s="4957"/>
      <c r="Y100" s="4957"/>
      <c r="Z100" s="4958"/>
      <c r="BA100" s="1"/>
      <c r="BB100" s="1"/>
      <c r="BC100" s="1"/>
    </row>
    <row r="101" spans="2:55" ht="19.5" customHeight="1" x14ac:dyDescent="0.3">
      <c r="B101" s="4946"/>
      <c r="C101" s="878"/>
      <c r="D101" s="1137"/>
      <c r="E101" s="879" t="s">
        <v>111</v>
      </c>
      <c r="F101" s="1137"/>
      <c r="G101" s="1137"/>
      <c r="H101" s="4959" t="s">
        <v>1821</v>
      </c>
      <c r="I101" s="4959"/>
      <c r="J101" s="4959"/>
      <c r="K101" s="4959"/>
      <c r="L101" s="4959"/>
      <c r="M101" s="4959"/>
      <c r="N101" s="4959"/>
      <c r="O101" s="880"/>
      <c r="P101" s="1137"/>
      <c r="Q101" s="888" t="s">
        <v>111</v>
      </c>
      <c r="R101" s="1137"/>
      <c r="S101" s="1137"/>
      <c r="T101" s="4959" t="s">
        <v>1822</v>
      </c>
      <c r="U101" s="4959"/>
      <c r="V101" s="4959"/>
      <c r="W101" s="4959"/>
      <c r="X101" s="4959"/>
      <c r="Y101" s="4959"/>
      <c r="Z101" s="4960"/>
      <c r="BA101" s="1"/>
      <c r="BB101" s="1"/>
      <c r="BC101" s="1"/>
    </row>
    <row r="102" spans="2:55" s="1" customFormat="1" ht="19.5" customHeight="1" x14ac:dyDescent="0.3">
      <c r="B102" s="4946"/>
      <c r="C102" s="4948" t="s">
        <v>118</v>
      </c>
      <c r="D102" s="842"/>
      <c r="E102" s="881">
        <v>1</v>
      </c>
      <c r="F102" s="4746" t="s">
        <v>1823</v>
      </c>
      <c r="G102" s="4756"/>
      <c r="H102" s="4756"/>
      <c r="I102" s="4756"/>
      <c r="J102" s="4756"/>
      <c r="K102" s="4756"/>
      <c r="L102" s="4756"/>
      <c r="M102" s="4756"/>
      <c r="N102" s="4757"/>
      <c r="O102" s="4948" t="s">
        <v>118</v>
      </c>
      <c r="P102" s="842"/>
      <c r="Q102" s="881">
        <v>15</v>
      </c>
      <c r="R102" s="4746" t="s">
        <v>2428</v>
      </c>
      <c r="S102" s="4747"/>
      <c r="T102" s="4747"/>
      <c r="U102" s="4747"/>
      <c r="V102" s="4747"/>
      <c r="W102" s="4747"/>
      <c r="X102" s="4747"/>
      <c r="Y102" s="4747"/>
      <c r="Z102" s="4748"/>
      <c r="AC102"/>
      <c r="AD102"/>
      <c r="AE102"/>
      <c r="AF102"/>
      <c r="AG102"/>
    </row>
    <row r="103" spans="2:55" s="1" customFormat="1" ht="19.5" customHeight="1" x14ac:dyDescent="0.3">
      <c r="B103" s="4946"/>
      <c r="C103" s="4949"/>
      <c r="D103" s="842"/>
      <c r="E103" s="881">
        <v>2</v>
      </c>
      <c r="F103" s="4746" t="s">
        <v>2429</v>
      </c>
      <c r="G103" s="4747"/>
      <c r="H103" s="4747"/>
      <c r="I103" s="4747"/>
      <c r="J103" s="4747"/>
      <c r="K103" s="4747"/>
      <c r="L103" s="4747"/>
      <c r="M103" s="4747"/>
      <c r="N103" s="4755"/>
      <c r="O103" s="4949"/>
      <c r="P103" s="842"/>
      <c r="Q103" s="881">
        <v>16</v>
      </c>
      <c r="R103" s="4746" t="s">
        <v>2430</v>
      </c>
      <c r="S103" s="4747"/>
      <c r="T103" s="4747"/>
      <c r="U103" s="4747"/>
      <c r="V103" s="4747"/>
      <c r="W103" s="4747"/>
      <c r="X103" s="4747"/>
      <c r="Y103" s="4747"/>
      <c r="Z103" s="4748"/>
      <c r="AC103"/>
      <c r="AD103"/>
      <c r="AE103"/>
      <c r="AF103"/>
      <c r="AG103"/>
    </row>
    <row r="104" spans="2:55" s="1" customFormat="1" ht="19.5" customHeight="1" x14ac:dyDescent="0.3">
      <c r="B104" s="4946"/>
      <c r="C104" s="4949"/>
      <c r="D104" s="842"/>
      <c r="E104" s="881">
        <v>3</v>
      </c>
      <c r="F104" s="4746" t="s">
        <v>1973</v>
      </c>
      <c r="G104" s="4747"/>
      <c r="H104" s="4747"/>
      <c r="I104" s="4747"/>
      <c r="J104" s="4747"/>
      <c r="K104" s="4747"/>
      <c r="L104" s="4747"/>
      <c r="M104" s="4747"/>
      <c r="N104" s="4755"/>
      <c r="O104" s="4949"/>
      <c r="P104" s="842"/>
      <c r="Q104" s="881">
        <v>17</v>
      </c>
      <c r="R104" s="4746" t="s">
        <v>2431</v>
      </c>
      <c r="S104" s="4747"/>
      <c r="T104" s="4747"/>
      <c r="U104" s="4747"/>
      <c r="V104" s="4747"/>
      <c r="W104" s="4747"/>
      <c r="X104" s="4747"/>
      <c r="Y104" s="4747"/>
      <c r="Z104" s="4748"/>
      <c r="AC104"/>
      <c r="AD104"/>
      <c r="AE104"/>
      <c r="AF104"/>
      <c r="AG104"/>
    </row>
    <row r="105" spans="2:55" s="1" customFormat="1" ht="19.5" customHeight="1" x14ac:dyDescent="0.3">
      <c r="B105" s="4946"/>
      <c r="C105" s="4949"/>
      <c r="D105" s="842"/>
      <c r="E105" s="881">
        <v>4</v>
      </c>
      <c r="F105" s="4746" t="s">
        <v>2432</v>
      </c>
      <c r="G105" s="4747"/>
      <c r="H105" s="4747"/>
      <c r="I105" s="4747"/>
      <c r="J105" s="4747"/>
      <c r="K105" s="4747"/>
      <c r="L105" s="4747"/>
      <c r="M105" s="4747"/>
      <c r="N105" s="4755"/>
      <c r="O105" s="4949"/>
      <c r="P105" s="842"/>
      <c r="Q105" s="881">
        <v>18</v>
      </c>
      <c r="R105" s="4746" t="s">
        <v>2433</v>
      </c>
      <c r="S105" s="4747"/>
      <c r="T105" s="4747"/>
      <c r="U105" s="4747"/>
      <c r="V105" s="4747"/>
      <c r="W105" s="4747"/>
      <c r="X105" s="4747"/>
      <c r="Y105" s="4747"/>
      <c r="Z105" s="4748"/>
      <c r="AC105"/>
      <c r="AD105"/>
      <c r="AE105"/>
      <c r="AF105"/>
      <c r="AG105"/>
    </row>
    <row r="106" spans="2:55" s="1" customFormat="1" ht="19.5" customHeight="1" x14ac:dyDescent="0.3">
      <c r="B106" s="4946"/>
      <c r="C106" s="4949"/>
      <c r="D106" s="1551"/>
      <c r="E106" s="881">
        <v>5</v>
      </c>
      <c r="F106" s="4746" t="s">
        <v>1841</v>
      </c>
      <c r="G106" s="4747"/>
      <c r="H106" s="4747"/>
      <c r="I106" s="4747"/>
      <c r="J106" s="4747"/>
      <c r="K106" s="4747"/>
      <c r="L106" s="4747"/>
      <c r="M106" s="4747"/>
      <c r="N106" s="4755"/>
      <c r="O106" s="4949"/>
      <c r="P106" s="842"/>
      <c r="Q106" s="881">
        <v>19</v>
      </c>
      <c r="R106" s="4746" t="s">
        <v>2434</v>
      </c>
      <c r="S106" s="4747"/>
      <c r="T106" s="4747"/>
      <c r="U106" s="4747"/>
      <c r="V106" s="4747"/>
      <c r="W106" s="4747"/>
      <c r="X106" s="4747"/>
      <c r="Y106" s="4747"/>
      <c r="Z106" s="4748"/>
      <c r="AC106"/>
      <c r="AD106"/>
      <c r="AE106"/>
      <c r="AF106"/>
      <c r="AG106"/>
    </row>
    <row r="107" spans="2:55" s="1" customFormat="1" ht="19.5" customHeight="1" x14ac:dyDescent="0.3">
      <c r="B107" s="4946"/>
      <c r="C107" s="4949"/>
      <c r="D107" s="1551"/>
      <c r="E107" s="881">
        <v>6</v>
      </c>
      <c r="F107" s="4746" t="s">
        <v>2435</v>
      </c>
      <c r="G107" s="4747"/>
      <c r="H107" s="4747"/>
      <c r="I107" s="4747"/>
      <c r="J107" s="4747"/>
      <c r="K107" s="4747"/>
      <c r="L107" s="4747"/>
      <c r="M107" s="4747"/>
      <c r="N107" s="4755"/>
      <c r="O107" s="4949"/>
      <c r="P107" s="842"/>
      <c r="Q107" s="881">
        <v>20</v>
      </c>
      <c r="R107" s="4746" t="s">
        <v>2436</v>
      </c>
      <c r="S107" s="4747"/>
      <c r="T107" s="4747"/>
      <c r="U107" s="4747"/>
      <c r="V107" s="4747"/>
      <c r="W107" s="4747"/>
      <c r="X107" s="4747"/>
      <c r="Y107" s="4747"/>
      <c r="Z107" s="4748"/>
      <c r="AC107"/>
      <c r="AD107"/>
      <c r="AE107"/>
      <c r="AF107"/>
      <c r="AG107"/>
    </row>
    <row r="108" spans="2:55" s="1" customFormat="1" ht="19.5" customHeight="1" x14ac:dyDescent="0.3">
      <c r="B108" s="4946"/>
      <c r="C108" s="4949"/>
      <c r="D108" s="1551"/>
      <c r="E108" s="881">
        <v>7</v>
      </c>
      <c r="F108" s="4746" t="s">
        <v>2437</v>
      </c>
      <c r="G108" s="4747"/>
      <c r="H108" s="4747"/>
      <c r="I108" s="4747"/>
      <c r="J108" s="4747"/>
      <c r="K108" s="4747"/>
      <c r="L108" s="4747"/>
      <c r="M108" s="4747"/>
      <c r="N108" s="4755"/>
      <c r="O108" s="4949"/>
      <c r="P108" s="842"/>
      <c r="Q108" s="881">
        <v>21</v>
      </c>
      <c r="R108" s="4746" t="s">
        <v>2438</v>
      </c>
      <c r="S108" s="4747"/>
      <c r="T108" s="4747"/>
      <c r="U108" s="4747"/>
      <c r="V108" s="4747"/>
      <c r="W108" s="4747"/>
      <c r="X108" s="4747"/>
      <c r="Y108" s="4747"/>
      <c r="Z108" s="4748"/>
      <c r="AC108"/>
      <c r="AD108"/>
      <c r="AE108"/>
      <c r="AF108"/>
      <c r="AG108"/>
    </row>
    <row r="109" spans="2:55" s="1" customFormat="1" ht="19.5" customHeight="1" x14ac:dyDescent="0.3">
      <c r="B109" s="4946"/>
      <c r="C109" s="4949"/>
      <c r="D109" s="1551"/>
      <c r="E109" s="881">
        <v>8</v>
      </c>
      <c r="F109" s="4746" t="s">
        <v>2439</v>
      </c>
      <c r="G109" s="4747"/>
      <c r="H109" s="4747"/>
      <c r="I109" s="4747"/>
      <c r="J109" s="4747"/>
      <c r="K109" s="4747"/>
      <c r="L109" s="4747"/>
      <c r="M109" s="4747"/>
      <c r="N109" s="4755"/>
      <c r="O109" s="4949"/>
      <c r="P109" s="842"/>
      <c r="Q109" s="881">
        <v>22</v>
      </c>
      <c r="R109" s="4746" t="s">
        <v>2440</v>
      </c>
      <c r="S109" s="4747"/>
      <c r="T109" s="4747"/>
      <c r="U109" s="4747"/>
      <c r="V109" s="4747"/>
      <c r="W109" s="4747"/>
      <c r="X109" s="4747"/>
      <c r="Y109" s="4747"/>
      <c r="Z109" s="4748"/>
      <c r="AC109"/>
      <c r="AD109"/>
      <c r="AE109"/>
      <c r="AF109"/>
      <c r="AG109"/>
    </row>
    <row r="110" spans="2:55" s="1" customFormat="1" ht="19.5" customHeight="1" x14ac:dyDescent="0.3">
      <c r="B110" s="4946"/>
      <c r="C110" s="4949"/>
      <c r="D110" s="1551"/>
      <c r="E110" s="881">
        <v>9</v>
      </c>
      <c r="F110" s="4746" t="s">
        <v>2441</v>
      </c>
      <c r="G110" s="4747"/>
      <c r="H110" s="4747"/>
      <c r="I110" s="4747"/>
      <c r="J110" s="4747"/>
      <c r="K110" s="4747"/>
      <c r="L110" s="4747"/>
      <c r="M110" s="4747"/>
      <c r="N110" s="4755"/>
      <c r="O110" s="4949"/>
      <c r="P110" s="842"/>
      <c r="Q110" s="881">
        <v>23</v>
      </c>
      <c r="R110" s="4746" t="s">
        <v>2442</v>
      </c>
      <c r="S110" s="4747"/>
      <c r="T110" s="4747"/>
      <c r="U110" s="4747"/>
      <c r="V110" s="4747"/>
      <c r="W110" s="4747"/>
      <c r="X110" s="4747"/>
      <c r="Y110" s="4747"/>
      <c r="Z110" s="4748"/>
      <c r="AC110"/>
      <c r="AD110"/>
      <c r="AE110"/>
      <c r="AF110"/>
      <c r="AG110"/>
    </row>
    <row r="111" spans="2:55" s="1" customFormat="1" ht="19.5" customHeight="1" x14ac:dyDescent="0.3">
      <c r="B111" s="4946"/>
      <c r="C111" s="4949"/>
      <c r="D111" s="1551"/>
      <c r="E111" s="881">
        <v>10</v>
      </c>
      <c r="F111" s="4746" t="s">
        <v>2443</v>
      </c>
      <c r="G111" s="4747"/>
      <c r="H111" s="4747"/>
      <c r="I111" s="4747"/>
      <c r="J111" s="4747"/>
      <c r="K111" s="4747"/>
      <c r="L111" s="4747"/>
      <c r="M111" s="4747"/>
      <c r="N111" s="4755"/>
      <c r="O111" s="4949"/>
      <c r="P111" s="842"/>
      <c r="Q111" s="881">
        <v>24</v>
      </c>
      <c r="R111" s="4746" t="s">
        <v>2444</v>
      </c>
      <c r="S111" s="4747"/>
      <c r="T111" s="4747"/>
      <c r="U111" s="4747"/>
      <c r="V111" s="4747"/>
      <c r="W111" s="4747"/>
      <c r="X111" s="4747"/>
      <c r="Y111" s="4747"/>
      <c r="Z111" s="4748"/>
      <c r="AC111"/>
      <c r="AD111"/>
      <c r="AE111"/>
      <c r="AF111"/>
      <c r="AG111"/>
    </row>
    <row r="112" spans="2:55" s="1" customFormat="1" ht="19.5" customHeight="1" x14ac:dyDescent="0.3">
      <c r="B112" s="4946"/>
      <c r="C112" s="4949"/>
      <c r="D112" s="1551"/>
      <c r="E112" s="881">
        <v>11</v>
      </c>
      <c r="F112" s="4746" t="s">
        <v>2445</v>
      </c>
      <c r="G112" s="4756"/>
      <c r="H112" s="4756"/>
      <c r="I112" s="4756"/>
      <c r="J112" s="4756"/>
      <c r="K112" s="4756"/>
      <c r="L112" s="4756"/>
      <c r="M112" s="4756"/>
      <c r="N112" s="4757"/>
      <c r="O112" s="4949"/>
      <c r="P112" s="842"/>
      <c r="Q112" s="881">
        <v>25</v>
      </c>
      <c r="R112" s="4746" t="s">
        <v>2446</v>
      </c>
      <c r="S112" s="4747"/>
      <c r="T112" s="4747"/>
      <c r="U112" s="4747"/>
      <c r="V112" s="4747"/>
      <c r="W112" s="4747"/>
      <c r="X112" s="4747"/>
      <c r="Y112" s="4747"/>
      <c r="Z112" s="4748"/>
      <c r="AC112"/>
      <c r="AD112"/>
      <c r="AE112"/>
      <c r="AF112"/>
      <c r="AG112"/>
    </row>
    <row r="113" spans="1:33" s="1" customFormat="1" ht="19.5" customHeight="1" x14ac:dyDescent="0.3">
      <c r="B113" s="4946"/>
      <c r="C113" s="4949"/>
      <c r="D113" s="1551"/>
      <c r="E113" s="881">
        <v>12</v>
      </c>
      <c r="F113" s="4746"/>
      <c r="G113" s="4756"/>
      <c r="H113" s="4756"/>
      <c r="I113" s="4756"/>
      <c r="J113" s="4756"/>
      <c r="K113" s="4756"/>
      <c r="L113" s="4756"/>
      <c r="M113" s="4756"/>
      <c r="N113" s="4757"/>
      <c r="O113" s="4949"/>
      <c r="P113" s="842"/>
      <c r="Q113" s="881">
        <v>26</v>
      </c>
      <c r="R113" s="4930"/>
      <c r="S113" s="4931"/>
      <c r="T113" s="4931"/>
      <c r="U113" s="4931"/>
      <c r="V113" s="4931"/>
      <c r="W113" s="4931"/>
      <c r="X113" s="4931"/>
      <c r="Y113" s="4931"/>
      <c r="Z113" s="4932"/>
      <c r="AC113"/>
      <c r="AD113"/>
      <c r="AE113"/>
      <c r="AF113"/>
      <c r="AG113"/>
    </row>
    <row r="114" spans="1:33" s="1" customFormat="1" ht="19.5" customHeight="1" x14ac:dyDescent="0.3">
      <c r="B114" s="4946"/>
      <c r="C114" s="4949"/>
      <c r="D114" s="1551"/>
      <c r="E114" s="881">
        <v>13</v>
      </c>
      <c r="F114" s="4743"/>
      <c r="G114" s="4744"/>
      <c r="H114" s="4744"/>
      <c r="I114" s="4744"/>
      <c r="J114" s="4744"/>
      <c r="K114" s="4744"/>
      <c r="L114" s="4744"/>
      <c r="M114" s="4744"/>
      <c r="N114" s="4745"/>
      <c r="O114" s="4949"/>
      <c r="P114" s="842"/>
      <c r="Q114" s="881">
        <v>27</v>
      </c>
      <c r="R114" s="4746"/>
      <c r="S114" s="4747"/>
      <c r="T114" s="4747"/>
      <c r="U114" s="4747"/>
      <c r="V114" s="4747"/>
      <c r="W114" s="4747"/>
      <c r="X114" s="4747"/>
      <c r="Y114" s="4747"/>
      <c r="Z114" s="4748"/>
      <c r="AC114"/>
      <c r="AD114"/>
      <c r="AE114"/>
      <c r="AF114"/>
      <c r="AG114"/>
    </row>
    <row r="115" spans="1:33" s="1" customFormat="1" ht="19.5" customHeight="1" thickBot="1" x14ac:dyDescent="0.35">
      <c r="B115" s="4947"/>
      <c r="C115" s="4950"/>
      <c r="D115" s="950"/>
      <c r="E115" s="1176">
        <v>14</v>
      </c>
      <c r="F115" s="4749"/>
      <c r="G115" s="4750"/>
      <c r="H115" s="4750"/>
      <c r="I115" s="4750"/>
      <c r="J115" s="4750"/>
      <c r="K115" s="4750"/>
      <c r="L115" s="4750"/>
      <c r="M115" s="4750"/>
      <c r="N115" s="4751"/>
      <c r="O115" s="4950"/>
      <c r="P115" s="950"/>
      <c r="Q115" s="1176">
        <v>28</v>
      </c>
      <c r="R115" s="4752"/>
      <c r="S115" s="4753"/>
      <c r="T115" s="4753"/>
      <c r="U115" s="4753"/>
      <c r="V115" s="4753"/>
      <c r="W115" s="4753"/>
      <c r="X115" s="4753"/>
      <c r="Y115" s="4753"/>
      <c r="Z115" s="4754"/>
      <c r="AC115"/>
      <c r="AD115"/>
      <c r="AE115"/>
      <c r="AF115"/>
      <c r="AG115"/>
    </row>
    <row r="116" spans="1:33" s="1" customFormat="1" ht="19.5" customHeight="1" thickBot="1" x14ac:dyDescent="0.35">
      <c r="A116"/>
      <c r="B116" s="49"/>
      <c r="C116" s="1166"/>
      <c r="D116" s="1168"/>
      <c r="E116" s="1168"/>
      <c r="F116" s="1168"/>
      <c r="G116" s="1169"/>
      <c r="H116" s="1169"/>
      <c r="I116" s="1169"/>
      <c r="J116" s="1169"/>
      <c r="K116" s="1169"/>
      <c r="L116" s="1169"/>
      <c r="M116" s="1169"/>
      <c r="N116" s="1170"/>
      <c r="O116" s="1166"/>
      <c r="P116" s="1168"/>
      <c r="Q116" s="1168"/>
      <c r="R116" s="1171"/>
      <c r="S116" s="1167"/>
      <c r="T116" s="1167"/>
      <c r="U116" s="1167"/>
      <c r="V116" s="1167"/>
      <c r="W116" s="1167"/>
      <c r="X116" s="1167"/>
      <c r="Y116" s="1167"/>
      <c r="Z116" s="1167"/>
      <c r="AC116"/>
      <c r="AD116"/>
      <c r="AE116"/>
      <c r="AF116"/>
      <c r="AG116"/>
    </row>
    <row r="117" spans="1:33" s="1" customFormat="1" ht="19.5" customHeight="1" x14ac:dyDescent="0.3">
      <c r="B117" s="4945" t="s">
        <v>1865</v>
      </c>
      <c r="C117" s="4734" t="s">
        <v>2484</v>
      </c>
      <c r="D117" s="4735"/>
      <c r="E117" s="4735"/>
      <c r="F117" s="4735"/>
      <c r="G117" s="4735"/>
      <c r="H117" s="4735"/>
      <c r="I117" s="4735"/>
      <c r="J117" s="4735"/>
      <c r="K117" s="4735"/>
      <c r="L117" s="4735"/>
      <c r="M117" s="4735"/>
      <c r="N117" s="4735"/>
      <c r="O117" s="4735"/>
      <c r="P117" s="4735"/>
      <c r="Q117" s="4735"/>
      <c r="R117" s="4735"/>
      <c r="S117" s="4735"/>
      <c r="T117" s="4735"/>
      <c r="U117" s="4735"/>
      <c r="V117" s="4735"/>
      <c r="W117" s="4735"/>
      <c r="X117" s="4735"/>
      <c r="Y117" s="4735"/>
      <c r="Z117" s="4736"/>
      <c r="AC117"/>
      <c r="AD117"/>
      <c r="AE117"/>
      <c r="AF117"/>
      <c r="AG117"/>
    </row>
    <row r="118" spans="1:33" s="1" customFormat="1" ht="19.5" customHeight="1" x14ac:dyDescent="0.3">
      <c r="B118" s="4946"/>
      <c r="C118" s="351"/>
      <c r="D118" s="352"/>
      <c r="E118" s="353" t="s">
        <v>111</v>
      </c>
      <c r="F118" s="352"/>
      <c r="G118" s="352"/>
      <c r="H118" s="352"/>
      <c r="I118" s="352"/>
      <c r="J118" s="352"/>
      <c r="K118" s="352"/>
      <c r="L118" s="352"/>
      <c r="M118" s="352"/>
      <c r="N118" s="352"/>
      <c r="O118" s="352"/>
      <c r="P118" s="352"/>
      <c r="Q118" s="353" t="s">
        <v>111</v>
      </c>
      <c r="R118" s="352"/>
      <c r="S118" s="352"/>
      <c r="T118" s="352"/>
      <c r="U118" s="352"/>
      <c r="V118" s="352"/>
      <c r="W118" s="352"/>
      <c r="X118" s="352"/>
      <c r="Y118" s="352"/>
      <c r="Z118" s="354"/>
      <c r="AC118"/>
      <c r="AD118"/>
      <c r="AE118"/>
      <c r="AF118"/>
      <c r="AG118"/>
    </row>
    <row r="119" spans="1:33" s="1" customFormat="1" ht="19.5" customHeight="1" x14ac:dyDescent="0.3">
      <c r="B119" s="4946"/>
      <c r="C119" s="4948" t="s">
        <v>120</v>
      </c>
      <c r="D119" s="1203"/>
      <c r="E119" s="881">
        <v>1</v>
      </c>
      <c r="F119" s="4951" t="s">
        <v>2447</v>
      </c>
      <c r="G119" s="4952"/>
      <c r="H119" s="4952"/>
      <c r="I119" s="4952"/>
      <c r="J119" s="4952"/>
      <c r="K119" s="4952"/>
      <c r="L119" s="4952"/>
      <c r="M119" s="4952"/>
      <c r="N119" s="4952"/>
      <c r="O119" s="4948" t="s">
        <v>120</v>
      </c>
      <c r="P119" s="1203"/>
      <c r="Q119" s="881">
        <v>4</v>
      </c>
      <c r="R119" s="4746" t="s">
        <v>1869</v>
      </c>
      <c r="S119" s="4747"/>
      <c r="T119" s="4747"/>
      <c r="U119" s="4747"/>
      <c r="V119" s="4747"/>
      <c r="W119" s="4747"/>
      <c r="X119" s="4747"/>
      <c r="Y119" s="4747"/>
      <c r="Z119" s="4748"/>
      <c r="AC119"/>
      <c r="AD119"/>
      <c r="AE119"/>
      <c r="AF119"/>
      <c r="AG119"/>
    </row>
    <row r="120" spans="1:33" s="1" customFormat="1" ht="19.5" customHeight="1" x14ac:dyDescent="0.3">
      <c r="B120" s="4946"/>
      <c r="C120" s="4949"/>
      <c r="D120" s="1203"/>
      <c r="E120" s="881">
        <v>2</v>
      </c>
      <c r="F120" s="4746" t="s">
        <v>2448</v>
      </c>
      <c r="G120" s="4747"/>
      <c r="H120" s="4747"/>
      <c r="I120" s="4747"/>
      <c r="J120" s="4747"/>
      <c r="K120" s="4747"/>
      <c r="L120" s="4747"/>
      <c r="M120" s="4747"/>
      <c r="N120" s="4747"/>
      <c r="O120" s="4949"/>
      <c r="P120" s="1203"/>
      <c r="Q120" s="881">
        <v>5</v>
      </c>
      <c r="R120" s="4746"/>
      <c r="S120" s="4747"/>
      <c r="T120" s="4747"/>
      <c r="U120" s="4747"/>
      <c r="V120" s="4747"/>
      <c r="W120" s="4747"/>
      <c r="X120" s="4747"/>
      <c r="Y120" s="4747"/>
      <c r="Z120" s="4748"/>
      <c r="AC120"/>
      <c r="AD120"/>
      <c r="AE120"/>
      <c r="AF120"/>
      <c r="AG120"/>
    </row>
    <row r="121" spans="1:33" s="1" customFormat="1" ht="19.5" customHeight="1" thickBot="1" x14ac:dyDescent="0.35">
      <c r="B121" s="4947"/>
      <c r="C121" s="4950"/>
      <c r="D121" s="1204"/>
      <c r="E121" s="1175">
        <v>3</v>
      </c>
      <c r="F121" s="4749"/>
      <c r="G121" s="4953"/>
      <c r="H121" s="4953"/>
      <c r="I121" s="4953"/>
      <c r="J121" s="4953"/>
      <c r="K121" s="4953"/>
      <c r="L121" s="4953"/>
      <c r="M121" s="4953"/>
      <c r="N121" s="4953"/>
      <c r="O121" s="4950"/>
      <c r="P121" s="1204"/>
      <c r="Q121" s="1175">
        <v>6</v>
      </c>
      <c r="R121" s="4749"/>
      <c r="S121" s="4953"/>
      <c r="T121" s="4953"/>
      <c r="U121" s="4953"/>
      <c r="V121" s="4953"/>
      <c r="W121" s="4953"/>
      <c r="X121" s="4953"/>
      <c r="Y121" s="4953"/>
      <c r="Z121" s="4954"/>
      <c r="AC121"/>
      <c r="AD121"/>
      <c r="AE121"/>
      <c r="AF121"/>
      <c r="AG121"/>
    </row>
    <row r="122" spans="1:33" s="1" customFormat="1" ht="19.5" customHeight="1" thickBot="1" x14ac:dyDescent="0.35">
      <c r="A122"/>
      <c r="B122" s="49"/>
      <c r="C122" s="1166"/>
      <c r="D122" s="1168"/>
      <c r="E122" s="1168"/>
      <c r="F122" s="1168"/>
      <c r="G122" s="1169"/>
      <c r="H122" s="1169"/>
      <c r="I122" s="1169"/>
      <c r="J122" s="1169"/>
      <c r="K122" s="1169"/>
      <c r="L122" s="1169"/>
      <c r="M122" s="1169"/>
      <c r="N122" s="1170"/>
      <c r="O122" s="1166"/>
      <c r="P122" s="1168"/>
      <c r="Q122" s="1168"/>
      <c r="R122" s="1171"/>
      <c r="S122" s="1167"/>
      <c r="T122" s="1167"/>
      <c r="U122" s="1167"/>
      <c r="V122" s="1167"/>
      <c r="W122" s="1167"/>
      <c r="X122" s="1167"/>
      <c r="Y122" s="1167"/>
      <c r="Z122" s="1167"/>
      <c r="AC122"/>
      <c r="AD122"/>
      <c r="AE122"/>
      <c r="AF122"/>
      <c r="AG122"/>
    </row>
    <row r="123" spans="1:33" s="1" customFormat="1" ht="19.5" customHeight="1" x14ac:dyDescent="0.3">
      <c r="B123" s="4771" t="s">
        <v>124</v>
      </c>
      <c r="C123" s="4933" t="s">
        <v>125</v>
      </c>
      <c r="D123" s="4934"/>
      <c r="E123" s="4934"/>
      <c r="F123" s="4934"/>
      <c r="G123" s="4934"/>
      <c r="H123" s="4934"/>
      <c r="I123" s="4934"/>
      <c r="J123" s="4934"/>
      <c r="K123" s="4934"/>
      <c r="L123" s="4934"/>
      <c r="M123" s="4934"/>
      <c r="N123" s="4934"/>
      <c r="O123" s="4934"/>
      <c r="P123" s="4934"/>
      <c r="Q123" s="4934"/>
      <c r="R123" s="4934"/>
      <c r="S123" s="4934"/>
      <c r="T123" s="4934"/>
      <c r="U123" s="4934"/>
      <c r="V123" s="4934"/>
      <c r="W123" s="4934"/>
      <c r="X123" s="4934"/>
      <c r="Y123" s="4934"/>
      <c r="Z123" s="4935"/>
      <c r="AC123"/>
      <c r="AD123"/>
      <c r="AE123"/>
      <c r="AF123"/>
      <c r="AG123"/>
    </row>
    <row r="124" spans="1:33" s="1" customFormat="1" ht="19.5" customHeight="1" x14ac:dyDescent="0.3">
      <c r="B124" s="4772"/>
      <c r="C124" s="4774">
        <v>231</v>
      </c>
      <c r="D124" s="4887" t="s">
        <v>712</v>
      </c>
      <c r="E124" s="4776"/>
      <c r="F124" s="4777"/>
      <c r="G124" s="4298"/>
      <c r="H124" s="4299"/>
      <c r="I124" s="4299"/>
      <c r="J124" s="4299"/>
      <c r="K124" s="4299"/>
      <c r="L124" s="4299"/>
      <c r="M124" s="4299"/>
      <c r="N124" s="4892"/>
      <c r="O124" s="2073">
        <v>234</v>
      </c>
      <c r="P124" s="4776" t="s">
        <v>1870</v>
      </c>
      <c r="Q124" s="4776"/>
      <c r="R124" s="4777"/>
      <c r="S124" s="1902"/>
      <c r="T124" s="1903"/>
      <c r="U124" s="1903"/>
      <c r="V124" s="1903"/>
      <c r="W124" s="1903"/>
      <c r="X124" s="1903"/>
      <c r="Y124" s="1903"/>
      <c r="Z124" s="4650"/>
      <c r="AC124"/>
      <c r="AD124"/>
      <c r="AE124"/>
      <c r="AF124"/>
      <c r="AG124"/>
    </row>
    <row r="125" spans="1:33" s="1" customFormat="1" ht="19.5" customHeight="1" x14ac:dyDescent="0.3">
      <c r="B125" s="4772"/>
      <c r="C125" s="4834"/>
      <c r="D125" s="4799"/>
      <c r="E125" s="4800"/>
      <c r="F125" s="4821"/>
      <c r="G125" s="4300"/>
      <c r="H125" s="4301"/>
      <c r="I125" s="4301"/>
      <c r="J125" s="4301"/>
      <c r="K125" s="4301"/>
      <c r="L125" s="4301"/>
      <c r="M125" s="4301"/>
      <c r="N125" s="4895"/>
      <c r="O125" s="2074"/>
      <c r="P125" s="4800"/>
      <c r="Q125" s="4800"/>
      <c r="R125" s="4821"/>
      <c r="S125" s="1904"/>
      <c r="T125" s="1905"/>
      <c r="U125" s="1905"/>
      <c r="V125" s="1905"/>
      <c r="W125" s="1905"/>
      <c r="X125" s="1905"/>
      <c r="Y125" s="1905"/>
      <c r="Z125" s="4651"/>
      <c r="AC125"/>
      <c r="AD125"/>
      <c r="AE125"/>
      <c r="AF125"/>
      <c r="AG125"/>
    </row>
    <row r="126" spans="1:33" s="1" customFormat="1" ht="19.5" customHeight="1" x14ac:dyDescent="0.3">
      <c r="B126" s="4772"/>
      <c r="C126" s="4774">
        <v>233</v>
      </c>
      <c r="D126" s="4887" t="s">
        <v>714</v>
      </c>
      <c r="E126" s="4776"/>
      <c r="F126" s="4777"/>
      <c r="G126" s="4298"/>
      <c r="H126" s="4299"/>
      <c r="I126" s="4299"/>
      <c r="J126" s="4299"/>
      <c r="K126" s="4299"/>
      <c r="L126" s="4299"/>
      <c r="M126" s="4299"/>
      <c r="N126" s="4892"/>
      <c r="O126" s="4936"/>
      <c r="P126" s="4937"/>
      <c r="Q126" s="4937"/>
      <c r="R126" s="4937"/>
      <c r="S126" s="4937"/>
      <c r="T126" s="4937"/>
      <c r="U126" s="4937"/>
      <c r="V126" s="4937"/>
      <c r="W126" s="4937"/>
      <c r="X126" s="4937"/>
      <c r="Y126" s="4937"/>
      <c r="Z126" s="4938"/>
      <c r="AC126"/>
      <c r="AD126"/>
      <c r="AE126"/>
      <c r="AF126"/>
      <c r="AG126"/>
    </row>
    <row r="127" spans="1:33" s="1" customFormat="1" ht="19.5" customHeight="1" x14ac:dyDescent="0.3">
      <c r="B127" s="4772"/>
      <c r="C127" s="4834"/>
      <c r="D127" s="4799"/>
      <c r="E127" s="4800"/>
      <c r="F127" s="4821"/>
      <c r="G127" s="4300"/>
      <c r="H127" s="4301"/>
      <c r="I127" s="4301"/>
      <c r="J127" s="4301"/>
      <c r="K127" s="4301"/>
      <c r="L127" s="4301"/>
      <c r="M127" s="4301"/>
      <c r="N127" s="4895"/>
      <c r="O127" s="4939"/>
      <c r="P127" s="4940"/>
      <c r="Q127" s="4940"/>
      <c r="R127" s="4940"/>
      <c r="S127" s="4940"/>
      <c r="T127" s="4940"/>
      <c r="U127" s="4940"/>
      <c r="V127" s="4940"/>
      <c r="W127" s="4940"/>
      <c r="X127" s="4940"/>
      <c r="Y127" s="4940"/>
      <c r="Z127" s="4941"/>
      <c r="AC127"/>
      <c r="AD127"/>
      <c r="AE127"/>
      <c r="AF127"/>
      <c r="AG127"/>
    </row>
    <row r="128" spans="1:33" s="1" customFormat="1" ht="19.5" customHeight="1" x14ac:dyDescent="0.3">
      <c r="B128" s="4772"/>
      <c r="C128" s="4774">
        <v>235</v>
      </c>
      <c r="D128" s="4887" t="s">
        <v>715</v>
      </c>
      <c r="E128" s="4776"/>
      <c r="F128" s="4777"/>
      <c r="G128" s="4298"/>
      <c r="H128" s="4299"/>
      <c r="I128" s="4299"/>
      <c r="J128" s="4299"/>
      <c r="K128" s="4299"/>
      <c r="L128" s="4299"/>
      <c r="M128" s="4299"/>
      <c r="N128" s="4892"/>
      <c r="O128" s="4939"/>
      <c r="P128" s="4940"/>
      <c r="Q128" s="4940"/>
      <c r="R128" s="4940"/>
      <c r="S128" s="4940"/>
      <c r="T128" s="4940"/>
      <c r="U128" s="4940"/>
      <c r="V128" s="4940"/>
      <c r="W128" s="4940"/>
      <c r="X128" s="4940"/>
      <c r="Y128" s="4940"/>
      <c r="Z128" s="4941"/>
      <c r="AC128"/>
      <c r="AD128"/>
      <c r="AE128"/>
      <c r="AF128"/>
      <c r="AG128"/>
    </row>
    <row r="129" spans="2:55" s="1" customFormat="1" ht="19.5" customHeight="1" x14ac:dyDescent="0.3">
      <c r="B129" s="4772"/>
      <c r="C129" s="4834"/>
      <c r="D129" s="4799"/>
      <c r="E129" s="4800"/>
      <c r="F129" s="4821"/>
      <c r="G129" s="4300"/>
      <c r="H129" s="4301"/>
      <c r="I129" s="4301"/>
      <c r="J129" s="4301"/>
      <c r="K129" s="4301"/>
      <c r="L129" s="4301"/>
      <c r="M129" s="4301"/>
      <c r="N129" s="4895"/>
      <c r="O129" s="4939"/>
      <c r="P129" s="4940"/>
      <c r="Q129" s="4940"/>
      <c r="R129" s="4940"/>
      <c r="S129" s="4940"/>
      <c r="T129" s="4940"/>
      <c r="U129" s="4940"/>
      <c r="V129" s="4940"/>
      <c r="W129" s="4940"/>
      <c r="X129" s="4940"/>
      <c r="Y129" s="4940"/>
      <c r="Z129" s="4941"/>
      <c r="AC129"/>
      <c r="AD129"/>
      <c r="AE129"/>
      <c r="AF129"/>
      <c r="AG129"/>
    </row>
    <row r="130" spans="2:55" s="1" customFormat="1" ht="19.5" customHeight="1" x14ac:dyDescent="0.3">
      <c r="B130" s="4772"/>
      <c r="C130" s="4774">
        <v>237</v>
      </c>
      <c r="D130" s="4924" t="s">
        <v>716</v>
      </c>
      <c r="E130" s="4925"/>
      <c r="F130" s="4926"/>
      <c r="G130" s="4298"/>
      <c r="H130" s="4299"/>
      <c r="I130" s="4299"/>
      <c r="J130" s="4299"/>
      <c r="K130" s="4299"/>
      <c r="L130" s="4299"/>
      <c r="M130" s="4299"/>
      <c r="N130" s="4892"/>
      <c r="O130" s="4939"/>
      <c r="P130" s="4940"/>
      <c r="Q130" s="4940"/>
      <c r="R130" s="4940"/>
      <c r="S130" s="4940"/>
      <c r="T130" s="4940"/>
      <c r="U130" s="4940"/>
      <c r="V130" s="4940"/>
      <c r="W130" s="4940"/>
      <c r="X130" s="4940"/>
      <c r="Y130" s="4940"/>
      <c r="Z130" s="4941"/>
      <c r="AC130"/>
      <c r="AD130"/>
      <c r="AE130"/>
      <c r="AF130"/>
      <c r="AG130"/>
    </row>
    <row r="131" spans="2:55" s="1" customFormat="1" ht="19.5" customHeight="1" x14ac:dyDescent="0.3">
      <c r="B131" s="4772"/>
      <c r="C131" s="4834"/>
      <c r="D131" s="4927"/>
      <c r="E131" s="4928"/>
      <c r="F131" s="4929"/>
      <c r="G131" s="4300"/>
      <c r="H131" s="4301"/>
      <c r="I131" s="4301"/>
      <c r="J131" s="4301"/>
      <c r="K131" s="4301"/>
      <c r="L131" s="4301"/>
      <c r="M131" s="4301"/>
      <c r="N131" s="4895"/>
      <c r="O131" s="4939"/>
      <c r="P131" s="4940"/>
      <c r="Q131" s="4940"/>
      <c r="R131" s="4940"/>
      <c r="S131" s="4940"/>
      <c r="T131" s="4940"/>
      <c r="U131" s="4940"/>
      <c r="V131" s="4940"/>
      <c r="W131" s="4940"/>
      <c r="X131" s="4940"/>
      <c r="Y131" s="4940"/>
      <c r="Z131" s="4941"/>
      <c r="AC131"/>
      <c r="AD131"/>
      <c r="AE131"/>
      <c r="AF131"/>
      <c r="AG131"/>
      <c r="BA131"/>
      <c r="BB131"/>
      <c r="BC131"/>
    </row>
    <row r="132" spans="2:55" s="1" customFormat="1" ht="19.5" customHeight="1" x14ac:dyDescent="0.3">
      <c r="B132" s="4772"/>
      <c r="C132" s="4774">
        <v>239</v>
      </c>
      <c r="D132" s="4887" t="s">
        <v>719</v>
      </c>
      <c r="E132" s="4776"/>
      <c r="F132" s="4777"/>
      <c r="G132" s="4298"/>
      <c r="H132" s="4299"/>
      <c r="I132" s="4299"/>
      <c r="J132" s="4299"/>
      <c r="K132" s="4299"/>
      <c r="L132" s="4299"/>
      <c r="M132" s="4299"/>
      <c r="N132" s="4892"/>
      <c r="O132" s="4939"/>
      <c r="P132" s="4940"/>
      <c r="Q132" s="4940"/>
      <c r="R132" s="4940"/>
      <c r="S132" s="4940"/>
      <c r="T132" s="4940"/>
      <c r="U132" s="4940"/>
      <c r="V132" s="4940"/>
      <c r="W132" s="4940"/>
      <c r="X132" s="4940"/>
      <c r="Y132" s="4940"/>
      <c r="Z132" s="4941"/>
      <c r="AC132"/>
      <c r="AD132"/>
      <c r="AE132"/>
      <c r="AF132"/>
      <c r="AG132"/>
      <c r="BA132"/>
      <c r="BB132"/>
      <c r="BC132"/>
    </row>
    <row r="133" spans="2:55" s="1" customFormat="1" ht="19.5" customHeight="1" x14ac:dyDescent="0.3">
      <c r="B133" s="4772"/>
      <c r="C133" s="4834"/>
      <c r="D133" s="4799"/>
      <c r="E133" s="4800"/>
      <c r="F133" s="4821"/>
      <c r="G133" s="4300"/>
      <c r="H133" s="4301"/>
      <c r="I133" s="4301"/>
      <c r="J133" s="4301"/>
      <c r="K133" s="4301"/>
      <c r="L133" s="4301"/>
      <c r="M133" s="4301"/>
      <c r="N133" s="4895"/>
      <c r="O133" s="4942"/>
      <c r="P133" s="4943"/>
      <c r="Q133" s="4943"/>
      <c r="R133" s="4943"/>
      <c r="S133" s="4943"/>
      <c r="T133" s="4943"/>
      <c r="U133" s="4943"/>
      <c r="V133" s="4943"/>
      <c r="W133" s="4943"/>
      <c r="X133" s="4943"/>
      <c r="Y133" s="4943"/>
      <c r="Z133" s="4944"/>
      <c r="AC133"/>
      <c r="AD133"/>
      <c r="AE133"/>
      <c r="AF133"/>
      <c r="AG133"/>
      <c r="BA133"/>
      <c r="BB133"/>
      <c r="BC133"/>
    </row>
    <row r="134" spans="2:55" ht="19.5" customHeight="1" x14ac:dyDescent="0.3">
      <c r="B134" s="4772"/>
      <c r="C134" s="4774">
        <v>241</v>
      </c>
      <c r="D134" s="4887" t="s">
        <v>720</v>
      </c>
      <c r="E134" s="4776"/>
      <c r="F134" s="4777"/>
      <c r="G134" s="4298"/>
      <c r="H134" s="4299"/>
      <c r="I134" s="4299"/>
      <c r="J134" s="4299"/>
      <c r="K134" s="4299"/>
      <c r="L134" s="4299"/>
      <c r="M134" s="4299"/>
      <c r="N134" s="4892"/>
      <c r="O134" s="4774">
        <v>242</v>
      </c>
      <c r="P134" s="4887" t="s">
        <v>721</v>
      </c>
      <c r="Q134" s="4776"/>
      <c r="R134" s="4777"/>
      <c r="S134" s="4298"/>
      <c r="T134" s="4299"/>
      <c r="U134" s="4299"/>
      <c r="V134" s="4299"/>
      <c r="W134" s="4299"/>
      <c r="X134" s="4299"/>
      <c r="Y134" s="4299"/>
      <c r="Z134" s="4888"/>
    </row>
    <row r="135" spans="2:55" ht="19.5" customHeight="1" x14ac:dyDescent="0.3">
      <c r="B135" s="4772"/>
      <c r="C135" s="4834"/>
      <c r="D135" s="4799"/>
      <c r="E135" s="4800"/>
      <c r="F135" s="4821"/>
      <c r="G135" s="4300"/>
      <c r="H135" s="4301"/>
      <c r="I135" s="4301"/>
      <c r="J135" s="4301"/>
      <c r="K135" s="4301"/>
      <c r="L135" s="4301"/>
      <c r="M135" s="4301"/>
      <c r="N135" s="4895"/>
      <c r="O135" s="4834"/>
      <c r="P135" s="4799"/>
      <c r="Q135" s="4800"/>
      <c r="R135" s="4821"/>
      <c r="S135" s="4300"/>
      <c r="T135" s="4301"/>
      <c r="U135" s="4301"/>
      <c r="V135" s="4301"/>
      <c r="W135" s="4301"/>
      <c r="X135" s="4301"/>
      <c r="Y135" s="4301"/>
      <c r="Z135" s="4889"/>
    </row>
    <row r="136" spans="2:55" ht="19.5" customHeight="1" x14ac:dyDescent="0.3">
      <c r="B136" s="4772"/>
      <c r="C136" s="4774">
        <v>243</v>
      </c>
      <c r="D136" s="4890" t="s">
        <v>722</v>
      </c>
      <c r="E136" s="4836"/>
      <c r="F136" s="4837"/>
      <c r="G136" s="4298"/>
      <c r="H136" s="4299"/>
      <c r="I136" s="4299"/>
      <c r="J136" s="4299"/>
      <c r="K136" s="4299"/>
      <c r="L136" s="4299"/>
      <c r="M136" s="4299"/>
      <c r="N136" s="4892"/>
      <c r="O136" s="4774">
        <v>244</v>
      </c>
      <c r="P136" s="4887" t="s">
        <v>723</v>
      </c>
      <c r="Q136" s="4776"/>
      <c r="R136" s="4777"/>
      <c r="S136" s="4298"/>
      <c r="T136" s="4299"/>
      <c r="U136" s="4299"/>
      <c r="V136" s="4299"/>
      <c r="W136" s="4299"/>
      <c r="X136" s="4299"/>
      <c r="Y136" s="4299"/>
      <c r="Z136" s="4888"/>
    </row>
    <row r="137" spans="2:55" ht="19.5" customHeight="1" thickBot="1" x14ac:dyDescent="0.35">
      <c r="B137" s="4773"/>
      <c r="C137" s="4775"/>
      <c r="D137" s="4891"/>
      <c r="E137" s="4778"/>
      <c r="F137" s="4779"/>
      <c r="G137" s="4819"/>
      <c r="H137" s="3016"/>
      <c r="I137" s="3016"/>
      <c r="J137" s="3016"/>
      <c r="K137" s="3016"/>
      <c r="L137" s="3016"/>
      <c r="M137" s="3016"/>
      <c r="N137" s="4893"/>
      <c r="O137" s="4775"/>
      <c r="P137" s="4891"/>
      <c r="Q137" s="4778"/>
      <c r="R137" s="4779"/>
      <c r="S137" s="4819"/>
      <c r="T137" s="3016"/>
      <c r="U137" s="3016"/>
      <c r="V137" s="3016"/>
      <c r="W137" s="3016"/>
      <c r="X137" s="3016"/>
      <c r="Y137" s="3016"/>
      <c r="Z137" s="4894"/>
    </row>
    <row r="138" spans="2:55" ht="19.5" customHeight="1" thickBot="1" x14ac:dyDescent="0.35">
      <c r="B138" s="49"/>
      <c r="C138" s="1166"/>
      <c r="D138" s="1168"/>
      <c r="E138" s="1168"/>
      <c r="F138" s="1168"/>
      <c r="G138" s="1169"/>
      <c r="H138" s="1169"/>
      <c r="I138" s="1169"/>
      <c r="J138" s="1169"/>
      <c r="K138" s="1169"/>
      <c r="L138" s="1169"/>
      <c r="M138" s="1169"/>
      <c r="N138" s="1170"/>
      <c r="O138" s="1166"/>
      <c r="P138" s="1168"/>
      <c r="Q138" s="1168"/>
      <c r="R138" s="1171"/>
      <c r="S138" s="1167"/>
      <c r="T138" s="1167"/>
      <c r="U138" s="1167"/>
      <c r="V138" s="1167"/>
      <c r="W138" s="1167"/>
      <c r="X138" s="1167"/>
      <c r="Y138" s="1167"/>
      <c r="Z138" s="1167"/>
    </row>
    <row r="139" spans="2:55" ht="19.5" customHeight="1" x14ac:dyDescent="0.3">
      <c r="B139" s="1729" t="s">
        <v>128</v>
      </c>
      <c r="C139" s="4896">
        <v>245</v>
      </c>
      <c r="D139" s="4898" t="s">
        <v>724</v>
      </c>
      <c r="E139" s="4898"/>
      <c r="F139" s="4899"/>
      <c r="G139" s="4902"/>
      <c r="H139" s="4903"/>
      <c r="I139" s="4903"/>
      <c r="J139" s="4903"/>
      <c r="K139" s="4903"/>
      <c r="L139" s="4903"/>
      <c r="M139" s="4903"/>
      <c r="N139" s="4903"/>
      <c r="O139" s="4903"/>
      <c r="P139" s="4903"/>
      <c r="Q139" s="4903"/>
      <c r="R139" s="4903"/>
      <c r="S139" s="4903"/>
      <c r="T139" s="4903"/>
      <c r="U139" s="4903"/>
      <c r="V139" s="4903"/>
      <c r="W139" s="4903"/>
      <c r="X139" s="4903"/>
      <c r="Y139" s="4903"/>
      <c r="Z139" s="4904"/>
    </row>
    <row r="140" spans="2:55" ht="19.5" customHeight="1" x14ac:dyDescent="0.3">
      <c r="B140" s="1730"/>
      <c r="C140" s="4897"/>
      <c r="D140" s="4900"/>
      <c r="E140" s="4900"/>
      <c r="F140" s="4901"/>
      <c r="G140" s="4300"/>
      <c r="H140" s="4301"/>
      <c r="I140" s="4301"/>
      <c r="J140" s="4301"/>
      <c r="K140" s="4301"/>
      <c r="L140" s="4301"/>
      <c r="M140" s="4301"/>
      <c r="N140" s="4301"/>
      <c r="O140" s="4301"/>
      <c r="P140" s="4301"/>
      <c r="Q140" s="4301"/>
      <c r="R140" s="4301"/>
      <c r="S140" s="4301"/>
      <c r="T140" s="4301"/>
      <c r="U140" s="4301"/>
      <c r="V140" s="4301"/>
      <c r="W140" s="4301"/>
      <c r="X140" s="4301"/>
      <c r="Y140" s="4301"/>
      <c r="Z140" s="4905"/>
    </row>
    <row r="141" spans="2:55" ht="19.5" customHeight="1" x14ac:dyDescent="0.3">
      <c r="B141" s="1730"/>
      <c r="C141" s="4897">
        <v>247</v>
      </c>
      <c r="D141" s="4900" t="s">
        <v>725</v>
      </c>
      <c r="E141" s="4900"/>
      <c r="F141" s="4901"/>
      <c r="G141" s="4298"/>
      <c r="H141" s="4299"/>
      <c r="I141" s="4299"/>
      <c r="J141" s="4299"/>
      <c r="K141" s="4299"/>
      <c r="L141" s="4299"/>
      <c r="M141" s="4299"/>
      <c r="N141" s="4299"/>
      <c r="O141" s="4299"/>
      <c r="P141" s="4299"/>
      <c r="Q141" s="4299"/>
      <c r="R141" s="4299"/>
      <c r="S141" s="4299"/>
      <c r="T141" s="4299"/>
      <c r="U141" s="4299"/>
      <c r="V141" s="4299"/>
      <c r="W141" s="4299"/>
      <c r="X141" s="4299"/>
      <c r="Y141" s="4299"/>
      <c r="Z141" s="4909"/>
    </row>
    <row r="142" spans="2:55" ht="19.5" customHeight="1" thickBot="1" x14ac:dyDescent="0.35">
      <c r="B142" s="1731"/>
      <c r="C142" s="4906"/>
      <c r="D142" s="4907"/>
      <c r="E142" s="4907"/>
      <c r="F142" s="4908"/>
      <c r="G142" s="4819"/>
      <c r="H142" s="3016"/>
      <c r="I142" s="3016"/>
      <c r="J142" s="3016"/>
      <c r="K142" s="3016"/>
      <c r="L142" s="3016"/>
      <c r="M142" s="3016"/>
      <c r="N142" s="3016"/>
      <c r="O142" s="3016"/>
      <c r="P142" s="3016"/>
      <c r="Q142" s="3016"/>
      <c r="R142" s="3016"/>
      <c r="S142" s="3016"/>
      <c r="T142" s="3016"/>
      <c r="U142" s="3016"/>
      <c r="V142" s="3016"/>
      <c r="W142" s="3016"/>
      <c r="X142" s="3016"/>
      <c r="Y142" s="3016"/>
      <c r="Z142" s="4910"/>
    </row>
    <row r="143" spans="2:55" ht="19.5" customHeight="1" thickBot="1" x14ac:dyDescent="0.35">
      <c r="C143" s="49"/>
      <c r="D143" s="1166"/>
      <c r="E143" s="1168"/>
      <c r="F143" s="1168"/>
      <c r="G143" s="1168"/>
      <c r="H143" s="1169"/>
      <c r="I143" s="1169"/>
      <c r="J143" s="1169"/>
      <c r="K143" s="1169"/>
      <c r="L143" s="1169"/>
      <c r="M143" s="1169"/>
      <c r="N143" s="1169"/>
      <c r="O143" s="1170"/>
      <c r="P143" s="1166"/>
      <c r="Q143" s="1168"/>
      <c r="R143" s="1168"/>
      <c r="S143" s="1171"/>
      <c r="T143" s="1167"/>
      <c r="U143" s="1167"/>
      <c r="V143" s="1167"/>
      <c r="W143" s="1167"/>
      <c r="X143" s="1167"/>
      <c r="Y143" s="1167"/>
      <c r="Z143" s="1167"/>
      <c r="AA143" s="1167"/>
      <c r="AC143" s="1169"/>
      <c r="AD143" s="1169"/>
      <c r="AE143" s="1170"/>
      <c r="AF143" s="1166"/>
      <c r="AG143" s="1168"/>
      <c r="AH143" s="1168"/>
      <c r="AI143" s="1171"/>
      <c r="AJ143" s="1167"/>
      <c r="AK143" s="1167"/>
      <c r="AL143" s="1167"/>
      <c r="AM143" s="1167"/>
      <c r="AN143" s="1167"/>
      <c r="AO143" s="1167"/>
      <c r="AP143" s="1167"/>
      <c r="AQ143" s="1167"/>
      <c r="AR143" s="1"/>
    </row>
    <row r="144" spans="2:55" ht="19.5" customHeight="1" x14ac:dyDescent="0.3">
      <c r="B144" s="4771" t="s">
        <v>129</v>
      </c>
      <c r="C144" s="4911" t="s">
        <v>130</v>
      </c>
      <c r="D144" s="4912"/>
      <c r="E144" s="4912"/>
      <c r="F144" s="4912"/>
      <c r="G144" s="4912"/>
      <c r="H144" s="4912"/>
      <c r="I144" s="4912"/>
      <c r="J144" s="4912"/>
      <c r="K144" s="4912"/>
      <c r="L144" s="4912"/>
      <c r="M144" s="4912"/>
      <c r="N144" s="4912"/>
      <c r="O144" s="4912"/>
      <c r="P144" s="4912"/>
      <c r="Q144" s="4912"/>
      <c r="R144" s="4912"/>
      <c r="S144" s="4912"/>
      <c r="T144" s="4912"/>
      <c r="U144" s="4912"/>
      <c r="V144" s="4912"/>
      <c r="W144" s="4912"/>
      <c r="X144" s="4912"/>
      <c r="Y144" s="4912"/>
      <c r="Z144" s="4913"/>
      <c r="BC144" s="49"/>
    </row>
    <row r="145" spans="2:80" ht="19.5" customHeight="1" x14ac:dyDescent="0.3">
      <c r="B145" s="4772"/>
      <c r="C145" s="4914">
        <v>4000</v>
      </c>
      <c r="D145" s="4915"/>
      <c r="E145" s="4916"/>
      <c r="F145" s="4916"/>
      <c r="G145" s="4916"/>
      <c r="H145" s="4916"/>
      <c r="I145" s="4916"/>
      <c r="J145" s="4916"/>
      <c r="K145" s="4916"/>
      <c r="L145" s="4916"/>
      <c r="M145" s="4916"/>
      <c r="N145" s="4916"/>
      <c r="O145" s="4916"/>
      <c r="P145" s="4916"/>
      <c r="Q145" s="4916"/>
      <c r="R145" s="4916"/>
      <c r="S145" s="4916"/>
      <c r="T145" s="4916"/>
      <c r="U145" s="4916"/>
      <c r="V145" s="4916"/>
      <c r="W145" s="4916"/>
      <c r="X145" s="4916"/>
      <c r="Y145" s="4916"/>
      <c r="Z145" s="4917"/>
      <c r="BD145" s="1166"/>
      <c r="BE145" s="1168"/>
      <c r="BF145" s="1168"/>
      <c r="BG145" s="1168"/>
      <c r="BH145" s="1169"/>
      <c r="BI145" s="1169"/>
      <c r="BJ145" s="1169"/>
      <c r="BK145" s="1169"/>
      <c r="BL145" s="1169"/>
      <c r="BM145" s="1169"/>
      <c r="BN145" s="1169"/>
      <c r="BO145" s="1170"/>
      <c r="BP145" s="1166"/>
      <c r="BQ145" s="1168"/>
      <c r="BR145" s="1168"/>
      <c r="BS145" s="1171"/>
      <c r="BT145" s="1167"/>
      <c r="BU145" s="1167"/>
      <c r="BV145" s="1167"/>
      <c r="BW145" s="1167"/>
      <c r="BX145" s="1167"/>
      <c r="BY145" s="1167"/>
      <c r="BZ145" s="1167"/>
      <c r="CA145" s="1167"/>
      <c r="CB145" s="1"/>
    </row>
    <row r="146" spans="2:80" ht="19.5" customHeight="1" x14ac:dyDescent="0.3">
      <c r="B146" s="4772"/>
      <c r="C146" s="4914"/>
      <c r="D146" s="4918"/>
      <c r="E146" s="4919"/>
      <c r="F146" s="4919"/>
      <c r="G146" s="4919"/>
      <c r="H146" s="4919"/>
      <c r="I146" s="4919"/>
      <c r="J146" s="4919"/>
      <c r="K146" s="4919"/>
      <c r="L146" s="4919"/>
      <c r="M146" s="4919"/>
      <c r="N146" s="4919"/>
      <c r="O146" s="4919"/>
      <c r="P146" s="4919"/>
      <c r="Q146" s="4919"/>
      <c r="R146" s="4919"/>
      <c r="S146" s="4919"/>
      <c r="T146" s="4919"/>
      <c r="U146" s="4919"/>
      <c r="V146" s="4919"/>
      <c r="W146" s="4919"/>
      <c r="X146" s="4919"/>
      <c r="Y146" s="4919"/>
      <c r="Z146" s="4920"/>
    </row>
    <row r="147" spans="2:80" ht="19.5" customHeight="1" x14ac:dyDescent="0.3">
      <c r="B147" s="4772"/>
      <c r="C147" s="4914"/>
      <c r="D147" s="4918"/>
      <c r="E147" s="4919"/>
      <c r="F147" s="4919"/>
      <c r="G147" s="4919"/>
      <c r="H147" s="4919"/>
      <c r="I147" s="4919"/>
      <c r="J147" s="4919"/>
      <c r="K147" s="4919"/>
      <c r="L147" s="4919"/>
      <c r="M147" s="4919"/>
      <c r="N147" s="4919"/>
      <c r="O147" s="4919"/>
      <c r="P147" s="4919"/>
      <c r="Q147" s="4919"/>
      <c r="R147" s="4919"/>
      <c r="S147" s="4919"/>
      <c r="T147" s="4919"/>
      <c r="U147" s="4919"/>
      <c r="V147" s="4919"/>
      <c r="W147" s="4919"/>
      <c r="X147" s="4919"/>
      <c r="Y147" s="4919"/>
      <c r="Z147" s="4920"/>
    </row>
    <row r="148" spans="2:80" ht="19.5" customHeight="1" x14ac:dyDescent="0.3">
      <c r="B148" s="4772"/>
      <c r="C148" s="4914"/>
      <c r="D148" s="4918"/>
      <c r="E148" s="4919"/>
      <c r="F148" s="4919"/>
      <c r="G148" s="4919"/>
      <c r="H148" s="4919"/>
      <c r="I148" s="4919"/>
      <c r="J148" s="4919"/>
      <c r="K148" s="4919"/>
      <c r="L148" s="4919"/>
      <c r="M148" s="4919"/>
      <c r="N148" s="4919"/>
      <c r="O148" s="4919"/>
      <c r="P148" s="4919"/>
      <c r="Q148" s="4919"/>
      <c r="R148" s="4919"/>
      <c r="S148" s="4919"/>
      <c r="T148" s="4919"/>
      <c r="U148" s="4919"/>
      <c r="V148" s="4919"/>
      <c r="W148" s="4919"/>
      <c r="X148" s="4919"/>
      <c r="Y148" s="4919"/>
      <c r="Z148" s="4920"/>
      <c r="BA148" s="1"/>
      <c r="BB148" s="1"/>
      <c r="BC148" s="1"/>
    </row>
    <row r="149" spans="2:80" ht="19.5" customHeight="1" x14ac:dyDescent="0.3">
      <c r="B149" s="4772"/>
      <c r="C149" s="4914"/>
      <c r="D149" s="4918"/>
      <c r="E149" s="4919"/>
      <c r="F149" s="4919"/>
      <c r="G149" s="4919"/>
      <c r="H149" s="4919"/>
      <c r="I149" s="4919"/>
      <c r="J149" s="4919"/>
      <c r="K149" s="4919"/>
      <c r="L149" s="4919"/>
      <c r="M149" s="4919"/>
      <c r="N149" s="4919"/>
      <c r="O149" s="4919"/>
      <c r="P149" s="4919"/>
      <c r="Q149" s="4919"/>
      <c r="R149" s="4919"/>
      <c r="S149" s="4919"/>
      <c r="T149" s="4919"/>
      <c r="U149" s="4919"/>
      <c r="V149" s="4919"/>
      <c r="W149" s="4919"/>
      <c r="X149" s="4919"/>
      <c r="Y149" s="4919"/>
      <c r="Z149" s="4920"/>
      <c r="BA149" s="1"/>
      <c r="BB149" s="1"/>
      <c r="BC149" s="1"/>
    </row>
    <row r="150" spans="2:80" ht="19.5" customHeight="1" x14ac:dyDescent="0.3">
      <c r="B150" s="4772"/>
      <c r="C150" s="4914"/>
      <c r="D150" s="4918"/>
      <c r="E150" s="4919"/>
      <c r="F150" s="4919"/>
      <c r="G150" s="4919"/>
      <c r="H150" s="4919"/>
      <c r="I150" s="4919"/>
      <c r="J150" s="4919"/>
      <c r="K150" s="4919"/>
      <c r="L150" s="4919"/>
      <c r="M150" s="4919"/>
      <c r="N150" s="4919"/>
      <c r="O150" s="4919"/>
      <c r="P150" s="4919"/>
      <c r="Q150" s="4919"/>
      <c r="R150" s="4919"/>
      <c r="S150" s="4919"/>
      <c r="T150" s="4919"/>
      <c r="U150" s="4919"/>
      <c r="V150" s="4919"/>
      <c r="W150" s="4919"/>
      <c r="X150" s="4919"/>
      <c r="Y150" s="4919"/>
      <c r="Z150" s="4920"/>
      <c r="BA150" s="1"/>
      <c r="BB150" s="1"/>
      <c r="BC150" s="1"/>
    </row>
    <row r="151" spans="2:80" s="1" customFormat="1" ht="19.5" customHeight="1" x14ac:dyDescent="0.3">
      <c r="B151" s="4772"/>
      <c r="C151" s="4914"/>
      <c r="D151" s="4918"/>
      <c r="E151" s="4919"/>
      <c r="F151" s="4919"/>
      <c r="G151" s="4919"/>
      <c r="H151" s="4919"/>
      <c r="I151" s="4919"/>
      <c r="J151" s="4919"/>
      <c r="K151" s="4919"/>
      <c r="L151" s="4919"/>
      <c r="M151" s="4919"/>
      <c r="N151" s="4919"/>
      <c r="O151" s="4919"/>
      <c r="P151" s="4919"/>
      <c r="Q151" s="4919"/>
      <c r="R151" s="4919"/>
      <c r="S151" s="4919"/>
      <c r="T151" s="4919"/>
      <c r="U151" s="4919"/>
      <c r="V151" s="4919"/>
      <c r="W151" s="4919"/>
      <c r="X151" s="4919"/>
      <c r="Y151" s="4919"/>
      <c r="Z151" s="4920"/>
      <c r="AC151"/>
      <c r="AD151"/>
      <c r="AE151"/>
      <c r="AF151"/>
      <c r="AG151"/>
    </row>
    <row r="152" spans="2:80" s="1" customFormat="1" ht="19.5" customHeight="1" x14ac:dyDescent="0.3">
      <c r="B152" s="4772"/>
      <c r="C152" s="4914"/>
      <c r="D152" s="4918"/>
      <c r="E152" s="4919"/>
      <c r="F152" s="4919"/>
      <c r="G152" s="4919"/>
      <c r="H152" s="4919"/>
      <c r="I152" s="4919"/>
      <c r="J152" s="4919"/>
      <c r="K152" s="4919"/>
      <c r="L152" s="4919"/>
      <c r="M152" s="4919"/>
      <c r="N152" s="4919"/>
      <c r="O152" s="4919"/>
      <c r="P152" s="4919"/>
      <c r="Q152" s="4919"/>
      <c r="R152" s="4919"/>
      <c r="S152" s="4919"/>
      <c r="T152" s="4919"/>
      <c r="U152" s="4919"/>
      <c r="V152" s="4919"/>
      <c r="W152" s="4919"/>
      <c r="X152" s="4919"/>
      <c r="Y152" s="4919"/>
      <c r="Z152" s="4920"/>
      <c r="AC152"/>
      <c r="AD152"/>
      <c r="AE152"/>
      <c r="AF152"/>
      <c r="AG152"/>
    </row>
    <row r="153" spans="2:80" s="1" customFormat="1" ht="19.5" customHeight="1" x14ac:dyDescent="0.3">
      <c r="B153" s="4772"/>
      <c r="C153" s="4914"/>
      <c r="D153" s="4918"/>
      <c r="E153" s="4919"/>
      <c r="F153" s="4919"/>
      <c r="G153" s="4919"/>
      <c r="H153" s="4919"/>
      <c r="I153" s="4919"/>
      <c r="J153" s="4919"/>
      <c r="K153" s="4919"/>
      <c r="L153" s="4919"/>
      <c r="M153" s="4919"/>
      <c r="N153" s="4919"/>
      <c r="O153" s="4919"/>
      <c r="P153" s="4919"/>
      <c r="Q153" s="4919"/>
      <c r="R153" s="4919"/>
      <c r="S153" s="4919"/>
      <c r="T153" s="4919"/>
      <c r="U153" s="4919"/>
      <c r="V153" s="4919"/>
      <c r="W153" s="4919"/>
      <c r="X153" s="4919"/>
      <c r="Y153" s="4919"/>
      <c r="Z153" s="4920"/>
      <c r="AC153"/>
      <c r="AD153"/>
      <c r="AE153"/>
      <c r="AF153"/>
      <c r="AG153"/>
    </row>
    <row r="154" spans="2:80" s="1" customFormat="1" ht="19.5" customHeight="1" x14ac:dyDescent="0.3">
      <c r="B154" s="4772"/>
      <c r="C154" s="4914"/>
      <c r="D154" s="4918"/>
      <c r="E154" s="4919"/>
      <c r="F154" s="4919"/>
      <c r="G154" s="4919"/>
      <c r="H154" s="4919"/>
      <c r="I154" s="4919"/>
      <c r="J154" s="4919"/>
      <c r="K154" s="4919"/>
      <c r="L154" s="4919"/>
      <c r="M154" s="4919"/>
      <c r="N154" s="4919"/>
      <c r="O154" s="4919"/>
      <c r="P154" s="4919"/>
      <c r="Q154" s="4919"/>
      <c r="R154" s="4919"/>
      <c r="S154" s="4919"/>
      <c r="T154" s="4919"/>
      <c r="U154" s="4919"/>
      <c r="V154" s="4919"/>
      <c r="W154" s="4919"/>
      <c r="X154" s="4919"/>
      <c r="Y154" s="4919"/>
      <c r="Z154" s="4920"/>
      <c r="AC154"/>
      <c r="AD154"/>
      <c r="AE154"/>
      <c r="AF154"/>
      <c r="AG154"/>
    </row>
    <row r="155" spans="2:80" s="1" customFormat="1" ht="19.5" customHeight="1" x14ac:dyDescent="0.3">
      <c r="B155" s="4772"/>
      <c r="C155" s="4914"/>
      <c r="D155" s="4918"/>
      <c r="E155" s="4919"/>
      <c r="F155" s="4919"/>
      <c r="G155" s="4919"/>
      <c r="H155" s="4919"/>
      <c r="I155" s="4919"/>
      <c r="J155" s="4919"/>
      <c r="K155" s="4919"/>
      <c r="L155" s="4919"/>
      <c r="M155" s="4919"/>
      <c r="N155" s="4919"/>
      <c r="O155" s="4919"/>
      <c r="P155" s="4919"/>
      <c r="Q155" s="4919"/>
      <c r="R155" s="4919"/>
      <c r="S155" s="4919"/>
      <c r="T155" s="4919"/>
      <c r="U155" s="4919"/>
      <c r="V155" s="4919"/>
      <c r="W155" s="4919"/>
      <c r="X155" s="4919"/>
      <c r="Y155" s="4919"/>
      <c r="Z155" s="4920"/>
      <c r="AC155"/>
      <c r="AD155"/>
      <c r="AE155"/>
      <c r="AF155"/>
      <c r="AG155"/>
    </row>
    <row r="156" spans="2:80" s="1" customFormat="1" ht="19.5" customHeight="1" x14ac:dyDescent="0.3">
      <c r="B156" s="4772"/>
      <c r="C156" s="4914"/>
      <c r="D156" s="4918"/>
      <c r="E156" s="4919"/>
      <c r="F156" s="4919"/>
      <c r="G156" s="4919"/>
      <c r="H156" s="4919"/>
      <c r="I156" s="4919"/>
      <c r="J156" s="4919"/>
      <c r="K156" s="4919"/>
      <c r="L156" s="4919"/>
      <c r="M156" s="4919"/>
      <c r="N156" s="4919"/>
      <c r="O156" s="4919"/>
      <c r="P156" s="4919"/>
      <c r="Q156" s="4919"/>
      <c r="R156" s="4919"/>
      <c r="S156" s="4919"/>
      <c r="T156" s="4919"/>
      <c r="U156" s="4919"/>
      <c r="V156" s="4919"/>
      <c r="W156" s="4919"/>
      <c r="X156" s="4919"/>
      <c r="Y156" s="4919"/>
      <c r="Z156" s="4920"/>
      <c r="AC156"/>
      <c r="AD156"/>
      <c r="AE156"/>
      <c r="AF156"/>
      <c r="AG156"/>
    </row>
    <row r="157" spans="2:80" s="1" customFormat="1" ht="19.5" customHeight="1" x14ac:dyDescent="0.3">
      <c r="B157" s="4772"/>
      <c r="C157" s="4914"/>
      <c r="D157" s="4918"/>
      <c r="E157" s="4919"/>
      <c r="F157" s="4919"/>
      <c r="G157" s="4919"/>
      <c r="H157" s="4919"/>
      <c r="I157" s="4919"/>
      <c r="J157" s="4919"/>
      <c r="K157" s="4919"/>
      <c r="L157" s="4919"/>
      <c r="M157" s="4919"/>
      <c r="N157" s="4919"/>
      <c r="O157" s="4919"/>
      <c r="P157" s="4919"/>
      <c r="Q157" s="4919"/>
      <c r="R157" s="4919"/>
      <c r="S157" s="4919"/>
      <c r="T157" s="4919"/>
      <c r="U157" s="4919"/>
      <c r="V157" s="4919"/>
      <c r="W157" s="4919"/>
      <c r="X157" s="4919"/>
      <c r="Y157" s="4919"/>
      <c r="Z157" s="4920"/>
      <c r="AC157"/>
      <c r="AD157"/>
      <c r="AE157"/>
      <c r="AF157"/>
      <c r="AG157"/>
    </row>
    <row r="158" spans="2:80" s="1" customFormat="1" ht="19.5" customHeight="1" x14ac:dyDescent="0.3">
      <c r="B158" s="4772"/>
      <c r="C158" s="4914"/>
      <c r="D158" s="4918"/>
      <c r="E158" s="4919"/>
      <c r="F158" s="4919"/>
      <c r="G158" s="4919"/>
      <c r="H158" s="4919"/>
      <c r="I158" s="4919"/>
      <c r="J158" s="4919"/>
      <c r="K158" s="4919"/>
      <c r="L158" s="4919"/>
      <c r="M158" s="4919"/>
      <c r="N158" s="4919"/>
      <c r="O158" s="4919"/>
      <c r="P158" s="4919"/>
      <c r="Q158" s="4919"/>
      <c r="R158" s="4919"/>
      <c r="S158" s="4919"/>
      <c r="T158" s="4919"/>
      <c r="U158" s="4919"/>
      <c r="V158" s="4919"/>
      <c r="W158" s="4919"/>
      <c r="X158" s="4919"/>
      <c r="Y158" s="4919"/>
      <c r="Z158" s="4920"/>
      <c r="AC158"/>
      <c r="AD158"/>
      <c r="AE158"/>
      <c r="AF158"/>
      <c r="AG158"/>
    </row>
    <row r="159" spans="2:80" s="1" customFormat="1" ht="19.5" customHeight="1" x14ac:dyDescent="0.3">
      <c r="B159" s="4772"/>
      <c r="C159" s="4914"/>
      <c r="D159" s="4918"/>
      <c r="E159" s="4919"/>
      <c r="F159" s="4919"/>
      <c r="G159" s="4919"/>
      <c r="H159" s="4919"/>
      <c r="I159" s="4919"/>
      <c r="J159" s="4919"/>
      <c r="K159" s="4919"/>
      <c r="L159" s="4919"/>
      <c r="M159" s="4919"/>
      <c r="N159" s="4919"/>
      <c r="O159" s="4919"/>
      <c r="P159" s="4919"/>
      <c r="Q159" s="4919"/>
      <c r="R159" s="4919"/>
      <c r="S159" s="4919"/>
      <c r="T159" s="4919"/>
      <c r="U159" s="4919"/>
      <c r="V159" s="4919"/>
      <c r="W159" s="4919"/>
      <c r="X159" s="4919"/>
      <c r="Y159" s="4919"/>
      <c r="Z159" s="4920"/>
      <c r="AC159"/>
      <c r="AD159"/>
      <c r="AE159"/>
      <c r="AF159"/>
      <c r="AG159"/>
    </row>
    <row r="160" spans="2:80" s="1" customFormat="1" ht="19.5" customHeight="1" x14ac:dyDescent="0.3">
      <c r="B160" s="4772"/>
      <c r="C160" s="4914"/>
      <c r="D160" s="4918"/>
      <c r="E160" s="4919"/>
      <c r="F160" s="4919"/>
      <c r="G160" s="4919"/>
      <c r="H160" s="4919"/>
      <c r="I160" s="4919"/>
      <c r="J160" s="4919"/>
      <c r="K160" s="4919"/>
      <c r="L160" s="4919"/>
      <c r="M160" s="4919"/>
      <c r="N160" s="4919"/>
      <c r="O160" s="4919"/>
      <c r="P160" s="4919"/>
      <c r="Q160" s="4919"/>
      <c r="R160" s="4919"/>
      <c r="S160" s="4919"/>
      <c r="T160" s="4919"/>
      <c r="U160" s="4919"/>
      <c r="V160" s="4919"/>
      <c r="W160" s="4919"/>
      <c r="X160" s="4919"/>
      <c r="Y160" s="4919"/>
      <c r="Z160" s="4920"/>
      <c r="AC160"/>
      <c r="AD160"/>
      <c r="AE160"/>
      <c r="AF160"/>
      <c r="AG160"/>
    </row>
    <row r="161" spans="2:55" s="1" customFormat="1" ht="19.5" customHeight="1" thickBot="1" x14ac:dyDescent="0.35">
      <c r="B161" s="4773"/>
      <c r="C161" s="4775"/>
      <c r="D161" s="4921"/>
      <c r="E161" s="4922"/>
      <c r="F161" s="4922"/>
      <c r="G161" s="4922"/>
      <c r="H161" s="4922"/>
      <c r="I161" s="4922"/>
      <c r="J161" s="4922"/>
      <c r="K161" s="4922"/>
      <c r="L161" s="4922"/>
      <c r="M161" s="4922"/>
      <c r="N161" s="4922"/>
      <c r="O161" s="4922"/>
      <c r="P161" s="4922"/>
      <c r="Q161" s="4922"/>
      <c r="R161" s="4922"/>
      <c r="S161" s="4922"/>
      <c r="T161" s="4922"/>
      <c r="U161" s="4922"/>
      <c r="V161" s="4922"/>
      <c r="W161" s="4922"/>
      <c r="X161" s="4922"/>
      <c r="Y161" s="4922"/>
      <c r="Z161" s="4923"/>
      <c r="AC161"/>
      <c r="AD161"/>
      <c r="AE161"/>
      <c r="AF161"/>
      <c r="AG161"/>
    </row>
    <row r="162" spans="2:55" s="1" customFormat="1" ht="19.5" customHeight="1" x14ac:dyDescent="0.3">
      <c r="AC162"/>
      <c r="AD162"/>
      <c r="AE162"/>
      <c r="AF162"/>
      <c r="AG162"/>
    </row>
    <row r="163" spans="2:55" s="1" customFormat="1" ht="19.5" customHeight="1" x14ac:dyDescent="0.3">
      <c r="D163" s="216"/>
      <c r="AC163"/>
      <c r="AD163"/>
      <c r="AE163"/>
      <c r="AF163"/>
      <c r="AG163"/>
    </row>
    <row r="164" spans="2:55" s="1" customFormat="1" ht="19.5" customHeight="1" x14ac:dyDescent="0.3">
      <c r="C164" s="2917"/>
      <c r="D164" s="2917"/>
      <c r="E164" s="2917"/>
      <c r="F164" s="2917"/>
      <c r="G164" s="2917"/>
      <c r="H164" s="2917"/>
      <c r="I164" s="2917"/>
      <c r="J164" s="2917"/>
      <c r="K164" s="2917"/>
      <c r="L164" s="2917"/>
      <c r="M164" s="2917"/>
      <c r="N164" s="210"/>
      <c r="AC164"/>
      <c r="AD164"/>
      <c r="AE164"/>
      <c r="AF164"/>
      <c r="AG164"/>
    </row>
    <row r="165" spans="2:55" s="1" customFormat="1" ht="19.5" customHeight="1" x14ac:dyDescent="0.3">
      <c r="C165" s="2917"/>
      <c r="D165" s="2917"/>
      <c r="E165" s="2917"/>
      <c r="F165" s="2917"/>
      <c r="G165" s="2917"/>
      <c r="H165" s="2917"/>
      <c r="I165" s="2917"/>
      <c r="J165" s="2917"/>
      <c r="K165" s="2917"/>
      <c r="L165" s="2917"/>
      <c r="M165" s="2917"/>
      <c r="N165" s="210"/>
      <c r="AC165"/>
      <c r="AD165"/>
      <c r="AE165"/>
      <c r="AF165"/>
      <c r="AG165"/>
    </row>
    <row r="166" spans="2:55" s="1" customFormat="1" ht="19.5" customHeight="1" x14ac:dyDescent="0.3">
      <c r="E166" s="2918"/>
      <c r="F166" s="2918"/>
      <c r="G166" s="2918"/>
      <c r="H166" s="2918"/>
      <c r="I166" s="2918"/>
      <c r="J166" s="2918"/>
      <c r="K166" s="2918"/>
      <c r="L166" s="2778"/>
      <c r="M166" s="2778"/>
      <c r="N166" s="2778"/>
      <c r="O166" s="48"/>
      <c r="AC166"/>
      <c r="AD166"/>
      <c r="AE166"/>
      <c r="AF166"/>
      <c r="AG166"/>
    </row>
    <row r="167" spans="2:55" s="1" customFormat="1" ht="19.5" customHeight="1" x14ac:dyDescent="0.3">
      <c r="E167" s="48"/>
      <c r="F167" s="48"/>
      <c r="G167" s="48"/>
      <c r="H167" s="48"/>
      <c r="I167" s="48"/>
      <c r="J167" s="48"/>
      <c r="K167" s="48"/>
      <c r="L167" s="48"/>
      <c r="M167" s="48"/>
      <c r="N167" s="48"/>
      <c r="O167" s="48"/>
      <c r="AC167"/>
      <c r="AD167"/>
      <c r="AE167"/>
      <c r="AF167"/>
      <c r="AG167"/>
    </row>
    <row r="168" spans="2:55" s="1" customFormat="1" ht="19.5" customHeight="1" x14ac:dyDescent="0.3">
      <c r="E168" s="48"/>
      <c r="F168" s="48"/>
      <c r="G168" s="48"/>
      <c r="H168" s="48"/>
      <c r="I168" s="48"/>
      <c r="J168" s="48"/>
      <c r="K168" s="48"/>
      <c r="L168" s="48"/>
      <c r="M168" s="48"/>
      <c r="N168" s="48"/>
      <c r="O168" s="48"/>
      <c r="AC168"/>
      <c r="AD168"/>
      <c r="AE168"/>
      <c r="AF168"/>
      <c r="AG168"/>
      <c r="BA168"/>
      <c r="BB168"/>
      <c r="BC168"/>
    </row>
    <row r="169" spans="2:55" s="1" customFormat="1" ht="19.5" customHeight="1" x14ac:dyDescent="0.3">
      <c r="AC169"/>
      <c r="AD169"/>
      <c r="AE169"/>
      <c r="AF169"/>
      <c r="AG169"/>
      <c r="BA169"/>
      <c r="BB169"/>
      <c r="BC169"/>
    </row>
    <row r="170" spans="2:55" s="1" customFormat="1" ht="19.5" customHeight="1" x14ac:dyDescent="0.3">
      <c r="D170" s="216"/>
      <c r="AC170"/>
      <c r="AD170"/>
      <c r="AE170"/>
      <c r="AF170"/>
      <c r="AG170"/>
      <c r="BA170"/>
      <c r="BB170"/>
      <c r="BC170"/>
    </row>
  </sheetData>
  <sheetProtection algorithmName="SHA-512" hashValue="SV9EwBHR9ePlQVELim4K1++1CTuZfbk1oZf9CoREJQ3NuYrRPJSc5y6A6xHJKy5ShPqsGCSAlQ4c5yIXnJyLHA==" saltValue="MJIyla2/HO5gcBBVFsetFQ==" spinCount="100000" sheet="1" formatCells="0"/>
  <dataConsolidate link="1"/>
  <mergeCells count="443">
    <mergeCell ref="S28:Y29"/>
    <mergeCell ref="S30:Y31"/>
    <mergeCell ref="P24:R25"/>
    <mergeCell ref="P28:R29"/>
    <mergeCell ref="P30:R31"/>
    <mergeCell ref="C51:C52"/>
    <mergeCell ref="D51:F52"/>
    <mergeCell ref="P36:R37"/>
    <mergeCell ref="O36:O37"/>
    <mergeCell ref="C24:C25"/>
    <mergeCell ref="D24:F25"/>
    <mergeCell ref="D26:F27"/>
    <mergeCell ref="P26:R27"/>
    <mergeCell ref="S24:Y25"/>
    <mergeCell ref="S26:Y27"/>
    <mergeCell ref="C26:C27"/>
    <mergeCell ref="C28:C29"/>
    <mergeCell ref="C30:C31"/>
    <mergeCell ref="C32:C33"/>
    <mergeCell ref="G32:M33"/>
    <mergeCell ref="S32:Y33"/>
    <mergeCell ref="P32:R33"/>
    <mergeCell ref="N32:N33"/>
    <mergeCell ref="P44:R45"/>
    <mergeCell ref="C36:C37"/>
    <mergeCell ref="D36:F37"/>
    <mergeCell ref="G36:M37"/>
    <mergeCell ref="C34:C35"/>
    <mergeCell ref="G34:M35"/>
    <mergeCell ref="S41:Y42"/>
    <mergeCell ref="D42:F42"/>
    <mergeCell ref="G42:M42"/>
    <mergeCell ref="S53:Y54"/>
    <mergeCell ref="S51:Y52"/>
    <mergeCell ref="S34:Y35"/>
    <mergeCell ref="S36:Y37"/>
    <mergeCell ref="P34:R35"/>
    <mergeCell ref="O44:O45"/>
    <mergeCell ref="D44:F45"/>
    <mergeCell ref="S44:Y45"/>
    <mergeCell ref="N44:N45"/>
    <mergeCell ref="Z49:Z50"/>
    <mergeCell ref="Z53:Z54"/>
    <mergeCell ref="Z55:Z56"/>
    <mergeCell ref="N85:N86"/>
    <mergeCell ref="N87:N88"/>
    <mergeCell ref="N89:N90"/>
    <mergeCell ref="N91:N92"/>
    <mergeCell ref="N93:N94"/>
    <mergeCell ref="N95:N96"/>
    <mergeCell ref="Z85:Z86"/>
    <mergeCell ref="Z87:Z88"/>
    <mergeCell ref="Z89:Z90"/>
    <mergeCell ref="Z95:Z96"/>
    <mergeCell ref="Z64:Z65"/>
    <mergeCell ref="Z66:Z67"/>
    <mergeCell ref="Z68:Z69"/>
    <mergeCell ref="N73:N74"/>
    <mergeCell ref="N75:N76"/>
    <mergeCell ref="N77:N78"/>
    <mergeCell ref="N53:N54"/>
    <mergeCell ref="O55:O56"/>
    <mergeCell ref="L55:N55"/>
    <mergeCell ref="S55:Y56"/>
    <mergeCell ref="Z57:Z58"/>
    <mergeCell ref="Z59:Z60"/>
    <mergeCell ref="Z61:Z62"/>
    <mergeCell ref="Z44:Z45"/>
    <mergeCell ref="S46:Y47"/>
    <mergeCell ref="O51:O52"/>
    <mergeCell ref="P51:R52"/>
    <mergeCell ref="Z16:Z17"/>
    <mergeCell ref="Z20:Z21"/>
    <mergeCell ref="Z39:Z40"/>
    <mergeCell ref="Z41:Z42"/>
    <mergeCell ref="S58:Y58"/>
    <mergeCell ref="Z46:Z47"/>
    <mergeCell ref="P57:R58"/>
    <mergeCell ref="Z51:Z52"/>
    <mergeCell ref="P46:R47"/>
    <mergeCell ref="Z24:Z25"/>
    <mergeCell ref="Z26:Z27"/>
    <mergeCell ref="Z28:Z29"/>
    <mergeCell ref="Z30:Z31"/>
    <mergeCell ref="Z32:Z33"/>
    <mergeCell ref="Z34:Z35"/>
    <mergeCell ref="Z36:Z37"/>
    <mergeCell ref="S22:Y22"/>
    <mergeCell ref="S16:Y17"/>
    <mergeCell ref="E17:F17"/>
    <mergeCell ref="P16:R17"/>
    <mergeCell ref="P22:R23"/>
    <mergeCell ref="O20:O21"/>
    <mergeCell ref="P20:P21"/>
    <mergeCell ref="Q20:R20"/>
    <mergeCell ref="S20:Y21"/>
    <mergeCell ref="Q21:R21"/>
    <mergeCell ref="N20:N21"/>
    <mergeCell ref="G16:M16"/>
    <mergeCell ref="D23:F23"/>
    <mergeCell ref="G23:M23"/>
    <mergeCell ref="P19:R19"/>
    <mergeCell ref="S19:Y19"/>
    <mergeCell ref="S23:Y23"/>
    <mergeCell ref="N16:N17"/>
    <mergeCell ref="G17:M17"/>
    <mergeCell ref="B144:B161"/>
    <mergeCell ref="C46:C47"/>
    <mergeCell ref="O46:O47"/>
    <mergeCell ref="S49:Y50"/>
    <mergeCell ref="G50:M50"/>
    <mergeCell ref="B49:B62"/>
    <mergeCell ref="C49:C50"/>
    <mergeCell ref="G49:M49"/>
    <mergeCell ref="O49:O50"/>
    <mergeCell ref="C53:C54"/>
    <mergeCell ref="D53:F54"/>
    <mergeCell ref="G53:M54"/>
    <mergeCell ref="O53:O54"/>
    <mergeCell ref="J56:K56"/>
    <mergeCell ref="L56:N56"/>
    <mergeCell ref="C55:C56"/>
    <mergeCell ref="S59:Y60"/>
    <mergeCell ref="B139:B142"/>
    <mergeCell ref="N97:N98"/>
    <mergeCell ref="S97:Y98"/>
    <mergeCell ref="B123:B137"/>
    <mergeCell ref="B44:B47"/>
    <mergeCell ref="D55:F56"/>
    <mergeCell ref="H55:I55"/>
    <mergeCell ref="S61:Y62"/>
    <mergeCell ref="S57:Y57"/>
    <mergeCell ref="J5:K5"/>
    <mergeCell ref="L5:P5"/>
    <mergeCell ref="Q5:R5"/>
    <mergeCell ref="S5:U5"/>
    <mergeCell ref="V5:W5"/>
    <mergeCell ref="X5:Z5"/>
    <mergeCell ref="D32:F33"/>
    <mergeCell ref="O30:O31"/>
    <mergeCell ref="O24:O25"/>
    <mergeCell ref="O28:O29"/>
    <mergeCell ref="O18:O19"/>
    <mergeCell ref="D30:F31"/>
    <mergeCell ref="D34:F35"/>
    <mergeCell ref="N34:N35"/>
    <mergeCell ref="N36:N37"/>
    <mergeCell ref="O32:O33"/>
    <mergeCell ref="O34:O35"/>
    <mergeCell ref="O16:O17"/>
    <mergeCell ref="O22:O23"/>
    <mergeCell ref="O26:O27"/>
    <mergeCell ref="P18:R18"/>
    <mergeCell ref="S18:Y18"/>
    <mergeCell ref="M1:O1"/>
    <mergeCell ref="E1:H3"/>
    <mergeCell ref="I1:L1"/>
    <mergeCell ref="I2:O2"/>
    <mergeCell ref="J3:Z4"/>
    <mergeCell ref="P2:Z2"/>
    <mergeCell ref="O13:O14"/>
    <mergeCell ref="P13:Q14"/>
    <mergeCell ref="S13:Z13"/>
    <mergeCell ref="S14:Z14"/>
    <mergeCell ref="B6:E7"/>
    <mergeCell ref="F6:I7"/>
    <mergeCell ref="J6:Z6"/>
    <mergeCell ref="J7:Z7"/>
    <mergeCell ref="B9:B14"/>
    <mergeCell ref="C9:Z10"/>
    <mergeCell ref="C11:C12"/>
    <mergeCell ref="G11:R12"/>
    <mergeCell ref="S11:Y12"/>
    <mergeCell ref="D11:F11"/>
    <mergeCell ref="D12:F12"/>
    <mergeCell ref="C13:C14"/>
    <mergeCell ref="D13:F14"/>
    <mergeCell ref="G13:N14"/>
    <mergeCell ref="C18:C19"/>
    <mergeCell ref="G18:M19"/>
    <mergeCell ref="G26:M26"/>
    <mergeCell ref="G27:M27"/>
    <mergeCell ref="N22:N23"/>
    <mergeCell ref="G30:M31"/>
    <mergeCell ref="G28:M29"/>
    <mergeCell ref="N28:N29"/>
    <mergeCell ref="N30:N31"/>
    <mergeCell ref="D18:F19"/>
    <mergeCell ref="G25:M25"/>
    <mergeCell ref="D20:F20"/>
    <mergeCell ref="G20:M21"/>
    <mergeCell ref="C20:C21"/>
    <mergeCell ref="D28:F29"/>
    <mergeCell ref="P55:R56"/>
    <mergeCell ref="P53:R54"/>
    <mergeCell ref="P49:R50"/>
    <mergeCell ref="P39:R40"/>
    <mergeCell ref="S39:Y40"/>
    <mergeCell ref="C41:C42"/>
    <mergeCell ref="D41:F41"/>
    <mergeCell ref="N51:N52"/>
    <mergeCell ref="N49:N50"/>
    <mergeCell ref="D46:F47"/>
    <mergeCell ref="D49:F50"/>
    <mergeCell ref="G46:M47"/>
    <mergeCell ref="N46:N47"/>
    <mergeCell ref="N39:N40"/>
    <mergeCell ref="N41:N42"/>
    <mergeCell ref="C44:C45"/>
    <mergeCell ref="G51:M52"/>
    <mergeCell ref="J55:K55"/>
    <mergeCell ref="H56:I56"/>
    <mergeCell ref="S68:Y69"/>
    <mergeCell ref="C59:C60"/>
    <mergeCell ref="D59:F60"/>
    <mergeCell ref="G59:M60"/>
    <mergeCell ref="O59:O60"/>
    <mergeCell ref="P59:R60"/>
    <mergeCell ref="N59:N60"/>
    <mergeCell ref="N61:N62"/>
    <mergeCell ref="N64:N65"/>
    <mergeCell ref="N66:N67"/>
    <mergeCell ref="N68:N69"/>
    <mergeCell ref="P66:R67"/>
    <mergeCell ref="S66:Y67"/>
    <mergeCell ref="C64:C65"/>
    <mergeCell ref="D64:F65"/>
    <mergeCell ref="G64:M65"/>
    <mergeCell ref="O64:O65"/>
    <mergeCell ref="P64:R65"/>
    <mergeCell ref="C61:C62"/>
    <mergeCell ref="D66:F67"/>
    <mergeCell ref="G66:M67"/>
    <mergeCell ref="D61:F62"/>
    <mergeCell ref="G61:M62"/>
    <mergeCell ref="O61:O62"/>
    <mergeCell ref="B100:B115"/>
    <mergeCell ref="C100:Z100"/>
    <mergeCell ref="H101:N101"/>
    <mergeCell ref="T101:Z101"/>
    <mergeCell ref="C102:C115"/>
    <mergeCell ref="F102:N102"/>
    <mergeCell ref="O102:O115"/>
    <mergeCell ref="R102:Z102"/>
    <mergeCell ref="F103:N103"/>
    <mergeCell ref="R103:Z103"/>
    <mergeCell ref="F107:N107"/>
    <mergeCell ref="R107:Z107"/>
    <mergeCell ref="F108:N108"/>
    <mergeCell ref="R108:Z108"/>
    <mergeCell ref="F109:N109"/>
    <mergeCell ref="R104:Z104"/>
    <mergeCell ref="F105:N105"/>
    <mergeCell ref="F106:N106"/>
    <mergeCell ref="R106:Z106"/>
    <mergeCell ref="B117:B121"/>
    <mergeCell ref="C119:C121"/>
    <mergeCell ref="F119:N119"/>
    <mergeCell ref="O119:O121"/>
    <mergeCell ref="R119:Z119"/>
    <mergeCell ref="F120:N120"/>
    <mergeCell ref="R120:Z120"/>
    <mergeCell ref="F121:N121"/>
    <mergeCell ref="R121:Z121"/>
    <mergeCell ref="D128:F129"/>
    <mergeCell ref="G128:N129"/>
    <mergeCell ref="C130:C131"/>
    <mergeCell ref="D130:F131"/>
    <mergeCell ref="G130:N131"/>
    <mergeCell ref="C132:C133"/>
    <mergeCell ref="D126:F127"/>
    <mergeCell ref="F113:N113"/>
    <mergeCell ref="R113:Z113"/>
    <mergeCell ref="C123:Z123"/>
    <mergeCell ref="C124:C125"/>
    <mergeCell ref="D124:F125"/>
    <mergeCell ref="G124:N125"/>
    <mergeCell ref="O124:O125"/>
    <mergeCell ref="P124:R125"/>
    <mergeCell ref="S124:Z125"/>
    <mergeCell ref="C126:C127"/>
    <mergeCell ref="G126:N127"/>
    <mergeCell ref="O126:Z133"/>
    <mergeCell ref="C128:C129"/>
    <mergeCell ref="E166:G166"/>
    <mergeCell ref="H166:K166"/>
    <mergeCell ref="L166:N166"/>
    <mergeCell ref="C139:C140"/>
    <mergeCell ref="D139:F140"/>
    <mergeCell ref="G139:Z140"/>
    <mergeCell ref="C141:C142"/>
    <mergeCell ref="D141:F142"/>
    <mergeCell ref="G141:Z142"/>
    <mergeCell ref="C144:Z144"/>
    <mergeCell ref="C145:C161"/>
    <mergeCell ref="C164:M165"/>
    <mergeCell ref="D145:Z161"/>
    <mergeCell ref="P134:R135"/>
    <mergeCell ref="S134:Z135"/>
    <mergeCell ref="C136:C137"/>
    <mergeCell ref="D136:F137"/>
    <mergeCell ref="G136:N137"/>
    <mergeCell ref="O136:O137"/>
    <mergeCell ref="P136:R137"/>
    <mergeCell ref="S136:Z137"/>
    <mergeCell ref="D132:F133"/>
    <mergeCell ref="G132:N133"/>
    <mergeCell ref="C134:C135"/>
    <mergeCell ref="D134:F135"/>
    <mergeCell ref="G134:N135"/>
    <mergeCell ref="O134:O135"/>
    <mergeCell ref="B16:B37"/>
    <mergeCell ref="C16:C17"/>
    <mergeCell ref="D16:D17"/>
    <mergeCell ref="E16:F16"/>
    <mergeCell ref="G24:M24"/>
    <mergeCell ref="C68:C69"/>
    <mergeCell ref="D68:F69"/>
    <mergeCell ref="G68:M69"/>
    <mergeCell ref="O68:O69"/>
    <mergeCell ref="N57:N58"/>
    <mergeCell ref="C57:C58"/>
    <mergeCell ref="D57:F58"/>
    <mergeCell ref="G57:M58"/>
    <mergeCell ref="O57:O58"/>
    <mergeCell ref="C39:C40"/>
    <mergeCell ref="D39:F39"/>
    <mergeCell ref="G39:M39"/>
    <mergeCell ref="O39:O40"/>
    <mergeCell ref="D40:F40"/>
    <mergeCell ref="G40:M40"/>
    <mergeCell ref="G44:M45"/>
    <mergeCell ref="C22:C23"/>
    <mergeCell ref="D22:F22"/>
    <mergeCell ref="G22:M22"/>
    <mergeCell ref="G75:M76"/>
    <mergeCell ref="O75:O76"/>
    <mergeCell ref="P75:R76"/>
    <mergeCell ref="B39:B42"/>
    <mergeCell ref="G41:M41"/>
    <mergeCell ref="O41:O42"/>
    <mergeCell ref="P41:R42"/>
    <mergeCell ref="C73:C74"/>
    <mergeCell ref="D73:F74"/>
    <mergeCell ref="G73:M74"/>
    <mergeCell ref="O73:O74"/>
    <mergeCell ref="P73:R74"/>
    <mergeCell ref="C71:C72"/>
    <mergeCell ref="D71:F72"/>
    <mergeCell ref="G71:M72"/>
    <mergeCell ref="N71:N72"/>
    <mergeCell ref="O71:O72"/>
    <mergeCell ref="C75:C76"/>
    <mergeCell ref="D75:F76"/>
    <mergeCell ref="C66:C67"/>
    <mergeCell ref="B64:B69"/>
    <mergeCell ref="O66:O67"/>
    <mergeCell ref="P68:R69"/>
    <mergeCell ref="P61:R62"/>
    <mergeCell ref="S71:Y71"/>
    <mergeCell ref="S72:Y72"/>
    <mergeCell ref="S73:T74"/>
    <mergeCell ref="W73:X74"/>
    <mergeCell ref="R109:Z109"/>
    <mergeCell ref="F104:N104"/>
    <mergeCell ref="B83:B98"/>
    <mergeCell ref="C83:Z84"/>
    <mergeCell ref="C85:C86"/>
    <mergeCell ref="D85:F86"/>
    <mergeCell ref="G85:M86"/>
    <mergeCell ref="O85:O86"/>
    <mergeCell ref="P85:R86"/>
    <mergeCell ref="S85:Y86"/>
    <mergeCell ref="C87:C88"/>
    <mergeCell ref="D87:F88"/>
    <mergeCell ref="G87:M88"/>
    <mergeCell ref="O87:O88"/>
    <mergeCell ref="P87:R88"/>
    <mergeCell ref="S95:Y96"/>
    <mergeCell ref="C97:C98"/>
    <mergeCell ref="D97:F98"/>
    <mergeCell ref="G97:M98"/>
    <mergeCell ref="O97:O98"/>
    <mergeCell ref="S80:Y81"/>
    <mergeCell ref="Z80:Z81"/>
    <mergeCell ref="P97:R98"/>
    <mergeCell ref="P95:R96"/>
    <mergeCell ref="B71:B78"/>
    <mergeCell ref="C77:C78"/>
    <mergeCell ref="D77:F78"/>
    <mergeCell ref="G77:M78"/>
    <mergeCell ref="O77:O78"/>
    <mergeCell ref="P77:R78"/>
    <mergeCell ref="Z75:Z76"/>
    <mergeCell ref="Z77:Z78"/>
    <mergeCell ref="G89:M90"/>
    <mergeCell ref="B80:B81"/>
    <mergeCell ref="C80:C81"/>
    <mergeCell ref="D80:F81"/>
    <mergeCell ref="O80:O81"/>
    <mergeCell ref="P80:R81"/>
    <mergeCell ref="G80:M81"/>
    <mergeCell ref="N80:N81"/>
    <mergeCell ref="C89:C90"/>
    <mergeCell ref="D89:F90"/>
    <mergeCell ref="P71:Q72"/>
    <mergeCell ref="Y73:Z74"/>
    <mergeCell ref="D95:F96"/>
    <mergeCell ref="G95:M96"/>
    <mergeCell ref="O95:O96"/>
    <mergeCell ref="R105:Z105"/>
    <mergeCell ref="S87:Y88"/>
    <mergeCell ref="O91:O94"/>
    <mergeCell ref="P91:R94"/>
    <mergeCell ref="S91:Y94"/>
    <mergeCell ref="O89:O90"/>
    <mergeCell ref="P89:R90"/>
    <mergeCell ref="S89:Y90"/>
    <mergeCell ref="Z97:Z98"/>
    <mergeCell ref="U73:V74"/>
    <mergeCell ref="S77:Y78"/>
    <mergeCell ref="S75:Y76"/>
    <mergeCell ref="S64:Y65"/>
    <mergeCell ref="Z71:Z72"/>
    <mergeCell ref="C95:C96"/>
    <mergeCell ref="C117:Z117"/>
    <mergeCell ref="C91:C92"/>
    <mergeCell ref="D91:F92"/>
    <mergeCell ref="G91:M92"/>
    <mergeCell ref="C93:C94"/>
    <mergeCell ref="D93:F94"/>
    <mergeCell ref="G93:M94"/>
    <mergeCell ref="F114:N114"/>
    <mergeCell ref="R114:Z114"/>
    <mergeCell ref="F115:N115"/>
    <mergeCell ref="R115:Z115"/>
    <mergeCell ref="F110:N110"/>
    <mergeCell ref="R110:Z110"/>
    <mergeCell ref="F111:N111"/>
    <mergeCell ref="R111:Z111"/>
    <mergeCell ref="F112:N112"/>
    <mergeCell ref="R112:Z112"/>
    <mergeCell ref="Z91:Z94"/>
  </mergeCells>
  <phoneticPr fontId="76" type="noConversion"/>
  <conditionalFormatting sqref="D12:F12">
    <cfRule type="containsText" dxfId="27" priority="1" operator="containsText" text="rev">
      <formula>NOT(ISERROR(SEARCH("rev",D12)))</formula>
    </cfRule>
  </conditionalFormatting>
  <dataValidations count="23">
    <dataValidation type="list" allowBlank="1" showErrorMessage="1" sqref="S95:Y96 JO95:JU96 TK95:TQ96 ADG95:ADM96 ANC95:ANI96 AWY95:AXE96 BGU95:BHA96 BQQ95:BQW96 CAM95:CAS96 CKI95:CKO96 CUE95:CUK96 DEA95:DEG96 DNW95:DOC96 DXS95:DXY96 EHO95:EHU96 ERK95:ERQ96 FBG95:FBM96 FLC95:FLI96 FUY95:FVE96 GEU95:GFA96 GOQ95:GOW96 GYM95:GYS96 HII95:HIO96 HSE95:HSK96 ICA95:ICG96 ILW95:IMC96 IVS95:IVY96 JFO95:JFU96 JPK95:JPQ96 JZG95:JZM96 KJC95:KJI96 KSY95:KTE96 LCU95:LDA96 LMQ95:LMW96 LWM95:LWS96 MGI95:MGO96 MQE95:MQK96 NAA95:NAG96 NJW95:NKC96 NTS95:NTY96 ODO95:ODU96 ONK95:ONQ96 OXG95:OXM96 PHC95:PHI96 PQY95:PRE96 QAU95:QBA96 QKQ95:QKW96 QUM95:QUS96 REI95:REO96 ROE95:ROK96 RYA95:RYG96 SHW95:SIC96 SRS95:SRY96 TBO95:TBU96 TLK95:TLQ96 TVG95:TVM96 UFC95:UFI96 UOY95:UPE96 UYU95:UZA96 VIQ95:VIW96 VSM95:VSS96 WCI95:WCO96 WME95:WMK96 WWA95:WWG96 S65633:Y65634 JO65633:JU65634 TK65633:TQ65634 ADG65633:ADM65634 ANC65633:ANI65634 AWY65633:AXE65634 BGU65633:BHA65634 BQQ65633:BQW65634 CAM65633:CAS65634 CKI65633:CKO65634 CUE65633:CUK65634 DEA65633:DEG65634 DNW65633:DOC65634 DXS65633:DXY65634 EHO65633:EHU65634 ERK65633:ERQ65634 FBG65633:FBM65634 FLC65633:FLI65634 FUY65633:FVE65634 GEU65633:GFA65634 GOQ65633:GOW65634 GYM65633:GYS65634 HII65633:HIO65634 HSE65633:HSK65634 ICA65633:ICG65634 ILW65633:IMC65634 IVS65633:IVY65634 JFO65633:JFU65634 JPK65633:JPQ65634 JZG65633:JZM65634 KJC65633:KJI65634 KSY65633:KTE65634 LCU65633:LDA65634 LMQ65633:LMW65634 LWM65633:LWS65634 MGI65633:MGO65634 MQE65633:MQK65634 NAA65633:NAG65634 NJW65633:NKC65634 NTS65633:NTY65634 ODO65633:ODU65634 ONK65633:ONQ65634 OXG65633:OXM65634 PHC65633:PHI65634 PQY65633:PRE65634 QAU65633:QBA65634 QKQ65633:QKW65634 QUM65633:QUS65634 REI65633:REO65634 ROE65633:ROK65634 RYA65633:RYG65634 SHW65633:SIC65634 SRS65633:SRY65634 TBO65633:TBU65634 TLK65633:TLQ65634 TVG65633:TVM65634 UFC65633:UFI65634 UOY65633:UPE65634 UYU65633:UZA65634 VIQ65633:VIW65634 VSM65633:VSS65634 WCI65633:WCO65634 WME65633:WMK65634 WWA65633:WWG65634 S131169:Y131170 JO131169:JU131170 TK131169:TQ131170 ADG131169:ADM131170 ANC131169:ANI131170 AWY131169:AXE131170 BGU131169:BHA131170 BQQ131169:BQW131170 CAM131169:CAS131170 CKI131169:CKO131170 CUE131169:CUK131170 DEA131169:DEG131170 DNW131169:DOC131170 DXS131169:DXY131170 EHO131169:EHU131170 ERK131169:ERQ131170 FBG131169:FBM131170 FLC131169:FLI131170 FUY131169:FVE131170 GEU131169:GFA131170 GOQ131169:GOW131170 GYM131169:GYS131170 HII131169:HIO131170 HSE131169:HSK131170 ICA131169:ICG131170 ILW131169:IMC131170 IVS131169:IVY131170 JFO131169:JFU131170 JPK131169:JPQ131170 JZG131169:JZM131170 KJC131169:KJI131170 KSY131169:KTE131170 LCU131169:LDA131170 LMQ131169:LMW131170 LWM131169:LWS131170 MGI131169:MGO131170 MQE131169:MQK131170 NAA131169:NAG131170 NJW131169:NKC131170 NTS131169:NTY131170 ODO131169:ODU131170 ONK131169:ONQ131170 OXG131169:OXM131170 PHC131169:PHI131170 PQY131169:PRE131170 QAU131169:QBA131170 QKQ131169:QKW131170 QUM131169:QUS131170 REI131169:REO131170 ROE131169:ROK131170 RYA131169:RYG131170 SHW131169:SIC131170 SRS131169:SRY131170 TBO131169:TBU131170 TLK131169:TLQ131170 TVG131169:TVM131170 UFC131169:UFI131170 UOY131169:UPE131170 UYU131169:UZA131170 VIQ131169:VIW131170 VSM131169:VSS131170 WCI131169:WCO131170 WME131169:WMK131170 WWA131169:WWG131170 S196705:Y196706 JO196705:JU196706 TK196705:TQ196706 ADG196705:ADM196706 ANC196705:ANI196706 AWY196705:AXE196706 BGU196705:BHA196706 BQQ196705:BQW196706 CAM196705:CAS196706 CKI196705:CKO196706 CUE196705:CUK196706 DEA196705:DEG196706 DNW196705:DOC196706 DXS196705:DXY196706 EHO196705:EHU196706 ERK196705:ERQ196706 FBG196705:FBM196706 FLC196705:FLI196706 FUY196705:FVE196706 GEU196705:GFA196706 GOQ196705:GOW196706 GYM196705:GYS196706 HII196705:HIO196706 HSE196705:HSK196706 ICA196705:ICG196706 ILW196705:IMC196706 IVS196705:IVY196706 JFO196705:JFU196706 JPK196705:JPQ196706 JZG196705:JZM196706 KJC196705:KJI196706 KSY196705:KTE196706 LCU196705:LDA196706 LMQ196705:LMW196706 LWM196705:LWS196706 MGI196705:MGO196706 MQE196705:MQK196706 NAA196705:NAG196706 NJW196705:NKC196706 NTS196705:NTY196706 ODO196705:ODU196706 ONK196705:ONQ196706 OXG196705:OXM196706 PHC196705:PHI196706 PQY196705:PRE196706 QAU196705:QBA196706 QKQ196705:QKW196706 QUM196705:QUS196706 REI196705:REO196706 ROE196705:ROK196706 RYA196705:RYG196706 SHW196705:SIC196706 SRS196705:SRY196706 TBO196705:TBU196706 TLK196705:TLQ196706 TVG196705:TVM196706 UFC196705:UFI196706 UOY196705:UPE196706 UYU196705:UZA196706 VIQ196705:VIW196706 VSM196705:VSS196706 WCI196705:WCO196706 WME196705:WMK196706 WWA196705:WWG196706 S262241:Y262242 JO262241:JU262242 TK262241:TQ262242 ADG262241:ADM262242 ANC262241:ANI262242 AWY262241:AXE262242 BGU262241:BHA262242 BQQ262241:BQW262242 CAM262241:CAS262242 CKI262241:CKO262242 CUE262241:CUK262242 DEA262241:DEG262242 DNW262241:DOC262242 DXS262241:DXY262242 EHO262241:EHU262242 ERK262241:ERQ262242 FBG262241:FBM262242 FLC262241:FLI262242 FUY262241:FVE262242 GEU262241:GFA262242 GOQ262241:GOW262242 GYM262241:GYS262242 HII262241:HIO262242 HSE262241:HSK262242 ICA262241:ICG262242 ILW262241:IMC262242 IVS262241:IVY262242 JFO262241:JFU262242 JPK262241:JPQ262242 JZG262241:JZM262242 KJC262241:KJI262242 KSY262241:KTE262242 LCU262241:LDA262242 LMQ262241:LMW262242 LWM262241:LWS262242 MGI262241:MGO262242 MQE262241:MQK262242 NAA262241:NAG262242 NJW262241:NKC262242 NTS262241:NTY262242 ODO262241:ODU262242 ONK262241:ONQ262242 OXG262241:OXM262242 PHC262241:PHI262242 PQY262241:PRE262242 QAU262241:QBA262242 QKQ262241:QKW262242 QUM262241:QUS262242 REI262241:REO262242 ROE262241:ROK262242 RYA262241:RYG262242 SHW262241:SIC262242 SRS262241:SRY262242 TBO262241:TBU262242 TLK262241:TLQ262242 TVG262241:TVM262242 UFC262241:UFI262242 UOY262241:UPE262242 UYU262241:UZA262242 VIQ262241:VIW262242 VSM262241:VSS262242 WCI262241:WCO262242 WME262241:WMK262242 WWA262241:WWG262242 S327777:Y327778 JO327777:JU327778 TK327777:TQ327778 ADG327777:ADM327778 ANC327777:ANI327778 AWY327777:AXE327778 BGU327777:BHA327778 BQQ327777:BQW327778 CAM327777:CAS327778 CKI327777:CKO327778 CUE327777:CUK327778 DEA327777:DEG327778 DNW327777:DOC327778 DXS327777:DXY327778 EHO327777:EHU327778 ERK327777:ERQ327778 FBG327777:FBM327778 FLC327777:FLI327778 FUY327777:FVE327778 GEU327777:GFA327778 GOQ327777:GOW327778 GYM327777:GYS327778 HII327777:HIO327778 HSE327777:HSK327778 ICA327777:ICG327778 ILW327777:IMC327778 IVS327777:IVY327778 JFO327777:JFU327778 JPK327777:JPQ327778 JZG327777:JZM327778 KJC327777:KJI327778 KSY327777:KTE327778 LCU327777:LDA327778 LMQ327777:LMW327778 LWM327777:LWS327778 MGI327777:MGO327778 MQE327777:MQK327778 NAA327777:NAG327778 NJW327777:NKC327778 NTS327777:NTY327778 ODO327777:ODU327778 ONK327777:ONQ327778 OXG327777:OXM327778 PHC327777:PHI327778 PQY327777:PRE327778 QAU327777:QBA327778 QKQ327777:QKW327778 QUM327777:QUS327778 REI327777:REO327778 ROE327777:ROK327778 RYA327777:RYG327778 SHW327777:SIC327778 SRS327777:SRY327778 TBO327777:TBU327778 TLK327777:TLQ327778 TVG327777:TVM327778 UFC327777:UFI327778 UOY327777:UPE327778 UYU327777:UZA327778 VIQ327777:VIW327778 VSM327777:VSS327778 WCI327777:WCO327778 WME327777:WMK327778 WWA327777:WWG327778 S393313:Y393314 JO393313:JU393314 TK393313:TQ393314 ADG393313:ADM393314 ANC393313:ANI393314 AWY393313:AXE393314 BGU393313:BHA393314 BQQ393313:BQW393314 CAM393313:CAS393314 CKI393313:CKO393314 CUE393313:CUK393314 DEA393313:DEG393314 DNW393313:DOC393314 DXS393313:DXY393314 EHO393313:EHU393314 ERK393313:ERQ393314 FBG393313:FBM393314 FLC393313:FLI393314 FUY393313:FVE393314 GEU393313:GFA393314 GOQ393313:GOW393314 GYM393313:GYS393314 HII393313:HIO393314 HSE393313:HSK393314 ICA393313:ICG393314 ILW393313:IMC393314 IVS393313:IVY393314 JFO393313:JFU393314 JPK393313:JPQ393314 JZG393313:JZM393314 KJC393313:KJI393314 KSY393313:KTE393314 LCU393313:LDA393314 LMQ393313:LMW393314 LWM393313:LWS393314 MGI393313:MGO393314 MQE393313:MQK393314 NAA393313:NAG393314 NJW393313:NKC393314 NTS393313:NTY393314 ODO393313:ODU393314 ONK393313:ONQ393314 OXG393313:OXM393314 PHC393313:PHI393314 PQY393313:PRE393314 QAU393313:QBA393314 QKQ393313:QKW393314 QUM393313:QUS393314 REI393313:REO393314 ROE393313:ROK393314 RYA393313:RYG393314 SHW393313:SIC393314 SRS393313:SRY393314 TBO393313:TBU393314 TLK393313:TLQ393314 TVG393313:TVM393314 UFC393313:UFI393314 UOY393313:UPE393314 UYU393313:UZA393314 VIQ393313:VIW393314 VSM393313:VSS393314 WCI393313:WCO393314 WME393313:WMK393314 WWA393313:WWG393314 S458849:Y458850 JO458849:JU458850 TK458849:TQ458850 ADG458849:ADM458850 ANC458849:ANI458850 AWY458849:AXE458850 BGU458849:BHA458850 BQQ458849:BQW458850 CAM458849:CAS458850 CKI458849:CKO458850 CUE458849:CUK458850 DEA458849:DEG458850 DNW458849:DOC458850 DXS458849:DXY458850 EHO458849:EHU458850 ERK458849:ERQ458850 FBG458849:FBM458850 FLC458849:FLI458850 FUY458849:FVE458850 GEU458849:GFA458850 GOQ458849:GOW458850 GYM458849:GYS458850 HII458849:HIO458850 HSE458849:HSK458850 ICA458849:ICG458850 ILW458849:IMC458850 IVS458849:IVY458850 JFO458849:JFU458850 JPK458849:JPQ458850 JZG458849:JZM458850 KJC458849:KJI458850 KSY458849:KTE458850 LCU458849:LDA458850 LMQ458849:LMW458850 LWM458849:LWS458850 MGI458849:MGO458850 MQE458849:MQK458850 NAA458849:NAG458850 NJW458849:NKC458850 NTS458849:NTY458850 ODO458849:ODU458850 ONK458849:ONQ458850 OXG458849:OXM458850 PHC458849:PHI458850 PQY458849:PRE458850 QAU458849:QBA458850 QKQ458849:QKW458850 QUM458849:QUS458850 REI458849:REO458850 ROE458849:ROK458850 RYA458849:RYG458850 SHW458849:SIC458850 SRS458849:SRY458850 TBO458849:TBU458850 TLK458849:TLQ458850 TVG458849:TVM458850 UFC458849:UFI458850 UOY458849:UPE458850 UYU458849:UZA458850 VIQ458849:VIW458850 VSM458849:VSS458850 WCI458849:WCO458850 WME458849:WMK458850 WWA458849:WWG458850 S524385:Y524386 JO524385:JU524386 TK524385:TQ524386 ADG524385:ADM524386 ANC524385:ANI524386 AWY524385:AXE524386 BGU524385:BHA524386 BQQ524385:BQW524386 CAM524385:CAS524386 CKI524385:CKO524386 CUE524385:CUK524386 DEA524385:DEG524386 DNW524385:DOC524386 DXS524385:DXY524386 EHO524385:EHU524386 ERK524385:ERQ524386 FBG524385:FBM524386 FLC524385:FLI524386 FUY524385:FVE524386 GEU524385:GFA524386 GOQ524385:GOW524386 GYM524385:GYS524386 HII524385:HIO524386 HSE524385:HSK524386 ICA524385:ICG524386 ILW524385:IMC524386 IVS524385:IVY524386 JFO524385:JFU524386 JPK524385:JPQ524386 JZG524385:JZM524386 KJC524385:KJI524386 KSY524385:KTE524386 LCU524385:LDA524386 LMQ524385:LMW524386 LWM524385:LWS524386 MGI524385:MGO524386 MQE524385:MQK524386 NAA524385:NAG524386 NJW524385:NKC524386 NTS524385:NTY524386 ODO524385:ODU524386 ONK524385:ONQ524386 OXG524385:OXM524386 PHC524385:PHI524386 PQY524385:PRE524386 QAU524385:QBA524386 QKQ524385:QKW524386 QUM524385:QUS524386 REI524385:REO524386 ROE524385:ROK524386 RYA524385:RYG524386 SHW524385:SIC524386 SRS524385:SRY524386 TBO524385:TBU524386 TLK524385:TLQ524386 TVG524385:TVM524386 UFC524385:UFI524386 UOY524385:UPE524386 UYU524385:UZA524386 VIQ524385:VIW524386 VSM524385:VSS524386 WCI524385:WCO524386 WME524385:WMK524386 WWA524385:WWG524386 S589921:Y589922 JO589921:JU589922 TK589921:TQ589922 ADG589921:ADM589922 ANC589921:ANI589922 AWY589921:AXE589922 BGU589921:BHA589922 BQQ589921:BQW589922 CAM589921:CAS589922 CKI589921:CKO589922 CUE589921:CUK589922 DEA589921:DEG589922 DNW589921:DOC589922 DXS589921:DXY589922 EHO589921:EHU589922 ERK589921:ERQ589922 FBG589921:FBM589922 FLC589921:FLI589922 FUY589921:FVE589922 GEU589921:GFA589922 GOQ589921:GOW589922 GYM589921:GYS589922 HII589921:HIO589922 HSE589921:HSK589922 ICA589921:ICG589922 ILW589921:IMC589922 IVS589921:IVY589922 JFO589921:JFU589922 JPK589921:JPQ589922 JZG589921:JZM589922 KJC589921:KJI589922 KSY589921:KTE589922 LCU589921:LDA589922 LMQ589921:LMW589922 LWM589921:LWS589922 MGI589921:MGO589922 MQE589921:MQK589922 NAA589921:NAG589922 NJW589921:NKC589922 NTS589921:NTY589922 ODO589921:ODU589922 ONK589921:ONQ589922 OXG589921:OXM589922 PHC589921:PHI589922 PQY589921:PRE589922 QAU589921:QBA589922 QKQ589921:QKW589922 QUM589921:QUS589922 REI589921:REO589922 ROE589921:ROK589922 RYA589921:RYG589922 SHW589921:SIC589922 SRS589921:SRY589922 TBO589921:TBU589922 TLK589921:TLQ589922 TVG589921:TVM589922 UFC589921:UFI589922 UOY589921:UPE589922 UYU589921:UZA589922 VIQ589921:VIW589922 VSM589921:VSS589922 WCI589921:WCO589922 WME589921:WMK589922 WWA589921:WWG589922 S655457:Y655458 JO655457:JU655458 TK655457:TQ655458 ADG655457:ADM655458 ANC655457:ANI655458 AWY655457:AXE655458 BGU655457:BHA655458 BQQ655457:BQW655458 CAM655457:CAS655458 CKI655457:CKO655458 CUE655457:CUK655458 DEA655457:DEG655458 DNW655457:DOC655458 DXS655457:DXY655458 EHO655457:EHU655458 ERK655457:ERQ655458 FBG655457:FBM655458 FLC655457:FLI655458 FUY655457:FVE655458 GEU655457:GFA655458 GOQ655457:GOW655458 GYM655457:GYS655458 HII655457:HIO655458 HSE655457:HSK655458 ICA655457:ICG655458 ILW655457:IMC655458 IVS655457:IVY655458 JFO655457:JFU655458 JPK655457:JPQ655458 JZG655457:JZM655458 KJC655457:KJI655458 KSY655457:KTE655458 LCU655457:LDA655458 LMQ655457:LMW655458 LWM655457:LWS655458 MGI655457:MGO655458 MQE655457:MQK655458 NAA655457:NAG655458 NJW655457:NKC655458 NTS655457:NTY655458 ODO655457:ODU655458 ONK655457:ONQ655458 OXG655457:OXM655458 PHC655457:PHI655458 PQY655457:PRE655458 QAU655457:QBA655458 QKQ655457:QKW655458 QUM655457:QUS655458 REI655457:REO655458 ROE655457:ROK655458 RYA655457:RYG655458 SHW655457:SIC655458 SRS655457:SRY655458 TBO655457:TBU655458 TLK655457:TLQ655458 TVG655457:TVM655458 UFC655457:UFI655458 UOY655457:UPE655458 UYU655457:UZA655458 VIQ655457:VIW655458 VSM655457:VSS655458 WCI655457:WCO655458 WME655457:WMK655458 WWA655457:WWG655458 S720993:Y720994 JO720993:JU720994 TK720993:TQ720994 ADG720993:ADM720994 ANC720993:ANI720994 AWY720993:AXE720994 BGU720993:BHA720994 BQQ720993:BQW720994 CAM720993:CAS720994 CKI720993:CKO720994 CUE720993:CUK720994 DEA720993:DEG720994 DNW720993:DOC720994 DXS720993:DXY720994 EHO720993:EHU720994 ERK720993:ERQ720994 FBG720993:FBM720994 FLC720993:FLI720994 FUY720993:FVE720994 GEU720993:GFA720994 GOQ720993:GOW720994 GYM720993:GYS720994 HII720993:HIO720994 HSE720993:HSK720994 ICA720993:ICG720994 ILW720993:IMC720994 IVS720993:IVY720994 JFO720993:JFU720994 JPK720993:JPQ720994 JZG720993:JZM720994 KJC720993:KJI720994 KSY720993:KTE720994 LCU720993:LDA720994 LMQ720993:LMW720994 LWM720993:LWS720994 MGI720993:MGO720994 MQE720993:MQK720994 NAA720993:NAG720994 NJW720993:NKC720994 NTS720993:NTY720994 ODO720993:ODU720994 ONK720993:ONQ720994 OXG720993:OXM720994 PHC720993:PHI720994 PQY720993:PRE720994 QAU720993:QBA720994 QKQ720993:QKW720994 QUM720993:QUS720994 REI720993:REO720994 ROE720993:ROK720994 RYA720993:RYG720994 SHW720993:SIC720994 SRS720993:SRY720994 TBO720993:TBU720994 TLK720993:TLQ720994 TVG720993:TVM720994 UFC720993:UFI720994 UOY720993:UPE720994 UYU720993:UZA720994 VIQ720993:VIW720994 VSM720993:VSS720994 WCI720993:WCO720994 WME720993:WMK720994 WWA720993:WWG720994 S786529:Y786530 JO786529:JU786530 TK786529:TQ786530 ADG786529:ADM786530 ANC786529:ANI786530 AWY786529:AXE786530 BGU786529:BHA786530 BQQ786529:BQW786530 CAM786529:CAS786530 CKI786529:CKO786530 CUE786529:CUK786530 DEA786529:DEG786530 DNW786529:DOC786530 DXS786529:DXY786530 EHO786529:EHU786530 ERK786529:ERQ786530 FBG786529:FBM786530 FLC786529:FLI786530 FUY786529:FVE786530 GEU786529:GFA786530 GOQ786529:GOW786530 GYM786529:GYS786530 HII786529:HIO786530 HSE786529:HSK786530 ICA786529:ICG786530 ILW786529:IMC786530 IVS786529:IVY786530 JFO786529:JFU786530 JPK786529:JPQ786530 JZG786529:JZM786530 KJC786529:KJI786530 KSY786529:KTE786530 LCU786529:LDA786530 LMQ786529:LMW786530 LWM786529:LWS786530 MGI786529:MGO786530 MQE786529:MQK786530 NAA786529:NAG786530 NJW786529:NKC786530 NTS786529:NTY786530 ODO786529:ODU786530 ONK786529:ONQ786530 OXG786529:OXM786530 PHC786529:PHI786530 PQY786529:PRE786530 QAU786529:QBA786530 QKQ786529:QKW786530 QUM786529:QUS786530 REI786529:REO786530 ROE786529:ROK786530 RYA786529:RYG786530 SHW786529:SIC786530 SRS786529:SRY786530 TBO786529:TBU786530 TLK786529:TLQ786530 TVG786529:TVM786530 UFC786529:UFI786530 UOY786529:UPE786530 UYU786529:UZA786530 VIQ786529:VIW786530 VSM786529:VSS786530 WCI786529:WCO786530 WME786529:WMK786530 WWA786529:WWG786530 S852065:Y852066 JO852065:JU852066 TK852065:TQ852066 ADG852065:ADM852066 ANC852065:ANI852066 AWY852065:AXE852066 BGU852065:BHA852066 BQQ852065:BQW852066 CAM852065:CAS852066 CKI852065:CKO852066 CUE852065:CUK852066 DEA852065:DEG852066 DNW852065:DOC852066 DXS852065:DXY852066 EHO852065:EHU852066 ERK852065:ERQ852066 FBG852065:FBM852066 FLC852065:FLI852066 FUY852065:FVE852066 GEU852065:GFA852066 GOQ852065:GOW852066 GYM852065:GYS852066 HII852065:HIO852066 HSE852065:HSK852066 ICA852065:ICG852066 ILW852065:IMC852066 IVS852065:IVY852066 JFO852065:JFU852066 JPK852065:JPQ852066 JZG852065:JZM852066 KJC852065:KJI852066 KSY852065:KTE852066 LCU852065:LDA852066 LMQ852065:LMW852066 LWM852065:LWS852066 MGI852065:MGO852066 MQE852065:MQK852066 NAA852065:NAG852066 NJW852065:NKC852066 NTS852065:NTY852066 ODO852065:ODU852066 ONK852065:ONQ852066 OXG852065:OXM852066 PHC852065:PHI852066 PQY852065:PRE852066 QAU852065:QBA852066 QKQ852065:QKW852066 QUM852065:QUS852066 REI852065:REO852066 ROE852065:ROK852066 RYA852065:RYG852066 SHW852065:SIC852066 SRS852065:SRY852066 TBO852065:TBU852066 TLK852065:TLQ852066 TVG852065:TVM852066 UFC852065:UFI852066 UOY852065:UPE852066 UYU852065:UZA852066 VIQ852065:VIW852066 VSM852065:VSS852066 WCI852065:WCO852066 WME852065:WMK852066 WWA852065:WWG852066 S917601:Y917602 JO917601:JU917602 TK917601:TQ917602 ADG917601:ADM917602 ANC917601:ANI917602 AWY917601:AXE917602 BGU917601:BHA917602 BQQ917601:BQW917602 CAM917601:CAS917602 CKI917601:CKO917602 CUE917601:CUK917602 DEA917601:DEG917602 DNW917601:DOC917602 DXS917601:DXY917602 EHO917601:EHU917602 ERK917601:ERQ917602 FBG917601:FBM917602 FLC917601:FLI917602 FUY917601:FVE917602 GEU917601:GFA917602 GOQ917601:GOW917602 GYM917601:GYS917602 HII917601:HIO917602 HSE917601:HSK917602 ICA917601:ICG917602 ILW917601:IMC917602 IVS917601:IVY917602 JFO917601:JFU917602 JPK917601:JPQ917602 JZG917601:JZM917602 KJC917601:KJI917602 KSY917601:KTE917602 LCU917601:LDA917602 LMQ917601:LMW917602 LWM917601:LWS917602 MGI917601:MGO917602 MQE917601:MQK917602 NAA917601:NAG917602 NJW917601:NKC917602 NTS917601:NTY917602 ODO917601:ODU917602 ONK917601:ONQ917602 OXG917601:OXM917602 PHC917601:PHI917602 PQY917601:PRE917602 QAU917601:QBA917602 QKQ917601:QKW917602 QUM917601:QUS917602 REI917601:REO917602 ROE917601:ROK917602 RYA917601:RYG917602 SHW917601:SIC917602 SRS917601:SRY917602 TBO917601:TBU917602 TLK917601:TLQ917602 TVG917601:TVM917602 UFC917601:UFI917602 UOY917601:UPE917602 UYU917601:UZA917602 VIQ917601:VIW917602 VSM917601:VSS917602 WCI917601:WCO917602 WME917601:WMK917602 WWA917601:WWG917602 S983137:Y983138 JO983137:JU983138 TK983137:TQ983138 ADG983137:ADM983138 ANC983137:ANI983138 AWY983137:AXE983138 BGU983137:BHA983138 BQQ983137:BQW983138 CAM983137:CAS983138 CKI983137:CKO983138 CUE983137:CUK983138 DEA983137:DEG983138 DNW983137:DOC983138 DXS983137:DXY983138 EHO983137:EHU983138 ERK983137:ERQ983138 FBG983137:FBM983138 FLC983137:FLI983138 FUY983137:FVE983138 GEU983137:GFA983138 GOQ983137:GOW983138 GYM983137:GYS983138 HII983137:HIO983138 HSE983137:HSK983138 ICA983137:ICG983138 ILW983137:IMC983138 IVS983137:IVY983138 JFO983137:JFU983138 JPK983137:JPQ983138 JZG983137:JZM983138 KJC983137:KJI983138 KSY983137:KTE983138 LCU983137:LDA983138 LMQ983137:LMW983138 LWM983137:LWS983138 MGI983137:MGO983138 MQE983137:MQK983138 NAA983137:NAG983138 NJW983137:NKC983138 NTS983137:NTY983138 ODO983137:ODU983138 ONK983137:ONQ983138 OXG983137:OXM983138 PHC983137:PHI983138 PQY983137:PRE983138 QAU983137:QBA983138 QKQ983137:QKW983138 QUM983137:QUS983138 REI983137:REO983138 ROE983137:ROK983138 RYA983137:RYG983138 SHW983137:SIC983138 SRS983137:SRY983138 TBO983137:TBU983138 TLK983137:TLQ983138 TVG983137:TVM983138 UFC983137:UFI983138 UOY983137:UPE983138 UYU983137:UZA983138 VIQ983137:VIW983138 VSM983137:VSS983138 WCI983137:WCO983138 WME983137:WMK983138 WWA983137:WWG983138" xr:uid="{A7363FDD-93F0-4890-BA18-5C52E92DCB90}">
      <formula1>"yes, No, N/A, N/C"</formula1>
    </dataValidation>
    <dataValidation type="list" allowBlank="1" showInputMessage="1" showErrorMessage="1" sqref="G57:M58 JC57:JI58 SY57:TE58 ACU57:ADA58 AMQ57:AMW58 AWM57:AWS58 BGI57:BGO58 BQE57:BQK58 CAA57:CAG58 CJW57:CKC58 CTS57:CTY58 DDO57:DDU58 DNK57:DNQ58 DXG57:DXM58 EHC57:EHI58 EQY57:ERE58 FAU57:FBA58 FKQ57:FKW58 FUM57:FUS58 GEI57:GEO58 GOE57:GOK58 GYA57:GYG58 HHW57:HIC58 HRS57:HRY58 IBO57:IBU58 ILK57:ILQ58 IVG57:IVM58 JFC57:JFI58 JOY57:JPE58 JYU57:JZA58 KIQ57:KIW58 KSM57:KSS58 LCI57:LCO58 LME57:LMK58 LWA57:LWG58 MFW57:MGC58 MPS57:MPY58 MZO57:MZU58 NJK57:NJQ58 NTG57:NTM58 ODC57:ODI58 OMY57:ONE58 OWU57:OXA58 PGQ57:PGW58 PQM57:PQS58 QAI57:QAO58 QKE57:QKK58 QUA57:QUG58 RDW57:REC58 RNS57:RNY58 RXO57:RXU58 SHK57:SHQ58 SRG57:SRM58 TBC57:TBI58 TKY57:TLE58 TUU57:TVA58 UEQ57:UEW58 UOM57:UOS58 UYI57:UYO58 VIE57:VIK58 VSA57:VSG58 WBW57:WCC58 WLS57:WLY58 WVO57:WVU58 G65600:M65601 JC65600:JI65601 SY65600:TE65601 ACU65600:ADA65601 AMQ65600:AMW65601 AWM65600:AWS65601 BGI65600:BGO65601 BQE65600:BQK65601 CAA65600:CAG65601 CJW65600:CKC65601 CTS65600:CTY65601 DDO65600:DDU65601 DNK65600:DNQ65601 DXG65600:DXM65601 EHC65600:EHI65601 EQY65600:ERE65601 FAU65600:FBA65601 FKQ65600:FKW65601 FUM65600:FUS65601 GEI65600:GEO65601 GOE65600:GOK65601 GYA65600:GYG65601 HHW65600:HIC65601 HRS65600:HRY65601 IBO65600:IBU65601 ILK65600:ILQ65601 IVG65600:IVM65601 JFC65600:JFI65601 JOY65600:JPE65601 JYU65600:JZA65601 KIQ65600:KIW65601 KSM65600:KSS65601 LCI65600:LCO65601 LME65600:LMK65601 LWA65600:LWG65601 MFW65600:MGC65601 MPS65600:MPY65601 MZO65600:MZU65601 NJK65600:NJQ65601 NTG65600:NTM65601 ODC65600:ODI65601 OMY65600:ONE65601 OWU65600:OXA65601 PGQ65600:PGW65601 PQM65600:PQS65601 QAI65600:QAO65601 QKE65600:QKK65601 QUA65600:QUG65601 RDW65600:REC65601 RNS65600:RNY65601 RXO65600:RXU65601 SHK65600:SHQ65601 SRG65600:SRM65601 TBC65600:TBI65601 TKY65600:TLE65601 TUU65600:TVA65601 UEQ65600:UEW65601 UOM65600:UOS65601 UYI65600:UYO65601 VIE65600:VIK65601 VSA65600:VSG65601 WBW65600:WCC65601 WLS65600:WLY65601 WVO65600:WVU65601 G131136:M131137 JC131136:JI131137 SY131136:TE131137 ACU131136:ADA131137 AMQ131136:AMW131137 AWM131136:AWS131137 BGI131136:BGO131137 BQE131136:BQK131137 CAA131136:CAG131137 CJW131136:CKC131137 CTS131136:CTY131137 DDO131136:DDU131137 DNK131136:DNQ131137 DXG131136:DXM131137 EHC131136:EHI131137 EQY131136:ERE131137 FAU131136:FBA131137 FKQ131136:FKW131137 FUM131136:FUS131137 GEI131136:GEO131137 GOE131136:GOK131137 GYA131136:GYG131137 HHW131136:HIC131137 HRS131136:HRY131137 IBO131136:IBU131137 ILK131136:ILQ131137 IVG131136:IVM131137 JFC131136:JFI131137 JOY131136:JPE131137 JYU131136:JZA131137 KIQ131136:KIW131137 KSM131136:KSS131137 LCI131136:LCO131137 LME131136:LMK131137 LWA131136:LWG131137 MFW131136:MGC131137 MPS131136:MPY131137 MZO131136:MZU131137 NJK131136:NJQ131137 NTG131136:NTM131137 ODC131136:ODI131137 OMY131136:ONE131137 OWU131136:OXA131137 PGQ131136:PGW131137 PQM131136:PQS131137 QAI131136:QAO131137 QKE131136:QKK131137 QUA131136:QUG131137 RDW131136:REC131137 RNS131136:RNY131137 RXO131136:RXU131137 SHK131136:SHQ131137 SRG131136:SRM131137 TBC131136:TBI131137 TKY131136:TLE131137 TUU131136:TVA131137 UEQ131136:UEW131137 UOM131136:UOS131137 UYI131136:UYO131137 VIE131136:VIK131137 VSA131136:VSG131137 WBW131136:WCC131137 WLS131136:WLY131137 WVO131136:WVU131137 G196672:M196673 JC196672:JI196673 SY196672:TE196673 ACU196672:ADA196673 AMQ196672:AMW196673 AWM196672:AWS196673 BGI196672:BGO196673 BQE196672:BQK196673 CAA196672:CAG196673 CJW196672:CKC196673 CTS196672:CTY196673 DDO196672:DDU196673 DNK196672:DNQ196673 DXG196672:DXM196673 EHC196672:EHI196673 EQY196672:ERE196673 FAU196672:FBA196673 FKQ196672:FKW196673 FUM196672:FUS196673 GEI196672:GEO196673 GOE196672:GOK196673 GYA196672:GYG196673 HHW196672:HIC196673 HRS196672:HRY196673 IBO196672:IBU196673 ILK196672:ILQ196673 IVG196672:IVM196673 JFC196672:JFI196673 JOY196672:JPE196673 JYU196672:JZA196673 KIQ196672:KIW196673 KSM196672:KSS196673 LCI196672:LCO196673 LME196672:LMK196673 LWA196672:LWG196673 MFW196672:MGC196673 MPS196672:MPY196673 MZO196672:MZU196673 NJK196672:NJQ196673 NTG196672:NTM196673 ODC196672:ODI196673 OMY196672:ONE196673 OWU196672:OXA196673 PGQ196672:PGW196673 PQM196672:PQS196673 QAI196672:QAO196673 QKE196672:QKK196673 QUA196672:QUG196673 RDW196672:REC196673 RNS196672:RNY196673 RXO196672:RXU196673 SHK196672:SHQ196673 SRG196672:SRM196673 TBC196672:TBI196673 TKY196672:TLE196673 TUU196672:TVA196673 UEQ196672:UEW196673 UOM196672:UOS196673 UYI196672:UYO196673 VIE196672:VIK196673 VSA196672:VSG196673 WBW196672:WCC196673 WLS196672:WLY196673 WVO196672:WVU196673 G262208:M262209 JC262208:JI262209 SY262208:TE262209 ACU262208:ADA262209 AMQ262208:AMW262209 AWM262208:AWS262209 BGI262208:BGO262209 BQE262208:BQK262209 CAA262208:CAG262209 CJW262208:CKC262209 CTS262208:CTY262209 DDO262208:DDU262209 DNK262208:DNQ262209 DXG262208:DXM262209 EHC262208:EHI262209 EQY262208:ERE262209 FAU262208:FBA262209 FKQ262208:FKW262209 FUM262208:FUS262209 GEI262208:GEO262209 GOE262208:GOK262209 GYA262208:GYG262209 HHW262208:HIC262209 HRS262208:HRY262209 IBO262208:IBU262209 ILK262208:ILQ262209 IVG262208:IVM262209 JFC262208:JFI262209 JOY262208:JPE262209 JYU262208:JZA262209 KIQ262208:KIW262209 KSM262208:KSS262209 LCI262208:LCO262209 LME262208:LMK262209 LWA262208:LWG262209 MFW262208:MGC262209 MPS262208:MPY262209 MZO262208:MZU262209 NJK262208:NJQ262209 NTG262208:NTM262209 ODC262208:ODI262209 OMY262208:ONE262209 OWU262208:OXA262209 PGQ262208:PGW262209 PQM262208:PQS262209 QAI262208:QAO262209 QKE262208:QKK262209 QUA262208:QUG262209 RDW262208:REC262209 RNS262208:RNY262209 RXO262208:RXU262209 SHK262208:SHQ262209 SRG262208:SRM262209 TBC262208:TBI262209 TKY262208:TLE262209 TUU262208:TVA262209 UEQ262208:UEW262209 UOM262208:UOS262209 UYI262208:UYO262209 VIE262208:VIK262209 VSA262208:VSG262209 WBW262208:WCC262209 WLS262208:WLY262209 WVO262208:WVU262209 G327744:M327745 JC327744:JI327745 SY327744:TE327745 ACU327744:ADA327745 AMQ327744:AMW327745 AWM327744:AWS327745 BGI327744:BGO327745 BQE327744:BQK327745 CAA327744:CAG327745 CJW327744:CKC327745 CTS327744:CTY327745 DDO327744:DDU327745 DNK327744:DNQ327745 DXG327744:DXM327745 EHC327744:EHI327745 EQY327744:ERE327745 FAU327744:FBA327745 FKQ327744:FKW327745 FUM327744:FUS327745 GEI327744:GEO327745 GOE327744:GOK327745 GYA327744:GYG327745 HHW327744:HIC327745 HRS327744:HRY327745 IBO327744:IBU327745 ILK327744:ILQ327745 IVG327744:IVM327745 JFC327744:JFI327745 JOY327744:JPE327745 JYU327744:JZA327745 KIQ327744:KIW327745 KSM327744:KSS327745 LCI327744:LCO327745 LME327744:LMK327745 LWA327744:LWG327745 MFW327744:MGC327745 MPS327744:MPY327745 MZO327744:MZU327745 NJK327744:NJQ327745 NTG327744:NTM327745 ODC327744:ODI327745 OMY327744:ONE327745 OWU327744:OXA327745 PGQ327744:PGW327745 PQM327744:PQS327745 QAI327744:QAO327745 QKE327744:QKK327745 QUA327744:QUG327745 RDW327744:REC327745 RNS327744:RNY327745 RXO327744:RXU327745 SHK327744:SHQ327745 SRG327744:SRM327745 TBC327744:TBI327745 TKY327744:TLE327745 TUU327744:TVA327745 UEQ327744:UEW327745 UOM327744:UOS327745 UYI327744:UYO327745 VIE327744:VIK327745 VSA327744:VSG327745 WBW327744:WCC327745 WLS327744:WLY327745 WVO327744:WVU327745 G393280:M393281 JC393280:JI393281 SY393280:TE393281 ACU393280:ADA393281 AMQ393280:AMW393281 AWM393280:AWS393281 BGI393280:BGO393281 BQE393280:BQK393281 CAA393280:CAG393281 CJW393280:CKC393281 CTS393280:CTY393281 DDO393280:DDU393281 DNK393280:DNQ393281 DXG393280:DXM393281 EHC393280:EHI393281 EQY393280:ERE393281 FAU393280:FBA393281 FKQ393280:FKW393281 FUM393280:FUS393281 GEI393280:GEO393281 GOE393280:GOK393281 GYA393280:GYG393281 HHW393280:HIC393281 HRS393280:HRY393281 IBO393280:IBU393281 ILK393280:ILQ393281 IVG393280:IVM393281 JFC393280:JFI393281 JOY393280:JPE393281 JYU393280:JZA393281 KIQ393280:KIW393281 KSM393280:KSS393281 LCI393280:LCO393281 LME393280:LMK393281 LWA393280:LWG393281 MFW393280:MGC393281 MPS393280:MPY393281 MZO393280:MZU393281 NJK393280:NJQ393281 NTG393280:NTM393281 ODC393280:ODI393281 OMY393280:ONE393281 OWU393280:OXA393281 PGQ393280:PGW393281 PQM393280:PQS393281 QAI393280:QAO393281 QKE393280:QKK393281 QUA393280:QUG393281 RDW393280:REC393281 RNS393280:RNY393281 RXO393280:RXU393281 SHK393280:SHQ393281 SRG393280:SRM393281 TBC393280:TBI393281 TKY393280:TLE393281 TUU393280:TVA393281 UEQ393280:UEW393281 UOM393280:UOS393281 UYI393280:UYO393281 VIE393280:VIK393281 VSA393280:VSG393281 WBW393280:WCC393281 WLS393280:WLY393281 WVO393280:WVU393281 G458816:M458817 JC458816:JI458817 SY458816:TE458817 ACU458816:ADA458817 AMQ458816:AMW458817 AWM458816:AWS458817 BGI458816:BGO458817 BQE458816:BQK458817 CAA458816:CAG458817 CJW458816:CKC458817 CTS458816:CTY458817 DDO458816:DDU458817 DNK458816:DNQ458817 DXG458816:DXM458817 EHC458816:EHI458817 EQY458816:ERE458817 FAU458816:FBA458817 FKQ458816:FKW458817 FUM458816:FUS458817 GEI458816:GEO458817 GOE458816:GOK458817 GYA458816:GYG458817 HHW458816:HIC458817 HRS458816:HRY458817 IBO458816:IBU458817 ILK458816:ILQ458817 IVG458816:IVM458817 JFC458816:JFI458817 JOY458816:JPE458817 JYU458816:JZA458817 KIQ458816:KIW458817 KSM458816:KSS458817 LCI458816:LCO458817 LME458816:LMK458817 LWA458816:LWG458817 MFW458816:MGC458817 MPS458816:MPY458817 MZO458816:MZU458817 NJK458816:NJQ458817 NTG458816:NTM458817 ODC458816:ODI458817 OMY458816:ONE458817 OWU458816:OXA458817 PGQ458816:PGW458817 PQM458816:PQS458817 QAI458816:QAO458817 QKE458816:QKK458817 QUA458816:QUG458817 RDW458816:REC458817 RNS458816:RNY458817 RXO458816:RXU458817 SHK458816:SHQ458817 SRG458816:SRM458817 TBC458816:TBI458817 TKY458816:TLE458817 TUU458816:TVA458817 UEQ458816:UEW458817 UOM458816:UOS458817 UYI458816:UYO458817 VIE458816:VIK458817 VSA458816:VSG458817 WBW458816:WCC458817 WLS458816:WLY458817 WVO458816:WVU458817 G524352:M524353 JC524352:JI524353 SY524352:TE524353 ACU524352:ADA524353 AMQ524352:AMW524353 AWM524352:AWS524353 BGI524352:BGO524353 BQE524352:BQK524353 CAA524352:CAG524353 CJW524352:CKC524353 CTS524352:CTY524353 DDO524352:DDU524353 DNK524352:DNQ524353 DXG524352:DXM524353 EHC524352:EHI524353 EQY524352:ERE524353 FAU524352:FBA524353 FKQ524352:FKW524353 FUM524352:FUS524353 GEI524352:GEO524353 GOE524352:GOK524353 GYA524352:GYG524353 HHW524352:HIC524353 HRS524352:HRY524353 IBO524352:IBU524353 ILK524352:ILQ524353 IVG524352:IVM524353 JFC524352:JFI524353 JOY524352:JPE524353 JYU524352:JZA524353 KIQ524352:KIW524353 KSM524352:KSS524353 LCI524352:LCO524353 LME524352:LMK524353 LWA524352:LWG524353 MFW524352:MGC524353 MPS524352:MPY524353 MZO524352:MZU524353 NJK524352:NJQ524353 NTG524352:NTM524353 ODC524352:ODI524353 OMY524352:ONE524353 OWU524352:OXA524353 PGQ524352:PGW524353 PQM524352:PQS524353 QAI524352:QAO524353 QKE524352:QKK524353 QUA524352:QUG524353 RDW524352:REC524353 RNS524352:RNY524353 RXO524352:RXU524353 SHK524352:SHQ524353 SRG524352:SRM524353 TBC524352:TBI524353 TKY524352:TLE524353 TUU524352:TVA524353 UEQ524352:UEW524353 UOM524352:UOS524353 UYI524352:UYO524353 VIE524352:VIK524353 VSA524352:VSG524353 WBW524352:WCC524353 WLS524352:WLY524353 WVO524352:WVU524353 G589888:M589889 JC589888:JI589889 SY589888:TE589889 ACU589888:ADA589889 AMQ589888:AMW589889 AWM589888:AWS589889 BGI589888:BGO589889 BQE589888:BQK589889 CAA589888:CAG589889 CJW589888:CKC589889 CTS589888:CTY589889 DDO589888:DDU589889 DNK589888:DNQ589889 DXG589888:DXM589889 EHC589888:EHI589889 EQY589888:ERE589889 FAU589888:FBA589889 FKQ589888:FKW589889 FUM589888:FUS589889 GEI589888:GEO589889 GOE589888:GOK589889 GYA589888:GYG589889 HHW589888:HIC589889 HRS589888:HRY589889 IBO589888:IBU589889 ILK589888:ILQ589889 IVG589888:IVM589889 JFC589888:JFI589889 JOY589888:JPE589889 JYU589888:JZA589889 KIQ589888:KIW589889 KSM589888:KSS589889 LCI589888:LCO589889 LME589888:LMK589889 LWA589888:LWG589889 MFW589888:MGC589889 MPS589888:MPY589889 MZO589888:MZU589889 NJK589888:NJQ589889 NTG589888:NTM589889 ODC589888:ODI589889 OMY589888:ONE589889 OWU589888:OXA589889 PGQ589888:PGW589889 PQM589888:PQS589889 QAI589888:QAO589889 QKE589888:QKK589889 QUA589888:QUG589889 RDW589888:REC589889 RNS589888:RNY589889 RXO589888:RXU589889 SHK589888:SHQ589889 SRG589888:SRM589889 TBC589888:TBI589889 TKY589888:TLE589889 TUU589888:TVA589889 UEQ589888:UEW589889 UOM589888:UOS589889 UYI589888:UYO589889 VIE589888:VIK589889 VSA589888:VSG589889 WBW589888:WCC589889 WLS589888:WLY589889 WVO589888:WVU589889 G655424:M655425 JC655424:JI655425 SY655424:TE655425 ACU655424:ADA655425 AMQ655424:AMW655425 AWM655424:AWS655425 BGI655424:BGO655425 BQE655424:BQK655425 CAA655424:CAG655425 CJW655424:CKC655425 CTS655424:CTY655425 DDO655424:DDU655425 DNK655424:DNQ655425 DXG655424:DXM655425 EHC655424:EHI655425 EQY655424:ERE655425 FAU655424:FBA655425 FKQ655424:FKW655425 FUM655424:FUS655425 GEI655424:GEO655425 GOE655424:GOK655425 GYA655424:GYG655425 HHW655424:HIC655425 HRS655424:HRY655425 IBO655424:IBU655425 ILK655424:ILQ655425 IVG655424:IVM655425 JFC655424:JFI655425 JOY655424:JPE655425 JYU655424:JZA655425 KIQ655424:KIW655425 KSM655424:KSS655425 LCI655424:LCO655425 LME655424:LMK655425 LWA655424:LWG655425 MFW655424:MGC655425 MPS655424:MPY655425 MZO655424:MZU655425 NJK655424:NJQ655425 NTG655424:NTM655425 ODC655424:ODI655425 OMY655424:ONE655425 OWU655424:OXA655425 PGQ655424:PGW655425 PQM655424:PQS655425 QAI655424:QAO655425 QKE655424:QKK655425 QUA655424:QUG655425 RDW655424:REC655425 RNS655424:RNY655425 RXO655424:RXU655425 SHK655424:SHQ655425 SRG655424:SRM655425 TBC655424:TBI655425 TKY655424:TLE655425 TUU655424:TVA655425 UEQ655424:UEW655425 UOM655424:UOS655425 UYI655424:UYO655425 VIE655424:VIK655425 VSA655424:VSG655425 WBW655424:WCC655425 WLS655424:WLY655425 WVO655424:WVU655425 G720960:M720961 JC720960:JI720961 SY720960:TE720961 ACU720960:ADA720961 AMQ720960:AMW720961 AWM720960:AWS720961 BGI720960:BGO720961 BQE720960:BQK720961 CAA720960:CAG720961 CJW720960:CKC720961 CTS720960:CTY720961 DDO720960:DDU720961 DNK720960:DNQ720961 DXG720960:DXM720961 EHC720960:EHI720961 EQY720960:ERE720961 FAU720960:FBA720961 FKQ720960:FKW720961 FUM720960:FUS720961 GEI720960:GEO720961 GOE720960:GOK720961 GYA720960:GYG720961 HHW720960:HIC720961 HRS720960:HRY720961 IBO720960:IBU720961 ILK720960:ILQ720961 IVG720960:IVM720961 JFC720960:JFI720961 JOY720960:JPE720961 JYU720960:JZA720961 KIQ720960:KIW720961 KSM720960:KSS720961 LCI720960:LCO720961 LME720960:LMK720961 LWA720960:LWG720961 MFW720960:MGC720961 MPS720960:MPY720961 MZO720960:MZU720961 NJK720960:NJQ720961 NTG720960:NTM720961 ODC720960:ODI720961 OMY720960:ONE720961 OWU720960:OXA720961 PGQ720960:PGW720961 PQM720960:PQS720961 QAI720960:QAO720961 QKE720960:QKK720961 QUA720960:QUG720961 RDW720960:REC720961 RNS720960:RNY720961 RXO720960:RXU720961 SHK720960:SHQ720961 SRG720960:SRM720961 TBC720960:TBI720961 TKY720960:TLE720961 TUU720960:TVA720961 UEQ720960:UEW720961 UOM720960:UOS720961 UYI720960:UYO720961 VIE720960:VIK720961 VSA720960:VSG720961 WBW720960:WCC720961 WLS720960:WLY720961 WVO720960:WVU720961 G786496:M786497 JC786496:JI786497 SY786496:TE786497 ACU786496:ADA786497 AMQ786496:AMW786497 AWM786496:AWS786497 BGI786496:BGO786497 BQE786496:BQK786497 CAA786496:CAG786497 CJW786496:CKC786497 CTS786496:CTY786497 DDO786496:DDU786497 DNK786496:DNQ786497 DXG786496:DXM786497 EHC786496:EHI786497 EQY786496:ERE786497 FAU786496:FBA786497 FKQ786496:FKW786497 FUM786496:FUS786497 GEI786496:GEO786497 GOE786496:GOK786497 GYA786496:GYG786497 HHW786496:HIC786497 HRS786496:HRY786497 IBO786496:IBU786497 ILK786496:ILQ786497 IVG786496:IVM786497 JFC786496:JFI786497 JOY786496:JPE786497 JYU786496:JZA786497 KIQ786496:KIW786497 KSM786496:KSS786497 LCI786496:LCO786497 LME786496:LMK786497 LWA786496:LWG786497 MFW786496:MGC786497 MPS786496:MPY786497 MZO786496:MZU786497 NJK786496:NJQ786497 NTG786496:NTM786497 ODC786496:ODI786497 OMY786496:ONE786497 OWU786496:OXA786497 PGQ786496:PGW786497 PQM786496:PQS786497 QAI786496:QAO786497 QKE786496:QKK786497 QUA786496:QUG786497 RDW786496:REC786497 RNS786496:RNY786497 RXO786496:RXU786497 SHK786496:SHQ786497 SRG786496:SRM786497 TBC786496:TBI786497 TKY786496:TLE786497 TUU786496:TVA786497 UEQ786496:UEW786497 UOM786496:UOS786497 UYI786496:UYO786497 VIE786496:VIK786497 VSA786496:VSG786497 WBW786496:WCC786497 WLS786496:WLY786497 WVO786496:WVU786497 G852032:M852033 JC852032:JI852033 SY852032:TE852033 ACU852032:ADA852033 AMQ852032:AMW852033 AWM852032:AWS852033 BGI852032:BGO852033 BQE852032:BQK852033 CAA852032:CAG852033 CJW852032:CKC852033 CTS852032:CTY852033 DDO852032:DDU852033 DNK852032:DNQ852033 DXG852032:DXM852033 EHC852032:EHI852033 EQY852032:ERE852033 FAU852032:FBA852033 FKQ852032:FKW852033 FUM852032:FUS852033 GEI852032:GEO852033 GOE852032:GOK852033 GYA852032:GYG852033 HHW852032:HIC852033 HRS852032:HRY852033 IBO852032:IBU852033 ILK852032:ILQ852033 IVG852032:IVM852033 JFC852032:JFI852033 JOY852032:JPE852033 JYU852032:JZA852033 KIQ852032:KIW852033 KSM852032:KSS852033 LCI852032:LCO852033 LME852032:LMK852033 LWA852032:LWG852033 MFW852032:MGC852033 MPS852032:MPY852033 MZO852032:MZU852033 NJK852032:NJQ852033 NTG852032:NTM852033 ODC852032:ODI852033 OMY852032:ONE852033 OWU852032:OXA852033 PGQ852032:PGW852033 PQM852032:PQS852033 QAI852032:QAO852033 QKE852032:QKK852033 QUA852032:QUG852033 RDW852032:REC852033 RNS852032:RNY852033 RXO852032:RXU852033 SHK852032:SHQ852033 SRG852032:SRM852033 TBC852032:TBI852033 TKY852032:TLE852033 TUU852032:TVA852033 UEQ852032:UEW852033 UOM852032:UOS852033 UYI852032:UYO852033 VIE852032:VIK852033 VSA852032:VSG852033 WBW852032:WCC852033 WLS852032:WLY852033 WVO852032:WVU852033 G917568:M917569 JC917568:JI917569 SY917568:TE917569 ACU917568:ADA917569 AMQ917568:AMW917569 AWM917568:AWS917569 BGI917568:BGO917569 BQE917568:BQK917569 CAA917568:CAG917569 CJW917568:CKC917569 CTS917568:CTY917569 DDO917568:DDU917569 DNK917568:DNQ917569 DXG917568:DXM917569 EHC917568:EHI917569 EQY917568:ERE917569 FAU917568:FBA917569 FKQ917568:FKW917569 FUM917568:FUS917569 GEI917568:GEO917569 GOE917568:GOK917569 GYA917568:GYG917569 HHW917568:HIC917569 HRS917568:HRY917569 IBO917568:IBU917569 ILK917568:ILQ917569 IVG917568:IVM917569 JFC917568:JFI917569 JOY917568:JPE917569 JYU917568:JZA917569 KIQ917568:KIW917569 KSM917568:KSS917569 LCI917568:LCO917569 LME917568:LMK917569 LWA917568:LWG917569 MFW917568:MGC917569 MPS917568:MPY917569 MZO917568:MZU917569 NJK917568:NJQ917569 NTG917568:NTM917569 ODC917568:ODI917569 OMY917568:ONE917569 OWU917568:OXA917569 PGQ917568:PGW917569 PQM917568:PQS917569 QAI917568:QAO917569 QKE917568:QKK917569 QUA917568:QUG917569 RDW917568:REC917569 RNS917568:RNY917569 RXO917568:RXU917569 SHK917568:SHQ917569 SRG917568:SRM917569 TBC917568:TBI917569 TKY917568:TLE917569 TUU917568:TVA917569 UEQ917568:UEW917569 UOM917568:UOS917569 UYI917568:UYO917569 VIE917568:VIK917569 VSA917568:VSG917569 WBW917568:WCC917569 WLS917568:WLY917569 WVO917568:WVU917569 G983104:M983105 JC983104:JI983105 SY983104:TE983105 ACU983104:ADA983105 AMQ983104:AMW983105 AWM983104:AWS983105 BGI983104:BGO983105 BQE983104:BQK983105 CAA983104:CAG983105 CJW983104:CKC983105 CTS983104:CTY983105 DDO983104:DDU983105 DNK983104:DNQ983105 DXG983104:DXM983105 EHC983104:EHI983105 EQY983104:ERE983105 FAU983104:FBA983105 FKQ983104:FKW983105 FUM983104:FUS983105 GEI983104:GEO983105 GOE983104:GOK983105 GYA983104:GYG983105 HHW983104:HIC983105 HRS983104:HRY983105 IBO983104:IBU983105 ILK983104:ILQ983105 IVG983104:IVM983105 JFC983104:JFI983105 JOY983104:JPE983105 JYU983104:JZA983105 KIQ983104:KIW983105 KSM983104:KSS983105 LCI983104:LCO983105 LME983104:LMK983105 LWA983104:LWG983105 MFW983104:MGC983105 MPS983104:MPY983105 MZO983104:MZU983105 NJK983104:NJQ983105 NTG983104:NTM983105 ODC983104:ODI983105 OMY983104:ONE983105 OWU983104:OXA983105 PGQ983104:PGW983105 PQM983104:PQS983105 QAI983104:QAO983105 QKE983104:QKK983105 QUA983104:QUG983105 RDW983104:REC983105 RNS983104:RNY983105 RXO983104:RXU983105 SHK983104:SHQ983105 SRG983104:SRM983105 TBC983104:TBI983105 TKY983104:TLE983105 TUU983104:TVA983105 UEQ983104:UEW983105 UOM983104:UOS983105 UYI983104:UYO983105 VIE983104:VIK983105 VSA983104:VSG983105 WBW983104:WCC983105 WLS983104:WLY983105 WVO983104:WVU983105" xr:uid="{E28FE30B-224F-49D0-9B73-26E866B14BE2}">
      <formula1>"Yes, No, N/A, N/C"</formula1>
    </dataValidation>
    <dataValidation type="list" allowBlank="1" showInputMessage="1" showErrorMessage="1" sqref="WWA983086:WWG983086 JO28:JU29 TK28:TQ29 ADG28:ADM29 ANC28:ANI29 AWY28:AXE29 BGU28:BHA29 BQQ28:BQW29 CAM28:CAS29 CKI28:CKO29 CUE28:CUK29 DEA28:DEG29 DNW28:DOC29 DXS28:DXY29 EHO28:EHU29 ERK28:ERQ29 FBG28:FBM29 FLC28:FLI29 FUY28:FVE29 GEU28:GFA29 GOQ28:GOW29 GYM28:GYS29 HII28:HIO29 HSE28:HSK29 ICA28:ICG29 ILW28:IMC29 IVS28:IVY29 JFO28:JFU29 JPK28:JPQ29 JZG28:JZM29 KJC28:KJI29 KSY28:KTE29 LCU28:LDA29 LMQ28:LMW29 LWM28:LWS29 MGI28:MGO29 MQE28:MQK29 NAA28:NAG29 NJW28:NKC29 NTS28:NTY29 ODO28:ODU29 ONK28:ONQ29 OXG28:OXM29 PHC28:PHI29 PQY28:PRE29 QAU28:QBA29 QKQ28:QKW29 QUM28:QUS29 REI28:REO29 ROE28:ROK29 RYA28:RYG29 SHW28:SIC29 SRS28:SRY29 TBO28:TBU29 TLK28:TLQ29 TVG28:TVM29 UFC28:UFI29 UOY28:UPE29 UYU28:UZA29 VIQ28:VIW29 VSM28:VSS29 WCI28:WCO29 WME28:WMK29 WWA28:WWG29 S65582:Y65582 JO65582:JU65582 TK65582:TQ65582 ADG65582:ADM65582 ANC65582:ANI65582 AWY65582:AXE65582 BGU65582:BHA65582 BQQ65582:BQW65582 CAM65582:CAS65582 CKI65582:CKO65582 CUE65582:CUK65582 DEA65582:DEG65582 DNW65582:DOC65582 DXS65582:DXY65582 EHO65582:EHU65582 ERK65582:ERQ65582 FBG65582:FBM65582 FLC65582:FLI65582 FUY65582:FVE65582 GEU65582:GFA65582 GOQ65582:GOW65582 GYM65582:GYS65582 HII65582:HIO65582 HSE65582:HSK65582 ICA65582:ICG65582 ILW65582:IMC65582 IVS65582:IVY65582 JFO65582:JFU65582 JPK65582:JPQ65582 JZG65582:JZM65582 KJC65582:KJI65582 KSY65582:KTE65582 LCU65582:LDA65582 LMQ65582:LMW65582 LWM65582:LWS65582 MGI65582:MGO65582 MQE65582:MQK65582 NAA65582:NAG65582 NJW65582:NKC65582 NTS65582:NTY65582 ODO65582:ODU65582 ONK65582:ONQ65582 OXG65582:OXM65582 PHC65582:PHI65582 PQY65582:PRE65582 QAU65582:QBA65582 QKQ65582:QKW65582 QUM65582:QUS65582 REI65582:REO65582 ROE65582:ROK65582 RYA65582:RYG65582 SHW65582:SIC65582 SRS65582:SRY65582 TBO65582:TBU65582 TLK65582:TLQ65582 TVG65582:TVM65582 UFC65582:UFI65582 UOY65582:UPE65582 UYU65582:UZA65582 VIQ65582:VIW65582 VSM65582:VSS65582 WCI65582:WCO65582 WME65582:WMK65582 WWA65582:WWG65582 S131118:Y131118 JO131118:JU131118 TK131118:TQ131118 ADG131118:ADM131118 ANC131118:ANI131118 AWY131118:AXE131118 BGU131118:BHA131118 BQQ131118:BQW131118 CAM131118:CAS131118 CKI131118:CKO131118 CUE131118:CUK131118 DEA131118:DEG131118 DNW131118:DOC131118 DXS131118:DXY131118 EHO131118:EHU131118 ERK131118:ERQ131118 FBG131118:FBM131118 FLC131118:FLI131118 FUY131118:FVE131118 GEU131118:GFA131118 GOQ131118:GOW131118 GYM131118:GYS131118 HII131118:HIO131118 HSE131118:HSK131118 ICA131118:ICG131118 ILW131118:IMC131118 IVS131118:IVY131118 JFO131118:JFU131118 JPK131118:JPQ131118 JZG131118:JZM131118 KJC131118:KJI131118 KSY131118:KTE131118 LCU131118:LDA131118 LMQ131118:LMW131118 LWM131118:LWS131118 MGI131118:MGO131118 MQE131118:MQK131118 NAA131118:NAG131118 NJW131118:NKC131118 NTS131118:NTY131118 ODO131118:ODU131118 ONK131118:ONQ131118 OXG131118:OXM131118 PHC131118:PHI131118 PQY131118:PRE131118 QAU131118:QBA131118 QKQ131118:QKW131118 QUM131118:QUS131118 REI131118:REO131118 ROE131118:ROK131118 RYA131118:RYG131118 SHW131118:SIC131118 SRS131118:SRY131118 TBO131118:TBU131118 TLK131118:TLQ131118 TVG131118:TVM131118 UFC131118:UFI131118 UOY131118:UPE131118 UYU131118:UZA131118 VIQ131118:VIW131118 VSM131118:VSS131118 WCI131118:WCO131118 WME131118:WMK131118 WWA131118:WWG131118 S196654:Y196654 JO196654:JU196654 TK196654:TQ196654 ADG196654:ADM196654 ANC196654:ANI196654 AWY196654:AXE196654 BGU196654:BHA196654 BQQ196654:BQW196654 CAM196654:CAS196654 CKI196654:CKO196654 CUE196654:CUK196654 DEA196654:DEG196654 DNW196654:DOC196654 DXS196654:DXY196654 EHO196654:EHU196654 ERK196654:ERQ196654 FBG196654:FBM196654 FLC196654:FLI196654 FUY196654:FVE196654 GEU196654:GFA196654 GOQ196654:GOW196654 GYM196654:GYS196654 HII196654:HIO196654 HSE196654:HSK196654 ICA196654:ICG196654 ILW196654:IMC196654 IVS196654:IVY196654 JFO196654:JFU196654 JPK196654:JPQ196654 JZG196654:JZM196654 KJC196654:KJI196654 KSY196654:KTE196654 LCU196654:LDA196654 LMQ196654:LMW196654 LWM196654:LWS196654 MGI196654:MGO196654 MQE196654:MQK196654 NAA196654:NAG196654 NJW196654:NKC196654 NTS196654:NTY196654 ODO196654:ODU196654 ONK196654:ONQ196654 OXG196654:OXM196654 PHC196654:PHI196654 PQY196654:PRE196654 QAU196654:QBA196654 QKQ196654:QKW196654 QUM196654:QUS196654 REI196654:REO196654 ROE196654:ROK196654 RYA196654:RYG196654 SHW196654:SIC196654 SRS196654:SRY196654 TBO196654:TBU196654 TLK196654:TLQ196654 TVG196654:TVM196654 UFC196654:UFI196654 UOY196654:UPE196654 UYU196654:UZA196654 VIQ196654:VIW196654 VSM196654:VSS196654 WCI196654:WCO196654 WME196654:WMK196654 WWA196654:WWG196654 S262190:Y262190 JO262190:JU262190 TK262190:TQ262190 ADG262190:ADM262190 ANC262190:ANI262190 AWY262190:AXE262190 BGU262190:BHA262190 BQQ262190:BQW262190 CAM262190:CAS262190 CKI262190:CKO262190 CUE262190:CUK262190 DEA262190:DEG262190 DNW262190:DOC262190 DXS262190:DXY262190 EHO262190:EHU262190 ERK262190:ERQ262190 FBG262190:FBM262190 FLC262190:FLI262190 FUY262190:FVE262190 GEU262190:GFA262190 GOQ262190:GOW262190 GYM262190:GYS262190 HII262190:HIO262190 HSE262190:HSK262190 ICA262190:ICG262190 ILW262190:IMC262190 IVS262190:IVY262190 JFO262190:JFU262190 JPK262190:JPQ262190 JZG262190:JZM262190 KJC262190:KJI262190 KSY262190:KTE262190 LCU262190:LDA262190 LMQ262190:LMW262190 LWM262190:LWS262190 MGI262190:MGO262190 MQE262190:MQK262190 NAA262190:NAG262190 NJW262190:NKC262190 NTS262190:NTY262190 ODO262190:ODU262190 ONK262190:ONQ262190 OXG262190:OXM262190 PHC262190:PHI262190 PQY262190:PRE262190 QAU262190:QBA262190 QKQ262190:QKW262190 QUM262190:QUS262190 REI262190:REO262190 ROE262190:ROK262190 RYA262190:RYG262190 SHW262190:SIC262190 SRS262190:SRY262190 TBO262190:TBU262190 TLK262190:TLQ262190 TVG262190:TVM262190 UFC262190:UFI262190 UOY262190:UPE262190 UYU262190:UZA262190 VIQ262190:VIW262190 VSM262190:VSS262190 WCI262190:WCO262190 WME262190:WMK262190 WWA262190:WWG262190 S327726:Y327726 JO327726:JU327726 TK327726:TQ327726 ADG327726:ADM327726 ANC327726:ANI327726 AWY327726:AXE327726 BGU327726:BHA327726 BQQ327726:BQW327726 CAM327726:CAS327726 CKI327726:CKO327726 CUE327726:CUK327726 DEA327726:DEG327726 DNW327726:DOC327726 DXS327726:DXY327726 EHO327726:EHU327726 ERK327726:ERQ327726 FBG327726:FBM327726 FLC327726:FLI327726 FUY327726:FVE327726 GEU327726:GFA327726 GOQ327726:GOW327726 GYM327726:GYS327726 HII327726:HIO327726 HSE327726:HSK327726 ICA327726:ICG327726 ILW327726:IMC327726 IVS327726:IVY327726 JFO327726:JFU327726 JPK327726:JPQ327726 JZG327726:JZM327726 KJC327726:KJI327726 KSY327726:KTE327726 LCU327726:LDA327726 LMQ327726:LMW327726 LWM327726:LWS327726 MGI327726:MGO327726 MQE327726:MQK327726 NAA327726:NAG327726 NJW327726:NKC327726 NTS327726:NTY327726 ODO327726:ODU327726 ONK327726:ONQ327726 OXG327726:OXM327726 PHC327726:PHI327726 PQY327726:PRE327726 QAU327726:QBA327726 QKQ327726:QKW327726 QUM327726:QUS327726 REI327726:REO327726 ROE327726:ROK327726 RYA327726:RYG327726 SHW327726:SIC327726 SRS327726:SRY327726 TBO327726:TBU327726 TLK327726:TLQ327726 TVG327726:TVM327726 UFC327726:UFI327726 UOY327726:UPE327726 UYU327726:UZA327726 VIQ327726:VIW327726 VSM327726:VSS327726 WCI327726:WCO327726 WME327726:WMK327726 WWA327726:WWG327726 S393262:Y393262 JO393262:JU393262 TK393262:TQ393262 ADG393262:ADM393262 ANC393262:ANI393262 AWY393262:AXE393262 BGU393262:BHA393262 BQQ393262:BQW393262 CAM393262:CAS393262 CKI393262:CKO393262 CUE393262:CUK393262 DEA393262:DEG393262 DNW393262:DOC393262 DXS393262:DXY393262 EHO393262:EHU393262 ERK393262:ERQ393262 FBG393262:FBM393262 FLC393262:FLI393262 FUY393262:FVE393262 GEU393262:GFA393262 GOQ393262:GOW393262 GYM393262:GYS393262 HII393262:HIO393262 HSE393262:HSK393262 ICA393262:ICG393262 ILW393262:IMC393262 IVS393262:IVY393262 JFO393262:JFU393262 JPK393262:JPQ393262 JZG393262:JZM393262 KJC393262:KJI393262 KSY393262:KTE393262 LCU393262:LDA393262 LMQ393262:LMW393262 LWM393262:LWS393262 MGI393262:MGO393262 MQE393262:MQK393262 NAA393262:NAG393262 NJW393262:NKC393262 NTS393262:NTY393262 ODO393262:ODU393262 ONK393262:ONQ393262 OXG393262:OXM393262 PHC393262:PHI393262 PQY393262:PRE393262 QAU393262:QBA393262 QKQ393262:QKW393262 QUM393262:QUS393262 REI393262:REO393262 ROE393262:ROK393262 RYA393262:RYG393262 SHW393262:SIC393262 SRS393262:SRY393262 TBO393262:TBU393262 TLK393262:TLQ393262 TVG393262:TVM393262 UFC393262:UFI393262 UOY393262:UPE393262 UYU393262:UZA393262 VIQ393262:VIW393262 VSM393262:VSS393262 WCI393262:WCO393262 WME393262:WMK393262 WWA393262:WWG393262 S458798:Y458798 JO458798:JU458798 TK458798:TQ458798 ADG458798:ADM458798 ANC458798:ANI458798 AWY458798:AXE458798 BGU458798:BHA458798 BQQ458798:BQW458798 CAM458798:CAS458798 CKI458798:CKO458798 CUE458798:CUK458798 DEA458798:DEG458798 DNW458798:DOC458798 DXS458798:DXY458798 EHO458798:EHU458798 ERK458798:ERQ458798 FBG458798:FBM458798 FLC458798:FLI458798 FUY458798:FVE458798 GEU458798:GFA458798 GOQ458798:GOW458798 GYM458798:GYS458798 HII458798:HIO458798 HSE458798:HSK458798 ICA458798:ICG458798 ILW458798:IMC458798 IVS458798:IVY458798 JFO458798:JFU458798 JPK458798:JPQ458798 JZG458798:JZM458798 KJC458798:KJI458798 KSY458798:KTE458798 LCU458798:LDA458798 LMQ458798:LMW458798 LWM458798:LWS458798 MGI458798:MGO458798 MQE458798:MQK458798 NAA458798:NAG458798 NJW458798:NKC458798 NTS458798:NTY458798 ODO458798:ODU458798 ONK458798:ONQ458798 OXG458798:OXM458798 PHC458798:PHI458798 PQY458798:PRE458798 QAU458798:QBA458798 QKQ458798:QKW458798 QUM458798:QUS458798 REI458798:REO458798 ROE458798:ROK458798 RYA458798:RYG458798 SHW458798:SIC458798 SRS458798:SRY458798 TBO458798:TBU458798 TLK458798:TLQ458798 TVG458798:TVM458798 UFC458798:UFI458798 UOY458798:UPE458798 UYU458798:UZA458798 VIQ458798:VIW458798 VSM458798:VSS458798 WCI458798:WCO458798 WME458798:WMK458798 WWA458798:WWG458798 S524334:Y524334 JO524334:JU524334 TK524334:TQ524334 ADG524334:ADM524334 ANC524334:ANI524334 AWY524334:AXE524334 BGU524334:BHA524334 BQQ524334:BQW524334 CAM524334:CAS524334 CKI524334:CKO524334 CUE524334:CUK524334 DEA524334:DEG524334 DNW524334:DOC524334 DXS524334:DXY524334 EHO524334:EHU524334 ERK524334:ERQ524334 FBG524334:FBM524334 FLC524334:FLI524334 FUY524334:FVE524334 GEU524334:GFA524334 GOQ524334:GOW524334 GYM524334:GYS524334 HII524334:HIO524334 HSE524334:HSK524334 ICA524334:ICG524334 ILW524334:IMC524334 IVS524334:IVY524334 JFO524334:JFU524334 JPK524334:JPQ524334 JZG524334:JZM524334 KJC524334:KJI524334 KSY524334:KTE524334 LCU524334:LDA524334 LMQ524334:LMW524334 LWM524334:LWS524334 MGI524334:MGO524334 MQE524334:MQK524334 NAA524334:NAG524334 NJW524334:NKC524334 NTS524334:NTY524334 ODO524334:ODU524334 ONK524334:ONQ524334 OXG524334:OXM524334 PHC524334:PHI524334 PQY524334:PRE524334 QAU524334:QBA524334 QKQ524334:QKW524334 QUM524334:QUS524334 REI524334:REO524334 ROE524334:ROK524334 RYA524334:RYG524334 SHW524334:SIC524334 SRS524334:SRY524334 TBO524334:TBU524334 TLK524334:TLQ524334 TVG524334:TVM524334 UFC524334:UFI524334 UOY524334:UPE524334 UYU524334:UZA524334 VIQ524334:VIW524334 VSM524334:VSS524334 WCI524334:WCO524334 WME524334:WMK524334 WWA524334:WWG524334 S589870:Y589870 JO589870:JU589870 TK589870:TQ589870 ADG589870:ADM589870 ANC589870:ANI589870 AWY589870:AXE589870 BGU589870:BHA589870 BQQ589870:BQW589870 CAM589870:CAS589870 CKI589870:CKO589870 CUE589870:CUK589870 DEA589870:DEG589870 DNW589870:DOC589870 DXS589870:DXY589870 EHO589870:EHU589870 ERK589870:ERQ589870 FBG589870:FBM589870 FLC589870:FLI589870 FUY589870:FVE589870 GEU589870:GFA589870 GOQ589870:GOW589870 GYM589870:GYS589870 HII589870:HIO589870 HSE589870:HSK589870 ICA589870:ICG589870 ILW589870:IMC589870 IVS589870:IVY589870 JFO589870:JFU589870 JPK589870:JPQ589870 JZG589870:JZM589870 KJC589870:KJI589870 KSY589870:KTE589870 LCU589870:LDA589870 LMQ589870:LMW589870 LWM589870:LWS589870 MGI589870:MGO589870 MQE589870:MQK589870 NAA589870:NAG589870 NJW589870:NKC589870 NTS589870:NTY589870 ODO589870:ODU589870 ONK589870:ONQ589870 OXG589870:OXM589870 PHC589870:PHI589870 PQY589870:PRE589870 QAU589870:QBA589870 QKQ589870:QKW589870 QUM589870:QUS589870 REI589870:REO589870 ROE589870:ROK589870 RYA589870:RYG589870 SHW589870:SIC589870 SRS589870:SRY589870 TBO589870:TBU589870 TLK589870:TLQ589870 TVG589870:TVM589870 UFC589870:UFI589870 UOY589870:UPE589870 UYU589870:UZA589870 VIQ589870:VIW589870 VSM589870:VSS589870 WCI589870:WCO589870 WME589870:WMK589870 WWA589870:WWG589870 S655406:Y655406 JO655406:JU655406 TK655406:TQ655406 ADG655406:ADM655406 ANC655406:ANI655406 AWY655406:AXE655406 BGU655406:BHA655406 BQQ655406:BQW655406 CAM655406:CAS655406 CKI655406:CKO655406 CUE655406:CUK655406 DEA655406:DEG655406 DNW655406:DOC655406 DXS655406:DXY655406 EHO655406:EHU655406 ERK655406:ERQ655406 FBG655406:FBM655406 FLC655406:FLI655406 FUY655406:FVE655406 GEU655406:GFA655406 GOQ655406:GOW655406 GYM655406:GYS655406 HII655406:HIO655406 HSE655406:HSK655406 ICA655406:ICG655406 ILW655406:IMC655406 IVS655406:IVY655406 JFO655406:JFU655406 JPK655406:JPQ655406 JZG655406:JZM655406 KJC655406:KJI655406 KSY655406:KTE655406 LCU655406:LDA655406 LMQ655406:LMW655406 LWM655406:LWS655406 MGI655406:MGO655406 MQE655406:MQK655406 NAA655406:NAG655406 NJW655406:NKC655406 NTS655406:NTY655406 ODO655406:ODU655406 ONK655406:ONQ655406 OXG655406:OXM655406 PHC655406:PHI655406 PQY655406:PRE655406 QAU655406:QBA655406 QKQ655406:QKW655406 QUM655406:QUS655406 REI655406:REO655406 ROE655406:ROK655406 RYA655406:RYG655406 SHW655406:SIC655406 SRS655406:SRY655406 TBO655406:TBU655406 TLK655406:TLQ655406 TVG655406:TVM655406 UFC655406:UFI655406 UOY655406:UPE655406 UYU655406:UZA655406 VIQ655406:VIW655406 VSM655406:VSS655406 WCI655406:WCO655406 WME655406:WMK655406 WWA655406:WWG655406 S720942:Y720942 JO720942:JU720942 TK720942:TQ720942 ADG720942:ADM720942 ANC720942:ANI720942 AWY720942:AXE720942 BGU720942:BHA720942 BQQ720942:BQW720942 CAM720942:CAS720942 CKI720942:CKO720942 CUE720942:CUK720942 DEA720942:DEG720942 DNW720942:DOC720942 DXS720942:DXY720942 EHO720942:EHU720942 ERK720942:ERQ720942 FBG720942:FBM720942 FLC720942:FLI720942 FUY720942:FVE720942 GEU720942:GFA720942 GOQ720942:GOW720942 GYM720942:GYS720942 HII720942:HIO720942 HSE720942:HSK720942 ICA720942:ICG720942 ILW720942:IMC720942 IVS720942:IVY720942 JFO720942:JFU720942 JPK720942:JPQ720942 JZG720942:JZM720942 KJC720942:KJI720942 KSY720942:KTE720942 LCU720942:LDA720942 LMQ720942:LMW720942 LWM720942:LWS720942 MGI720942:MGO720942 MQE720942:MQK720942 NAA720942:NAG720942 NJW720942:NKC720942 NTS720942:NTY720942 ODO720942:ODU720942 ONK720942:ONQ720942 OXG720942:OXM720942 PHC720942:PHI720942 PQY720942:PRE720942 QAU720942:QBA720942 QKQ720942:QKW720942 QUM720942:QUS720942 REI720942:REO720942 ROE720942:ROK720942 RYA720942:RYG720942 SHW720942:SIC720942 SRS720942:SRY720942 TBO720942:TBU720942 TLK720942:TLQ720942 TVG720942:TVM720942 UFC720942:UFI720942 UOY720942:UPE720942 UYU720942:UZA720942 VIQ720942:VIW720942 VSM720942:VSS720942 WCI720942:WCO720942 WME720942:WMK720942 WWA720942:WWG720942 S786478:Y786478 JO786478:JU786478 TK786478:TQ786478 ADG786478:ADM786478 ANC786478:ANI786478 AWY786478:AXE786478 BGU786478:BHA786478 BQQ786478:BQW786478 CAM786478:CAS786478 CKI786478:CKO786478 CUE786478:CUK786478 DEA786478:DEG786478 DNW786478:DOC786478 DXS786478:DXY786478 EHO786478:EHU786478 ERK786478:ERQ786478 FBG786478:FBM786478 FLC786478:FLI786478 FUY786478:FVE786478 GEU786478:GFA786478 GOQ786478:GOW786478 GYM786478:GYS786478 HII786478:HIO786478 HSE786478:HSK786478 ICA786478:ICG786478 ILW786478:IMC786478 IVS786478:IVY786478 JFO786478:JFU786478 JPK786478:JPQ786478 JZG786478:JZM786478 KJC786478:KJI786478 KSY786478:KTE786478 LCU786478:LDA786478 LMQ786478:LMW786478 LWM786478:LWS786478 MGI786478:MGO786478 MQE786478:MQK786478 NAA786478:NAG786478 NJW786478:NKC786478 NTS786478:NTY786478 ODO786478:ODU786478 ONK786478:ONQ786478 OXG786478:OXM786478 PHC786478:PHI786478 PQY786478:PRE786478 QAU786478:QBA786478 QKQ786478:QKW786478 QUM786478:QUS786478 REI786478:REO786478 ROE786478:ROK786478 RYA786478:RYG786478 SHW786478:SIC786478 SRS786478:SRY786478 TBO786478:TBU786478 TLK786478:TLQ786478 TVG786478:TVM786478 UFC786478:UFI786478 UOY786478:UPE786478 UYU786478:UZA786478 VIQ786478:VIW786478 VSM786478:VSS786478 WCI786478:WCO786478 WME786478:WMK786478 WWA786478:WWG786478 S852014:Y852014 JO852014:JU852014 TK852014:TQ852014 ADG852014:ADM852014 ANC852014:ANI852014 AWY852014:AXE852014 BGU852014:BHA852014 BQQ852014:BQW852014 CAM852014:CAS852014 CKI852014:CKO852014 CUE852014:CUK852014 DEA852014:DEG852014 DNW852014:DOC852014 DXS852014:DXY852014 EHO852014:EHU852014 ERK852014:ERQ852014 FBG852014:FBM852014 FLC852014:FLI852014 FUY852014:FVE852014 GEU852014:GFA852014 GOQ852014:GOW852014 GYM852014:GYS852014 HII852014:HIO852014 HSE852014:HSK852014 ICA852014:ICG852014 ILW852014:IMC852014 IVS852014:IVY852014 JFO852014:JFU852014 JPK852014:JPQ852014 JZG852014:JZM852014 KJC852014:KJI852014 KSY852014:KTE852014 LCU852014:LDA852014 LMQ852014:LMW852014 LWM852014:LWS852014 MGI852014:MGO852014 MQE852014:MQK852014 NAA852014:NAG852014 NJW852014:NKC852014 NTS852014:NTY852014 ODO852014:ODU852014 ONK852014:ONQ852014 OXG852014:OXM852014 PHC852014:PHI852014 PQY852014:PRE852014 QAU852014:QBA852014 QKQ852014:QKW852014 QUM852014:QUS852014 REI852014:REO852014 ROE852014:ROK852014 RYA852014:RYG852014 SHW852014:SIC852014 SRS852014:SRY852014 TBO852014:TBU852014 TLK852014:TLQ852014 TVG852014:TVM852014 UFC852014:UFI852014 UOY852014:UPE852014 UYU852014:UZA852014 VIQ852014:VIW852014 VSM852014:VSS852014 WCI852014:WCO852014 WME852014:WMK852014 WWA852014:WWG852014 S917550:Y917550 JO917550:JU917550 TK917550:TQ917550 ADG917550:ADM917550 ANC917550:ANI917550 AWY917550:AXE917550 BGU917550:BHA917550 BQQ917550:BQW917550 CAM917550:CAS917550 CKI917550:CKO917550 CUE917550:CUK917550 DEA917550:DEG917550 DNW917550:DOC917550 DXS917550:DXY917550 EHO917550:EHU917550 ERK917550:ERQ917550 FBG917550:FBM917550 FLC917550:FLI917550 FUY917550:FVE917550 GEU917550:GFA917550 GOQ917550:GOW917550 GYM917550:GYS917550 HII917550:HIO917550 HSE917550:HSK917550 ICA917550:ICG917550 ILW917550:IMC917550 IVS917550:IVY917550 JFO917550:JFU917550 JPK917550:JPQ917550 JZG917550:JZM917550 KJC917550:KJI917550 KSY917550:KTE917550 LCU917550:LDA917550 LMQ917550:LMW917550 LWM917550:LWS917550 MGI917550:MGO917550 MQE917550:MQK917550 NAA917550:NAG917550 NJW917550:NKC917550 NTS917550:NTY917550 ODO917550:ODU917550 ONK917550:ONQ917550 OXG917550:OXM917550 PHC917550:PHI917550 PQY917550:PRE917550 QAU917550:QBA917550 QKQ917550:QKW917550 QUM917550:QUS917550 REI917550:REO917550 ROE917550:ROK917550 RYA917550:RYG917550 SHW917550:SIC917550 SRS917550:SRY917550 TBO917550:TBU917550 TLK917550:TLQ917550 TVG917550:TVM917550 UFC917550:UFI917550 UOY917550:UPE917550 UYU917550:UZA917550 VIQ917550:VIW917550 VSM917550:VSS917550 WCI917550:WCO917550 WME917550:WMK917550 WWA917550:WWG917550 S983086:Y983086 JO983086:JU983086 TK983086:TQ983086 ADG983086:ADM983086 ANC983086:ANI983086 AWY983086:AXE983086 BGU983086:BHA983086 BQQ983086:BQW983086 CAM983086:CAS983086 CKI983086:CKO983086 CUE983086:CUK983086 DEA983086:DEG983086 DNW983086:DOC983086 DXS983086:DXY983086 EHO983086:EHU983086 ERK983086:ERQ983086 FBG983086:FBM983086 FLC983086:FLI983086 FUY983086:FVE983086 GEU983086:GFA983086 GOQ983086:GOW983086 GYM983086:GYS983086 HII983086:HIO983086 HSE983086:HSK983086 ICA983086:ICG983086 ILW983086:IMC983086 IVS983086:IVY983086 JFO983086:JFU983086 JPK983086:JPQ983086 JZG983086:JZM983086 KJC983086:KJI983086 KSY983086:KTE983086 LCU983086:LDA983086 LMQ983086:LMW983086 LWM983086:LWS983086 MGI983086:MGO983086 MQE983086:MQK983086 NAA983086:NAG983086 NJW983086:NKC983086 NTS983086:NTY983086 ODO983086:ODU983086 ONK983086:ONQ983086 OXG983086:OXM983086 PHC983086:PHI983086 PQY983086:PRE983086 QAU983086:QBA983086 QKQ983086:QKW983086 QUM983086:QUS983086 REI983086:REO983086 ROE983086:ROK983086 RYA983086:RYG983086 SHW983086:SIC983086 SRS983086:SRY983086 TBO983086:TBU983086 TLK983086:TLQ983086 TVG983086:TVM983086 UFC983086:UFI983086 UOY983086:UPE983086 UYU983086:UZA983086 VIQ983086:VIW983086 VSM983086:VSS983086 WCI983086:WCO983086 WME983086:WMK983086 S28" xr:uid="{09C94A37-52C9-4161-9EA1-95DA2E700855}">
      <formula1>"Skiers, Riders, Foot Passengers"</formula1>
    </dataValidation>
    <dataValidation allowBlank="1" showInputMessage="1" showErrorMessage="1" promptTitle="Select from list" sqref="WWH983114:WWH983115 JV68:JV70 TR68:TR70 ADN68:ADN70 ANJ68:ANJ70 AXF68:AXF70 BHB68:BHB70 BQX68:BQX70 CAT68:CAT70 CKP68:CKP70 CUL68:CUL70 DEH68:DEH70 DOD68:DOD70 DXZ68:DXZ70 EHV68:EHV70 ERR68:ERR70 FBN68:FBN70 FLJ68:FLJ70 FVF68:FVF70 GFB68:GFB70 GOX68:GOX70 GYT68:GYT70 HIP68:HIP70 HSL68:HSL70 ICH68:ICH70 IMD68:IMD70 IVZ68:IVZ70 JFV68:JFV70 JPR68:JPR70 JZN68:JZN70 KJJ68:KJJ70 KTF68:KTF70 LDB68:LDB70 LMX68:LMX70 LWT68:LWT70 MGP68:MGP70 MQL68:MQL70 NAH68:NAH70 NKD68:NKD70 NTZ68:NTZ70 ODV68:ODV70 ONR68:ONR70 OXN68:OXN70 PHJ68:PHJ70 PRF68:PRF70 QBB68:QBB70 QKX68:QKX70 QUT68:QUT70 REP68:REP70 ROL68:ROL70 RYH68:RYH70 SID68:SID70 SRZ68:SRZ70 TBV68:TBV70 TLR68:TLR70 TVN68:TVN70 UFJ68:UFJ70 UPF68:UPF70 UZB68:UZB70 VIX68:VIX70 VST68:VST70 WCP68:WCP70 WML68:WML70 WWH68:WWH70 Z65610:Z65611 JV65610:JV65611 TR65610:TR65611 ADN65610:ADN65611 ANJ65610:ANJ65611 AXF65610:AXF65611 BHB65610:BHB65611 BQX65610:BQX65611 CAT65610:CAT65611 CKP65610:CKP65611 CUL65610:CUL65611 DEH65610:DEH65611 DOD65610:DOD65611 DXZ65610:DXZ65611 EHV65610:EHV65611 ERR65610:ERR65611 FBN65610:FBN65611 FLJ65610:FLJ65611 FVF65610:FVF65611 GFB65610:GFB65611 GOX65610:GOX65611 GYT65610:GYT65611 HIP65610:HIP65611 HSL65610:HSL65611 ICH65610:ICH65611 IMD65610:IMD65611 IVZ65610:IVZ65611 JFV65610:JFV65611 JPR65610:JPR65611 JZN65610:JZN65611 KJJ65610:KJJ65611 KTF65610:KTF65611 LDB65610:LDB65611 LMX65610:LMX65611 LWT65610:LWT65611 MGP65610:MGP65611 MQL65610:MQL65611 NAH65610:NAH65611 NKD65610:NKD65611 NTZ65610:NTZ65611 ODV65610:ODV65611 ONR65610:ONR65611 OXN65610:OXN65611 PHJ65610:PHJ65611 PRF65610:PRF65611 QBB65610:QBB65611 QKX65610:QKX65611 QUT65610:QUT65611 REP65610:REP65611 ROL65610:ROL65611 RYH65610:RYH65611 SID65610:SID65611 SRZ65610:SRZ65611 TBV65610:TBV65611 TLR65610:TLR65611 TVN65610:TVN65611 UFJ65610:UFJ65611 UPF65610:UPF65611 UZB65610:UZB65611 VIX65610:VIX65611 VST65610:VST65611 WCP65610:WCP65611 WML65610:WML65611 WWH65610:WWH65611 Z131146:Z131147 JV131146:JV131147 TR131146:TR131147 ADN131146:ADN131147 ANJ131146:ANJ131147 AXF131146:AXF131147 BHB131146:BHB131147 BQX131146:BQX131147 CAT131146:CAT131147 CKP131146:CKP131147 CUL131146:CUL131147 DEH131146:DEH131147 DOD131146:DOD131147 DXZ131146:DXZ131147 EHV131146:EHV131147 ERR131146:ERR131147 FBN131146:FBN131147 FLJ131146:FLJ131147 FVF131146:FVF131147 GFB131146:GFB131147 GOX131146:GOX131147 GYT131146:GYT131147 HIP131146:HIP131147 HSL131146:HSL131147 ICH131146:ICH131147 IMD131146:IMD131147 IVZ131146:IVZ131147 JFV131146:JFV131147 JPR131146:JPR131147 JZN131146:JZN131147 KJJ131146:KJJ131147 KTF131146:KTF131147 LDB131146:LDB131147 LMX131146:LMX131147 LWT131146:LWT131147 MGP131146:MGP131147 MQL131146:MQL131147 NAH131146:NAH131147 NKD131146:NKD131147 NTZ131146:NTZ131147 ODV131146:ODV131147 ONR131146:ONR131147 OXN131146:OXN131147 PHJ131146:PHJ131147 PRF131146:PRF131147 QBB131146:QBB131147 QKX131146:QKX131147 QUT131146:QUT131147 REP131146:REP131147 ROL131146:ROL131147 RYH131146:RYH131147 SID131146:SID131147 SRZ131146:SRZ131147 TBV131146:TBV131147 TLR131146:TLR131147 TVN131146:TVN131147 UFJ131146:UFJ131147 UPF131146:UPF131147 UZB131146:UZB131147 VIX131146:VIX131147 VST131146:VST131147 WCP131146:WCP131147 WML131146:WML131147 WWH131146:WWH131147 Z196682:Z196683 JV196682:JV196683 TR196682:TR196683 ADN196682:ADN196683 ANJ196682:ANJ196683 AXF196682:AXF196683 BHB196682:BHB196683 BQX196682:BQX196683 CAT196682:CAT196683 CKP196682:CKP196683 CUL196682:CUL196683 DEH196682:DEH196683 DOD196682:DOD196683 DXZ196682:DXZ196683 EHV196682:EHV196683 ERR196682:ERR196683 FBN196682:FBN196683 FLJ196682:FLJ196683 FVF196682:FVF196683 GFB196682:GFB196683 GOX196682:GOX196683 GYT196682:GYT196683 HIP196682:HIP196683 HSL196682:HSL196683 ICH196682:ICH196683 IMD196682:IMD196683 IVZ196682:IVZ196683 JFV196682:JFV196683 JPR196682:JPR196683 JZN196682:JZN196683 KJJ196682:KJJ196683 KTF196682:KTF196683 LDB196682:LDB196683 LMX196682:LMX196683 LWT196682:LWT196683 MGP196682:MGP196683 MQL196682:MQL196683 NAH196682:NAH196683 NKD196682:NKD196683 NTZ196682:NTZ196683 ODV196682:ODV196683 ONR196682:ONR196683 OXN196682:OXN196683 PHJ196682:PHJ196683 PRF196682:PRF196683 QBB196682:QBB196683 QKX196682:QKX196683 QUT196682:QUT196683 REP196682:REP196683 ROL196682:ROL196683 RYH196682:RYH196683 SID196682:SID196683 SRZ196682:SRZ196683 TBV196682:TBV196683 TLR196682:TLR196683 TVN196682:TVN196683 UFJ196682:UFJ196683 UPF196682:UPF196683 UZB196682:UZB196683 VIX196682:VIX196683 VST196682:VST196683 WCP196682:WCP196683 WML196682:WML196683 WWH196682:WWH196683 Z262218:Z262219 JV262218:JV262219 TR262218:TR262219 ADN262218:ADN262219 ANJ262218:ANJ262219 AXF262218:AXF262219 BHB262218:BHB262219 BQX262218:BQX262219 CAT262218:CAT262219 CKP262218:CKP262219 CUL262218:CUL262219 DEH262218:DEH262219 DOD262218:DOD262219 DXZ262218:DXZ262219 EHV262218:EHV262219 ERR262218:ERR262219 FBN262218:FBN262219 FLJ262218:FLJ262219 FVF262218:FVF262219 GFB262218:GFB262219 GOX262218:GOX262219 GYT262218:GYT262219 HIP262218:HIP262219 HSL262218:HSL262219 ICH262218:ICH262219 IMD262218:IMD262219 IVZ262218:IVZ262219 JFV262218:JFV262219 JPR262218:JPR262219 JZN262218:JZN262219 KJJ262218:KJJ262219 KTF262218:KTF262219 LDB262218:LDB262219 LMX262218:LMX262219 LWT262218:LWT262219 MGP262218:MGP262219 MQL262218:MQL262219 NAH262218:NAH262219 NKD262218:NKD262219 NTZ262218:NTZ262219 ODV262218:ODV262219 ONR262218:ONR262219 OXN262218:OXN262219 PHJ262218:PHJ262219 PRF262218:PRF262219 QBB262218:QBB262219 QKX262218:QKX262219 QUT262218:QUT262219 REP262218:REP262219 ROL262218:ROL262219 RYH262218:RYH262219 SID262218:SID262219 SRZ262218:SRZ262219 TBV262218:TBV262219 TLR262218:TLR262219 TVN262218:TVN262219 UFJ262218:UFJ262219 UPF262218:UPF262219 UZB262218:UZB262219 VIX262218:VIX262219 VST262218:VST262219 WCP262218:WCP262219 WML262218:WML262219 WWH262218:WWH262219 Z327754:Z327755 JV327754:JV327755 TR327754:TR327755 ADN327754:ADN327755 ANJ327754:ANJ327755 AXF327754:AXF327755 BHB327754:BHB327755 BQX327754:BQX327755 CAT327754:CAT327755 CKP327754:CKP327755 CUL327754:CUL327755 DEH327754:DEH327755 DOD327754:DOD327755 DXZ327754:DXZ327755 EHV327754:EHV327755 ERR327754:ERR327755 FBN327754:FBN327755 FLJ327754:FLJ327755 FVF327754:FVF327755 GFB327754:GFB327755 GOX327754:GOX327755 GYT327754:GYT327755 HIP327754:HIP327755 HSL327754:HSL327755 ICH327754:ICH327755 IMD327754:IMD327755 IVZ327754:IVZ327755 JFV327754:JFV327755 JPR327754:JPR327755 JZN327754:JZN327755 KJJ327754:KJJ327755 KTF327754:KTF327755 LDB327754:LDB327755 LMX327754:LMX327755 LWT327754:LWT327755 MGP327754:MGP327755 MQL327754:MQL327755 NAH327754:NAH327755 NKD327754:NKD327755 NTZ327754:NTZ327755 ODV327754:ODV327755 ONR327754:ONR327755 OXN327754:OXN327755 PHJ327754:PHJ327755 PRF327754:PRF327755 QBB327754:QBB327755 QKX327754:QKX327755 QUT327754:QUT327755 REP327754:REP327755 ROL327754:ROL327755 RYH327754:RYH327755 SID327754:SID327755 SRZ327754:SRZ327755 TBV327754:TBV327755 TLR327754:TLR327755 TVN327754:TVN327755 UFJ327754:UFJ327755 UPF327754:UPF327755 UZB327754:UZB327755 VIX327754:VIX327755 VST327754:VST327755 WCP327754:WCP327755 WML327754:WML327755 WWH327754:WWH327755 Z393290:Z393291 JV393290:JV393291 TR393290:TR393291 ADN393290:ADN393291 ANJ393290:ANJ393291 AXF393290:AXF393291 BHB393290:BHB393291 BQX393290:BQX393291 CAT393290:CAT393291 CKP393290:CKP393291 CUL393290:CUL393291 DEH393290:DEH393291 DOD393290:DOD393291 DXZ393290:DXZ393291 EHV393290:EHV393291 ERR393290:ERR393291 FBN393290:FBN393291 FLJ393290:FLJ393291 FVF393290:FVF393291 GFB393290:GFB393291 GOX393290:GOX393291 GYT393290:GYT393291 HIP393290:HIP393291 HSL393290:HSL393291 ICH393290:ICH393291 IMD393290:IMD393291 IVZ393290:IVZ393291 JFV393290:JFV393291 JPR393290:JPR393291 JZN393290:JZN393291 KJJ393290:KJJ393291 KTF393290:KTF393291 LDB393290:LDB393291 LMX393290:LMX393291 LWT393290:LWT393291 MGP393290:MGP393291 MQL393290:MQL393291 NAH393290:NAH393291 NKD393290:NKD393291 NTZ393290:NTZ393291 ODV393290:ODV393291 ONR393290:ONR393291 OXN393290:OXN393291 PHJ393290:PHJ393291 PRF393290:PRF393291 QBB393290:QBB393291 QKX393290:QKX393291 QUT393290:QUT393291 REP393290:REP393291 ROL393290:ROL393291 RYH393290:RYH393291 SID393290:SID393291 SRZ393290:SRZ393291 TBV393290:TBV393291 TLR393290:TLR393291 TVN393290:TVN393291 UFJ393290:UFJ393291 UPF393290:UPF393291 UZB393290:UZB393291 VIX393290:VIX393291 VST393290:VST393291 WCP393290:WCP393291 WML393290:WML393291 WWH393290:WWH393291 Z458826:Z458827 JV458826:JV458827 TR458826:TR458827 ADN458826:ADN458827 ANJ458826:ANJ458827 AXF458826:AXF458827 BHB458826:BHB458827 BQX458826:BQX458827 CAT458826:CAT458827 CKP458826:CKP458827 CUL458826:CUL458827 DEH458826:DEH458827 DOD458826:DOD458827 DXZ458826:DXZ458827 EHV458826:EHV458827 ERR458826:ERR458827 FBN458826:FBN458827 FLJ458826:FLJ458827 FVF458826:FVF458827 GFB458826:GFB458827 GOX458826:GOX458827 GYT458826:GYT458827 HIP458826:HIP458827 HSL458826:HSL458827 ICH458826:ICH458827 IMD458826:IMD458827 IVZ458826:IVZ458827 JFV458826:JFV458827 JPR458826:JPR458827 JZN458826:JZN458827 KJJ458826:KJJ458827 KTF458826:KTF458827 LDB458826:LDB458827 LMX458826:LMX458827 LWT458826:LWT458827 MGP458826:MGP458827 MQL458826:MQL458827 NAH458826:NAH458827 NKD458826:NKD458827 NTZ458826:NTZ458827 ODV458826:ODV458827 ONR458826:ONR458827 OXN458826:OXN458827 PHJ458826:PHJ458827 PRF458826:PRF458827 QBB458826:QBB458827 QKX458826:QKX458827 QUT458826:QUT458827 REP458826:REP458827 ROL458826:ROL458827 RYH458826:RYH458827 SID458826:SID458827 SRZ458826:SRZ458827 TBV458826:TBV458827 TLR458826:TLR458827 TVN458826:TVN458827 UFJ458826:UFJ458827 UPF458826:UPF458827 UZB458826:UZB458827 VIX458826:VIX458827 VST458826:VST458827 WCP458826:WCP458827 WML458826:WML458827 WWH458826:WWH458827 Z524362:Z524363 JV524362:JV524363 TR524362:TR524363 ADN524362:ADN524363 ANJ524362:ANJ524363 AXF524362:AXF524363 BHB524362:BHB524363 BQX524362:BQX524363 CAT524362:CAT524363 CKP524362:CKP524363 CUL524362:CUL524363 DEH524362:DEH524363 DOD524362:DOD524363 DXZ524362:DXZ524363 EHV524362:EHV524363 ERR524362:ERR524363 FBN524362:FBN524363 FLJ524362:FLJ524363 FVF524362:FVF524363 GFB524362:GFB524363 GOX524362:GOX524363 GYT524362:GYT524363 HIP524362:HIP524363 HSL524362:HSL524363 ICH524362:ICH524363 IMD524362:IMD524363 IVZ524362:IVZ524363 JFV524362:JFV524363 JPR524362:JPR524363 JZN524362:JZN524363 KJJ524362:KJJ524363 KTF524362:KTF524363 LDB524362:LDB524363 LMX524362:LMX524363 LWT524362:LWT524363 MGP524362:MGP524363 MQL524362:MQL524363 NAH524362:NAH524363 NKD524362:NKD524363 NTZ524362:NTZ524363 ODV524362:ODV524363 ONR524362:ONR524363 OXN524362:OXN524363 PHJ524362:PHJ524363 PRF524362:PRF524363 QBB524362:QBB524363 QKX524362:QKX524363 QUT524362:QUT524363 REP524362:REP524363 ROL524362:ROL524363 RYH524362:RYH524363 SID524362:SID524363 SRZ524362:SRZ524363 TBV524362:TBV524363 TLR524362:TLR524363 TVN524362:TVN524363 UFJ524362:UFJ524363 UPF524362:UPF524363 UZB524362:UZB524363 VIX524362:VIX524363 VST524362:VST524363 WCP524362:WCP524363 WML524362:WML524363 WWH524362:WWH524363 Z589898:Z589899 JV589898:JV589899 TR589898:TR589899 ADN589898:ADN589899 ANJ589898:ANJ589899 AXF589898:AXF589899 BHB589898:BHB589899 BQX589898:BQX589899 CAT589898:CAT589899 CKP589898:CKP589899 CUL589898:CUL589899 DEH589898:DEH589899 DOD589898:DOD589899 DXZ589898:DXZ589899 EHV589898:EHV589899 ERR589898:ERR589899 FBN589898:FBN589899 FLJ589898:FLJ589899 FVF589898:FVF589899 GFB589898:GFB589899 GOX589898:GOX589899 GYT589898:GYT589899 HIP589898:HIP589899 HSL589898:HSL589899 ICH589898:ICH589899 IMD589898:IMD589899 IVZ589898:IVZ589899 JFV589898:JFV589899 JPR589898:JPR589899 JZN589898:JZN589899 KJJ589898:KJJ589899 KTF589898:KTF589899 LDB589898:LDB589899 LMX589898:LMX589899 LWT589898:LWT589899 MGP589898:MGP589899 MQL589898:MQL589899 NAH589898:NAH589899 NKD589898:NKD589899 NTZ589898:NTZ589899 ODV589898:ODV589899 ONR589898:ONR589899 OXN589898:OXN589899 PHJ589898:PHJ589899 PRF589898:PRF589899 QBB589898:QBB589899 QKX589898:QKX589899 QUT589898:QUT589899 REP589898:REP589899 ROL589898:ROL589899 RYH589898:RYH589899 SID589898:SID589899 SRZ589898:SRZ589899 TBV589898:TBV589899 TLR589898:TLR589899 TVN589898:TVN589899 UFJ589898:UFJ589899 UPF589898:UPF589899 UZB589898:UZB589899 VIX589898:VIX589899 VST589898:VST589899 WCP589898:WCP589899 WML589898:WML589899 WWH589898:WWH589899 Z655434:Z655435 JV655434:JV655435 TR655434:TR655435 ADN655434:ADN655435 ANJ655434:ANJ655435 AXF655434:AXF655435 BHB655434:BHB655435 BQX655434:BQX655435 CAT655434:CAT655435 CKP655434:CKP655435 CUL655434:CUL655435 DEH655434:DEH655435 DOD655434:DOD655435 DXZ655434:DXZ655435 EHV655434:EHV655435 ERR655434:ERR655435 FBN655434:FBN655435 FLJ655434:FLJ655435 FVF655434:FVF655435 GFB655434:GFB655435 GOX655434:GOX655435 GYT655434:GYT655435 HIP655434:HIP655435 HSL655434:HSL655435 ICH655434:ICH655435 IMD655434:IMD655435 IVZ655434:IVZ655435 JFV655434:JFV655435 JPR655434:JPR655435 JZN655434:JZN655435 KJJ655434:KJJ655435 KTF655434:KTF655435 LDB655434:LDB655435 LMX655434:LMX655435 LWT655434:LWT655435 MGP655434:MGP655435 MQL655434:MQL655435 NAH655434:NAH655435 NKD655434:NKD655435 NTZ655434:NTZ655435 ODV655434:ODV655435 ONR655434:ONR655435 OXN655434:OXN655435 PHJ655434:PHJ655435 PRF655434:PRF655435 QBB655434:QBB655435 QKX655434:QKX655435 QUT655434:QUT655435 REP655434:REP655435 ROL655434:ROL655435 RYH655434:RYH655435 SID655434:SID655435 SRZ655434:SRZ655435 TBV655434:TBV655435 TLR655434:TLR655435 TVN655434:TVN655435 UFJ655434:UFJ655435 UPF655434:UPF655435 UZB655434:UZB655435 VIX655434:VIX655435 VST655434:VST655435 WCP655434:WCP655435 WML655434:WML655435 WWH655434:WWH655435 Z720970:Z720971 JV720970:JV720971 TR720970:TR720971 ADN720970:ADN720971 ANJ720970:ANJ720971 AXF720970:AXF720971 BHB720970:BHB720971 BQX720970:BQX720971 CAT720970:CAT720971 CKP720970:CKP720971 CUL720970:CUL720971 DEH720970:DEH720971 DOD720970:DOD720971 DXZ720970:DXZ720971 EHV720970:EHV720971 ERR720970:ERR720971 FBN720970:FBN720971 FLJ720970:FLJ720971 FVF720970:FVF720971 GFB720970:GFB720971 GOX720970:GOX720971 GYT720970:GYT720971 HIP720970:HIP720971 HSL720970:HSL720971 ICH720970:ICH720971 IMD720970:IMD720971 IVZ720970:IVZ720971 JFV720970:JFV720971 JPR720970:JPR720971 JZN720970:JZN720971 KJJ720970:KJJ720971 KTF720970:KTF720971 LDB720970:LDB720971 LMX720970:LMX720971 LWT720970:LWT720971 MGP720970:MGP720971 MQL720970:MQL720971 NAH720970:NAH720971 NKD720970:NKD720971 NTZ720970:NTZ720971 ODV720970:ODV720971 ONR720970:ONR720971 OXN720970:OXN720971 PHJ720970:PHJ720971 PRF720970:PRF720971 QBB720970:QBB720971 QKX720970:QKX720971 QUT720970:QUT720971 REP720970:REP720971 ROL720970:ROL720971 RYH720970:RYH720971 SID720970:SID720971 SRZ720970:SRZ720971 TBV720970:TBV720971 TLR720970:TLR720971 TVN720970:TVN720971 UFJ720970:UFJ720971 UPF720970:UPF720971 UZB720970:UZB720971 VIX720970:VIX720971 VST720970:VST720971 WCP720970:WCP720971 WML720970:WML720971 WWH720970:WWH720971 Z786506:Z786507 JV786506:JV786507 TR786506:TR786507 ADN786506:ADN786507 ANJ786506:ANJ786507 AXF786506:AXF786507 BHB786506:BHB786507 BQX786506:BQX786507 CAT786506:CAT786507 CKP786506:CKP786507 CUL786506:CUL786507 DEH786506:DEH786507 DOD786506:DOD786507 DXZ786506:DXZ786507 EHV786506:EHV786507 ERR786506:ERR786507 FBN786506:FBN786507 FLJ786506:FLJ786507 FVF786506:FVF786507 GFB786506:GFB786507 GOX786506:GOX786507 GYT786506:GYT786507 HIP786506:HIP786507 HSL786506:HSL786507 ICH786506:ICH786507 IMD786506:IMD786507 IVZ786506:IVZ786507 JFV786506:JFV786507 JPR786506:JPR786507 JZN786506:JZN786507 KJJ786506:KJJ786507 KTF786506:KTF786507 LDB786506:LDB786507 LMX786506:LMX786507 LWT786506:LWT786507 MGP786506:MGP786507 MQL786506:MQL786507 NAH786506:NAH786507 NKD786506:NKD786507 NTZ786506:NTZ786507 ODV786506:ODV786507 ONR786506:ONR786507 OXN786506:OXN786507 PHJ786506:PHJ786507 PRF786506:PRF786507 QBB786506:QBB786507 QKX786506:QKX786507 QUT786506:QUT786507 REP786506:REP786507 ROL786506:ROL786507 RYH786506:RYH786507 SID786506:SID786507 SRZ786506:SRZ786507 TBV786506:TBV786507 TLR786506:TLR786507 TVN786506:TVN786507 UFJ786506:UFJ786507 UPF786506:UPF786507 UZB786506:UZB786507 VIX786506:VIX786507 VST786506:VST786507 WCP786506:WCP786507 WML786506:WML786507 WWH786506:WWH786507 Z852042:Z852043 JV852042:JV852043 TR852042:TR852043 ADN852042:ADN852043 ANJ852042:ANJ852043 AXF852042:AXF852043 BHB852042:BHB852043 BQX852042:BQX852043 CAT852042:CAT852043 CKP852042:CKP852043 CUL852042:CUL852043 DEH852042:DEH852043 DOD852042:DOD852043 DXZ852042:DXZ852043 EHV852042:EHV852043 ERR852042:ERR852043 FBN852042:FBN852043 FLJ852042:FLJ852043 FVF852042:FVF852043 GFB852042:GFB852043 GOX852042:GOX852043 GYT852042:GYT852043 HIP852042:HIP852043 HSL852042:HSL852043 ICH852042:ICH852043 IMD852042:IMD852043 IVZ852042:IVZ852043 JFV852042:JFV852043 JPR852042:JPR852043 JZN852042:JZN852043 KJJ852042:KJJ852043 KTF852042:KTF852043 LDB852042:LDB852043 LMX852042:LMX852043 LWT852042:LWT852043 MGP852042:MGP852043 MQL852042:MQL852043 NAH852042:NAH852043 NKD852042:NKD852043 NTZ852042:NTZ852043 ODV852042:ODV852043 ONR852042:ONR852043 OXN852042:OXN852043 PHJ852042:PHJ852043 PRF852042:PRF852043 QBB852042:QBB852043 QKX852042:QKX852043 QUT852042:QUT852043 REP852042:REP852043 ROL852042:ROL852043 RYH852042:RYH852043 SID852042:SID852043 SRZ852042:SRZ852043 TBV852042:TBV852043 TLR852042:TLR852043 TVN852042:TVN852043 UFJ852042:UFJ852043 UPF852042:UPF852043 UZB852042:UZB852043 VIX852042:VIX852043 VST852042:VST852043 WCP852042:WCP852043 WML852042:WML852043 WWH852042:WWH852043 Z917578:Z917579 JV917578:JV917579 TR917578:TR917579 ADN917578:ADN917579 ANJ917578:ANJ917579 AXF917578:AXF917579 BHB917578:BHB917579 BQX917578:BQX917579 CAT917578:CAT917579 CKP917578:CKP917579 CUL917578:CUL917579 DEH917578:DEH917579 DOD917578:DOD917579 DXZ917578:DXZ917579 EHV917578:EHV917579 ERR917578:ERR917579 FBN917578:FBN917579 FLJ917578:FLJ917579 FVF917578:FVF917579 GFB917578:GFB917579 GOX917578:GOX917579 GYT917578:GYT917579 HIP917578:HIP917579 HSL917578:HSL917579 ICH917578:ICH917579 IMD917578:IMD917579 IVZ917578:IVZ917579 JFV917578:JFV917579 JPR917578:JPR917579 JZN917578:JZN917579 KJJ917578:KJJ917579 KTF917578:KTF917579 LDB917578:LDB917579 LMX917578:LMX917579 LWT917578:LWT917579 MGP917578:MGP917579 MQL917578:MQL917579 NAH917578:NAH917579 NKD917578:NKD917579 NTZ917578:NTZ917579 ODV917578:ODV917579 ONR917578:ONR917579 OXN917578:OXN917579 PHJ917578:PHJ917579 PRF917578:PRF917579 QBB917578:QBB917579 QKX917578:QKX917579 QUT917578:QUT917579 REP917578:REP917579 ROL917578:ROL917579 RYH917578:RYH917579 SID917578:SID917579 SRZ917578:SRZ917579 TBV917578:TBV917579 TLR917578:TLR917579 TVN917578:TVN917579 UFJ917578:UFJ917579 UPF917578:UPF917579 UZB917578:UZB917579 VIX917578:VIX917579 VST917578:VST917579 WCP917578:WCP917579 WML917578:WML917579 WWH917578:WWH917579 Z983114:Z983115 JV983114:JV983115 TR983114:TR983115 ADN983114:ADN983115 ANJ983114:ANJ983115 AXF983114:AXF983115 BHB983114:BHB983115 BQX983114:BQX983115 CAT983114:CAT983115 CKP983114:CKP983115 CUL983114:CUL983115 DEH983114:DEH983115 DOD983114:DOD983115 DXZ983114:DXZ983115 EHV983114:EHV983115 ERR983114:ERR983115 FBN983114:FBN983115 FLJ983114:FLJ983115 FVF983114:FVF983115 GFB983114:GFB983115 GOX983114:GOX983115 GYT983114:GYT983115 HIP983114:HIP983115 HSL983114:HSL983115 ICH983114:ICH983115 IMD983114:IMD983115 IVZ983114:IVZ983115 JFV983114:JFV983115 JPR983114:JPR983115 JZN983114:JZN983115 KJJ983114:KJJ983115 KTF983114:KTF983115 LDB983114:LDB983115 LMX983114:LMX983115 LWT983114:LWT983115 MGP983114:MGP983115 MQL983114:MQL983115 NAH983114:NAH983115 NKD983114:NKD983115 NTZ983114:NTZ983115 ODV983114:ODV983115 ONR983114:ONR983115 OXN983114:OXN983115 PHJ983114:PHJ983115 PRF983114:PRF983115 QBB983114:QBB983115 QKX983114:QKX983115 QUT983114:QUT983115 REP983114:REP983115 ROL983114:ROL983115 RYH983114:RYH983115 SID983114:SID983115 SRZ983114:SRZ983115 TBV983114:TBV983115 TLR983114:TLR983115 TVN983114:TVN983115 UFJ983114:UFJ983115 UPF983114:UPF983115 UZB983114:UZB983115 VIX983114:VIX983115 VST983114:VST983115 WCP983114:WCP983115 WML983114:WML983115 Z70" xr:uid="{DDE4422B-EF2D-4974-A4A7-236276CD8D1D}"/>
    <dataValidation type="list" allowBlank="1" showInputMessage="1" showErrorMessage="1" sqref="G55 JC55 SY55 ACU55 AMQ55 AWM55 BGI55 BQE55 CAA55 CJW55 CTS55 DDO55 DNK55 DXG55 EHC55 EQY55 FAU55 FKQ55 FUM55 GEI55 GOE55 GYA55 HHW55 HRS55 IBO55 ILK55 IVG55 JFC55 JOY55 JYU55 KIQ55 KSM55 LCI55 LME55 LWA55 MFW55 MPS55 MZO55 NJK55 NTG55 ODC55 OMY55 OWU55 PGQ55 PQM55 QAI55 QKE55 QUA55 RDW55 RNS55 RXO55 SHK55 SRG55 TBC55 TKY55 TUU55 UEQ55 UOM55 UYI55 VIE55 VSA55 WBW55 WLS55 WVO55 G65598 JC65598 SY65598 ACU65598 AMQ65598 AWM65598 BGI65598 BQE65598 CAA65598 CJW65598 CTS65598 DDO65598 DNK65598 DXG65598 EHC65598 EQY65598 FAU65598 FKQ65598 FUM65598 GEI65598 GOE65598 GYA65598 HHW65598 HRS65598 IBO65598 ILK65598 IVG65598 JFC65598 JOY65598 JYU65598 KIQ65598 KSM65598 LCI65598 LME65598 LWA65598 MFW65598 MPS65598 MZO65598 NJK65598 NTG65598 ODC65598 OMY65598 OWU65598 PGQ65598 PQM65598 QAI65598 QKE65598 QUA65598 RDW65598 RNS65598 RXO65598 SHK65598 SRG65598 TBC65598 TKY65598 TUU65598 UEQ65598 UOM65598 UYI65598 VIE65598 VSA65598 WBW65598 WLS65598 WVO65598 G131134 JC131134 SY131134 ACU131134 AMQ131134 AWM131134 BGI131134 BQE131134 CAA131134 CJW131134 CTS131134 DDO131134 DNK131134 DXG131134 EHC131134 EQY131134 FAU131134 FKQ131134 FUM131134 GEI131134 GOE131134 GYA131134 HHW131134 HRS131134 IBO131134 ILK131134 IVG131134 JFC131134 JOY131134 JYU131134 KIQ131134 KSM131134 LCI131134 LME131134 LWA131134 MFW131134 MPS131134 MZO131134 NJK131134 NTG131134 ODC131134 OMY131134 OWU131134 PGQ131134 PQM131134 QAI131134 QKE131134 QUA131134 RDW131134 RNS131134 RXO131134 SHK131134 SRG131134 TBC131134 TKY131134 TUU131134 UEQ131134 UOM131134 UYI131134 VIE131134 VSA131134 WBW131134 WLS131134 WVO131134 G196670 JC196670 SY196670 ACU196670 AMQ196670 AWM196670 BGI196670 BQE196670 CAA196670 CJW196670 CTS196670 DDO196670 DNK196670 DXG196670 EHC196670 EQY196670 FAU196670 FKQ196670 FUM196670 GEI196670 GOE196670 GYA196670 HHW196670 HRS196670 IBO196670 ILK196670 IVG196670 JFC196670 JOY196670 JYU196670 KIQ196670 KSM196670 LCI196670 LME196670 LWA196670 MFW196670 MPS196670 MZO196670 NJK196670 NTG196670 ODC196670 OMY196670 OWU196670 PGQ196670 PQM196670 QAI196670 QKE196670 QUA196670 RDW196670 RNS196670 RXO196670 SHK196670 SRG196670 TBC196670 TKY196670 TUU196670 UEQ196670 UOM196670 UYI196670 VIE196670 VSA196670 WBW196670 WLS196670 WVO196670 G262206 JC262206 SY262206 ACU262206 AMQ262206 AWM262206 BGI262206 BQE262206 CAA262206 CJW262206 CTS262206 DDO262206 DNK262206 DXG262206 EHC262206 EQY262206 FAU262206 FKQ262206 FUM262206 GEI262206 GOE262206 GYA262206 HHW262206 HRS262206 IBO262206 ILK262206 IVG262206 JFC262206 JOY262206 JYU262206 KIQ262206 KSM262206 LCI262206 LME262206 LWA262206 MFW262206 MPS262206 MZO262206 NJK262206 NTG262206 ODC262206 OMY262206 OWU262206 PGQ262206 PQM262206 QAI262206 QKE262206 QUA262206 RDW262206 RNS262206 RXO262206 SHK262206 SRG262206 TBC262206 TKY262206 TUU262206 UEQ262206 UOM262206 UYI262206 VIE262206 VSA262206 WBW262206 WLS262206 WVO262206 G327742 JC327742 SY327742 ACU327742 AMQ327742 AWM327742 BGI327742 BQE327742 CAA327742 CJW327742 CTS327742 DDO327742 DNK327742 DXG327742 EHC327742 EQY327742 FAU327742 FKQ327742 FUM327742 GEI327742 GOE327742 GYA327742 HHW327742 HRS327742 IBO327742 ILK327742 IVG327742 JFC327742 JOY327742 JYU327742 KIQ327742 KSM327742 LCI327742 LME327742 LWA327742 MFW327742 MPS327742 MZO327742 NJK327742 NTG327742 ODC327742 OMY327742 OWU327742 PGQ327742 PQM327742 QAI327742 QKE327742 QUA327742 RDW327742 RNS327742 RXO327742 SHK327742 SRG327742 TBC327742 TKY327742 TUU327742 UEQ327742 UOM327742 UYI327742 VIE327742 VSA327742 WBW327742 WLS327742 WVO327742 G393278 JC393278 SY393278 ACU393278 AMQ393278 AWM393278 BGI393278 BQE393278 CAA393278 CJW393278 CTS393278 DDO393278 DNK393278 DXG393278 EHC393278 EQY393278 FAU393278 FKQ393278 FUM393278 GEI393278 GOE393278 GYA393278 HHW393278 HRS393278 IBO393278 ILK393278 IVG393278 JFC393278 JOY393278 JYU393278 KIQ393278 KSM393278 LCI393278 LME393278 LWA393278 MFW393278 MPS393278 MZO393278 NJK393278 NTG393278 ODC393278 OMY393278 OWU393278 PGQ393278 PQM393278 QAI393278 QKE393278 QUA393278 RDW393278 RNS393278 RXO393278 SHK393278 SRG393278 TBC393278 TKY393278 TUU393278 UEQ393278 UOM393278 UYI393278 VIE393278 VSA393278 WBW393278 WLS393278 WVO393278 G458814 JC458814 SY458814 ACU458814 AMQ458814 AWM458814 BGI458814 BQE458814 CAA458814 CJW458814 CTS458814 DDO458814 DNK458814 DXG458814 EHC458814 EQY458814 FAU458814 FKQ458814 FUM458814 GEI458814 GOE458814 GYA458814 HHW458814 HRS458814 IBO458814 ILK458814 IVG458814 JFC458814 JOY458814 JYU458814 KIQ458814 KSM458814 LCI458814 LME458814 LWA458814 MFW458814 MPS458814 MZO458814 NJK458814 NTG458814 ODC458814 OMY458814 OWU458814 PGQ458814 PQM458814 QAI458814 QKE458814 QUA458814 RDW458814 RNS458814 RXO458814 SHK458814 SRG458814 TBC458814 TKY458814 TUU458814 UEQ458814 UOM458814 UYI458814 VIE458814 VSA458814 WBW458814 WLS458814 WVO458814 G524350 JC524350 SY524350 ACU524350 AMQ524350 AWM524350 BGI524350 BQE524350 CAA524350 CJW524350 CTS524350 DDO524350 DNK524350 DXG524350 EHC524350 EQY524350 FAU524350 FKQ524350 FUM524350 GEI524350 GOE524350 GYA524350 HHW524350 HRS524350 IBO524350 ILK524350 IVG524350 JFC524350 JOY524350 JYU524350 KIQ524350 KSM524350 LCI524350 LME524350 LWA524350 MFW524350 MPS524350 MZO524350 NJK524350 NTG524350 ODC524350 OMY524350 OWU524350 PGQ524350 PQM524350 QAI524350 QKE524350 QUA524350 RDW524350 RNS524350 RXO524350 SHK524350 SRG524350 TBC524350 TKY524350 TUU524350 UEQ524350 UOM524350 UYI524350 VIE524350 VSA524350 WBW524350 WLS524350 WVO524350 G589886 JC589886 SY589886 ACU589886 AMQ589886 AWM589886 BGI589886 BQE589886 CAA589886 CJW589886 CTS589886 DDO589886 DNK589886 DXG589886 EHC589886 EQY589886 FAU589886 FKQ589886 FUM589886 GEI589886 GOE589886 GYA589886 HHW589886 HRS589886 IBO589886 ILK589886 IVG589886 JFC589886 JOY589886 JYU589886 KIQ589886 KSM589886 LCI589886 LME589886 LWA589886 MFW589886 MPS589886 MZO589886 NJK589886 NTG589886 ODC589886 OMY589886 OWU589886 PGQ589886 PQM589886 QAI589886 QKE589886 QUA589886 RDW589886 RNS589886 RXO589886 SHK589886 SRG589886 TBC589886 TKY589886 TUU589886 UEQ589886 UOM589886 UYI589886 VIE589886 VSA589886 WBW589886 WLS589886 WVO589886 G655422 JC655422 SY655422 ACU655422 AMQ655422 AWM655422 BGI655422 BQE655422 CAA655422 CJW655422 CTS655422 DDO655422 DNK655422 DXG655422 EHC655422 EQY655422 FAU655422 FKQ655422 FUM655422 GEI655422 GOE655422 GYA655422 HHW655422 HRS655422 IBO655422 ILK655422 IVG655422 JFC655422 JOY655422 JYU655422 KIQ655422 KSM655422 LCI655422 LME655422 LWA655422 MFW655422 MPS655422 MZO655422 NJK655422 NTG655422 ODC655422 OMY655422 OWU655422 PGQ655422 PQM655422 QAI655422 QKE655422 QUA655422 RDW655422 RNS655422 RXO655422 SHK655422 SRG655422 TBC655422 TKY655422 TUU655422 UEQ655422 UOM655422 UYI655422 VIE655422 VSA655422 WBW655422 WLS655422 WVO655422 G720958 JC720958 SY720958 ACU720958 AMQ720958 AWM720958 BGI720958 BQE720958 CAA720958 CJW720958 CTS720958 DDO720958 DNK720958 DXG720958 EHC720958 EQY720958 FAU720958 FKQ720958 FUM720958 GEI720958 GOE720958 GYA720958 HHW720958 HRS720958 IBO720958 ILK720958 IVG720958 JFC720958 JOY720958 JYU720958 KIQ720958 KSM720958 LCI720958 LME720958 LWA720958 MFW720958 MPS720958 MZO720958 NJK720958 NTG720958 ODC720958 OMY720958 OWU720958 PGQ720958 PQM720958 QAI720958 QKE720958 QUA720958 RDW720958 RNS720958 RXO720958 SHK720958 SRG720958 TBC720958 TKY720958 TUU720958 UEQ720958 UOM720958 UYI720958 VIE720958 VSA720958 WBW720958 WLS720958 WVO720958 G786494 JC786494 SY786494 ACU786494 AMQ786494 AWM786494 BGI786494 BQE786494 CAA786494 CJW786494 CTS786494 DDO786494 DNK786494 DXG786494 EHC786494 EQY786494 FAU786494 FKQ786494 FUM786494 GEI786494 GOE786494 GYA786494 HHW786494 HRS786494 IBO786494 ILK786494 IVG786494 JFC786494 JOY786494 JYU786494 KIQ786494 KSM786494 LCI786494 LME786494 LWA786494 MFW786494 MPS786494 MZO786494 NJK786494 NTG786494 ODC786494 OMY786494 OWU786494 PGQ786494 PQM786494 QAI786494 QKE786494 QUA786494 RDW786494 RNS786494 RXO786494 SHK786494 SRG786494 TBC786494 TKY786494 TUU786494 UEQ786494 UOM786494 UYI786494 VIE786494 VSA786494 WBW786494 WLS786494 WVO786494 G852030 JC852030 SY852030 ACU852030 AMQ852030 AWM852030 BGI852030 BQE852030 CAA852030 CJW852030 CTS852030 DDO852030 DNK852030 DXG852030 EHC852030 EQY852030 FAU852030 FKQ852030 FUM852030 GEI852030 GOE852030 GYA852030 HHW852030 HRS852030 IBO852030 ILK852030 IVG852030 JFC852030 JOY852030 JYU852030 KIQ852030 KSM852030 LCI852030 LME852030 LWA852030 MFW852030 MPS852030 MZO852030 NJK852030 NTG852030 ODC852030 OMY852030 OWU852030 PGQ852030 PQM852030 QAI852030 QKE852030 QUA852030 RDW852030 RNS852030 RXO852030 SHK852030 SRG852030 TBC852030 TKY852030 TUU852030 UEQ852030 UOM852030 UYI852030 VIE852030 VSA852030 WBW852030 WLS852030 WVO852030 G917566 JC917566 SY917566 ACU917566 AMQ917566 AWM917566 BGI917566 BQE917566 CAA917566 CJW917566 CTS917566 DDO917566 DNK917566 DXG917566 EHC917566 EQY917566 FAU917566 FKQ917566 FUM917566 GEI917566 GOE917566 GYA917566 HHW917566 HRS917566 IBO917566 ILK917566 IVG917566 JFC917566 JOY917566 JYU917566 KIQ917566 KSM917566 LCI917566 LME917566 LWA917566 MFW917566 MPS917566 MZO917566 NJK917566 NTG917566 ODC917566 OMY917566 OWU917566 PGQ917566 PQM917566 QAI917566 QKE917566 QUA917566 RDW917566 RNS917566 RXO917566 SHK917566 SRG917566 TBC917566 TKY917566 TUU917566 UEQ917566 UOM917566 UYI917566 VIE917566 VSA917566 WBW917566 WLS917566 WVO917566 G983102 JC983102 SY983102 ACU983102 AMQ983102 AWM983102 BGI983102 BQE983102 CAA983102 CJW983102 CTS983102 DDO983102 DNK983102 DXG983102 EHC983102 EQY983102 FAU983102 FKQ983102 FUM983102 GEI983102 GOE983102 GYA983102 HHW983102 HRS983102 IBO983102 ILK983102 IVG983102 JFC983102 JOY983102 JYU983102 KIQ983102 KSM983102 LCI983102 LME983102 LWA983102 MFW983102 MPS983102 MZO983102 NJK983102 NTG983102 ODC983102 OMY983102 OWU983102 PGQ983102 PQM983102 QAI983102 QKE983102 QUA983102 RDW983102 RNS983102 RXO983102 SHK983102 SRG983102 TBC983102 TKY983102 TUU983102 UEQ983102 UOM983102 UYI983102 VIE983102 VSA983102 WBW983102 WLS983102 WVO983102" xr:uid="{7F7419D0-2751-4BD3-B24B-01E3C1BBFF0A}">
      <formula1>"AC, DC"</formula1>
    </dataValidation>
    <dataValidation type="list" allowBlank="1" showErrorMessage="1" sqref="WWA983120:WWG983121 JC80:JC81 SY80:SY81 ACU80:ACU81 AMQ80:AMQ81 AWM80:AWM81 BGI80:BGI81 BQE80:BQE81 CAA80:CAA81 CJW80:CJW81 CTS80:CTS81 DDO80:DDO81 DNK80:DNK81 DXG80:DXG81 EHC80:EHC81 EQY80:EQY81 FAU80:FAU81 FKQ80:FKQ81 FUM80:FUM81 GEI80:GEI81 GOE80:GOE81 GYA80:GYA81 HHW80:HHW81 HRS80:HRS81 IBO80:IBO81 ILK80:ILK81 IVG80:IVG81 JFC80:JFC81 JOY80:JOY81 JYU80:JYU81 KIQ80:KIQ81 KSM80:KSM81 LCI80:LCI81 LME80:LME81 LWA80:LWA81 MFW80:MFW81 MPS80:MPS81 MZO80:MZO81 NJK80:NJK81 NTG80:NTG81 ODC80:ODC81 OMY80:OMY81 OWU80:OWU81 PGQ80:PGQ81 PQM80:PQM81 QAI80:QAI81 QKE80:QKE81 QUA80:QUA81 RDW80:RDW81 RNS80:RNS81 RXO80:RXO81 SHK80:SHK81 SRG80:SRG81 TBC80:TBC81 TKY80:TKY81 TUU80:TUU81 UEQ80:UEQ81 UOM80:UOM81 UYI80:UYI81 VIE80:VIE81 VSA80:VSA81 WBW80:WBW81 WLS80:WLS81 WVO80:WVO81 G65621 JC65621 SY65621 ACU65621 AMQ65621 AWM65621 BGI65621 BQE65621 CAA65621 CJW65621 CTS65621 DDO65621 DNK65621 DXG65621 EHC65621 EQY65621 FAU65621 FKQ65621 FUM65621 GEI65621 GOE65621 GYA65621 HHW65621 HRS65621 IBO65621 ILK65621 IVG65621 JFC65621 JOY65621 JYU65621 KIQ65621 KSM65621 LCI65621 LME65621 LWA65621 MFW65621 MPS65621 MZO65621 NJK65621 NTG65621 ODC65621 OMY65621 OWU65621 PGQ65621 PQM65621 QAI65621 QKE65621 QUA65621 RDW65621 RNS65621 RXO65621 SHK65621 SRG65621 TBC65621 TKY65621 TUU65621 UEQ65621 UOM65621 UYI65621 VIE65621 VSA65621 WBW65621 WLS65621 WVO65621 G131157 JC131157 SY131157 ACU131157 AMQ131157 AWM131157 BGI131157 BQE131157 CAA131157 CJW131157 CTS131157 DDO131157 DNK131157 DXG131157 EHC131157 EQY131157 FAU131157 FKQ131157 FUM131157 GEI131157 GOE131157 GYA131157 HHW131157 HRS131157 IBO131157 ILK131157 IVG131157 JFC131157 JOY131157 JYU131157 KIQ131157 KSM131157 LCI131157 LME131157 LWA131157 MFW131157 MPS131157 MZO131157 NJK131157 NTG131157 ODC131157 OMY131157 OWU131157 PGQ131157 PQM131157 QAI131157 QKE131157 QUA131157 RDW131157 RNS131157 RXO131157 SHK131157 SRG131157 TBC131157 TKY131157 TUU131157 UEQ131157 UOM131157 UYI131157 VIE131157 VSA131157 WBW131157 WLS131157 WVO131157 G196693 JC196693 SY196693 ACU196693 AMQ196693 AWM196693 BGI196693 BQE196693 CAA196693 CJW196693 CTS196693 DDO196693 DNK196693 DXG196693 EHC196693 EQY196693 FAU196693 FKQ196693 FUM196693 GEI196693 GOE196693 GYA196693 HHW196693 HRS196693 IBO196693 ILK196693 IVG196693 JFC196693 JOY196693 JYU196693 KIQ196693 KSM196693 LCI196693 LME196693 LWA196693 MFW196693 MPS196693 MZO196693 NJK196693 NTG196693 ODC196693 OMY196693 OWU196693 PGQ196693 PQM196693 QAI196693 QKE196693 QUA196693 RDW196693 RNS196693 RXO196693 SHK196693 SRG196693 TBC196693 TKY196693 TUU196693 UEQ196693 UOM196693 UYI196693 VIE196693 VSA196693 WBW196693 WLS196693 WVO196693 G262229 JC262229 SY262229 ACU262229 AMQ262229 AWM262229 BGI262229 BQE262229 CAA262229 CJW262229 CTS262229 DDO262229 DNK262229 DXG262229 EHC262229 EQY262229 FAU262229 FKQ262229 FUM262229 GEI262229 GOE262229 GYA262229 HHW262229 HRS262229 IBO262229 ILK262229 IVG262229 JFC262229 JOY262229 JYU262229 KIQ262229 KSM262229 LCI262229 LME262229 LWA262229 MFW262229 MPS262229 MZO262229 NJK262229 NTG262229 ODC262229 OMY262229 OWU262229 PGQ262229 PQM262229 QAI262229 QKE262229 QUA262229 RDW262229 RNS262229 RXO262229 SHK262229 SRG262229 TBC262229 TKY262229 TUU262229 UEQ262229 UOM262229 UYI262229 VIE262229 VSA262229 WBW262229 WLS262229 WVO262229 G327765 JC327765 SY327765 ACU327765 AMQ327765 AWM327765 BGI327765 BQE327765 CAA327765 CJW327765 CTS327765 DDO327765 DNK327765 DXG327765 EHC327765 EQY327765 FAU327765 FKQ327765 FUM327765 GEI327765 GOE327765 GYA327765 HHW327765 HRS327765 IBO327765 ILK327765 IVG327765 JFC327765 JOY327765 JYU327765 KIQ327765 KSM327765 LCI327765 LME327765 LWA327765 MFW327765 MPS327765 MZO327765 NJK327765 NTG327765 ODC327765 OMY327765 OWU327765 PGQ327765 PQM327765 QAI327765 QKE327765 QUA327765 RDW327765 RNS327765 RXO327765 SHK327765 SRG327765 TBC327765 TKY327765 TUU327765 UEQ327765 UOM327765 UYI327765 VIE327765 VSA327765 WBW327765 WLS327765 WVO327765 G393301 JC393301 SY393301 ACU393301 AMQ393301 AWM393301 BGI393301 BQE393301 CAA393301 CJW393301 CTS393301 DDO393301 DNK393301 DXG393301 EHC393301 EQY393301 FAU393301 FKQ393301 FUM393301 GEI393301 GOE393301 GYA393301 HHW393301 HRS393301 IBO393301 ILK393301 IVG393301 JFC393301 JOY393301 JYU393301 KIQ393301 KSM393301 LCI393301 LME393301 LWA393301 MFW393301 MPS393301 MZO393301 NJK393301 NTG393301 ODC393301 OMY393301 OWU393301 PGQ393301 PQM393301 QAI393301 QKE393301 QUA393301 RDW393301 RNS393301 RXO393301 SHK393301 SRG393301 TBC393301 TKY393301 TUU393301 UEQ393301 UOM393301 UYI393301 VIE393301 VSA393301 WBW393301 WLS393301 WVO393301 G458837 JC458837 SY458837 ACU458837 AMQ458837 AWM458837 BGI458837 BQE458837 CAA458837 CJW458837 CTS458837 DDO458837 DNK458837 DXG458837 EHC458837 EQY458837 FAU458837 FKQ458837 FUM458837 GEI458837 GOE458837 GYA458837 HHW458837 HRS458837 IBO458837 ILK458837 IVG458837 JFC458837 JOY458837 JYU458837 KIQ458837 KSM458837 LCI458837 LME458837 LWA458837 MFW458837 MPS458837 MZO458837 NJK458837 NTG458837 ODC458837 OMY458837 OWU458837 PGQ458837 PQM458837 QAI458837 QKE458837 QUA458837 RDW458837 RNS458837 RXO458837 SHK458837 SRG458837 TBC458837 TKY458837 TUU458837 UEQ458837 UOM458837 UYI458837 VIE458837 VSA458837 WBW458837 WLS458837 WVO458837 G524373 JC524373 SY524373 ACU524373 AMQ524373 AWM524373 BGI524373 BQE524373 CAA524373 CJW524373 CTS524373 DDO524373 DNK524373 DXG524373 EHC524373 EQY524373 FAU524373 FKQ524373 FUM524373 GEI524373 GOE524373 GYA524373 HHW524373 HRS524373 IBO524373 ILK524373 IVG524373 JFC524373 JOY524373 JYU524373 KIQ524373 KSM524373 LCI524373 LME524373 LWA524373 MFW524373 MPS524373 MZO524373 NJK524373 NTG524373 ODC524373 OMY524373 OWU524373 PGQ524373 PQM524373 QAI524373 QKE524373 QUA524373 RDW524373 RNS524373 RXO524373 SHK524373 SRG524373 TBC524373 TKY524373 TUU524373 UEQ524373 UOM524373 UYI524373 VIE524373 VSA524373 WBW524373 WLS524373 WVO524373 G589909 JC589909 SY589909 ACU589909 AMQ589909 AWM589909 BGI589909 BQE589909 CAA589909 CJW589909 CTS589909 DDO589909 DNK589909 DXG589909 EHC589909 EQY589909 FAU589909 FKQ589909 FUM589909 GEI589909 GOE589909 GYA589909 HHW589909 HRS589909 IBO589909 ILK589909 IVG589909 JFC589909 JOY589909 JYU589909 KIQ589909 KSM589909 LCI589909 LME589909 LWA589909 MFW589909 MPS589909 MZO589909 NJK589909 NTG589909 ODC589909 OMY589909 OWU589909 PGQ589909 PQM589909 QAI589909 QKE589909 QUA589909 RDW589909 RNS589909 RXO589909 SHK589909 SRG589909 TBC589909 TKY589909 TUU589909 UEQ589909 UOM589909 UYI589909 VIE589909 VSA589909 WBW589909 WLS589909 WVO589909 G655445 JC655445 SY655445 ACU655445 AMQ655445 AWM655445 BGI655445 BQE655445 CAA655445 CJW655445 CTS655445 DDO655445 DNK655445 DXG655445 EHC655445 EQY655445 FAU655445 FKQ655445 FUM655445 GEI655445 GOE655445 GYA655445 HHW655445 HRS655445 IBO655445 ILK655445 IVG655445 JFC655445 JOY655445 JYU655445 KIQ655445 KSM655445 LCI655445 LME655445 LWA655445 MFW655445 MPS655445 MZO655445 NJK655445 NTG655445 ODC655445 OMY655445 OWU655445 PGQ655445 PQM655445 QAI655445 QKE655445 QUA655445 RDW655445 RNS655445 RXO655445 SHK655445 SRG655445 TBC655445 TKY655445 TUU655445 UEQ655445 UOM655445 UYI655445 VIE655445 VSA655445 WBW655445 WLS655445 WVO655445 G720981 JC720981 SY720981 ACU720981 AMQ720981 AWM720981 BGI720981 BQE720981 CAA720981 CJW720981 CTS720981 DDO720981 DNK720981 DXG720981 EHC720981 EQY720981 FAU720981 FKQ720981 FUM720981 GEI720981 GOE720981 GYA720981 HHW720981 HRS720981 IBO720981 ILK720981 IVG720981 JFC720981 JOY720981 JYU720981 KIQ720981 KSM720981 LCI720981 LME720981 LWA720981 MFW720981 MPS720981 MZO720981 NJK720981 NTG720981 ODC720981 OMY720981 OWU720981 PGQ720981 PQM720981 QAI720981 QKE720981 QUA720981 RDW720981 RNS720981 RXO720981 SHK720981 SRG720981 TBC720981 TKY720981 TUU720981 UEQ720981 UOM720981 UYI720981 VIE720981 VSA720981 WBW720981 WLS720981 WVO720981 G786517 JC786517 SY786517 ACU786517 AMQ786517 AWM786517 BGI786517 BQE786517 CAA786517 CJW786517 CTS786517 DDO786517 DNK786517 DXG786517 EHC786517 EQY786517 FAU786517 FKQ786517 FUM786517 GEI786517 GOE786517 GYA786517 HHW786517 HRS786517 IBO786517 ILK786517 IVG786517 JFC786517 JOY786517 JYU786517 KIQ786517 KSM786517 LCI786517 LME786517 LWA786517 MFW786517 MPS786517 MZO786517 NJK786517 NTG786517 ODC786517 OMY786517 OWU786517 PGQ786517 PQM786517 QAI786517 QKE786517 QUA786517 RDW786517 RNS786517 RXO786517 SHK786517 SRG786517 TBC786517 TKY786517 TUU786517 UEQ786517 UOM786517 UYI786517 VIE786517 VSA786517 WBW786517 WLS786517 WVO786517 G852053 JC852053 SY852053 ACU852053 AMQ852053 AWM852053 BGI852053 BQE852053 CAA852053 CJW852053 CTS852053 DDO852053 DNK852053 DXG852053 EHC852053 EQY852053 FAU852053 FKQ852053 FUM852053 GEI852053 GOE852053 GYA852053 HHW852053 HRS852053 IBO852053 ILK852053 IVG852053 JFC852053 JOY852053 JYU852053 KIQ852053 KSM852053 LCI852053 LME852053 LWA852053 MFW852053 MPS852053 MZO852053 NJK852053 NTG852053 ODC852053 OMY852053 OWU852053 PGQ852053 PQM852053 QAI852053 QKE852053 QUA852053 RDW852053 RNS852053 RXO852053 SHK852053 SRG852053 TBC852053 TKY852053 TUU852053 UEQ852053 UOM852053 UYI852053 VIE852053 VSA852053 WBW852053 WLS852053 WVO852053 G917589 JC917589 SY917589 ACU917589 AMQ917589 AWM917589 BGI917589 BQE917589 CAA917589 CJW917589 CTS917589 DDO917589 DNK917589 DXG917589 EHC917589 EQY917589 FAU917589 FKQ917589 FUM917589 GEI917589 GOE917589 GYA917589 HHW917589 HRS917589 IBO917589 ILK917589 IVG917589 JFC917589 JOY917589 JYU917589 KIQ917589 KSM917589 LCI917589 LME917589 LWA917589 MFW917589 MPS917589 MZO917589 NJK917589 NTG917589 ODC917589 OMY917589 OWU917589 PGQ917589 PQM917589 QAI917589 QKE917589 QUA917589 RDW917589 RNS917589 RXO917589 SHK917589 SRG917589 TBC917589 TKY917589 TUU917589 UEQ917589 UOM917589 UYI917589 VIE917589 VSA917589 WBW917589 WLS917589 WVO917589 G983125 JC983125 SY983125 ACU983125 AMQ983125 AWM983125 BGI983125 BQE983125 CAA983125 CJW983125 CTS983125 DDO983125 DNK983125 DXG983125 EHC983125 EQY983125 FAU983125 FKQ983125 FUM983125 GEI983125 GOE983125 GYA983125 HHW983125 HRS983125 IBO983125 ILK983125 IVG983125 JFC983125 JOY983125 JYU983125 KIQ983125 KSM983125 LCI983125 LME983125 LWA983125 MFW983125 MPS983125 MZO983125 NJK983125 NTG983125 ODC983125 OMY983125 OWU983125 PGQ983125 PQM983125 QAI983125 QKE983125 QUA983125 RDW983125 RNS983125 RXO983125 SHK983125 SRG983125 TBC983125 TKY983125 TUU983125 UEQ983125 UOM983125 UYI983125 VIE983125 VSA983125 WBW983125 WLS983125 WVO983125 S75:Y76 JO75:JU76 TK75:TQ76 ADG75:ADM76 ANC75:ANI76 AWY75:AXE76 BGU75:BHA76 BQQ75:BQW76 CAM75:CAS76 CKI75:CKO76 CUE75:CUK76 DEA75:DEG76 DNW75:DOC76 DXS75:DXY76 EHO75:EHU76 ERK75:ERQ76 FBG75:FBM76 FLC75:FLI76 FUY75:FVE76 GEU75:GFA76 GOQ75:GOW76 GYM75:GYS76 HII75:HIO76 HSE75:HSK76 ICA75:ICG76 ILW75:IMC76 IVS75:IVY76 JFO75:JFU76 JPK75:JPQ76 JZG75:JZM76 KJC75:KJI76 KSY75:KTE76 LCU75:LDA76 LMQ75:LMW76 LWM75:LWS76 MGI75:MGO76 MQE75:MQK76 NAA75:NAG76 NJW75:NKC76 NTS75:NTY76 ODO75:ODU76 ONK75:ONQ76 OXG75:OXM76 PHC75:PHI76 PQY75:PRE76 QAU75:QBA76 QKQ75:QKW76 QUM75:QUS76 REI75:REO76 ROE75:ROK76 RYA75:RYG76 SHW75:SIC76 SRS75:SRY76 TBO75:TBU76 TLK75:TLQ76 TVG75:TVM76 UFC75:UFI76 UOY75:UPE76 UYU75:UZA76 VIQ75:VIW76 VSM75:VSS76 WCI75:WCO76 WME75:WMK76 WWA75:WWG76 S65616:Y65617 JO65616:JU65617 TK65616:TQ65617 ADG65616:ADM65617 ANC65616:ANI65617 AWY65616:AXE65617 BGU65616:BHA65617 BQQ65616:BQW65617 CAM65616:CAS65617 CKI65616:CKO65617 CUE65616:CUK65617 DEA65616:DEG65617 DNW65616:DOC65617 DXS65616:DXY65617 EHO65616:EHU65617 ERK65616:ERQ65617 FBG65616:FBM65617 FLC65616:FLI65617 FUY65616:FVE65617 GEU65616:GFA65617 GOQ65616:GOW65617 GYM65616:GYS65617 HII65616:HIO65617 HSE65616:HSK65617 ICA65616:ICG65617 ILW65616:IMC65617 IVS65616:IVY65617 JFO65616:JFU65617 JPK65616:JPQ65617 JZG65616:JZM65617 KJC65616:KJI65617 KSY65616:KTE65617 LCU65616:LDA65617 LMQ65616:LMW65617 LWM65616:LWS65617 MGI65616:MGO65617 MQE65616:MQK65617 NAA65616:NAG65617 NJW65616:NKC65617 NTS65616:NTY65617 ODO65616:ODU65617 ONK65616:ONQ65617 OXG65616:OXM65617 PHC65616:PHI65617 PQY65616:PRE65617 QAU65616:QBA65617 QKQ65616:QKW65617 QUM65616:QUS65617 REI65616:REO65617 ROE65616:ROK65617 RYA65616:RYG65617 SHW65616:SIC65617 SRS65616:SRY65617 TBO65616:TBU65617 TLK65616:TLQ65617 TVG65616:TVM65617 UFC65616:UFI65617 UOY65616:UPE65617 UYU65616:UZA65617 VIQ65616:VIW65617 VSM65616:VSS65617 WCI65616:WCO65617 WME65616:WMK65617 WWA65616:WWG65617 S131152:Y131153 JO131152:JU131153 TK131152:TQ131153 ADG131152:ADM131153 ANC131152:ANI131153 AWY131152:AXE131153 BGU131152:BHA131153 BQQ131152:BQW131153 CAM131152:CAS131153 CKI131152:CKO131153 CUE131152:CUK131153 DEA131152:DEG131153 DNW131152:DOC131153 DXS131152:DXY131153 EHO131152:EHU131153 ERK131152:ERQ131153 FBG131152:FBM131153 FLC131152:FLI131153 FUY131152:FVE131153 GEU131152:GFA131153 GOQ131152:GOW131153 GYM131152:GYS131153 HII131152:HIO131153 HSE131152:HSK131153 ICA131152:ICG131153 ILW131152:IMC131153 IVS131152:IVY131153 JFO131152:JFU131153 JPK131152:JPQ131153 JZG131152:JZM131153 KJC131152:KJI131153 KSY131152:KTE131153 LCU131152:LDA131153 LMQ131152:LMW131153 LWM131152:LWS131153 MGI131152:MGO131153 MQE131152:MQK131153 NAA131152:NAG131153 NJW131152:NKC131153 NTS131152:NTY131153 ODO131152:ODU131153 ONK131152:ONQ131153 OXG131152:OXM131153 PHC131152:PHI131153 PQY131152:PRE131153 QAU131152:QBA131153 QKQ131152:QKW131153 QUM131152:QUS131153 REI131152:REO131153 ROE131152:ROK131153 RYA131152:RYG131153 SHW131152:SIC131153 SRS131152:SRY131153 TBO131152:TBU131153 TLK131152:TLQ131153 TVG131152:TVM131153 UFC131152:UFI131153 UOY131152:UPE131153 UYU131152:UZA131153 VIQ131152:VIW131153 VSM131152:VSS131153 WCI131152:WCO131153 WME131152:WMK131153 WWA131152:WWG131153 S196688:Y196689 JO196688:JU196689 TK196688:TQ196689 ADG196688:ADM196689 ANC196688:ANI196689 AWY196688:AXE196689 BGU196688:BHA196689 BQQ196688:BQW196689 CAM196688:CAS196689 CKI196688:CKO196689 CUE196688:CUK196689 DEA196688:DEG196689 DNW196688:DOC196689 DXS196688:DXY196689 EHO196688:EHU196689 ERK196688:ERQ196689 FBG196688:FBM196689 FLC196688:FLI196689 FUY196688:FVE196689 GEU196688:GFA196689 GOQ196688:GOW196689 GYM196688:GYS196689 HII196688:HIO196689 HSE196688:HSK196689 ICA196688:ICG196689 ILW196688:IMC196689 IVS196688:IVY196689 JFO196688:JFU196689 JPK196688:JPQ196689 JZG196688:JZM196689 KJC196688:KJI196689 KSY196688:KTE196689 LCU196688:LDA196689 LMQ196688:LMW196689 LWM196688:LWS196689 MGI196688:MGO196689 MQE196688:MQK196689 NAA196688:NAG196689 NJW196688:NKC196689 NTS196688:NTY196689 ODO196688:ODU196689 ONK196688:ONQ196689 OXG196688:OXM196689 PHC196688:PHI196689 PQY196688:PRE196689 QAU196688:QBA196689 QKQ196688:QKW196689 QUM196688:QUS196689 REI196688:REO196689 ROE196688:ROK196689 RYA196688:RYG196689 SHW196688:SIC196689 SRS196688:SRY196689 TBO196688:TBU196689 TLK196688:TLQ196689 TVG196688:TVM196689 UFC196688:UFI196689 UOY196688:UPE196689 UYU196688:UZA196689 VIQ196688:VIW196689 VSM196688:VSS196689 WCI196688:WCO196689 WME196688:WMK196689 WWA196688:WWG196689 S262224:Y262225 JO262224:JU262225 TK262224:TQ262225 ADG262224:ADM262225 ANC262224:ANI262225 AWY262224:AXE262225 BGU262224:BHA262225 BQQ262224:BQW262225 CAM262224:CAS262225 CKI262224:CKO262225 CUE262224:CUK262225 DEA262224:DEG262225 DNW262224:DOC262225 DXS262224:DXY262225 EHO262224:EHU262225 ERK262224:ERQ262225 FBG262224:FBM262225 FLC262224:FLI262225 FUY262224:FVE262225 GEU262224:GFA262225 GOQ262224:GOW262225 GYM262224:GYS262225 HII262224:HIO262225 HSE262224:HSK262225 ICA262224:ICG262225 ILW262224:IMC262225 IVS262224:IVY262225 JFO262224:JFU262225 JPK262224:JPQ262225 JZG262224:JZM262225 KJC262224:KJI262225 KSY262224:KTE262225 LCU262224:LDA262225 LMQ262224:LMW262225 LWM262224:LWS262225 MGI262224:MGO262225 MQE262224:MQK262225 NAA262224:NAG262225 NJW262224:NKC262225 NTS262224:NTY262225 ODO262224:ODU262225 ONK262224:ONQ262225 OXG262224:OXM262225 PHC262224:PHI262225 PQY262224:PRE262225 QAU262224:QBA262225 QKQ262224:QKW262225 QUM262224:QUS262225 REI262224:REO262225 ROE262224:ROK262225 RYA262224:RYG262225 SHW262224:SIC262225 SRS262224:SRY262225 TBO262224:TBU262225 TLK262224:TLQ262225 TVG262224:TVM262225 UFC262224:UFI262225 UOY262224:UPE262225 UYU262224:UZA262225 VIQ262224:VIW262225 VSM262224:VSS262225 WCI262224:WCO262225 WME262224:WMK262225 WWA262224:WWG262225 S327760:Y327761 JO327760:JU327761 TK327760:TQ327761 ADG327760:ADM327761 ANC327760:ANI327761 AWY327760:AXE327761 BGU327760:BHA327761 BQQ327760:BQW327761 CAM327760:CAS327761 CKI327760:CKO327761 CUE327760:CUK327761 DEA327760:DEG327761 DNW327760:DOC327761 DXS327760:DXY327761 EHO327760:EHU327761 ERK327760:ERQ327761 FBG327760:FBM327761 FLC327760:FLI327761 FUY327760:FVE327761 GEU327760:GFA327761 GOQ327760:GOW327761 GYM327760:GYS327761 HII327760:HIO327761 HSE327760:HSK327761 ICA327760:ICG327761 ILW327760:IMC327761 IVS327760:IVY327761 JFO327760:JFU327761 JPK327760:JPQ327761 JZG327760:JZM327761 KJC327760:KJI327761 KSY327760:KTE327761 LCU327760:LDA327761 LMQ327760:LMW327761 LWM327760:LWS327761 MGI327760:MGO327761 MQE327760:MQK327761 NAA327760:NAG327761 NJW327760:NKC327761 NTS327760:NTY327761 ODO327760:ODU327761 ONK327760:ONQ327761 OXG327760:OXM327761 PHC327760:PHI327761 PQY327760:PRE327761 QAU327760:QBA327761 QKQ327760:QKW327761 QUM327760:QUS327761 REI327760:REO327761 ROE327760:ROK327761 RYA327760:RYG327761 SHW327760:SIC327761 SRS327760:SRY327761 TBO327760:TBU327761 TLK327760:TLQ327761 TVG327760:TVM327761 UFC327760:UFI327761 UOY327760:UPE327761 UYU327760:UZA327761 VIQ327760:VIW327761 VSM327760:VSS327761 WCI327760:WCO327761 WME327760:WMK327761 WWA327760:WWG327761 S393296:Y393297 JO393296:JU393297 TK393296:TQ393297 ADG393296:ADM393297 ANC393296:ANI393297 AWY393296:AXE393297 BGU393296:BHA393297 BQQ393296:BQW393297 CAM393296:CAS393297 CKI393296:CKO393297 CUE393296:CUK393297 DEA393296:DEG393297 DNW393296:DOC393297 DXS393296:DXY393297 EHO393296:EHU393297 ERK393296:ERQ393297 FBG393296:FBM393297 FLC393296:FLI393297 FUY393296:FVE393297 GEU393296:GFA393297 GOQ393296:GOW393297 GYM393296:GYS393297 HII393296:HIO393297 HSE393296:HSK393297 ICA393296:ICG393297 ILW393296:IMC393297 IVS393296:IVY393297 JFO393296:JFU393297 JPK393296:JPQ393297 JZG393296:JZM393297 KJC393296:KJI393297 KSY393296:KTE393297 LCU393296:LDA393297 LMQ393296:LMW393297 LWM393296:LWS393297 MGI393296:MGO393297 MQE393296:MQK393297 NAA393296:NAG393297 NJW393296:NKC393297 NTS393296:NTY393297 ODO393296:ODU393297 ONK393296:ONQ393297 OXG393296:OXM393297 PHC393296:PHI393297 PQY393296:PRE393297 QAU393296:QBA393297 QKQ393296:QKW393297 QUM393296:QUS393297 REI393296:REO393297 ROE393296:ROK393297 RYA393296:RYG393297 SHW393296:SIC393297 SRS393296:SRY393297 TBO393296:TBU393297 TLK393296:TLQ393297 TVG393296:TVM393297 UFC393296:UFI393297 UOY393296:UPE393297 UYU393296:UZA393297 VIQ393296:VIW393297 VSM393296:VSS393297 WCI393296:WCO393297 WME393296:WMK393297 WWA393296:WWG393297 S458832:Y458833 JO458832:JU458833 TK458832:TQ458833 ADG458832:ADM458833 ANC458832:ANI458833 AWY458832:AXE458833 BGU458832:BHA458833 BQQ458832:BQW458833 CAM458832:CAS458833 CKI458832:CKO458833 CUE458832:CUK458833 DEA458832:DEG458833 DNW458832:DOC458833 DXS458832:DXY458833 EHO458832:EHU458833 ERK458832:ERQ458833 FBG458832:FBM458833 FLC458832:FLI458833 FUY458832:FVE458833 GEU458832:GFA458833 GOQ458832:GOW458833 GYM458832:GYS458833 HII458832:HIO458833 HSE458832:HSK458833 ICA458832:ICG458833 ILW458832:IMC458833 IVS458832:IVY458833 JFO458832:JFU458833 JPK458832:JPQ458833 JZG458832:JZM458833 KJC458832:KJI458833 KSY458832:KTE458833 LCU458832:LDA458833 LMQ458832:LMW458833 LWM458832:LWS458833 MGI458832:MGO458833 MQE458832:MQK458833 NAA458832:NAG458833 NJW458832:NKC458833 NTS458832:NTY458833 ODO458832:ODU458833 ONK458832:ONQ458833 OXG458832:OXM458833 PHC458832:PHI458833 PQY458832:PRE458833 QAU458832:QBA458833 QKQ458832:QKW458833 QUM458832:QUS458833 REI458832:REO458833 ROE458832:ROK458833 RYA458832:RYG458833 SHW458832:SIC458833 SRS458832:SRY458833 TBO458832:TBU458833 TLK458832:TLQ458833 TVG458832:TVM458833 UFC458832:UFI458833 UOY458832:UPE458833 UYU458832:UZA458833 VIQ458832:VIW458833 VSM458832:VSS458833 WCI458832:WCO458833 WME458832:WMK458833 WWA458832:WWG458833 S524368:Y524369 JO524368:JU524369 TK524368:TQ524369 ADG524368:ADM524369 ANC524368:ANI524369 AWY524368:AXE524369 BGU524368:BHA524369 BQQ524368:BQW524369 CAM524368:CAS524369 CKI524368:CKO524369 CUE524368:CUK524369 DEA524368:DEG524369 DNW524368:DOC524369 DXS524368:DXY524369 EHO524368:EHU524369 ERK524368:ERQ524369 FBG524368:FBM524369 FLC524368:FLI524369 FUY524368:FVE524369 GEU524368:GFA524369 GOQ524368:GOW524369 GYM524368:GYS524369 HII524368:HIO524369 HSE524368:HSK524369 ICA524368:ICG524369 ILW524368:IMC524369 IVS524368:IVY524369 JFO524368:JFU524369 JPK524368:JPQ524369 JZG524368:JZM524369 KJC524368:KJI524369 KSY524368:KTE524369 LCU524368:LDA524369 LMQ524368:LMW524369 LWM524368:LWS524369 MGI524368:MGO524369 MQE524368:MQK524369 NAA524368:NAG524369 NJW524368:NKC524369 NTS524368:NTY524369 ODO524368:ODU524369 ONK524368:ONQ524369 OXG524368:OXM524369 PHC524368:PHI524369 PQY524368:PRE524369 QAU524368:QBA524369 QKQ524368:QKW524369 QUM524368:QUS524369 REI524368:REO524369 ROE524368:ROK524369 RYA524368:RYG524369 SHW524368:SIC524369 SRS524368:SRY524369 TBO524368:TBU524369 TLK524368:TLQ524369 TVG524368:TVM524369 UFC524368:UFI524369 UOY524368:UPE524369 UYU524368:UZA524369 VIQ524368:VIW524369 VSM524368:VSS524369 WCI524368:WCO524369 WME524368:WMK524369 WWA524368:WWG524369 S589904:Y589905 JO589904:JU589905 TK589904:TQ589905 ADG589904:ADM589905 ANC589904:ANI589905 AWY589904:AXE589905 BGU589904:BHA589905 BQQ589904:BQW589905 CAM589904:CAS589905 CKI589904:CKO589905 CUE589904:CUK589905 DEA589904:DEG589905 DNW589904:DOC589905 DXS589904:DXY589905 EHO589904:EHU589905 ERK589904:ERQ589905 FBG589904:FBM589905 FLC589904:FLI589905 FUY589904:FVE589905 GEU589904:GFA589905 GOQ589904:GOW589905 GYM589904:GYS589905 HII589904:HIO589905 HSE589904:HSK589905 ICA589904:ICG589905 ILW589904:IMC589905 IVS589904:IVY589905 JFO589904:JFU589905 JPK589904:JPQ589905 JZG589904:JZM589905 KJC589904:KJI589905 KSY589904:KTE589905 LCU589904:LDA589905 LMQ589904:LMW589905 LWM589904:LWS589905 MGI589904:MGO589905 MQE589904:MQK589905 NAA589904:NAG589905 NJW589904:NKC589905 NTS589904:NTY589905 ODO589904:ODU589905 ONK589904:ONQ589905 OXG589904:OXM589905 PHC589904:PHI589905 PQY589904:PRE589905 QAU589904:QBA589905 QKQ589904:QKW589905 QUM589904:QUS589905 REI589904:REO589905 ROE589904:ROK589905 RYA589904:RYG589905 SHW589904:SIC589905 SRS589904:SRY589905 TBO589904:TBU589905 TLK589904:TLQ589905 TVG589904:TVM589905 UFC589904:UFI589905 UOY589904:UPE589905 UYU589904:UZA589905 VIQ589904:VIW589905 VSM589904:VSS589905 WCI589904:WCO589905 WME589904:WMK589905 WWA589904:WWG589905 S655440:Y655441 JO655440:JU655441 TK655440:TQ655441 ADG655440:ADM655441 ANC655440:ANI655441 AWY655440:AXE655441 BGU655440:BHA655441 BQQ655440:BQW655441 CAM655440:CAS655441 CKI655440:CKO655441 CUE655440:CUK655441 DEA655440:DEG655441 DNW655440:DOC655441 DXS655440:DXY655441 EHO655440:EHU655441 ERK655440:ERQ655441 FBG655440:FBM655441 FLC655440:FLI655441 FUY655440:FVE655441 GEU655440:GFA655441 GOQ655440:GOW655441 GYM655440:GYS655441 HII655440:HIO655441 HSE655440:HSK655441 ICA655440:ICG655441 ILW655440:IMC655441 IVS655440:IVY655441 JFO655440:JFU655441 JPK655440:JPQ655441 JZG655440:JZM655441 KJC655440:KJI655441 KSY655440:KTE655441 LCU655440:LDA655441 LMQ655440:LMW655441 LWM655440:LWS655441 MGI655440:MGO655441 MQE655440:MQK655441 NAA655440:NAG655441 NJW655440:NKC655441 NTS655440:NTY655441 ODO655440:ODU655441 ONK655440:ONQ655441 OXG655440:OXM655441 PHC655440:PHI655441 PQY655440:PRE655441 QAU655440:QBA655441 QKQ655440:QKW655441 QUM655440:QUS655441 REI655440:REO655441 ROE655440:ROK655441 RYA655440:RYG655441 SHW655440:SIC655441 SRS655440:SRY655441 TBO655440:TBU655441 TLK655440:TLQ655441 TVG655440:TVM655441 UFC655440:UFI655441 UOY655440:UPE655441 UYU655440:UZA655441 VIQ655440:VIW655441 VSM655440:VSS655441 WCI655440:WCO655441 WME655440:WMK655441 WWA655440:WWG655441 S720976:Y720977 JO720976:JU720977 TK720976:TQ720977 ADG720976:ADM720977 ANC720976:ANI720977 AWY720976:AXE720977 BGU720976:BHA720977 BQQ720976:BQW720977 CAM720976:CAS720977 CKI720976:CKO720977 CUE720976:CUK720977 DEA720976:DEG720977 DNW720976:DOC720977 DXS720976:DXY720977 EHO720976:EHU720977 ERK720976:ERQ720977 FBG720976:FBM720977 FLC720976:FLI720977 FUY720976:FVE720977 GEU720976:GFA720977 GOQ720976:GOW720977 GYM720976:GYS720977 HII720976:HIO720977 HSE720976:HSK720977 ICA720976:ICG720977 ILW720976:IMC720977 IVS720976:IVY720977 JFO720976:JFU720977 JPK720976:JPQ720977 JZG720976:JZM720977 KJC720976:KJI720977 KSY720976:KTE720977 LCU720976:LDA720977 LMQ720976:LMW720977 LWM720976:LWS720977 MGI720976:MGO720977 MQE720976:MQK720977 NAA720976:NAG720977 NJW720976:NKC720977 NTS720976:NTY720977 ODO720976:ODU720977 ONK720976:ONQ720977 OXG720976:OXM720977 PHC720976:PHI720977 PQY720976:PRE720977 QAU720976:QBA720977 QKQ720976:QKW720977 QUM720976:QUS720977 REI720976:REO720977 ROE720976:ROK720977 RYA720976:RYG720977 SHW720976:SIC720977 SRS720976:SRY720977 TBO720976:TBU720977 TLK720976:TLQ720977 TVG720976:TVM720977 UFC720976:UFI720977 UOY720976:UPE720977 UYU720976:UZA720977 VIQ720976:VIW720977 VSM720976:VSS720977 WCI720976:WCO720977 WME720976:WMK720977 WWA720976:WWG720977 S786512:Y786513 JO786512:JU786513 TK786512:TQ786513 ADG786512:ADM786513 ANC786512:ANI786513 AWY786512:AXE786513 BGU786512:BHA786513 BQQ786512:BQW786513 CAM786512:CAS786513 CKI786512:CKO786513 CUE786512:CUK786513 DEA786512:DEG786513 DNW786512:DOC786513 DXS786512:DXY786513 EHO786512:EHU786513 ERK786512:ERQ786513 FBG786512:FBM786513 FLC786512:FLI786513 FUY786512:FVE786513 GEU786512:GFA786513 GOQ786512:GOW786513 GYM786512:GYS786513 HII786512:HIO786513 HSE786512:HSK786513 ICA786512:ICG786513 ILW786512:IMC786513 IVS786512:IVY786513 JFO786512:JFU786513 JPK786512:JPQ786513 JZG786512:JZM786513 KJC786512:KJI786513 KSY786512:KTE786513 LCU786512:LDA786513 LMQ786512:LMW786513 LWM786512:LWS786513 MGI786512:MGO786513 MQE786512:MQK786513 NAA786512:NAG786513 NJW786512:NKC786513 NTS786512:NTY786513 ODO786512:ODU786513 ONK786512:ONQ786513 OXG786512:OXM786513 PHC786512:PHI786513 PQY786512:PRE786513 QAU786512:QBA786513 QKQ786512:QKW786513 QUM786512:QUS786513 REI786512:REO786513 ROE786512:ROK786513 RYA786512:RYG786513 SHW786512:SIC786513 SRS786512:SRY786513 TBO786512:TBU786513 TLK786512:TLQ786513 TVG786512:TVM786513 UFC786512:UFI786513 UOY786512:UPE786513 UYU786512:UZA786513 VIQ786512:VIW786513 VSM786512:VSS786513 WCI786512:WCO786513 WME786512:WMK786513 WWA786512:WWG786513 S852048:Y852049 JO852048:JU852049 TK852048:TQ852049 ADG852048:ADM852049 ANC852048:ANI852049 AWY852048:AXE852049 BGU852048:BHA852049 BQQ852048:BQW852049 CAM852048:CAS852049 CKI852048:CKO852049 CUE852048:CUK852049 DEA852048:DEG852049 DNW852048:DOC852049 DXS852048:DXY852049 EHO852048:EHU852049 ERK852048:ERQ852049 FBG852048:FBM852049 FLC852048:FLI852049 FUY852048:FVE852049 GEU852048:GFA852049 GOQ852048:GOW852049 GYM852048:GYS852049 HII852048:HIO852049 HSE852048:HSK852049 ICA852048:ICG852049 ILW852048:IMC852049 IVS852048:IVY852049 JFO852048:JFU852049 JPK852048:JPQ852049 JZG852048:JZM852049 KJC852048:KJI852049 KSY852048:KTE852049 LCU852048:LDA852049 LMQ852048:LMW852049 LWM852048:LWS852049 MGI852048:MGO852049 MQE852048:MQK852049 NAA852048:NAG852049 NJW852048:NKC852049 NTS852048:NTY852049 ODO852048:ODU852049 ONK852048:ONQ852049 OXG852048:OXM852049 PHC852048:PHI852049 PQY852048:PRE852049 QAU852048:QBA852049 QKQ852048:QKW852049 QUM852048:QUS852049 REI852048:REO852049 ROE852048:ROK852049 RYA852048:RYG852049 SHW852048:SIC852049 SRS852048:SRY852049 TBO852048:TBU852049 TLK852048:TLQ852049 TVG852048:TVM852049 UFC852048:UFI852049 UOY852048:UPE852049 UYU852048:UZA852049 VIQ852048:VIW852049 VSM852048:VSS852049 WCI852048:WCO852049 WME852048:WMK852049 WWA852048:WWG852049 S917584:Y917585 JO917584:JU917585 TK917584:TQ917585 ADG917584:ADM917585 ANC917584:ANI917585 AWY917584:AXE917585 BGU917584:BHA917585 BQQ917584:BQW917585 CAM917584:CAS917585 CKI917584:CKO917585 CUE917584:CUK917585 DEA917584:DEG917585 DNW917584:DOC917585 DXS917584:DXY917585 EHO917584:EHU917585 ERK917584:ERQ917585 FBG917584:FBM917585 FLC917584:FLI917585 FUY917584:FVE917585 GEU917584:GFA917585 GOQ917584:GOW917585 GYM917584:GYS917585 HII917584:HIO917585 HSE917584:HSK917585 ICA917584:ICG917585 ILW917584:IMC917585 IVS917584:IVY917585 JFO917584:JFU917585 JPK917584:JPQ917585 JZG917584:JZM917585 KJC917584:KJI917585 KSY917584:KTE917585 LCU917584:LDA917585 LMQ917584:LMW917585 LWM917584:LWS917585 MGI917584:MGO917585 MQE917584:MQK917585 NAA917584:NAG917585 NJW917584:NKC917585 NTS917584:NTY917585 ODO917584:ODU917585 ONK917584:ONQ917585 OXG917584:OXM917585 PHC917584:PHI917585 PQY917584:PRE917585 QAU917584:QBA917585 QKQ917584:QKW917585 QUM917584:QUS917585 REI917584:REO917585 ROE917584:ROK917585 RYA917584:RYG917585 SHW917584:SIC917585 SRS917584:SRY917585 TBO917584:TBU917585 TLK917584:TLQ917585 TVG917584:TVM917585 UFC917584:UFI917585 UOY917584:UPE917585 UYU917584:UZA917585 VIQ917584:VIW917585 VSM917584:VSS917585 WCI917584:WCO917585 WME917584:WMK917585 WWA917584:WWG917585 S983120:Y983121 JO983120:JU983121 TK983120:TQ983121 ADG983120:ADM983121 ANC983120:ANI983121 AWY983120:AXE983121 BGU983120:BHA983121 BQQ983120:BQW983121 CAM983120:CAS983121 CKI983120:CKO983121 CUE983120:CUK983121 DEA983120:DEG983121 DNW983120:DOC983121 DXS983120:DXY983121 EHO983120:EHU983121 ERK983120:ERQ983121 FBG983120:FBM983121 FLC983120:FLI983121 FUY983120:FVE983121 GEU983120:GFA983121 GOQ983120:GOW983121 GYM983120:GYS983121 HII983120:HIO983121 HSE983120:HSK983121 ICA983120:ICG983121 ILW983120:IMC983121 IVS983120:IVY983121 JFO983120:JFU983121 JPK983120:JPQ983121 JZG983120:JZM983121 KJC983120:KJI983121 KSY983120:KTE983121 LCU983120:LDA983121 LMQ983120:LMW983121 LWM983120:LWS983121 MGI983120:MGO983121 MQE983120:MQK983121 NAA983120:NAG983121 NJW983120:NKC983121 NTS983120:NTY983121 ODO983120:ODU983121 ONK983120:ONQ983121 OXG983120:OXM983121 PHC983120:PHI983121 PQY983120:PRE983121 QAU983120:QBA983121 QKQ983120:QKW983121 QUM983120:QUS983121 REI983120:REO983121 ROE983120:ROK983121 RYA983120:RYG983121 SHW983120:SIC983121 SRS983120:SRY983121 TBO983120:TBU983121 TLK983120:TLQ983121 TVG983120:TVM983121 UFC983120:UFI983121 UOY983120:UPE983121 UYU983120:UZA983121 VIQ983120:VIW983121 VSM983120:VSS983121 WCI983120:WCO983121 WME983120:WMK983121 G80" xr:uid="{776B6B1D-D924-4E34-94DF-6AB136AC22CE}">
      <formula1>"Yes, No"</formula1>
    </dataValidation>
    <dataValidation type="list" allowBlank="1" showInputMessage="1" showErrorMessage="1" sqref="JC52:JI52 SY52:TE52 ACU52:ADA52 AMQ52:AMW52 AWM52:AWS52 BGI52:BGO52 BQE52:BQK52 CAA52:CAG52 CJW52:CKC52 CTS52:CTY52 DDO52:DDU52 DNK52:DNQ52 DXG52:DXM52 EHC52:EHI52 EQY52:ERE52 FAU52:FBA52 FKQ52:FKW52 FUM52:FUS52 GEI52:GEO52 GOE52:GOK52 GYA52:GYG52 HHW52:HIC52 HRS52:HRY52 IBO52:IBU52 ILK52:ILQ52 IVG52:IVM52 JFC52:JFI52 JOY52:JPE52 JYU52:JZA52 KIQ52:KIW52 KSM52:KSS52 LCI52:LCO52 LME52:LMK52 LWA52:LWG52 MFW52:MGC52 MPS52:MPY52 MZO52:MZU52 NJK52:NJQ52 NTG52:NTM52 ODC52:ODI52 OMY52:ONE52 OWU52:OXA52 PGQ52:PGW52 PQM52:PQS52 QAI52:QAO52 QKE52:QKK52 QUA52:QUG52 RDW52:REC52 RNS52:RNY52 RXO52:RXU52 SHK52:SHQ52 SRG52:SRM52 TBC52:TBI52 TKY52:TLE52 TUU52:TVA52 UEQ52:UEW52 UOM52:UOS52 UYI52:UYO52 VIE52:VIK52 VSA52:VSG52 WBW52:WCC52 WLS52:WLY52 WVO52:WVU52 G65595:M65595 JC65595:JI65595 SY65595:TE65595 ACU65595:ADA65595 AMQ65595:AMW65595 AWM65595:AWS65595 BGI65595:BGO65595 BQE65595:BQK65595 CAA65595:CAG65595 CJW65595:CKC65595 CTS65595:CTY65595 DDO65595:DDU65595 DNK65595:DNQ65595 DXG65595:DXM65595 EHC65595:EHI65595 EQY65595:ERE65595 FAU65595:FBA65595 FKQ65595:FKW65595 FUM65595:FUS65595 GEI65595:GEO65595 GOE65595:GOK65595 GYA65595:GYG65595 HHW65595:HIC65595 HRS65595:HRY65595 IBO65595:IBU65595 ILK65595:ILQ65595 IVG65595:IVM65595 JFC65595:JFI65595 JOY65595:JPE65595 JYU65595:JZA65595 KIQ65595:KIW65595 KSM65595:KSS65595 LCI65595:LCO65595 LME65595:LMK65595 LWA65595:LWG65595 MFW65595:MGC65595 MPS65595:MPY65595 MZO65595:MZU65595 NJK65595:NJQ65595 NTG65595:NTM65595 ODC65595:ODI65595 OMY65595:ONE65595 OWU65595:OXA65595 PGQ65595:PGW65595 PQM65595:PQS65595 QAI65595:QAO65595 QKE65595:QKK65595 QUA65595:QUG65595 RDW65595:REC65595 RNS65595:RNY65595 RXO65595:RXU65595 SHK65595:SHQ65595 SRG65595:SRM65595 TBC65595:TBI65595 TKY65595:TLE65595 TUU65595:TVA65595 UEQ65595:UEW65595 UOM65595:UOS65595 UYI65595:UYO65595 VIE65595:VIK65595 VSA65595:VSG65595 WBW65595:WCC65595 WLS65595:WLY65595 WVO65595:WVU65595 G131131:M131131 JC131131:JI131131 SY131131:TE131131 ACU131131:ADA131131 AMQ131131:AMW131131 AWM131131:AWS131131 BGI131131:BGO131131 BQE131131:BQK131131 CAA131131:CAG131131 CJW131131:CKC131131 CTS131131:CTY131131 DDO131131:DDU131131 DNK131131:DNQ131131 DXG131131:DXM131131 EHC131131:EHI131131 EQY131131:ERE131131 FAU131131:FBA131131 FKQ131131:FKW131131 FUM131131:FUS131131 GEI131131:GEO131131 GOE131131:GOK131131 GYA131131:GYG131131 HHW131131:HIC131131 HRS131131:HRY131131 IBO131131:IBU131131 ILK131131:ILQ131131 IVG131131:IVM131131 JFC131131:JFI131131 JOY131131:JPE131131 JYU131131:JZA131131 KIQ131131:KIW131131 KSM131131:KSS131131 LCI131131:LCO131131 LME131131:LMK131131 LWA131131:LWG131131 MFW131131:MGC131131 MPS131131:MPY131131 MZO131131:MZU131131 NJK131131:NJQ131131 NTG131131:NTM131131 ODC131131:ODI131131 OMY131131:ONE131131 OWU131131:OXA131131 PGQ131131:PGW131131 PQM131131:PQS131131 QAI131131:QAO131131 QKE131131:QKK131131 QUA131131:QUG131131 RDW131131:REC131131 RNS131131:RNY131131 RXO131131:RXU131131 SHK131131:SHQ131131 SRG131131:SRM131131 TBC131131:TBI131131 TKY131131:TLE131131 TUU131131:TVA131131 UEQ131131:UEW131131 UOM131131:UOS131131 UYI131131:UYO131131 VIE131131:VIK131131 VSA131131:VSG131131 WBW131131:WCC131131 WLS131131:WLY131131 WVO131131:WVU131131 G196667:M196667 JC196667:JI196667 SY196667:TE196667 ACU196667:ADA196667 AMQ196667:AMW196667 AWM196667:AWS196667 BGI196667:BGO196667 BQE196667:BQK196667 CAA196667:CAG196667 CJW196667:CKC196667 CTS196667:CTY196667 DDO196667:DDU196667 DNK196667:DNQ196667 DXG196667:DXM196667 EHC196667:EHI196667 EQY196667:ERE196667 FAU196667:FBA196667 FKQ196667:FKW196667 FUM196667:FUS196667 GEI196667:GEO196667 GOE196667:GOK196667 GYA196667:GYG196667 HHW196667:HIC196667 HRS196667:HRY196667 IBO196667:IBU196667 ILK196667:ILQ196667 IVG196667:IVM196667 JFC196667:JFI196667 JOY196667:JPE196667 JYU196667:JZA196667 KIQ196667:KIW196667 KSM196667:KSS196667 LCI196667:LCO196667 LME196667:LMK196667 LWA196667:LWG196667 MFW196667:MGC196667 MPS196667:MPY196667 MZO196667:MZU196667 NJK196667:NJQ196667 NTG196667:NTM196667 ODC196667:ODI196667 OMY196667:ONE196667 OWU196667:OXA196667 PGQ196667:PGW196667 PQM196667:PQS196667 QAI196667:QAO196667 QKE196667:QKK196667 QUA196667:QUG196667 RDW196667:REC196667 RNS196667:RNY196667 RXO196667:RXU196667 SHK196667:SHQ196667 SRG196667:SRM196667 TBC196667:TBI196667 TKY196667:TLE196667 TUU196667:TVA196667 UEQ196667:UEW196667 UOM196667:UOS196667 UYI196667:UYO196667 VIE196667:VIK196667 VSA196667:VSG196667 WBW196667:WCC196667 WLS196667:WLY196667 WVO196667:WVU196667 G262203:M262203 JC262203:JI262203 SY262203:TE262203 ACU262203:ADA262203 AMQ262203:AMW262203 AWM262203:AWS262203 BGI262203:BGO262203 BQE262203:BQK262203 CAA262203:CAG262203 CJW262203:CKC262203 CTS262203:CTY262203 DDO262203:DDU262203 DNK262203:DNQ262203 DXG262203:DXM262203 EHC262203:EHI262203 EQY262203:ERE262203 FAU262203:FBA262203 FKQ262203:FKW262203 FUM262203:FUS262203 GEI262203:GEO262203 GOE262203:GOK262203 GYA262203:GYG262203 HHW262203:HIC262203 HRS262203:HRY262203 IBO262203:IBU262203 ILK262203:ILQ262203 IVG262203:IVM262203 JFC262203:JFI262203 JOY262203:JPE262203 JYU262203:JZA262203 KIQ262203:KIW262203 KSM262203:KSS262203 LCI262203:LCO262203 LME262203:LMK262203 LWA262203:LWG262203 MFW262203:MGC262203 MPS262203:MPY262203 MZO262203:MZU262203 NJK262203:NJQ262203 NTG262203:NTM262203 ODC262203:ODI262203 OMY262203:ONE262203 OWU262203:OXA262203 PGQ262203:PGW262203 PQM262203:PQS262203 QAI262203:QAO262203 QKE262203:QKK262203 QUA262203:QUG262203 RDW262203:REC262203 RNS262203:RNY262203 RXO262203:RXU262203 SHK262203:SHQ262203 SRG262203:SRM262203 TBC262203:TBI262203 TKY262203:TLE262203 TUU262203:TVA262203 UEQ262203:UEW262203 UOM262203:UOS262203 UYI262203:UYO262203 VIE262203:VIK262203 VSA262203:VSG262203 WBW262203:WCC262203 WLS262203:WLY262203 WVO262203:WVU262203 G327739:M327739 JC327739:JI327739 SY327739:TE327739 ACU327739:ADA327739 AMQ327739:AMW327739 AWM327739:AWS327739 BGI327739:BGO327739 BQE327739:BQK327739 CAA327739:CAG327739 CJW327739:CKC327739 CTS327739:CTY327739 DDO327739:DDU327739 DNK327739:DNQ327739 DXG327739:DXM327739 EHC327739:EHI327739 EQY327739:ERE327739 FAU327739:FBA327739 FKQ327739:FKW327739 FUM327739:FUS327739 GEI327739:GEO327739 GOE327739:GOK327739 GYA327739:GYG327739 HHW327739:HIC327739 HRS327739:HRY327739 IBO327739:IBU327739 ILK327739:ILQ327739 IVG327739:IVM327739 JFC327739:JFI327739 JOY327739:JPE327739 JYU327739:JZA327739 KIQ327739:KIW327739 KSM327739:KSS327739 LCI327739:LCO327739 LME327739:LMK327739 LWA327739:LWG327739 MFW327739:MGC327739 MPS327739:MPY327739 MZO327739:MZU327739 NJK327739:NJQ327739 NTG327739:NTM327739 ODC327739:ODI327739 OMY327739:ONE327739 OWU327739:OXA327739 PGQ327739:PGW327739 PQM327739:PQS327739 QAI327739:QAO327739 QKE327739:QKK327739 QUA327739:QUG327739 RDW327739:REC327739 RNS327739:RNY327739 RXO327739:RXU327739 SHK327739:SHQ327739 SRG327739:SRM327739 TBC327739:TBI327739 TKY327739:TLE327739 TUU327739:TVA327739 UEQ327739:UEW327739 UOM327739:UOS327739 UYI327739:UYO327739 VIE327739:VIK327739 VSA327739:VSG327739 WBW327739:WCC327739 WLS327739:WLY327739 WVO327739:WVU327739 G393275:M393275 JC393275:JI393275 SY393275:TE393275 ACU393275:ADA393275 AMQ393275:AMW393275 AWM393275:AWS393275 BGI393275:BGO393275 BQE393275:BQK393275 CAA393275:CAG393275 CJW393275:CKC393275 CTS393275:CTY393275 DDO393275:DDU393275 DNK393275:DNQ393275 DXG393275:DXM393275 EHC393275:EHI393275 EQY393275:ERE393275 FAU393275:FBA393275 FKQ393275:FKW393275 FUM393275:FUS393275 GEI393275:GEO393275 GOE393275:GOK393275 GYA393275:GYG393275 HHW393275:HIC393275 HRS393275:HRY393275 IBO393275:IBU393275 ILK393275:ILQ393275 IVG393275:IVM393275 JFC393275:JFI393275 JOY393275:JPE393275 JYU393275:JZA393275 KIQ393275:KIW393275 KSM393275:KSS393275 LCI393275:LCO393275 LME393275:LMK393275 LWA393275:LWG393275 MFW393275:MGC393275 MPS393275:MPY393275 MZO393275:MZU393275 NJK393275:NJQ393275 NTG393275:NTM393275 ODC393275:ODI393275 OMY393275:ONE393275 OWU393275:OXA393275 PGQ393275:PGW393275 PQM393275:PQS393275 QAI393275:QAO393275 QKE393275:QKK393275 QUA393275:QUG393275 RDW393275:REC393275 RNS393275:RNY393275 RXO393275:RXU393275 SHK393275:SHQ393275 SRG393275:SRM393275 TBC393275:TBI393275 TKY393275:TLE393275 TUU393275:TVA393275 UEQ393275:UEW393275 UOM393275:UOS393275 UYI393275:UYO393275 VIE393275:VIK393275 VSA393275:VSG393275 WBW393275:WCC393275 WLS393275:WLY393275 WVO393275:WVU393275 G458811:M458811 JC458811:JI458811 SY458811:TE458811 ACU458811:ADA458811 AMQ458811:AMW458811 AWM458811:AWS458811 BGI458811:BGO458811 BQE458811:BQK458811 CAA458811:CAG458811 CJW458811:CKC458811 CTS458811:CTY458811 DDO458811:DDU458811 DNK458811:DNQ458811 DXG458811:DXM458811 EHC458811:EHI458811 EQY458811:ERE458811 FAU458811:FBA458811 FKQ458811:FKW458811 FUM458811:FUS458811 GEI458811:GEO458811 GOE458811:GOK458811 GYA458811:GYG458811 HHW458811:HIC458811 HRS458811:HRY458811 IBO458811:IBU458811 ILK458811:ILQ458811 IVG458811:IVM458811 JFC458811:JFI458811 JOY458811:JPE458811 JYU458811:JZA458811 KIQ458811:KIW458811 KSM458811:KSS458811 LCI458811:LCO458811 LME458811:LMK458811 LWA458811:LWG458811 MFW458811:MGC458811 MPS458811:MPY458811 MZO458811:MZU458811 NJK458811:NJQ458811 NTG458811:NTM458811 ODC458811:ODI458811 OMY458811:ONE458811 OWU458811:OXA458811 PGQ458811:PGW458811 PQM458811:PQS458811 QAI458811:QAO458811 QKE458811:QKK458811 QUA458811:QUG458811 RDW458811:REC458811 RNS458811:RNY458811 RXO458811:RXU458811 SHK458811:SHQ458811 SRG458811:SRM458811 TBC458811:TBI458811 TKY458811:TLE458811 TUU458811:TVA458811 UEQ458811:UEW458811 UOM458811:UOS458811 UYI458811:UYO458811 VIE458811:VIK458811 VSA458811:VSG458811 WBW458811:WCC458811 WLS458811:WLY458811 WVO458811:WVU458811 G524347:M524347 JC524347:JI524347 SY524347:TE524347 ACU524347:ADA524347 AMQ524347:AMW524347 AWM524347:AWS524347 BGI524347:BGO524347 BQE524347:BQK524347 CAA524347:CAG524347 CJW524347:CKC524347 CTS524347:CTY524347 DDO524347:DDU524347 DNK524347:DNQ524347 DXG524347:DXM524347 EHC524347:EHI524347 EQY524347:ERE524347 FAU524347:FBA524347 FKQ524347:FKW524347 FUM524347:FUS524347 GEI524347:GEO524347 GOE524347:GOK524347 GYA524347:GYG524347 HHW524347:HIC524347 HRS524347:HRY524347 IBO524347:IBU524347 ILK524347:ILQ524347 IVG524347:IVM524347 JFC524347:JFI524347 JOY524347:JPE524347 JYU524347:JZA524347 KIQ524347:KIW524347 KSM524347:KSS524347 LCI524347:LCO524347 LME524347:LMK524347 LWA524347:LWG524347 MFW524347:MGC524347 MPS524347:MPY524347 MZO524347:MZU524347 NJK524347:NJQ524347 NTG524347:NTM524347 ODC524347:ODI524347 OMY524347:ONE524347 OWU524347:OXA524347 PGQ524347:PGW524347 PQM524347:PQS524347 QAI524347:QAO524347 QKE524347:QKK524347 QUA524347:QUG524347 RDW524347:REC524347 RNS524347:RNY524347 RXO524347:RXU524347 SHK524347:SHQ524347 SRG524347:SRM524347 TBC524347:TBI524347 TKY524347:TLE524347 TUU524347:TVA524347 UEQ524347:UEW524347 UOM524347:UOS524347 UYI524347:UYO524347 VIE524347:VIK524347 VSA524347:VSG524347 WBW524347:WCC524347 WLS524347:WLY524347 WVO524347:WVU524347 G589883:M589883 JC589883:JI589883 SY589883:TE589883 ACU589883:ADA589883 AMQ589883:AMW589883 AWM589883:AWS589883 BGI589883:BGO589883 BQE589883:BQK589883 CAA589883:CAG589883 CJW589883:CKC589883 CTS589883:CTY589883 DDO589883:DDU589883 DNK589883:DNQ589883 DXG589883:DXM589883 EHC589883:EHI589883 EQY589883:ERE589883 FAU589883:FBA589883 FKQ589883:FKW589883 FUM589883:FUS589883 GEI589883:GEO589883 GOE589883:GOK589883 GYA589883:GYG589883 HHW589883:HIC589883 HRS589883:HRY589883 IBO589883:IBU589883 ILK589883:ILQ589883 IVG589883:IVM589883 JFC589883:JFI589883 JOY589883:JPE589883 JYU589883:JZA589883 KIQ589883:KIW589883 KSM589883:KSS589883 LCI589883:LCO589883 LME589883:LMK589883 LWA589883:LWG589883 MFW589883:MGC589883 MPS589883:MPY589883 MZO589883:MZU589883 NJK589883:NJQ589883 NTG589883:NTM589883 ODC589883:ODI589883 OMY589883:ONE589883 OWU589883:OXA589883 PGQ589883:PGW589883 PQM589883:PQS589883 QAI589883:QAO589883 QKE589883:QKK589883 QUA589883:QUG589883 RDW589883:REC589883 RNS589883:RNY589883 RXO589883:RXU589883 SHK589883:SHQ589883 SRG589883:SRM589883 TBC589883:TBI589883 TKY589883:TLE589883 TUU589883:TVA589883 UEQ589883:UEW589883 UOM589883:UOS589883 UYI589883:UYO589883 VIE589883:VIK589883 VSA589883:VSG589883 WBW589883:WCC589883 WLS589883:WLY589883 WVO589883:WVU589883 G655419:M655419 JC655419:JI655419 SY655419:TE655419 ACU655419:ADA655419 AMQ655419:AMW655419 AWM655419:AWS655419 BGI655419:BGO655419 BQE655419:BQK655419 CAA655419:CAG655419 CJW655419:CKC655419 CTS655419:CTY655419 DDO655419:DDU655419 DNK655419:DNQ655419 DXG655419:DXM655419 EHC655419:EHI655419 EQY655419:ERE655419 FAU655419:FBA655419 FKQ655419:FKW655419 FUM655419:FUS655419 GEI655419:GEO655419 GOE655419:GOK655419 GYA655419:GYG655419 HHW655419:HIC655419 HRS655419:HRY655419 IBO655419:IBU655419 ILK655419:ILQ655419 IVG655419:IVM655419 JFC655419:JFI655419 JOY655419:JPE655419 JYU655419:JZA655419 KIQ655419:KIW655419 KSM655419:KSS655419 LCI655419:LCO655419 LME655419:LMK655419 LWA655419:LWG655419 MFW655419:MGC655419 MPS655419:MPY655419 MZO655419:MZU655419 NJK655419:NJQ655419 NTG655419:NTM655419 ODC655419:ODI655419 OMY655419:ONE655419 OWU655419:OXA655419 PGQ655419:PGW655419 PQM655419:PQS655419 QAI655419:QAO655419 QKE655419:QKK655419 QUA655419:QUG655419 RDW655419:REC655419 RNS655419:RNY655419 RXO655419:RXU655419 SHK655419:SHQ655419 SRG655419:SRM655419 TBC655419:TBI655419 TKY655419:TLE655419 TUU655419:TVA655419 UEQ655419:UEW655419 UOM655419:UOS655419 UYI655419:UYO655419 VIE655419:VIK655419 VSA655419:VSG655419 WBW655419:WCC655419 WLS655419:WLY655419 WVO655419:WVU655419 G720955:M720955 JC720955:JI720955 SY720955:TE720955 ACU720955:ADA720955 AMQ720955:AMW720955 AWM720955:AWS720955 BGI720955:BGO720955 BQE720955:BQK720955 CAA720955:CAG720955 CJW720955:CKC720955 CTS720955:CTY720955 DDO720955:DDU720955 DNK720955:DNQ720955 DXG720955:DXM720955 EHC720955:EHI720955 EQY720955:ERE720955 FAU720955:FBA720955 FKQ720955:FKW720955 FUM720955:FUS720955 GEI720955:GEO720955 GOE720955:GOK720955 GYA720955:GYG720955 HHW720955:HIC720955 HRS720955:HRY720955 IBO720955:IBU720955 ILK720955:ILQ720955 IVG720955:IVM720955 JFC720955:JFI720955 JOY720955:JPE720955 JYU720955:JZA720955 KIQ720955:KIW720955 KSM720955:KSS720955 LCI720955:LCO720955 LME720955:LMK720955 LWA720955:LWG720955 MFW720955:MGC720955 MPS720955:MPY720955 MZO720955:MZU720955 NJK720955:NJQ720955 NTG720955:NTM720955 ODC720955:ODI720955 OMY720955:ONE720955 OWU720955:OXA720955 PGQ720955:PGW720955 PQM720955:PQS720955 QAI720955:QAO720955 QKE720955:QKK720955 QUA720955:QUG720955 RDW720955:REC720955 RNS720955:RNY720955 RXO720955:RXU720955 SHK720955:SHQ720955 SRG720955:SRM720955 TBC720955:TBI720955 TKY720955:TLE720955 TUU720955:TVA720955 UEQ720955:UEW720955 UOM720955:UOS720955 UYI720955:UYO720955 VIE720955:VIK720955 VSA720955:VSG720955 WBW720955:WCC720955 WLS720955:WLY720955 WVO720955:WVU720955 G786491:M786491 JC786491:JI786491 SY786491:TE786491 ACU786491:ADA786491 AMQ786491:AMW786491 AWM786491:AWS786491 BGI786491:BGO786491 BQE786491:BQK786491 CAA786491:CAG786491 CJW786491:CKC786491 CTS786491:CTY786491 DDO786491:DDU786491 DNK786491:DNQ786491 DXG786491:DXM786491 EHC786491:EHI786491 EQY786491:ERE786491 FAU786491:FBA786491 FKQ786491:FKW786491 FUM786491:FUS786491 GEI786491:GEO786491 GOE786491:GOK786491 GYA786491:GYG786491 HHW786491:HIC786491 HRS786491:HRY786491 IBO786491:IBU786491 ILK786491:ILQ786491 IVG786491:IVM786491 JFC786491:JFI786491 JOY786491:JPE786491 JYU786491:JZA786491 KIQ786491:KIW786491 KSM786491:KSS786491 LCI786491:LCO786491 LME786491:LMK786491 LWA786491:LWG786491 MFW786491:MGC786491 MPS786491:MPY786491 MZO786491:MZU786491 NJK786491:NJQ786491 NTG786491:NTM786491 ODC786491:ODI786491 OMY786491:ONE786491 OWU786491:OXA786491 PGQ786491:PGW786491 PQM786491:PQS786491 QAI786491:QAO786491 QKE786491:QKK786491 QUA786491:QUG786491 RDW786491:REC786491 RNS786491:RNY786491 RXO786491:RXU786491 SHK786491:SHQ786491 SRG786491:SRM786491 TBC786491:TBI786491 TKY786491:TLE786491 TUU786491:TVA786491 UEQ786491:UEW786491 UOM786491:UOS786491 UYI786491:UYO786491 VIE786491:VIK786491 VSA786491:VSG786491 WBW786491:WCC786491 WLS786491:WLY786491 WVO786491:WVU786491 G852027:M852027 JC852027:JI852027 SY852027:TE852027 ACU852027:ADA852027 AMQ852027:AMW852027 AWM852027:AWS852027 BGI852027:BGO852027 BQE852027:BQK852027 CAA852027:CAG852027 CJW852027:CKC852027 CTS852027:CTY852027 DDO852027:DDU852027 DNK852027:DNQ852027 DXG852027:DXM852027 EHC852027:EHI852027 EQY852027:ERE852027 FAU852027:FBA852027 FKQ852027:FKW852027 FUM852027:FUS852027 GEI852027:GEO852027 GOE852027:GOK852027 GYA852027:GYG852027 HHW852027:HIC852027 HRS852027:HRY852027 IBO852027:IBU852027 ILK852027:ILQ852027 IVG852027:IVM852027 JFC852027:JFI852027 JOY852027:JPE852027 JYU852027:JZA852027 KIQ852027:KIW852027 KSM852027:KSS852027 LCI852027:LCO852027 LME852027:LMK852027 LWA852027:LWG852027 MFW852027:MGC852027 MPS852027:MPY852027 MZO852027:MZU852027 NJK852027:NJQ852027 NTG852027:NTM852027 ODC852027:ODI852027 OMY852027:ONE852027 OWU852027:OXA852027 PGQ852027:PGW852027 PQM852027:PQS852027 QAI852027:QAO852027 QKE852027:QKK852027 QUA852027:QUG852027 RDW852027:REC852027 RNS852027:RNY852027 RXO852027:RXU852027 SHK852027:SHQ852027 SRG852027:SRM852027 TBC852027:TBI852027 TKY852027:TLE852027 TUU852027:TVA852027 UEQ852027:UEW852027 UOM852027:UOS852027 UYI852027:UYO852027 VIE852027:VIK852027 VSA852027:VSG852027 WBW852027:WCC852027 WLS852027:WLY852027 WVO852027:WVU852027 G917563:M917563 JC917563:JI917563 SY917563:TE917563 ACU917563:ADA917563 AMQ917563:AMW917563 AWM917563:AWS917563 BGI917563:BGO917563 BQE917563:BQK917563 CAA917563:CAG917563 CJW917563:CKC917563 CTS917563:CTY917563 DDO917563:DDU917563 DNK917563:DNQ917563 DXG917563:DXM917563 EHC917563:EHI917563 EQY917563:ERE917563 FAU917563:FBA917563 FKQ917563:FKW917563 FUM917563:FUS917563 GEI917563:GEO917563 GOE917563:GOK917563 GYA917563:GYG917563 HHW917563:HIC917563 HRS917563:HRY917563 IBO917563:IBU917563 ILK917563:ILQ917563 IVG917563:IVM917563 JFC917563:JFI917563 JOY917563:JPE917563 JYU917563:JZA917563 KIQ917563:KIW917563 KSM917563:KSS917563 LCI917563:LCO917563 LME917563:LMK917563 LWA917563:LWG917563 MFW917563:MGC917563 MPS917563:MPY917563 MZO917563:MZU917563 NJK917563:NJQ917563 NTG917563:NTM917563 ODC917563:ODI917563 OMY917563:ONE917563 OWU917563:OXA917563 PGQ917563:PGW917563 PQM917563:PQS917563 QAI917563:QAO917563 QKE917563:QKK917563 QUA917563:QUG917563 RDW917563:REC917563 RNS917563:RNY917563 RXO917563:RXU917563 SHK917563:SHQ917563 SRG917563:SRM917563 TBC917563:TBI917563 TKY917563:TLE917563 TUU917563:TVA917563 UEQ917563:UEW917563 UOM917563:UOS917563 UYI917563:UYO917563 VIE917563:VIK917563 VSA917563:VSG917563 WBW917563:WCC917563 WLS917563:WLY917563 WVO917563:WVU917563 G983099:M983099 JC983099:JI983099 SY983099:TE983099 ACU983099:ADA983099 AMQ983099:AMW983099 AWM983099:AWS983099 BGI983099:BGO983099 BQE983099:BQK983099 CAA983099:CAG983099 CJW983099:CKC983099 CTS983099:CTY983099 DDO983099:DDU983099 DNK983099:DNQ983099 DXG983099:DXM983099 EHC983099:EHI983099 EQY983099:ERE983099 FAU983099:FBA983099 FKQ983099:FKW983099 FUM983099:FUS983099 GEI983099:GEO983099 GOE983099:GOK983099 GYA983099:GYG983099 HHW983099:HIC983099 HRS983099:HRY983099 IBO983099:IBU983099 ILK983099:ILQ983099 IVG983099:IVM983099 JFC983099:JFI983099 JOY983099:JPE983099 JYU983099:JZA983099 KIQ983099:KIW983099 KSM983099:KSS983099 LCI983099:LCO983099 LME983099:LMK983099 LWA983099:LWG983099 MFW983099:MGC983099 MPS983099:MPY983099 MZO983099:MZU983099 NJK983099:NJQ983099 NTG983099:NTM983099 ODC983099:ODI983099 OMY983099:ONE983099 OWU983099:OXA983099 PGQ983099:PGW983099 PQM983099:PQS983099 QAI983099:QAO983099 QKE983099:QKK983099 QUA983099:QUG983099 RDW983099:REC983099 RNS983099:RNY983099 RXO983099:RXU983099 SHK983099:SHQ983099 SRG983099:SRM983099 TBC983099:TBI983099 TKY983099:TLE983099 TUU983099:TVA983099 UEQ983099:UEW983099 UOM983099:UOS983099 UYI983099:UYO983099 VIE983099:VIK983099 VSA983099:VSG983099 WBW983099:WCC983099 WLS983099:WLY983099 WVO983099:WVU983099 G64 JC64 SY64 ACU64 AMQ64 AWM64 BGI64 BQE64 CAA64 CJW64 CTS64 DDO64 DNK64 DXG64 EHC64 EQY64 FAU64 FKQ64 FUM64 GEI64 GOE64 GYA64 HHW64 HRS64 IBO64 ILK64 IVG64 JFC64 JOY64 JYU64 KIQ64 KSM64 LCI64 LME64 LWA64 MFW64 MPS64 MZO64 NJK64 NTG64 ODC64 OMY64 OWU64 PGQ64 PQM64 QAI64 QKE64 QUA64 RDW64 RNS64 RXO64 SHK64 SRG64 TBC64 TKY64 TUU64 UEQ64 UOM64 UYI64 VIE64 VSA64 WBW64 WLS64 WVO64 G65606 JC65606 SY65606 ACU65606 AMQ65606 AWM65606 BGI65606 BQE65606 CAA65606 CJW65606 CTS65606 DDO65606 DNK65606 DXG65606 EHC65606 EQY65606 FAU65606 FKQ65606 FUM65606 GEI65606 GOE65606 GYA65606 HHW65606 HRS65606 IBO65606 ILK65606 IVG65606 JFC65606 JOY65606 JYU65606 KIQ65606 KSM65606 LCI65606 LME65606 LWA65606 MFW65606 MPS65606 MZO65606 NJK65606 NTG65606 ODC65606 OMY65606 OWU65606 PGQ65606 PQM65606 QAI65606 QKE65606 QUA65606 RDW65606 RNS65606 RXO65606 SHK65606 SRG65606 TBC65606 TKY65606 TUU65606 UEQ65606 UOM65606 UYI65606 VIE65606 VSA65606 WBW65606 WLS65606 WVO65606 G131142 JC131142 SY131142 ACU131142 AMQ131142 AWM131142 BGI131142 BQE131142 CAA131142 CJW131142 CTS131142 DDO131142 DNK131142 DXG131142 EHC131142 EQY131142 FAU131142 FKQ131142 FUM131142 GEI131142 GOE131142 GYA131142 HHW131142 HRS131142 IBO131142 ILK131142 IVG131142 JFC131142 JOY131142 JYU131142 KIQ131142 KSM131142 LCI131142 LME131142 LWA131142 MFW131142 MPS131142 MZO131142 NJK131142 NTG131142 ODC131142 OMY131142 OWU131142 PGQ131142 PQM131142 QAI131142 QKE131142 QUA131142 RDW131142 RNS131142 RXO131142 SHK131142 SRG131142 TBC131142 TKY131142 TUU131142 UEQ131142 UOM131142 UYI131142 VIE131142 VSA131142 WBW131142 WLS131142 WVO131142 G196678 JC196678 SY196678 ACU196678 AMQ196678 AWM196678 BGI196678 BQE196678 CAA196678 CJW196678 CTS196678 DDO196678 DNK196678 DXG196678 EHC196678 EQY196678 FAU196678 FKQ196678 FUM196678 GEI196678 GOE196678 GYA196678 HHW196678 HRS196678 IBO196678 ILK196678 IVG196678 JFC196678 JOY196678 JYU196678 KIQ196678 KSM196678 LCI196678 LME196678 LWA196678 MFW196678 MPS196678 MZO196678 NJK196678 NTG196678 ODC196678 OMY196678 OWU196678 PGQ196678 PQM196678 QAI196678 QKE196678 QUA196678 RDW196678 RNS196678 RXO196678 SHK196678 SRG196678 TBC196678 TKY196678 TUU196678 UEQ196678 UOM196678 UYI196678 VIE196678 VSA196678 WBW196678 WLS196678 WVO196678 G262214 JC262214 SY262214 ACU262214 AMQ262214 AWM262214 BGI262214 BQE262214 CAA262214 CJW262214 CTS262214 DDO262214 DNK262214 DXG262214 EHC262214 EQY262214 FAU262214 FKQ262214 FUM262214 GEI262214 GOE262214 GYA262214 HHW262214 HRS262214 IBO262214 ILK262214 IVG262214 JFC262214 JOY262214 JYU262214 KIQ262214 KSM262214 LCI262214 LME262214 LWA262214 MFW262214 MPS262214 MZO262214 NJK262214 NTG262214 ODC262214 OMY262214 OWU262214 PGQ262214 PQM262214 QAI262214 QKE262214 QUA262214 RDW262214 RNS262214 RXO262214 SHK262214 SRG262214 TBC262214 TKY262214 TUU262214 UEQ262214 UOM262214 UYI262214 VIE262214 VSA262214 WBW262214 WLS262214 WVO262214 G327750 JC327750 SY327750 ACU327750 AMQ327750 AWM327750 BGI327750 BQE327750 CAA327750 CJW327750 CTS327750 DDO327750 DNK327750 DXG327750 EHC327750 EQY327750 FAU327750 FKQ327750 FUM327750 GEI327750 GOE327750 GYA327750 HHW327750 HRS327750 IBO327750 ILK327750 IVG327750 JFC327750 JOY327750 JYU327750 KIQ327750 KSM327750 LCI327750 LME327750 LWA327750 MFW327750 MPS327750 MZO327750 NJK327750 NTG327750 ODC327750 OMY327750 OWU327750 PGQ327750 PQM327750 QAI327750 QKE327750 QUA327750 RDW327750 RNS327750 RXO327750 SHK327750 SRG327750 TBC327750 TKY327750 TUU327750 UEQ327750 UOM327750 UYI327750 VIE327750 VSA327750 WBW327750 WLS327750 WVO327750 G393286 JC393286 SY393286 ACU393286 AMQ393286 AWM393286 BGI393286 BQE393286 CAA393286 CJW393286 CTS393286 DDO393286 DNK393286 DXG393286 EHC393286 EQY393286 FAU393286 FKQ393286 FUM393286 GEI393286 GOE393286 GYA393286 HHW393286 HRS393286 IBO393286 ILK393286 IVG393286 JFC393286 JOY393286 JYU393286 KIQ393286 KSM393286 LCI393286 LME393286 LWA393286 MFW393286 MPS393286 MZO393286 NJK393286 NTG393286 ODC393286 OMY393286 OWU393286 PGQ393286 PQM393286 QAI393286 QKE393286 QUA393286 RDW393286 RNS393286 RXO393286 SHK393286 SRG393286 TBC393286 TKY393286 TUU393286 UEQ393286 UOM393286 UYI393286 VIE393286 VSA393286 WBW393286 WLS393286 WVO393286 G458822 JC458822 SY458822 ACU458822 AMQ458822 AWM458822 BGI458822 BQE458822 CAA458822 CJW458822 CTS458822 DDO458822 DNK458822 DXG458822 EHC458822 EQY458822 FAU458822 FKQ458822 FUM458822 GEI458822 GOE458822 GYA458822 HHW458822 HRS458822 IBO458822 ILK458822 IVG458822 JFC458822 JOY458822 JYU458822 KIQ458822 KSM458822 LCI458822 LME458822 LWA458822 MFW458822 MPS458822 MZO458822 NJK458822 NTG458822 ODC458822 OMY458822 OWU458822 PGQ458822 PQM458822 QAI458822 QKE458822 QUA458822 RDW458822 RNS458822 RXO458822 SHK458822 SRG458822 TBC458822 TKY458822 TUU458822 UEQ458822 UOM458822 UYI458822 VIE458822 VSA458822 WBW458822 WLS458822 WVO458822 G524358 JC524358 SY524358 ACU524358 AMQ524358 AWM524358 BGI524358 BQE524358 CAA524358 CJW524358 CTS524358 DDO524358 DNK524358 DXG524358 EHC524358 EQY524358 FAU524358 FKQ524358 FUM524358 GEI524358 GOE524358 GYA524358 HHW524358 HRS524358 IBO524358 ILK524358 IVG524358 JFC524358 JOY524358 JYU524358 KIQ524358 KSM524358 LCI524358 LME524358 LWA524358 MFW524358 MPS524358 MZO524358 NJK524358 NTG524358 ODC524358 OMY524358 OWU524358 PGQ524358 PQM524358 QAI524358 QKE524358 QUA524358 RDW524358 RNS524358 RXO524358 SHK524358 SRG524358 TBC524358 TKY524358 TUU524358 UEQ524358 UOM524358 UYI524358 VIE524358 VSA524358 WBW524358 WLS524358 WVO524358 G589894 JC589894 SY589894 ACU589894 AMQ589894 AWM589894 BGI589894 BQE589894 CAA589894 CJW589894 CTS589894 DDO589894 DNK589894 DXG589894 EHC589894 EQY589894 FAU589894 FKQ589894 FUM589894 GEI589894 GOE589894 GYA589894 HHW589894 HRS589894 IBO589894 ILK589894 IVG589894 JFC589894 JOY589894 JYU589894 KIQ589894 KSM589894 LCI589894 LME589894 LWA589894 MFW589894 MPS589894 MZO589894 NJK589894 NTG589894 ODC589894 OMY589894 OWU589894 PGQ589894 PQM589894 QAI589894 QKE589894 QUA589894 RDW589894 RNS589894 RXO589894 SHK589894 SRG589894 TBC589894 TKY589894 TUU589894 UEQ589894 UOM589894 UYI589894 VIE589894 VSA589894 WBW589894 WLS589894 WVO589894 G655430 JC655430 SY655430 ACU655430 AMQ655430 AWM655430 BGI655430 BQE655430 CAA655430 CJW655430 CTS655430 DDO655430 DNK655430 DXG655430 EHC655430 EQY655430 FAU655430 FKQ655430 FUM655430 GEI655430 GOE655430 GYA655430 HHW655430 HRS655430 IBO655430 ILK655430 IVG655430 JFC655430 JOY655430 JYU655430 KIQ655430 KSM655430 LCI655430 LME655430 LWA655430 MFW655430 MPS655430 MZO655430 NJK655430 NTG655430 ODC655430 OMY655430 OWU655430 PGQ655430 PQM655430 QAI655430 QKE655430 QUA655430 RDW655430 RNS655430 RXO655430 SHK655430 SRG655430 TBC655430 TKY655430 TUU655430 UEQ655430 UOM655430 UYI655430 VIE655430 VSA655430 WBW655430 WLS655430 WVO655430 G720966 JC720966 SY720966 ACU720966 AMQ720966 AWM720966 BGI720966 BQE720966 CAA720966 CJW720966 CTS720966 DDO720966 DNK720966 DXG720966 EHC720966 EQY720966 FAU720966 FKQ720966 FUM720966 GEI720966 GOE720966 GYA720966 HHW720966 HRS720966 IBO720966 ILK720966 IVG720966 JFC720966 JOY720966 JYU720966 KIQ720966 KSM720966 LCI720966 LME720966 LWA720966 MFW720966 MPS720966 MZO720966 NJK720966 NTG720966 ODC720966 OMY720966 OWU720966 PGQ720966 PQM720966 QAI720966 QKE720966 QUA720966 RDW720966 RNS720966 RXO720966 SHK720966 SRG720966 TBC720966 TKY720966 TUU720966 UEQ720966 UOM720966 UYI720966 VIE720966 VSA720966 WBW720966 WLS720966 WVO720966 G786502 JC786502 SY786502 ACU786502 AMQ786502 AWM786502 BGI786502 BQE786502 CAA786502 CJW786502 CTS786502 DDO786502 DNK786502 DXG786502 EHC786502 EQY786502 FAU786502 FKQ786502 FUM786502 GEI786502 GOE786502 GYA786502 HHW786502 HRS786502 IBO786502 ILK786502 IVG786502 JFC786502 JOY786502 JYU786502 KIQ786502 KSM786502 LCI786502 LME786502 LWA786502 MFW786502 MPS786502 MZO786502 NJK786502 NTG786502 ODC786502 OMY786502 OWU786502 PGQ786502 PQM786502 QAI786502 QKE786502 QUA786502 RDW786502 RNS786502 RXO786502 SHK786502 SRG786502 TBC786502 TKY786502 TUU786502 UEQ786502 UOM786502 UYI786502 VIE786502 VSA786502 WBW786502 WLS786502 WVO786502 G852038 JC852038 SY852038 ACU852038 AMQ852038 AWM852038 BGI852038 BQE852038 CAA852038 CJW852038 CTS852038 DDO852038 DNK852038 DXG852038 EHC852038 EQY852038 FAU852038 FKQ852038 FUM852038 GEI852038 GOE852038 GYA852038 HHW852038 HRS852038 IBO852038 ILK852038 IVG852038 JFC852038 JOY852038 JYU852038 KIQ852038 KSM852038 LCI852038 LME852038 LWA852038 MFW852038 MPS852038 MZO852038 NJK852038 NTG852038 ODC852038 OMY852038 OWU852038 PGQ852038 PQM852038 QAI852038 QKE852038 QUA852038 RDW852038 RNS852038 RXO852038 SHK852038 SRG852038 TBC852038 TKY852038 TUU852038 UEQ852038 UOM852038 UYI852038 VIE852038 VSA852038 WBW852038 WLS852038 WVO852038 G917574 JC917574 SY917574 ACU917574 AMQ917574 AWM917574 BGI917574 BQE917574 CAA917574 CJW917574 CTS917574 DDO917574 DNK917574 DXG917574 EHC917574 EQY917574 FAU917574 FKQ917574 FUM917574 GEI917574 GOE917574 GYA917574 HHW917574 HRS917574 IBO917574 ILK917574 IVG917574 JFC917574 JOY917574 JYU917574 KIQ917574 KSM917574 LCI917574 LME917574 LWA917574 MFW917574 MPS917574 MZO917574 NJK917574 NTG917574 ODC917574 OMY917574 OWU917574 PGQ917574 PQM917574 QAI917574 QKE917574 QUA917574 RDW917574 RNS917574 RXO917574 SHK917574 SRG917574 TBC917574 TKY917574 TUU917574 UEQ917574 UOM917574 UYI917574 VIE917574 VSA917574 WBW917574 WLS917574 WVO917574 G983110 JC983110 SY983110 ACU983110 AMQ983110 AWM983110 BGI983110 BQE983110 CAA983110 CJW983110 CTS983110 DDO983110 DNK983110 DXG983110 EHC983110 EQY983110 FAU983110 FKQ983110 FUM983110 GEI983110 GOE983110 GYA983110 HHW983110 HRS983110 IBO983110 ILK983110 IVG983110 JFC983110 JOY983110 JYU983110 KIQ983110 KSM983110 LCI983110 LME983110 LWA983110 MFW983110 MPS983110 MZO983110 NJK983110 NTG983110 ODC983110 OMY983110 OWU983110 PGQ983110 PQM983110 QAI983110 QKE983110 QUA983110 RDW983110 RNS983110 RXO983110 SHK983110 SRG983110 TBC983110 TKY983110 TUU983110 UEQ983110 UOM983110 UYI983110 VIE983110 VSA983110 WBW983110 WLS983110 WVO983110 G51" xr:uid="{3154A5D8-8A01-4AEC-BB72-CB45D142C985}">
      <formula1>"Top of Hill, Bottom of Hill"</formula1>
    </dataValidation>
    <dataValidation type="list" allowBlank="1" showInputMessage="1" showErrorMessage="1" sqref="WVO983078:WVU983078 JC18:JI19 SY18:TE19 ACU18:ADA19 AMQ18:AMW19 AWM18:AWS19 BGI18:BGO19 BQE18:BQK19 CAA18:CAG19 CJW18:CKC19 CTS18:CTY19 DDO18:DDU19 DNK18:DNQ19 DXG18:DXM19 EHC18:EHI19 EQY18:ERE19 FAU18:FBA19 FKQ18:FKW19 FUM18:FUS19 GEI18:GEO19 GOE18:GOK19 GYA18:GYG19 HHW18:HIC19 HRS18:HRY19 IBO18:IBU19 ILK18:ILQ19 IVG18:IVM19 JFC18:JFI19 JOY18:JPE19 JYU18:JZA19 KIQ18:KIW19 KSM18:KSS19 LCI18:LCO19 LME18:LMK19 LWA18:LWG19 MFW18:MGC19 MPS18:MPY19 MZO18:MZU19 NJK18:NJQ19 NTG18:NTM19 ODC18:ODI19 OMY18:ONE19 OWU18:OXA19 PGQ18:PGW19 PQM18:PQS19 QAI18:QAO19 QKE18:QKK19 QUA18:QUG19 RDW18:REC19 RNS18:RNY19 RXO18:RXU19 SHK18:SHQ19 SRG18:SRM19 TBC18:TBI19 TKY18:TLE19 TUU18:TVA19 UEQ18:UEW19 UOM18:UOS19 UYI18:UYO19 VIE18:VIK19 VSA18:VSG19 WBW18:WCC19 WLS18:WLY19 WVO18:WVU19 G65574:M65574 JC65574:JI65574 SY65574:TE65574 ACU65574:ADA65574 AMQ65574:AMW65574 AWM65574:AWS65574 BGI65574:BGO65574 BQE65574:BQK65574 CAA65574:CAG65574 CJW65574:CKC65574 CTS65574:CTY65574 DDO65574:DDU65574 DNK65574:DNQ65574 DXG65574:DXM65574 EHC65574:EHI65574 EQY65574:ERE65574 FAU65574:FBA65574 FKQ65574:FKW65574 FUM65574:FUS65574 GEI65574:GEO65574 GOE65574:GOK65574 GYA65574:GYG65574 HHW65574:HIC65574 HRS65574:HRY65574 IBO65574:IBU65574 ILK65574:ILQ65574 IVG65574:IVM65574 JFC65574:JFI65574 JOY65574:JPE65574 JYU65574:JZA65574 KIQ65574:KIW65574 KSM65574:KSS65574 LCI65574:LCO65574 LME65574:LMK65574 LWA65574:LWG65574 MFW65574:MGC65574 MPS65574:MPY65574 MZO65574:MZU65574 NJK65574:NJQ65574 NTG65574:NTM65574 ODC65574:ODI65574 OMY65574:ONE65574 OWU65574:OXA65574 PGQ65574:PGW65574 PQM65574:PQS65574 QAI65574:QAO65574 QKE65574:QKK65574 QUA65574:QUG65574 RDW65574:REC65574 RNS65574:RNY65574 RXO65574:RXU65574 SHK65574:SHQ65574 SRG65574:SRM65574 TBC65574:TBI65574 TKY65574:TLE65574 TUU65574:TVA65574 UEQ65574:UEW65574 UOM65574:UOS65574 UYI65574:UYO65574 VIE65574:VIK65574 VSA65574:VSG65574 WBW65574:WCC65574 WLS65574:WLY65574 WVO65574:WVU65574 G131110:M131110 JC131110:JI131110 SY131110:TE131110 ACU131110:ADA131110 AMQ131110:AMW131110 AWM131110:AWS131110 BGI131110:BGO131110 BQE131110:BQK131110 CAA131110:CAG131110 CJW131110:CKC131110 CTS131110:CTY131110 DDO131110:DDU131110 DNK131110:DNQ131110 DXG131110:DXM131110 EHC131110:EHI131110 EQY131110:ERE131110 FAU131110:FBA131110 FKQ131110:FKW131110 FUM131110:FUS131110 GEI131110:GEO131110 GOE131110:GOK131110 GYA131110:GYG131110 HHW131110:HIC131110 HRS131110:HRY131110 IBO131110:IBU131110 ILK131110:ILQ131110 IVG131110:IVM131110 JFC131110:JFI131110 JOY131110:JPE131110 JYU131110:JZA131110 KIQ131110:KIW131110 KSM131110:KSS131110 LCI131110:LCO131110 LME131110:LMK131110 LWA131110:LWG131110 MFW131110:MGC131110 MPS131110:MPY131110 MZO131110:MZU131110 NJK131110:NJQ131110 NTG131110:NTM131110 ODC131110:ODI131110 OMY131110:ONE131110 OWU131110:OXA131110 PGQ131110:PGW131110 PQM131110:PQS131110 QAI131110:QAO131110 QKE131110:QKK131110 QUA131110:QUG131110 RDW131110:REC131110 RNS131110:RNY131110 RXO131110:RXU131110 SHK131110:SHQ131110 SRG131110:SRM131110 TBC131110:TBI131110 TKY131110:TLE131110 TUU131110:TVA131110 UEQ131110:UEW131110 UOM131110:UOS131110 UYI131110:UYO131110 VIE131110:VIK131110 VSA131110:VSG131110 WBW131110:WCC131110 WLS131110:WLY131110 WVO131110:WVU131110 G196646:M196646 JC196646:JI196646 SY196646:TE196646 ACU196646:ADA196646 AMQ196646:AMW196646 AWM196646:AWS196646 BGI196646:BGO196646 BQE196646:BQK196646 CAA196646:CAG196646 CJW196646:CKC196646 CTS196646:CTY196646 DDO196646:DDU196646 DNK196646:DNQ196646 DXG196646:DXM196646 EHC196646:EHI196646 EQY196646:ERE196646 FAU196646:FBA196646 FKQ196646:FKW196646 FUM196646:FUS196646 GEI196646:GEO196646 GOE196646:GOK196646 GYA196646:GYG196646 HHW196646:HIC196646 HRS196646:HRY196646 IBO196646:IBU196646 ILK196646:ILQ196646 IVG196646:IVM196646 JFC196646:JFI196646 JOY196646:JPE196646 JYU196646:JZA196646 KIQ196646:KIW196646 KSM196646:KSS196646 LCI196646:LCO196646 LME196646:LMK196646 LWA196646:LWG196646 MFW196646:MGC196646 MPS196646:MPY196646 MZO196646:MZU196646 NJK196646:NJQ196646 NTG196646:NTM196646 ODC196646:ODI196646 OMY196646:ONE196646 OWU196646:OXA196646 PGQ196646:PGW196646 PQM196646:PQS196646 QAI196646:QAO196646 QKE196646:QKK196646 QUA196646:QUG196646 RDW196646:REC196646 RNS196646:RNY196646 RXO196646:RXU196646 SHK196646:SHQ196646 SRG196646:SRM196646 TBC196646:TBI196646 TKY196646:TLE196646 TUU196646:TVA196646 UEQ196646:UEW196646 UOM196646:UOS196646 UYI196646:UYO196646 VIE196646:VIK196646 VSA196646:VSG196646 WBW196646:WCC196646 WLS196646:WLY196646 WVO196646:WVU196646 G262182:M262182 JC262182:JI262182 SY262182:TE262182 ACU262182:ADA262182 AMQ262182:AMW262182 AWM262182:AWS262182 BGI262182:BGO262182 BQE262182:BQK262182 CAA262182:CAG262182 CJW262182:CKC262182 CTS262182:CTY262182 DDO262182:DDU262182 DNK262182:DNQ262182 DXG262182:DXM262182 EHC262182:EHI262182 EQY262182:ERE262182 FAU262182:FBA262182 FKQ262182:FKW262182 FUM262182:FUS262182 GEI262182:GEO262182 GOE262182:GOK262182 GYA262182:GYG262182 HHW262182:HIC262182 HRS262182:HRY262182 IBO262182:IBU262182 ILK262182:ILQ262182 IVG262182:IVM262182 JFC262182:JFI262182 JOY262182:JPE262182 JYU262182:JZA262182 KIQ262182:KIW262182 KSM262182:KSS262182 LCI262182:LCO262182 LME262182:LMK262182 LWA262182:LWG262182 MFW262182:MGC262182 MPS262182:MPY262182 MZO262182:MZU262182 NJK262182:NJQ262182 NTG262182:NTM262182 ODC262182:ODI262182 OMY262182:ONE262182 OWU262182:OXA262182 PGQ262182:PGW262182 PQM262182:PQS262182 QAI262182:QAO262182 QKE262182:QKK262182 QUA262182:QUG262182 RDW262182:REC262182 RNS262182:RNY262182 RXO262182:RXU262182 SHK262182:SHQ262182 SRG262182:SRM262182 TBC262182:TBI262182 TKY262182:TLE262182 TUU262182:TVA262182 UEQ262182:UEW262182 UOM262182:UOS262182 UYI262182:UYO262182 VIE262182:VIK262182 VSA262182:VSG262182 WBW262182:WCC262182 WLS262182:WLY262182 WVO262182:WVU262182 G327718:M327718 JC327718:JI327718 SY327718:TE327718 ACU327718:ADA327718 AMQ327718:AMW327718 AWM327718:AWS327718 BGI327718:BGO327718 BQE327718:BQK327718 CAA327718:CAG327718 CJW327718:CKC327718 CTS327718:CTY327718 DDO327718:DDU327718 DNK327718:DNQ327718 DXG327718:DXM327718 EHC327718:EHI327718 EQY327718:ERE327718 FAU327718:FBA327718 FKQ327718:FKW327718 FUM327718:FUS327718 GEI327718:GEO327718 GOE327718:GOK327718 GYA327718:GYG327718 HHW327718:HIC327718 HRS327718:HRY327718 IBO327718:IBU327718 ILK327718:ILQ327718 IVG327718:IVM327718 JFC327718:JFI327718 JOY327718:JPE327718 JYU327718:JZA327718 KIQ327718:KIW327718 KSM327718:KSS327718 LCI327718:LCO327718 LME327718:LMK327718 LWA327718:LWG327718 MFW327718:MGC327718 MPS327718:MPY327718 MZO327718:MZU327718 NJK327718:NJQ327718 NTG327718:NTM327718 ODC327718:ODI327718 OMY327718:ONE327718 OWU327718:OXA327718 PGQ327718:PGW327718 PQM327718:PQS327718 QAI327718:QAO327718 QKE327718:QKK327718 QUA327718:QUG327718 RDW327718:REC327718 RNS327718:RNY327718 RXO327718:RXU327718 SHK327718:SHQ327718 SRG327718:SRM327718 TBC327718:TBI327718 TKY327718:TLE327718 TUU327718:TVA327718 UEQ327718:UEW327718 UOM327718:UOS327718 UYI327718:UYO327718 VIE327718:VIK327718 VSA327718:VSG327718 WBW327718:WCC327718 WLS327718:WLY327718 WVO327718:WVU327718 G393254:M393254 JC393254:JI393254 SY393254:TE393254 ACU393254:ADA393254 AMQ393254:AMW393254 AWM393254:AWS393254 BGI393254:BGO393254 BQE393254:BQK393254 CAA393254:CAG393254 CJW393254:CKC393254 CTS393254:CTY393254 DDO393254:DDU393254 DNK393254:DNQ393254 DXG393254:DXM393254 EHC393254:EHI393254 EQY393254:ERE393254 FAU393254:FBA393254 FKQ393254:FKW393254 FUM393254:FUS393254 GEI393254:GEO393254 GOE393254:GOK393254 GYA393254:GYG393254 HHW393254:HIC393254 HRS393254:HRY393254 IBO393254:IBU393254 ILK393254:ILQ393254 IVG393254:IVM393254 JFC393254:JFI393254 JOY393254:JPE393254 JYU393254:JZA393254 KIQ393254:KIW393254 KSM393254:KSS393254 LCI393254:LCO393254 LME393254:LMK393254 LWA393254:LWG393254 MFW393254:MGC393254 MPS393254:MPY393254 MZO393254:MZU393254 NJK393254:NJQ393254 NTG393254:NTM393254 ODC393254:ODI393254 OMY393254:ONE393254 OWU393254:OXA393254 PGQ393254:PGW393254 PQM393254:PQS393254 QAI393254:QAO393254 QKE393254:QKK393254 QUA393254:QUG393254 RDW393254:REC393254 RNS393254:RNY393254 RXO393254:RXU393254 SHK393254:SHQ393254 SRG393254:SRM393254 TBC393254:TBI393254 TKY393254:TLE393254 TUU393254:TVA393254 UEQ393254:UEW393254 UOM393254:UOS393254 UYI393254:UYO393254 VIE393254:VIK393254 VSA393254:VSG393254 WBW393254:WCC393254 WLS393254:WLY393254 WVO393254:WVU393254 G458790:M458790 JC458790:JI458790 SY458790:TE458790 ACU458790:ADA458790 AMQ458790:AMW458790 AWM458790:AWS458790 BGI458790:BGO458790 BQE458790:BQK458790 CAA458790:CAG458790 CJW458790:CKC458790 CTS458790:CTY458790 DDO458790:DDU458790 DNK458790:DNQ458790 DXG458790:DXM458790 EHC458790:EHI458790 EQY458790:ERE458790 FAU458790:FBA458790 FKQ458790:FKW458790 FUM458790:FUS458790 GEI458790:GEO458790 GOE458790:GOK458790 GYA458790:GYG458790 HHW458790:HIC458790 HRS458790:HRY458790 IBO458790:IBU458790 ILK458790:ILQ458790 IVG458790:IVM458790 JFC458790:JFI458790 JOY458790:JPE458790 JYU458790:JZA458790 KIQ458790:KIW458790 KSM458790:KSS458790 LCI458790:LCO458790 LME458790:LMK458790 LWA458790:LWG458790 MFW458790:MGC458790 MPS458790:MPY458790 MZO458790:MZU458790 NJK458790:NJQ458790 NTG458790:NTM458790 ODC458790:ODI458790 OMY458790:ONE458790 OWU458790:OXA458790 PGQ458790:PGW458790 PQM458790:PQS458790 QAI458790:QAO458790 QKE458790:QKK458790 QUA458790:QUG458790 RDW458790:REC458790 RNS458790:RNY458790 RXO458790:RXU458790 SHK458790:SHQ458790 SRG458790:SRM458790 TBC458790:TBI458790 TKY458790:TLE458790 TUU458790:TVA458790 UEQ458790:UEW458790 UOM458790:UOS458790 UYI458790:UYO458790 VIE458790:VIK458790 VSA458790:VSG458790 WBW458790:WCC458790 WLS458790:WLY458790 WVO458790:WVU458790 G524326:M524326 JC524326:JI524326 SY524326:TE524326 ACU524326:ADA524326 AMQ524326:AMW524326 AWM524326:AWS524326 BGI524326:BGO524326 BQE524326:BQK524326 CAA524326:CAG524326 CJW524326:CKC524326 CTS524326:CTY524326 DDO524326:DDU524326 DNK524326:DNQ524326 DXG524326:DXM524326 EHC524326:EHI524326 EQY524326:ERE524326 FAU524326:FBA524326 FKQ524326:FKW524326 FUM524326:FUS524326 GEI524326:GEO524326 GOE524326:GOK524326 GYA524326:GYG524326 HHW524326:HIC524326 HRS524326:HRY524326 IBO524326:IBU524326 ILK524326:ILQ524326 IVG524326:IVM524326 JFC524326:JFI524326 JOY524326:JPE524326 JYU524326:JZA524326 KIQ524326:KIW524326 KSM524326:KSS524326 LCI524326:LCO524326 LME524326:LMK524326 LWA524326:LWG524326 MFW524326:MGC524326 MPS524326:MPY524326 MZO524326:MZU524326 NJK524326:NJQ524326 NTG524326:NTM524326 ODC524326:ODI524326 OMY524326:ONE524326 OWU524326:OXA524326 PGQ524326:PGW524326 PQM524326:PQS524326 QAI524326:QAO524326 QKE524326:QKK524326 QUA524326:QUG524326 RDW524326:REC524326 RNS524326:RNY524326 RXO524326:RXU524326 SHK524326:SHQ524326 SRG524326:SRM524326 TBC524326:TBI524326 TKY524326:TLE524326 TUU524326:TVA524326 UEQ524326:UEW524326 UOM524326:UOS524326 UYI524326:UYO524326 VIE524326:VIK524326 VSA524326:VSG524326 WBW524326:WCC524326 WLS524326:WLY524326 WVO524326:WVU524326 G589862:M589862 JC589862:JI589862 SY589862:TE589862 ACU589862:ADA589862 AMQ589862:AMW589862 AWM589862:AWS589862 BGI589862:BGO589862 BQE589862:BQK589862 CAA589862:CAG589862 CJW589862:CKC589862 CTS589862:CTY589862 DDO589862:DDU589862 DNK589862:DNQ589862 DXG589862:DXM589862 EHC589862:EHI589862 EQY589862:ERE589862 FAU589862:FBA589862 FKQ589862:FKW589862 FUM589862:FUS589862 GEI589862:GEO589862 GOE589862:GOK589862 GYA589862:GYG589862 HHW589862:HIC589862 HRS589862:HRY589862 IBO589862:IBU589862 ILK589862:ILQ589862 IVG589862:IVM589862 JFC589862:JFI589862 JOY589862:JPE589862 JYU589862:JZA589862 KIQ589862:KIW589862 KSM589862:KSS589862 LCI589862:LCO589862 LME589862:LMK589862 LWA589862:LWG589862 MFW589862:MGC589862 MPS589862:MPY589862 MZO589862:MZU589862 NJK589862:NJQ589862 NTG589862:NTM589862 ODC589862:ODI589862 OMY589862:ONE589862 OWU589862:OXA589862 PGQ589862:PGW589862 PQM589862:PQS589862 QAI589862:QAO589862 QKE589862:QKK589862 QUA589862:QUG589862 RDW589862:REC589862 RNS589862:RNY589862 RXO589862:RXU589862 SHK589862:SHQ589862 SRG589862:SRM589862 TBC589862:TBI589862 TKY589862:TLE589862 TUU589862:TVA589862 UEQ589862:UEW589862 UOM589862:UOS589862 UYI589862:UYO589862 VIE589862:VIK589862 VSA589862:VSG589862 WBW589862:WCC589862 WLS589862:WLY589862 WVO589862:WVU589862 G655398:M655398 JC655398:JI655398 SY655398:TE655398 ACU655398:ADA655398 AMQ655398:AMW655398 AWM655398:AWS655398 BGI655398:BGO655398 BQE655398:BQK655398 CAA655398:CAG655398 CJW655398:CKC655398 CTS655398:CTY655398 DDO655398:DDU655398 DNK655398:DNQ655398 DXG655398:DXM655398 EHC655398:EHI655398 EQY655398:ERE655398 FAU655398:FBA655398 FKQ655398:FKW655398 FUM655398:FUS655398 GEI655398:GEO655398 GOE655398:GOK655398 GYA655398:GYG655398 HHW655398:HIC655398 HRS655398:HRY655398 IBO655398:IBU655398 ILK655398:ILQ655398 IVG655398:IVM655398 JFC655398:JFI655398 JOY655398:JPE655398 JYU655398:JZA655398 KIQ655398:KIW655398 KSM655398:KSS655398 LCI655398:LCO655398 LME655398:LMK655398 LWA655398:LWG655398 MFW655398:MGC655398 MPS655398:MPY655398 MZO655398:MZU655398 NJK655398:NJQ655398 NTG655398:NTM655398 ODC655398:ODI655398 OMY655398:ONE655398 OWU655398:OXA655398 PGQ655398:PGW655398 PQM655398:PQS655398 QAI655398:QAO655398 QKE655398:QKK655398 QUA655398:QUG655398 RDW655398:REC655398 RNS655398:RNY655398 RXO655398:RXU655398 SHK655398:SHQ655398 SRG655398:SRM655398 TBC655398:TBI655398 TKY655398:TLE655398 TUU655398:TVA655398 UEQ655398:UEW655398 UOM655398:UOS655398 UYI655398:UYO655398 VIE655398:VIK655398 VSA655398:VSG655398 WBW655398:WCC655398 WLS655398:WLY655398 WVO655398:WVU655398 G720934:M720934 JC720934:JI720934 SY720934:TE720934 ACU720934:ADA720934 AMQ720934:AMW720934 AWM720934:AWS720934 BGI720934:BGO720934 BQE720934:BQK720934 CAA720934:CAG720934 CJW720934:CKC720934 CTS720934:CTY720934 DDO720934:DDU720934 DNK720934:DNQ720934 DXG720934:DXM720934 EHC720934:EHI720934 EQY720934:ERE720934 FAU720934:FBA720934 FKQ720934:FKW720934 FUM720934:FUS720934 GEI720934:GEO720934 GOE720934:GOK720934 GYA720934:GYG720934 HHW720934:HIC720934 HRS720934:HRY720934 IBO720934:IBU720934 ILK720934:ILQ720934 IVG720934:IVM720934 JFC720934:JFI720934 JOY720934:JPE720934 JYU720934:JZA720934 KIQ720934:KIW720934 KSM720934:KSS720934 LCI720934:LCO720934 LME720934:LMK720934 LWA720934:LWG720934 MFW720934:MGC720934 MPS720934:MPY720934 MZO720934:MZU720934 NJK720934:NJQ720934 NTG720934:NTM720934 ODC720934:ODI720934 OMY720934:ONE720934 OWU720934:OXA720934 PGQ720934:PGW720934 PQM720934:PQS720934 QAI720934:QAO720934 QKE720934:QKK720934 QUA720934:QUG720934 RDW720934:REC720934 RNS720934:RNY720934 RXO720934:RXU720934 SHK720934:SHQ720934 SRG720934:SRM720934 TBC720934:TBI720934 TKY720934:TLE720934 TUU720934:TVA720934 UEQ720934:UEW720934 UOM720934:UOS720934 UYI720934:UYO720934 VIE720934:VIK720934 VSA720934:VSG720934 WBW720934:WCC720934 WLS720934:WLY720934 WVO720934:WVU720934 G786470:M786470 JC786470:JI786470 SY786470:TE786470 ACU786470:ADA786470 AMQ786470:AMW786470 AWM786470:AWS786470 BGI786470:BGO786470 BQE786470:BQK786470 CAA786470:CAG786470 CJW786470:CKC786470 CTS786470:CTY786470 DDO786470:DDU786470 DNK786470:DNQ786470 DXG786470:DXM786470 EHC786470:EHI786470 EQY786470:ERE786470 FAU786470:FBA786470 FKQ786470:FKW786470 FUM786470:FUS786470 GEI786470:GEO786470 GOE786470:GOK786470 GYA786470:GYG786470 HHW786470:HIC786470 HRS786470:HRY786470 IBO786470:IBU786470 ILK786470:ILQ786470 IVG786470:IVM786470 JFC786470:JFI786470 JOY786470:JPE786470 JYU786470:JZA786470 KIQ786470:KIW786470 KSM786470:KSS786470 LCI786470:LCO786470 LME786470:LMK786470 LWA786470:LWG786470 MFW786470:MGC786470 MPS786470:MPY786470 MZO786470:MZU786470 NJK786470:NJQ786470 NTG786470:NTM786470 ODC786470:ODI786470 OMY786470:ONE786470 OWU786470:OXA786470 PGQ786470:PGW786470 PQM786470:PQS786470 QAI786470:QAO786470 QKE786470:QKK786470 QUA786470:QUG786470 RDW786470:REC786470 RNS786470:RNY786470 RXO786470:RXU786470 SHK786470:SHQ786470 SRG786470:SRM786470 TBC786470:TBI786470 TKY786470:TLE786470 TUU786470:TVA786470 UEQ786470:UEW786470 UOM786470:UOS786470 UYI786470:UYO786470 VIE786470:VIK786470 VSA786470:VSG786470 WBW786470:WCC786470 WLS786470:WLY786470 WVO786470:WVU786470 G852006:M852006 JC852006:JI852006 SY852006:TE852006 ACU852006:ADA852006 AMQ852006:AMW852006 AWM852006:AWS852006 BGI852006:BGO852006 BQE852006:BQK852006 CAA852006:CAG852006 CJW852006:CKC852006 CTS852006:CTY852006 DDO852006:DDU852006 DNK852006:DNQ852006 DXG852006:DXM852006 EHC852006:EHI852006 EQY852006:ERE852006 FAU852006:FBA852006 FKQ852006:FKW852006 FUM852006:FUS852006 GEI852006:GEO852006 GOE852006:GOK852006 GYA852006:GYG852006 HHW852006:HIC852006 HRS852006:HRY852006 IBO852006:IBU852006 ILK852006:ILQ852006 IVG852006:IVM852006 JFC852006:JFI852006 JOY852006:JPE852006 JYU852006:JZA852006 KIQ852006:KIW852006 KSM852006:KSS852006 LCI852006:LCO852006 LME852006:LMK852006 LWA852006:LWG852006 MFW852006:MGC852006 MPS852006:MPY852006 MZO852006:MZU852006 NJK852006:NJQ852006 NTG852006:NTM852006 ODC852006:ODI852006 OMY852006:ONE852006 OWU852006:OXA852006 PGQ852006:PGW852006 PQM852006:PQS852006 QAI852006:QAO852006 QKE852006:QKK852006 QUA852006:QUG852006 RDW852006:REC852006 RNS852006:RNY852006 RXO852006:RXU852006 SHK852006:SHQ852006 SRG852006:SRM852006 TBC852006:TBI852006 TKY852006:TLE852006 TUU852006:TVA852006 UEQ852006:UEW852006 UOM852006:UOS852006 UYI852006:UYO852006 VIE852006:VIK852006 VSA852006:VSG852006 WBW852006:WCC852006 WLS852006:WLY852006 WVO852006:WVU852006 G917542:M917542 JC917542:JI917542 SY917542:TE917542 ACU917542:ADA917542 AMQ917542:AMW917542 AWM917542:AWS917542 BGI917542:BGO917542 BQE917542:BQK917542 CAA917542:CAG917542 CJW917542:CKC917542 CTS917542:CTY917542 DDO917542:DDU917542 DNK917542:DNQ917542 DXG917542:DXM917542 EHC917542:EHI917542 EQY917542:ERE917542 FAU917542:FBA917542 FKQ917542:FKW917542 FUM917542:FUS917542 GEI917542:GEO917542 GOE917542:GOK917542 GYA917542:GYG917542 HHW917542:HIC917542 HRS917542:HRY917542 IBO917542:IBU917542 ILK917542:ILQ917542 IVG917542:IVM917542 JFC917542:JFI917542 JOY917542:JPE917542 JYU917542:JZA917542 KIQ917542:KIW917542 KSM917542:KSS917542 LCI917542:LCO917542 LME917542:LMK917542 LWA917542:LWG917542 MFW917542:MGC917542 MPS917542:MPY917542 MZO917542:MZU917542 NJK917542:NJQ917542 NTG917542:NTM917542 ODC917542:ODI917542 OMY917542:ONE917542 OWU917542:OXA917542 PGQ917542:PGW917542 PQM917542:PQS917542 QAI917542:QAO917542 QKE917542:QKK917542 QUA917542:QUG917542 RDW917542:REC917542 RNS917542:RNY917542 RXO917542:RXU917542 SHK917542:SHQ917542 SRG917542:SRM917542 TBC917542:TBI917542 TKY917542:TLE917542 TUU917542:TVA917542 UEQ917542:UEW917542 UOM917542:UOS917542 UYI917542:UYO917542 VIE917542:VIK917542 VSA917542:VSG917542 WBW917542:WCC917542 WLS917542:WLY917542 WVO917542:WVU917542 G983078:M983078 JC983078:JI983078 SY983078:TE983078 ACU983078:ADA983078 AMQ983078:AMW983078 AWM983078:AWS983078 BGI983078:BGO983078 BQE983078:BQK983078 CAA983078:CAG983078 CJW983078:CKC983078 CTS983078:CTY983078 DDO983078:DDU983078 DNK983078:DNQ983078 DXG983078:DXM983078 EHC983078:EHI983078 EQY983078:ERE983078 FAU983078:FBA983078 FKQ983078:FKW983078 FUM983078:FUS983078 GEI983078:GEO983078 GOE983078:GOK983078 GYA983078:GYG983078 HHW983078:HIC983078 HRS983078:HRY983078 IBO983078:IBU983078 ILK983078:ILQ983078 IVG983078:IVM983078 JFC983078:JFI983078 JOY983078:JPE983078 JYU983078:JZA983078 KIQ983078:KIW983078 KSM983078:KSS983078 LCI983078:LCO983078 LME983078:LMK983078 LWA983078:LWG983078 MFW983078:MGC983078 MPS983078:MPY983078 MZO983078:MZU983078 NJK983078:NJQ983078 NTG983078:NTM983078 ODC983078:ODI983078 OMY983078:ONE983078 OWU983078:OXA983078 PGQ983078:PGW983078 PQM983078:PQS983078 QAI983078:QAO983078 QKE983078:QKK983078 QUA983078:QUG983078 RDW983078:REC983078 RNS983078:RNY983078 RXO983078:RXU983078 SHK983078:SHQ983078 SRG983078:SRM983078 TBC983078:TBI983078 TKY983078:TLE983078 TUU983078:TVA983078 UEQ983078:UEW983078 UOM983078:UOS983078 UYI983078:UYO983078 VIE983078:VIK983078 VSA983078:VSG983078 WBW983078:WCC983078 WLS983078:WLY983078 G18" xr:uid="{ABE1BA8E-7AFF-4BA6-AC8E-5C40F11B396F}">
      <formula1>"Yes-Elevated from surrounding, No"</formula1>
    </dataValidation>
    <dataValidation type="list" allowBlank="1" showInputMessage="1" showErrorMessage="1" promptTitle="OPTIONS:" prompt="Select from list" sqref="P102:P115 JL119:JL121 TH119:TH121 ADD119:ADD121 AMZ119:AMZ121 AWV119:AWV121 BGR119:BGR121 BQN119:BQN121 CAJ119:CAJ121 CKF119:CKF121 CUB119:CUB121 DDX119:DDX121 DNT119:DNT121 DXP119:DXP121 EHL119:EHL121 ERH119:ERH121 FBD119:FBD121 FKZ119:FKZ121 FUV119:FUV121 GER119:GER121 GON119:GON121 GYJ119:GYJ121 HIF119:HIF121 HSB119:HSB121 IBX119:IBX121 ILT119:ILT121 IVP119:IVP121 JFL119:JFL121 JPH119:JPH121 JZD119:JZD121 KIZ119:KIZ121 KSV119:KSV121 LCR119:LCR121 LMN119:LMN121 LWJ119:LWJ121 MGF119:MGF121 MQB119:MQB121 MZX119:MZX121 NJT119:NJT121 NTP119:NTP121 ODL119:ODL121 ONH119:ONH121 OXD119:OXD121 PGZ119:PGZ121 PQV119:PQV121 QAR119:QAR121 QKN119:QKN121 QUJ119:QUJ121 REF119:REF121 ROB119:ROB121 RXX119:RXX121 SHT119:SHT121 SRP119:SRP121 TBL119:TBL121 TLH119:TLH121 TVD119:TVD121 UEZ119:UEZ121 UOV119:UOV121 UYR119:UYR121 VIN119:VIN121 VSJ119:VSJ121 WCF119:WCF121 WMB119:WMB121 WVX119:WVX121 P65656:P65658 JL65656:JL65658 TH65656:TH65658 ADD65656:ADD65658 AMZ65656:AMZ65658 AWV65656:AWV65658 BGR65656:BGR65658 BQN65656:BQN65658 CAJ65656:CAJ65658 CKF65656:CKF65658 CUB65656:CUB65658 DDX65656:DDX65658 DNT65656:DNT65658 DXP65656:DXP65658 EHL65656:EHL65658 ERH65656:ERH65658 FBD65656:FBD65658 FKZ65656:FKZ65658 FUV65656:FUV65658 GER65656:GER65658 GON65656:GON65658 GYJ65656:GYJ65658 HIF65656:HIF65658 HSB65656:HSB65658 IBX65656:IBX65658 ILT65656:ILT65658 IVP65656:IVP65658 JFL65656:JFL65658 JPH65656:JPH65658 JZD65656:JZD65658 KIZ65656:KIZ65658 KSV65656:KSV65658 LCR65656:LCR65658 LMN65656:LMN65658 LWJ65656:LWJ65658 MGF65656:MGF65658 MQB65656:MQB65658 MZX65656:MZX65658 NJT65656:NJT65658 NTP65656:NTP65658 ODL65656:ODL65658 ONH65656:ONH65658 OXD65656:OXD65658 PGZ65656:PGZ65658 PQV65656:PQV65658 QAR65656:QAR65658 QKN65656:QKN65658 QUJ65656:QUJ65658 REF65656:REF65658 ROB65656:ROB65658 RXX65656:RXX65658 SHT65656:SHT65658 SRP65656:SRP65658 TBL65656:TBL65658 TLH65656:TLH65658 TVD65656:TVD65658 UEZ65656:UEZ65658 UOV65656:UOV65658 UYR65656:UYR65658 VIN65656:VIN65658 VSJ65656:VSJ65658 WCF65656:WCF65658 WMB65656:WMB65658 WVX65656:WVX65658 P131192:P131194 JL131192:JL131194 TH131192:TH131194 ADD131192:ADD131194 AMZ131192:AMZ131194 AWV131192:AWV131194 BGR131192:BGR131194 BQN131192:BQN131194 CAJ131192:CAJ131194 CKF131192:CKF131194 CUB131192:CUB131194 DDX131192:DDX131194 DNT131192:DNT131194 DXP131192:DXP131194 EHL131192:EHL131194 ERH131192:ERH131194 FBD131192:FBD131194 FKZ131192:FKZ131194 FUV131192:FUV131194 GER131192:GER131194 GON131192:GON131194 GYJ131192:GYJ131194 HIF131192:HIF131194 HSB131192:HSB131194 IBX131192:IBX131194 ILT131192:ILT131194 IVP131192:IVP131194 JFL131192:JFL131194 JPH131192:JPH131194 JZD131192:JZD131194 KIZ131192:KIZ131194 KSV131192:KSV131194 LCR131192:LCR131194 LMN131192:LMN131194 LWJ131192:LWJ131194 MGF131192:MGF131194 MQB131192:MQB131194 MZX131192:MZX131194 NJT131192:NJT131194 NTP131192:NTP131194 ODL131192:ODL131194 ONH131192:ONH131194 OXD131192:OXD131194 PGZ131192:PGZ131194 PQV131192:PQV131194 QAR131192:QAR131194 QKN131192:QKN131194 QUJ131192:QUJ131194 REF131192:REF131194 ROB131192:ROB131194 RXX131192:RXX131194 SHT131192:SHT131194 SRP131192:SRP131194 TBL131192:TBL131194 TLH131192:TLH131194 TVD131192:TVD131194 UEZ131192:UEZ131194 UOV131192:UOV131194 UYR131192:UYR131194 VIN131192:VIN131194 VSJ131192:VSJ131194 WCF131192:WCF131194 WMB131192:WMB131194 WVX131192:WVX131194 P196728:P196730 JL196728:JL196730 TH196728:TH196730 ADD196728:ADD196730 AMZ196728:AMZ196730 AWV196728:AWV196730 BGR196728:BGR196730 BQN196728:BQN196730 CAJ196728:CAJ196730 CKF196728:CKF196730 CUB196728:CUB196730 DDX196728:DDX196730 DNT196728:DNT196730 DXP196728:DXP196730 EHL196728:EHL196730 ERH196728:ERH196730 FBD196728:FBD196730 FKZ196728:FKZ196730 FUV196728:FUV196730 GER196728:GER196730 GON196728:GON196730 GYJ196728:GYJ196730 HIF196728:HIF196730 HSB196728:HSB196730 IBX196728:IBX196730 ILT196728:ILT196730 IVP196728:IVP196730 JFL196728:JFL196730 JPH196728:JPH196730 JZD196728:JZD196730 KIZ196728:KIZ196730 KSV196728:KSV196730 LCR196728:LCR196730 LMN196728:LMN196730 LWJ196728:LWJ196730 MGF196728:MGF196730 MQB196728:MQB196730 MZX196728:MZX196730 NJT196728:NJT196730 NTP196728:NTP196730 ODL196728:ODL196730 ONH196728:ONH196730 OXD196728:OXD196730 PGZ196728:PGZ196730 PQV196728:PQV196730 QAR196728:QAR196730 QKN196728:QKN196730 QUJ196728:QUJ196730 REF196728:REF196730 ROB196728:ROB196730 RXX196728:RXX196730 SHT196728:SHT196730 SRP196728:SRP196730 TBL196728:TBL196730 TLH196728:TLH196730 TVD196728:TVD196730 UEZ196728:UEZ196730 UOV196728:UOV196730 UYR196728:UYR196730 VIN196728:VIN196730 VSJ196728:VSJ196730 WCF196728:WCF196730 WMB196728:WMB196730 WVX196728:WVX196730 P262264:P262266 JL262264:JL262266 TH262264:TH262266 ADD262264:ADD262266 AMZ262264:AMZ262266 AWV262264:AWV262266 BGR262264:BGR262266 BQN262264:BQN262266 CAJ262264:CAJ262266 CKF262264:CKF262266 CUB262264:CUB262266 DDX262264:DDX262266 DNT262264:DNT262266 DXP262264:DXP262266 EHL262264:EHL262266 ERH262264:ERH262266 FBD262264:FBD262266 FKZ262264:FKZ262266 FUV262264:FUV262266 GER262264:GER262266 GON262264:GON262266 GYJ262264:GYJ262266 HIF262264:HIF262266 HSB262264:HSB262266 IBX262264:IBX262266 ILT262264:ILT262266 IVP262264:IVP262266 JFL262264:JFL262266 JPH262264:JPH262266 JZD262264:JZD262266 KIZ262264:KIZ262266 KSV262264:KSV262266 LCR262264:LCR262266 LMN262264:LMN262266 LWJ262264:LWJ262266 MGF262264:MGF262266 MQB262264:MQB262266 MZX262264:MZX262266 NJT262264:NJT262266 NTP262264:NTP262266 ODL262264:ODL262266 ONH262264:ONH262266 OXD262264:OXD262266 PGZ262264:PGZ262266 PQV262264:PQV262266 QAR262264:QAR262266 QKN262264:QKN262266 QUJ262264:QUJ262266 REF262264:REF262266 ROB262264:ROB262266 RXX262264:RXX262266 SHT262264:SHT262266 SRP262264:SRP262266 TBL262264:TBL262266 TLH262264:TLH262266 TVD262264:TVD262266 UEZ262264:UEZ262266 UOV262264:UOV262266 UYR262264:UYR262266 VIN262264:VIN262266 VSJ262264:VSJ262266 WCF262264:WCF262266 WMB262264:WMB262266 WVX262264:WVX262266 P327800:P327802 JL327800:JL327802 TH327800:TH327802 ADD327800:ADD327802 AMZ327800:AMZ327802 AWV327800:AWV327802 BGR327800:BGR327802 BQN327800:BQN327802 CAJ327800:CAJ327802 CKF327800:CKF327802 CUB327800:CUB327802 DDX327800:DDX327802 DNT327800:DNT327802 DXP327800:DXP327802 EHL327800:EHL327802 ERH327800:ERH327802 FBD327800:FBD327802 FKZ327800:FKZ327802 FUV327800:FUV327802 GER327800:GER327802 GON327800:GON327802 GYJ327800:GYJ327802 HIF327800:HIF327802 HSB327800:HSB327802 IBX327800:IBX327802 ILT327800:ILT327802 IVP327800:IVP327802 JFL327800:JFL327802 JPH327800:JPH327802 JZD327800:JZD327802 KIZ327800:KIZ327802 KSV327800:KSV327802 LCR327800:LCR327802 LMN327800:LMN327802 LWJ327800:LWJ327802 MGF327800:MGF327802 MQB327800:MQB327802 MZX327800:MZX327802 NJT327800:NJT327802 NTP327800:NTP327802 ODL327800:ODL327802 ONH327800:ONH327802 OXD327800:OXD327802 PGZ327800:PGZ327802 PQV327800:PQV327802 QAR327800:QAR327802 QKN327800:QKN327802 QUJ327800:QUJ327802 REF327800:REF327802 ROB327800:ROB327802 RXX327800:RXX327802 SHT327800:SHT327802 SRP327800:SRP327802 TBL327800:TBL327802 TLH327800:TLH327802 TVD327800:TVD327802 UEZ327800:UEZ327802 UOV327800:UOV327802 UYR327800:UYR327802 VIN327800:VIN327802 VSJ327800:VSJ327802 WCF327800:WCF327802 WMB327800:WMB327802 WVX327800:WVX327802 P393336:P393338 JL393336:JL393338 TH393336:TH393338 ADD393336:ADD393338 AMZ393336:AMZ393338 AWV393336:AWV393338 BGR393336:BGR393338 BQN393336:BQN393338 CAJ393336:CAJ393338 CKF393336:CKF393338 CUB393336:CUB393338 DDX393336:DDX393338 DNT393336:DNT393338 DXP393336:DXP393338 EHL393336:EHL393338 ERH393336:ERH393338 FBD393336:FBD393338 FKZ393336:FKZ393338 FUV393336:FUV393338 GER393336:GER393338 GON393336:GON393338 GYJ393336:GYJ393338 HIF393336:HIF393338 HSB393336:HSB393338 IBX393336:IBX393338 ILT393336:ILT393338 IVP393336:IVP393338 JFL393336:JFL393338 JPH393336:JPH393338 JZD393336:JZD393338 KIZ393336:KIZ393338 KSV393336:KSV393338 LCR393336:LCR393338 LMN393336:LMN393338 LWJ393336:LWJ393338 MGF393336:MGF393338 MQB393336:MQB393338 MZX393336:MZX393338 NJT393336:NJT393338 NTP393336:NTP393338 ODL393336:ODL393338 ONH393336:ONH393338 OXD393336:OXD393338 PGZ393336:PGZ393338 PQV393336:PQV393338 QAR393336:QAR393338 QKN393336:QKN393338 QUJ393336:QUJ393338 REF393336:REF393338 ROB393336:ROB393338 RXX393336:RXX393338 SHT393336:SHT393338 SRP393336:SRP393338 TBL393336:TBL393338 TLH393336:TLH393338 TVD393336:TVD393338 UEZ393336:UEZ393338 UOV393336:UOV393338 UYR393336:UYR393338 VIN393336:VIN393338 VSJ393336:VSJ393338 WCF393336:WCF393338 WMB393336:WMB393338 WVX393336:WVX393338 P458872:P458874 JL458872:JL458874 TH458872:TH458874 ADD458872:ADD458874 AMZ458872:AMZ458874 AWV458872:AWV458874 BGR458872:BGR458874 BQN458872:BQN458874 CAJ458872:CAJ458874 CKF458872:CKF458874 CUB458872:CUB458874 DDX458872:DDX458874 DNT458872:DNT458874 DXP458872:DXP458874 EHL458872:EHL458874 ERH458872:ERH458874 FBD458872:FBD458874 FKZ458872:FKZ458874 FUV458872:FUV458874 GER458872:GER458874 GON458872:GON458874 GYJ458872:GYJ458874 HIF458872:HIF458874 HSB458872:HSB458874 IBX458872:IBX458874 ILT458872:ILT458874 IVP458872:IVP458874 JFL458872:JFL458874 JPH458872:JPH458874 JZD458872:JZD458874 KIZ458872:KIZ458874 KSV458872:KSV458874 LCR458872:LCR458874 LMN458872:LMN458874 LWJ458872:LWJ458874 MGF458872:MGF458874 MQB458872:MQB458874 MZX458872:MZX458874 NJT458872:NJT458874 NTP458872:NTP458874 ODL458872:ODL458874 ONH458872:ONH458874 OXD458872:OXD458874 PGZ458872:PGZ458874 PQV458872:PQV458874 QAR458872:QAR458874 QKN458872:QKN458874 QUJ458872:QUJ458874 REF458872:REF458874 ROB458872:ROB458874 RXX458872:RXX458874 SHT458872:SHT458874 SRP458872:SRP458874 TBL458872:TBL458874 TLH458872:TLH458874 TVD458872:TVD458874 UEZ458872:UEZ458874 UOV458872:UOV458874 UYR458872:UYR458874 VIN458872:VIN458874 VSJ458872:VSJ458874 WCF458872:WCF458874 WMB458872:WMB458874 WVX458872:WVX458874 P524408:P524410 JL524408:JL524410 TH524408:TH524410 ADD524408:ADD524410 AMZ524408:AMZ524410 AWV524408:AWV524410 BGR524408:BGR524410 BQN524408:BQN524410 CAJ524408:CAJ524410 CKF524408:CKF524410 CUB524408:CUB524410 DDX524408:DDX524410 DNT524408:DNT524410 DXP524408:DXP524410 EHL524408:EHL524410 ERH524408:ERH524410 FBD524408:FBD524410 FKZ524408:FKZ524410 FUV524408:FUV524410 GER524408:GER524410 GON524408:GON524410 GYJ524408:GYJ524410 HIF524408:HIF524410 HSB524408:HSB524410 IBX524408:IBX524410 ILT524408:ILT524410 IVP524408:IVP524410 JFL524408:JFL524410 JPH524408:JPH524410 JZD524408:JZD524410 KIZ524408:KIZ524410 KSV524408:KSV524410 LCR524408:LCR524410 LMN524408:LMN524410 LWJ524408:LWJ524410 MGF524408:MGF524410 MQB524408:MQB524410 MZX524408:MZX524410 NJT524408:NJT524410 NTP524408:NTP524410 ODL524408:ODL524410 ONH524408:ONH524410 OXD524408:OXD524410 PGZ524408:PGZ524410 PQV524408:PQV524410 QAR524408:QAR524410 QKN524408:QKN524410 QUJ524408:QUJ524410 REF524408:REF524410 ROB524408:ROB524410 RXX524408:RXX524410 SHT524408:SHT524410 SRP524408:SRP524410 TBL524408:TBL524410 TLH524408:TLH524410 TVD524408:TVD524410 UEZ524408:UEZ524410 UOV524408:UOV524410 UYR524408:UYR524410 VIN524408:VIN524410 VSJ524408:VSJ524410 WCF524408:WCF524410 WMB524408:WMB524410 WVX524408:WVX524410 P589944:P589946 JL589944:JL589946 TH589944:TH589946 ADD589944:ADD589946 AMZ589944:AMZ589946 AWV589944:AWV589946 BGR589944:BGR589946 BQN589944:BQN589946 CAJ589944:CAJ589946 CKF589944:CKF589946 CUB589944:CUB589946 DDX589944:DDX589946 DNT589944:DNT589946 DXP589944:DXP589946 EHL589944:EHL589946 ERH589944:ERH589946 FBD589944:FBD589946 FKZ589944:FKZ589946 FUV589944:FUV589946 GER589944:GER589946 GON589944:GON589946 GYJ589944:GYJ589946 HIF589944:HIF589946 HSB589944:HSB589946 IBX589944:IBX589946 ILT589944:ILT589946 IVP589944:IVP589946 JFL589944:JFL589946 JPH589944:JPH589946 JZD589944:JZD589946 KIZ589944:KIZ589946 KSV589944:KSV589946 LCR589944:LCR589946 LMN589944:LMN589946 LWJ589944:LWJ589946 MGF589944:MGF589946 MQB589944:MQB589946 MZX589944:MZX589946 NJT589944:NJT589946 NTP589944:NTP589946 ODL589944:ODL589946 ONH589944:ONH589946 OXD589944:OXD589946 PGZ589944:PGZ589946 PQV589944:PQV589946 QAR589944:QAR589946 QKN589944:QKN589946 QUJ589944:QUJ589946 REF589944:REF589946 ROB589944:ROB589946 RXX589944:RXX589946 SHT589944:SHT589946 SRP589944:SRP589946 TBL589944:TBL589946 TLH589944:TLH589946 TVD589944:TVD589946 UEZ589944:UEZ589946 UOV589944:UOV589946 UYR589944:UYR589946 VIN589944:VIN589946 VSJ589944:VSJ589946 WCF589944:WCF589946 WMB589944:WMB589946 WVX589944:WVX589946 P655480:P655482 JL655480:JL655482 TH655480:TH655482 ADD655480:ADD655482 AMZ655480:AMZ655482 AWV655480:AWV655482 BGR655480:BGR655482 BQN655480:BQN655482 CAJ655480:CAJ655482 CKF655480:CKF655482 CUB655480:CUB655482 DDX655480:DDX655482 DNT655480:DNT655482 DXP655480:DXP655482 EHL655480:EHL655482 ERH655480:ERH655482 FBD655480:FBD655482 FKZ655480:FKZ655482 FUV655480:FUV655482 GER655480:GER655482 GON655480:GON655482 GYJ655480:GYJ655482 HIF655480:HIF655482 HSB655480:HSB655482 IBX655480:IBX655482 ILT655480:ILT655482 IVP655480:IVP655482 JFL655480:JFL655482 JPH655480:JPH655482 JZD655480:JZD655482 KIZ655480:KIZ655482 KSV655480:KSV655482 LCR655480:LCR655482 LMN655480:LMN655482 LWJ655480:LWJ655482 MGF655480:MGF655482 MQB655480:MQB655482 MZX655480:MZX655482 NJT655480:NJT655482 NTP655480:NTP655482 ODL655480:ODL655482 ONH655480:ONH655482 OXD655480:OXD655482 PGZ655480:PGZ655482 PQV655480:PQV655482 QAR655480:QAR655482 QKN655480:QKN655482 QUJ655480:QUJ655482 REF655480:REF655482 ROB655480:ROB655482 RXX655480:RXX655482 SHT655480:SHT655482 SRP655480:SRP655482 TBL655480:TBL655482 TLH655480:TLH655482 TVD655480:TVD655482 UEZ655480:UEZ655482 UOV655480:UOV655482 UYR655480:UYR655482 VIN655480:VIN655482 VSJ655480:VSJ655482 WCF655480:WCF655482 WMB655480:WMB655482 WVX655480:WVX655482 P721016:P721018 JL721016:JL721018 TH721016:TH721018 ADD721016:ADD721018 AMZ721016:AMZ721018 AWV721016:AWV721018 BGR721016:BGR721018 BQN721016:BQN721018 CAJ721016:CAJ721018 CKF721016:CKF721018 CUB721016:CUB721018 DDX721016:DDX721018 DNT721016:DNT721018 DXP721016:DXP721018 EHL721016:EHL721018 ERH721016:ERH721018 FBD721016:FBD721018 FKZ721016:FKZ721018 FUV721016:FUV721018 GER721016:GER721018 GON721016:GON721018 GYJ721016:GYJ721018 HIF721016:HIF721018 HSB721016:HSB721018 IBX721016:IBX721018 ILT721016:ILT721018 IVP721016:IVP721018 JFL721016:JFL721018 JPH721016:JPH721018 JZD721016:JZD721018 KIZ721016:KIZ721018 KSV721016:KSV721018 LCR721016:LCR721018 LMN721016:LMN721018 LWJ721016:LWJ721018 MGF721016:MGF721018 MQB721016:MQB721018 MZX721016:MZX721018 NJT721016:NJT721018 NTP721016:NTP721018 ODL721016:ODL721018 ONH721016:ONH721018 OXD721016:OXD721018 PGZ721016:PGZ721018 PQV721016:PQV721018 QAR721016:QAR721018 QKN721016:QKN721018 QUJ721016:QUJ721018 REF721016:REF721018 ROB721016:ROB721018 RXX721016:RXX721018 SHT721016:SHT721018 SRP721016:SRP721018 TBL721016:TBL721018 TLH721016:TLH721018 TVD721016:TVD721018 UEZ721016:UEZ721018 UOV721016:UOV721018 UYR721016:UYR721018 VIN721016:VIN721018 VSJ721016:VSJ721018 WCF721016:WCF721018 WMB721016:WMB721018 WVX721016:WVX721018 P786552:P786554 JL786552:JL786554 TH786552:TH786554 ADD786552:ADD786554 AMZ786552:AMZ786554 AWV786552:AWV786554 BGR786552:BGR786554 BQN786552:BQN786554 CAJ786552:CAJ786554 CKF786552:CKF786554 CUB786552:CUB786554 DDX786552:DDX786554 DNT786552:DNT786554 DXP786552:DXP786554 EHL786552:EHL786554 ERH786552:ERH786554 FBD786552:FBD786554 FKZ786552:FKZ786554 FUV786552:FUV786554 GER786552:GER786554 GON786552:GON786554 GYJ786552:GYJ786554 HIF786552:HIF786554 HSB786552:HSB786554 IBX786552:IBX786554 ILT786552:ILT786554 IVP786552:IVP786554 JFL786552:JFL786554 JPH786552:JPH786554 JZD786552:JZD786554 KIZ786552:KIZ786554 KSV786552:KSV786554 LCR786552:LCR786554 LMN786552:LMN786554 LWJ786552:LWJ786554 MGF786552:MGF786554 MQB786552:MQB786554 MZX786552:MZX786554 NJT786552:NJT786554 NTP786552:NTP786554 ODL786552:ODL786554 ONH786552:ONH786554 OXD786552:OXD786554 PGZ786552:PGZ786554 PQV786552:PQV786554 QAR786552:QAR786554 QKN786552:QKN786554 QUJ786552:QUJ786554 REF786552:REF786554 ROB786552:ROB786554 RXX786552:RXX786554 SHT786552:SHT786554 SRP786552:SRP786554 TBL786552:TBL786554 TLH786552:TLH786554 TVD786552:TVD786554 UEZ786552:UEZ786554 UOV786552:UOV786554 UYR786552:UYR786554 VIN786552:VIN786554 VSJ786552:VSJ786554 WCF786552:WCF786554 WMB786552:WMB786554 WVX786552:WVX786554 P852088:P852090 JL852088:JL852090 TH852088:TH852090 ADD852088:ADD852090 AMZ852088:AMZ852090 AWV852088:AWV852090 BGR852088:BGR852090 BQN852088:BQN852090 CAJ852088:CAJ852090 CKF852088:CKF852090 CUB852088:CUB852090 DDX852088:DDX852090 DNT852088:DNT852090 DXP852088:DXP852090 EHL852088:EHL852090 ERH852088:ERH852090 FBD852088:FBD852090 FKZ852088:FKZ852090 FUV852088:FUV852090 GER852088:GER852090 GON852088:GON852090 GYJ852088:GYJ852090 HIF852088:HIF852090 HSB852088:HSB852090 IBX852088:IBX852090 ILT852088:ILT852090 IVP852088:IVP852090 JFL852088:JFL852090 JPH852088:JPH852090 JZD852088:JZD852090 KIZ852088:KIZ852090 KSV852088:KSV852090 LCR852088:LCR852090 LMN852088:LMN852090 LWJ852088:LWJ852090 MGF852088:MGF852090 MQB852088:MQB852090 MZX852088:MZX852090 NJT852088:NJT852090 NTP852088:NTP852090 ODL852088:ODL852090 ONH852088:ONH852090 OXD852088:OXD852090 PGZ852088:PGZ852090 PQV852088:PQV852090 QAR852088:QAR852090 QKN852088:QKN852090 QUJ852088:QUJ852090 REF852088:REF852090 ROB852088:ROB852090 RXX852088:RXX852090 SHT852088:SHT852090 SRP852088:SRP852090 TBL852088:TBL852090 TLH852088:TLH852090 TVD852088:TVD852090 UEZ852088:UEZ852090 UOV852088:UOV852090 UYR852088:UYR852090 VIN852088:VIN852090 VSJ852088:VSJ852090 WCF852088:WCF852090 WMB852088:WMB852090 WVX852088:WVX852090 P917624:P917626 JL917624:JL917626 TH917624:TH917626 ADD917624:ADD917626 AMZ917624:AMZ917626 AWV917624:AWV917626 BGR917624:BGR917626 BQN917624:BQN917626 CAJ917624:CAJ917626 CKF917624:CKF917626 CUB917624:CUB917626 DDX917624:DDX917626 DNT917624:DNT917626 DXP917624:DXP917626 EHL917624:EHL917626 ERH917624:ERH917626 FBD917624:FBD917626 FKZ917624:FKZ917626 FUV917624:FUV917626 GER917624:GER917626 GON917624:GON917626 GYJ917624:GYJ917626 HIF917624:HIF917626 HSB917624:HSB917626 IBX917624:IBX917626 ILT917624:ILT917626 IVP917624:IVP917626 JFL917624:JFL917626 JPH917624:JPH917626 JZD917624:JZD917626 KIZ917624:KIZ917626 KSV917624:KSV917626 LCR917624:LCR917626 LMN917624:LMN917626 LWJ917624:LWJ917626 MGF917624:MGF917626 MQB917624:MQB917626 MZX917624:MZX917626 NJT917624:NJT917626 NTP917624:NTP917626 ODL917624:ODL917626 ONH917624:ONH917626 OXD917624:OXD917626 PGZ917624:PGZ917626 PQV917624:PQV917626 QAR917624:QAR917626 QKN917624:QKN917626 QUJ917624:QUJ917626 REF917624:REF917626 ROB917624:ROB917626 RXX917624:RXX917626 SHT917624:SHT917626 SRP917624:SRP917626 TBL917624:TBL917626 TLH917624:TLH917626 TVD917624:TVD917626 UEZ917624:UEZ917626 UOV917624:UOV917626 UYR917624:UYR917626 VIN917624:VIN917626 VSJ917624:VSJ917626 WCF917624:WCF917626 WMB917624:WMB917626 WVX917624:WVX917626 P983160:P983162 JL983160:JL983162 TH983160:TH983162 ADD983160:ADD983162 AMZ983160:AMZ983162 AWV983160:AWV983162 BGR983160:BGR983162 BQN983160:BQN983162 CAJ983160:CAJ983162 CKF983160:CKF983162 CUB983160:CUB983162 DDX983160:DDX983162 DNT983160:DNT983162 DXP983160:DXP983162 EHL983160:EHL983162 ERH983160:ERH983162 FBD983160:FBD983162 FKZ983160:FKZ983162 FUV983160:FUV983162 GER983160:GER983162 GON983160:GON983162 GYJ983160:GYJ983162 HIF983160:HIF983162 HSB983160:HSB983162 IBX983160:IBX983162 ILT983160:ILT983162 IVP983160:IVP983162 JFL983160:JFL983162 JPH983160:JPH983162 JZD983160:JZD983162 KIZ983160:KIZ983162 KSV983160:KSV983162 LCR983160:LCR983162 LMN983160:LMN983162 LWJ983160:LWJ983162 MGF983160:MGF983162 MQB983160:MQB983162 MZX983160:MZX983162 NJT983160:NJT983162 NTP983160:NTP983162 ODL983160:ODL983162 ONH983160:ONH983162 OXD983160:OXD983162 PGZ983160:PGZ983162 PQV983160:PQV983162 QAR983160:QAR983162 QKN983160:QKN983162 QUJ983160:QUJ983162 REF983160:REF983162 ROB983160:ROB983162 RXX983160:RXX983162 SHT983160:SHT983162 SRP983160:SRP983162 TBL983160:TBL983162 TLH983160:TLH983162 TVD983160:TVD983162 UEZ983160:UEZ983162 UOV983160:UOV983162 UYR983160:UYR983162 VIN983160:VIN983162 VSJ983160:VSJ983162 WCF983160:WCF983162 WMB983160:WMB983162 WVX983160:WVX983162 P119:P121 IZ119:IZ121 SV119:SV121 ACR119:ACR121 AMN119:AMN121 AWJ119:AWJ121 BGF119:BGF121 BQB119:BQB121 BZX119:BZX121 CJT119:CJT121 CTP119:CTP121 DDL119:DDL121 DNH119:DNH121 DXD119:DXD121 EGZ119:EGZ121 EQV119:EQV121 FAR119:FAR121 FKN119:FKN121 FUJ119:FUJ121 GEF119:GEF121 GOB119:GOB121 GXX119:GXX121 HHT119:HHT121 HRP119:HRP121 IBL119:IBL121 ILH119:ILH121 IVD119:IVD121 JEZ119:JEZ121 JOV119:JOV121 JYR119:JYR121 KIN119:KIN121 KSJ119:KSJ121 LCF119:LCF121 LMB119:LMB121 LVX119:LVX121 MFT119:MFT121 MPP119:MPP121 MZL119:MZL121 NJH119:NJH121 NTD119:NTD121 OCZ119:OCZ121 OMV119:OMV121 OWR119:OWR121 PGN119:PGN121 PQJ119:PQJ121 QAF119:QAF121 QKB119:QKB121 QTX119:QTX121 RDT119:RDT121 RNP119:RNP121 RXL119:RXL121 SHH119:SHH121 SRD119:SRD121 TAZ119:TAZ121 TKV119:TKV121 TUR119:TUR121 UEN119:UEN121 UOJ119:UOJ121 UYF119:UYF121 VIB119:VIB121 VRX119:VRX121 WBT119:WBT121 WLP119:WLP121 WVL119:WVL121 D65656:D65658 IZ65656:IZ65658 SV65656:SV65658 ACR65656:ACR65658 AMN65656:AMN65658 AWJ65656:AWJ65658 BGF65656:BGF65658 BQB65656:BQB65658 BZX65656:BZX65658 CJT65656:CJT65658 CTP65656:CTP65658 DDL65656:DDL65658 DNH65656:DNH65658 DXD65656:DXD65658 EGZ65656:EGZ65658 EQV65656:EQV65658 FAR65656:FAR65658 FKN65656:FKN65658 FUJ65656:FUJ65658 GEF65656:GEF65658 GOB65656:GOB65658 GXX65656:GXX65658 HHT65656:HHT65658 HRP65656:HRP65658 IBL65656:IBL65658 ILH65656:ILH65658 IVD65656:IVD65658 JEZ65656:JEZ65658 JOV65656:JOV65658 JYR65656:JYR65658 KIN65656:KIN65658 KSJ65656:KSJ65658 LCF65656:LCF65658 LMB65656:LMB65658 LVX65656:LVX65658 MFT65656:MFT65658 MPP65656:MPP65658 MZL65656:MZL65658 NJH65656:NJH65658 NTD65656:NTD65658 OCZ65656:OCZ65658 OMV65656:OMV65658 OWR65656:OWR65658 PGN65656:PGN65658 PQJ65656:PQJ65658 QAF65656:QAF65658 QKB65656:QKB65658 QTX65656:QTX65658 RDT65656:RDT65658 RNP65656:RNP65658 RXL65656:RXL65658 SHH65656:SHH65658 SRD65656:SRD65658 TAZ65656:TAZ65658 TKV65656:TKV65658 TUR65656:TUR65658 UEN65656:UEN65658 UOJ65656:UOJ65658 UYF65656:UYF65658 VIB65656:VIB65658 VRX65656:VRX65658 WBT65656:WBT65658 WLP65656:WLP65658 WVL65656:WVL65658 D131192:D131194 IZ131192:IZ131194 SV131192:SV131194 ACR131192:ACR131194 AMN131192:AMN131194 AWJ131192:AWJ131194 BGF131192:BGF131194 BQB131192:BQB131194 BZX131192:BZX131194 CJT131192:CJT131194 CTP131192:CTP131194 DDL131192:DDL131194 DNH131192:DNH131194 DXD131192:DXD131194 EGZ131192:EGZ131194 EQV131192:EQV131194 FAR131192:FAR131194 FKN131192:FKN131194 FUJ131192:FUJ131194 GEF131192:GEF131194 GOB131192:GOB131194 GXX131192:GXX131194 HHT131192:HHT131194 HRP131192:HRP131194 IBL131192:IBL131194 ILH131192:ILH131194 IVD131192:IVD131194 JEZ131192:JEZ131194 JOV131192:JOV131194 JYR131192:JYR131194 KIN131192:KIN131194 KSJ131192:KSJ131194 LCF131192:LCF131194 LMB131192:LMB131194 LVX131192:LVX131194 MFT131192:MFT131194 MPP131192:MPP131194 MZL131192:MZL131194 NJH131192:NJH131194 NTD131192:NTD131194 OCZ131192:OCZ131194 OMV131192:OMV131194 OWR131192:OWR131194 PGN131192:PGN131194 PQJ131192:PQJ131194 QAF131192:QAF131194 QKB131192:QKB131194 QTX131192:QTX131194 RDT131192:RDT131194 RNP131192:RNP131194 RXL131192:RXL131194 SHH131192:SHH131194 SRD131192:SRD131194 TAZ131192:TAZ131194 TKV131192:TKV131194 TUR131192:TUR131194 UEN131192:UEN131194 UOJ131192:UOJ131194 UYF131192:UYF131194 VIB131192:VIB131194 VRX131192:VRX131194 WBT131192:WBT131194 WLP131192:WLP131194 WVL131192:WVL131194 D196728:D196730 IZ196728:IZ196730 SV196728:SV196730 ACR196728:ACR196730 AMN196728:AMN196730 AWJ196728:AWJ196730 BGF196728:BGF196730 BQB196728:BQB196730 BZX196728:BZX196730 CJT196728:CJT196730 CTP196728:CTP196730 DDL196728:DDL196730 DNH196728:DNH196730 DXD196728:DXD196730 EGZ196728:EGZ196730 EQV196728:EQV196730 FAR196728:FAR196730 FKN196728:FKN196730 FUJ196728:FUJ196730 GEF196728:GEF196730 GOB196728:GOB196730 GXX196728:GXX196730 HHT196728:HHT196730 HRP196728:HRP196730 IBL196728:IBL196730 ILH196728:ILH196730 IVD196728:IVD196730 JEZ196728:JEZ196730 JOV196728:JOV196730 JYR196728:JYR196730 KIN196728:KIN196730 KSJ196728:KSJ196730 LCF196728:LCF196730 LMB196728:LMB196730 LVX196728:LVX196730 MFT196728:MFT196730 MPP196728:MPP196730 MZL196728:MZL196730 NJH196728:NJH196730 NTD196728:NTD196730 OCZ196728:OCZ196730 OMV196728:OMV196730 OWR196728:OWR196730 PGN196728:PGN196730 PQJ196728:PQJ196730 QAF196728:QAF196730 QKB196728:QKB196730 QTX196728:QTX196730 RDT196728:RDT196730 RNP196728:RNP196730 RXL196728:RXL196730 SHH196728:SHH196730 SRD196728:SRD196730 TAZ196728:TAZ196730 TKV196728:TKV196730 TUR196728:TUR196730 UEN196728:UEN196730 UOJ196728:UOJ196730 UYF196728:UYF196730 VIB196728:VIB196730 VRX196728:VRX196730 WBT196728:WBT196730 WLP196728:WLP196730 WVL196728:WVL196730 D262264:D262266 IZ262264:IZ262266 SV262264:SV262266 ACR262264:ACR262266 AMN262264:AMN262266 AWJ262264:AWJ262266 BGF262264:BGF262266 BQB262264:BQB262266 BZX262264:BZX262266 CJT262264:CJT262266 CTP262264:CTP262266 DDL262264:DDL262266 DNH262264:DNH262266 DXD262264:DXD262266 EGZ262264:EGZ262266 EQV262264:EQV262266 FAR262264:FAR262266 FKN262264:FKN262266 FUJ262264:FUJ262266 GEF262264:GEF262266 GOB262264:GOB262266 GXX262264:GXX262266 HHT262264:HHT262266 HRP262264:HRP262266 IBL262264:IBL262266 ILH262264:ILH262266 IVD262264:IVD262266 JEZ262264:JEZ262266 JOV262264:JOV262266 JYR262264:JYR262266 KIN262264:KIN262266 KSJ262264:KSJ262266 LCF262264:LCF262266 LMB262264:LMB262266 LVX262264:LVX262266 MFT262264:MFT262266 MPP262264:MPP262266 MZL262264:MZL262266 NJH262264:NJH262266 NTD262264:NTD262266 OCZ262264:OCZ262266 OMV262264:OMV262266 OWR262264:OWR262266 PGN262264:PGN262266 PQJ262264:PQJ262266 QAF262264:QAF262266 QKB262264:QKB262266 QTX262264:QTX262266 RDT262264:RDT262266 RNP262264:RNP262266 RXL262264:RXL262266 SHH262264:SHH262266 SRD262264:SRD262266 TAZ262264:TAZ262266 TKV262264:TKV262266 TUR262264:TUR262266 UEN262264:UEN262266 UOJ262264:UOJ262266 UYF262264:UYF262266 VIB262264:VIB262266 VRX262264:VRX262266 WBT262264:WBT262266 WLP262264:WLP262266 WVL262264:WVL262266 D327800:D327802 IZ327800:IZ327802 SV327800:SV327802 ACR327800:ACR327802 AMN327800:AMN327802 AWJ327800:AWJ327802 BGF327800:BGF327802 BQB327800:BQB327802 BZX327800:BZX327802 CJT327800:CJT327802 CTP327800:CTP327802 DDL327800:DDL327802 DNH327800:DNH327802 DXD327800:DXD327802 EGZ327800:EGZ327802 EQV327800:EQV327802 FAR327800:FAR327802 FKN327800:FKN327802 FUJ327800:FUJ327802 GEF327800:GEF327802 GOB327800:GOB327802 GXX327800:GXX327802 HHT327800:HHT327802 HRP327800:HRP327802 IBL327800:IBL327802 ILH327800:ILH327802 IVD327800:IVD327802 JEZ327800:JEZ327802 JOV327800:JOV327802 JYR327800:JYR327802 KIN327800:KIN327802 KSJ327800:KSJ327802 LCF327800:LCF327802 LMB327800:LMB327802 LVX327800:LVX327802 MFT327800:MFT327802 MPP327800:MPP327802 MZL327800:MZL327802 NJH327800:NJH327802 NTD327800:NTD327802 OCZ327800:OCZ327802 OMV327800:OMV327802 OWR327800:OWR327802 PGN327800:PGN327802 PQJ327800:PQJ327802 QAF327800:QAF327802 QKB327800:QKB327802 QTX327800:QTX327802 RDT327800:RDT327802 RNP327800:RNP327802 RXL327800:RXL327802 SHH327800:SHH327802 SRD327800:SRD327802 TAZ327800:TAZ327802 TKV327800:TKV327802 TUR327800:TUR327802 UEN327800:UEN327802 UOJ327800:UOJ327802 UYF327800:UYF327802 VIB327800:VIB327802 VRX327800:VRX327802 WBT327800:WBT327802 WLP327800:WLP327802 WVL327800:WVL327802 D393336:D393338 IZ393336:IZ393338 SV393336:SV393338 ACR393336:ACR393338 AMN393336:AMN393338 AWJ393336:AWJ393338 BGF393336:BGF393338 BQB393336:BQB393338 BZX393336:BZX393338 CJT393336:CJT393338 CTP393336:CTP393338 DDL393336:DDL393338 DNH393336:DNH393338 DXD393336:DXD393338 EGZ393336:EGZ393338 EQV393336:EQV393338 FAR393336:FAR393338 FKN393336:FKN393338 FUJ393336:FUJ393338 GEF393336:GEF393338 GOB393336:GOB393338 GXX393336:GXX393338 HHT393336:HHT393338 HRP393336:HRP393338 IBL393336:IBL393338 ILH393336:ILH393338 IVD393336:IVD393338 JEZ393336:JEZ393338 JOV393336:JOV393338 JYR393336:JYR393338 KIN393336:KIN393338 KSJ393336:KSJ393338 LCF393336:LCF393338 LMB393336:LMB393338 LVX393336:LVX393338 MFT393336:MFT393338 MPP393336:MPP393338 MZL393336:MZL393338 NJH393336:NJH393338 NTD393336:NTD393338 OCZ393336:OCZ393338 OMV393336:OMV393338 OWR393336:OWR393338 PGN393336:PGN393338 PQJ393336:PQJ393338 QAF393336:QAF393338 QKB393336:QKB393338 QTX393336:QTX393338 RDT393336:RDT393338 RNP393336:RNP393338 RXL393336:RXL393338 SHH393336:SHH393338 SRD393336:SRD393338 TAZ393336:TAZ393338 TKV393336:TKV393338 TUR393336:TUR393338 UEN393336:UEN393338 UOJ393336:UOJ393338 UYF393336:UYF393338 VIB393336:VIB393338 VRX393336:VRX393338 WBT393336:WBT393338 WLP393336:WLP393338 WVL393336:WVL393338 D458872:D458874 IZ458872:IZ458874 SV458872:SV458874 ACR458872:ACR458874 AMN458872:AMN458874 AWJ458872:AWJ458874 BGF458872:BGF458874 BQB458872:BQB458874 BZX458872:BZX458874 CJT458872:CJT458874 CTP458872:CTP458874 DDL458872:DDL458874 DNH458872:DNH458874 DXD458872:DXD458874 EGZ458872:EGZ458874 EQV458872:EQV458874 FAR458872:FAR458874 FKN458872:FKN458874 FUJ458872:FUJ458874 GEF458872:GEF458874 GOB458872:GOB458874 GXX458872:GXX458874 HHT458872:HHT458874 HRP458872:HRP458874 IBL458872:IBL458874 ILH458872:ILH458874 IVD458872:IVD458874 JEZ458872:JEZ458874 JOV458872:JOV458874 JYR458872:JYR458874 KIN458872:KIN458874 KSJ458872:KSJ458874 LCF458872:LCF458874 LMB458872:LMB458874 LVX458872:LVX458874 MFT458872:MFT458874 MPP458872:MPP458874 MZL458872:MZL458874 NJH458872:NJH458874 NTD458872:NTD458874 OCZ458872:OCZ458874 OMV458872:OMV458874 OWR458872:OWR458874 PGN458872:PGN458874 PQJ458872:PQJ458874 QAF458872:QAF458874 QKB458872:QKB458874 QTX458872:QTX458874 RDT458872:RDT458874 RNP458872:RNP458874 RXL458872:RXL458874 SHH458872:SHH458874 SRD458872:SRD458874 TAZ458872:TAZ458874 TKV458872:TKV458874 TUR458872:TUR458874 UEN458872:UEN458874 UOJ458872:UOJ458874 UYF458872:UYF458874 VIB458872:VIB458874 VRX458872:VRX458874 WBT458872:WBT458874 WLP458872:WLP458874 WVL458872:WVL458874 D524408:D524410 IZ524408:IZ524410 SV524408:SV524410 ACR524408:ACR524410 AMN524408:AMN524410 AWJ524408:AWJ524410 BGF524408:BGF524410 BQB524408:BQB524410 BZX524408:BZX524410 CJT524408:CJT524410 CTP524408:CTP524410 DDL524408:DDL524410 DNH524408:DNH524410 DXD524408:DXD524410 EGZ524408:EGZ524410 EQV524408:EQV524410 FAR524408:FAR524410 FKN524408:FKN524410 FUJ524408:FUJ524410 GEF524408:GEF524410 GOB524408:GOB524410 GXX524408:GXX524410 HHT524408:HHT524410 HRP524408:HRP524410 IBL524408:IBL524410 ILH524408:ILH524410 IVD524408:IVD524410 JEZ524408:JEZ524410 JOV524408:JOV524410 JYR524408:JYR524410 KIN524408:KIN524410 KSJ524408:KSJ524410 LCF524408:LCF524410 LMB524408:LMB524410 LVX524408:LVX524410 MFT524408:MFT524410 MPP524408:MPP524410 MZL524408:MZL524410 NJH524408:NJH524410 NTD524408:NTD524410 OCZ524408:OCZ524410 OMV524408:OMV524410 OWR524408:OWR524410 PGN524408:PGN524410 PQJ524408:PQJ524410 QAF524408:QAF524410 QKB524408:QKB524410 QTX524408:QTX524410 RDT524408:RDT524410 RNP524408:RNP524410 RXL524408:RXL524410 SHH524408:SHH524410 SRD524408:SRD524410 TAZ524408:TAZ524410 TKV524408:TKV524410 TUR524408:TUR524410 UEN524408:UEN524410 UOJ524408:UOJ524410 UYF524408:UYF524410 VIB524408:VIB524410 VRX524408:VRX524410 WBT524408:WBT524410 WLP524408:WLP524410 WVL524408:WVL524410 D589944:D589946 IZ589944:IZ589946 SV589944:SV589946 ACR589944:ACR589946 AMN589944:AMN589946 AWJ589944:AWJ589946 BGF589944:BGF589946 BQB589944:BQB589946 BZX589944:BZX589946 CJT589944:CJT589946 CTP589944:CTP589946 DDL589944:DDL589946 DNH589944:DNH589946 DXD589944:DXD589946 EGZ589944:EGZ589946 EQV589944:EQV589946 FAR589944:FAR589946 FKN589944:FKN589946 FUJ589944:FUJ589946 GEF589944:GEF589946 GOB589944:GOB589946 GXX589944:GXX589946 HHT589944:HHT589946 HRP589944:HRP589946 IBL589944:IBL589946 ILH589944:ILH589946 IVD589944:IVD589946 JEZ589944:JEZ589946 JOV589944:JOV589946 JYR589944:JYR589946 KIN589944:KIN589946 KSJ589944:KSJ589946 LCF589944:LCF589946 LMB589944:LMB589946 LVX589944:LVX589946 MFT589944:MFT589946 MPP589944:MPP589946 MZL589944:MZL589946 NJH589944:NJH589946 NTD589944:NTD589946 OCZ589944:OCZ589946 OMV589944:OMV589946 OWR589944:OWR589946 PGN589944:PGN589946 PQJ589944:PQJ589946 QAF589944:QAF589946 QKB589944:QKB589946 QTX589944:QTX589946 RDT589944:RDT589946 RNP589944:RNP589946 RXL589944:RXL589946 SHH589944:SHH589946 SRD589944:SRD589946 TAZ589944:TAZ589946 TKV589944:TKV589946 TUR589944:TUR589946 UEN589944:UEN589946 UOJ589944:UOJ589946 UYF589944:UYF589946 VIB589944:VIB589946 VRX589944:VRX589946 WBT589944:WBT589946 WLP589944:WLP589946 WVL589944:WVL589946 D655480:D655482 IZ655480:IZ655482 SV655480:SV655482 ACR655480:ACR655482 AMN655480:AMN655482 AWJ655480:AWJ655482 BGF655480:BGF655482 BQB655480:BQB655482 BZX655480:BZX655482 CJT655480:CJT655482 CTP655480:CTP655482 DDL655480:DDL655482 DNH655480:DNH655482 DXD655480:DXD655482 EGZ655480:EGZ655482 EQV655480:EQV655482 FAR655480:FAR655482 FKN655480:FKN655482 FUJ655480:FUJ655482 GEF655480:GEF655482 GOB655480:GOB655482 GXX655480:GXX655482 HHT655480:HHT655482 HRP655480:HRP655482 IBL655480:IBL655482 ILH655480:ILH655482 IVD655480:IVD655482 JEZ655480:JEZ655482 JOV655480:JOV655482 JYR655480:JYR655482 KIN655480:KIN655482 KSJ655480:KSJ655482 LCF655480:LCF655482 LMB655480:LMB655482 LVX655480:LVX655482 MFT655480:MFT655482 MPP655480:MPP655482 MZL655480:MZL655482 NJH655480:NJH655482 NTD655480:NTD655482 OCZ655480:OCZ655482 OMV655480:OMV655482 OWR655480:OWR655482 PGN655480:PGN655482 PQJ655480:PQJ655482 QAF655480:QAF655482 QKB655480:QKB655482 QTX655480:QTX655482 RDT655480:RDT655482 RNP655480:RNP655482 RXL655480:RXL655482 SHH655480:SHH655482 SRD655480:SRD655482 TAZ655480:TAZ655482 TKV655480:TKV655482 TUR655480:TUR655482 UEN655480:UEN655482 UOJ655480:UOJ655482 UYF655480:UYF655482 VIB655480:VIB655482 VRX655480:VRX655482 WBT655480:WBT655482 WLP655480:WLP655482 WVL655480:WVL655482 D721016:D721018 IZ721016:IZ721018 SV721016:SV721018 ACR721016:ACR721018 AMN721016:AMN721018 AWJ721016:AWJ721018 BGF721016:BGF721018 BQB721016:BQB721018 BZX721016:BZX721018 CJT721016:CJT721018 CTP721016:CTP721018 DDL721016:DDL721018 DNH721016:DNH721018 DXD721016:DXD721018 EGZ721016:EGZ721018 EQV721016:EQV721018 FAR721016:FAR721018 FKN721016:FKN721018 FUJ721016:FUJ721018 GEF721016:GEF721018 GOB721016:GOB721018 GXX721016:GXX721018 HHT721016:HHT721018 HRP721016:HRP721018 IBL721016:IBL721018 ILH721016:ILH721018 IVD721016:IVD721018 JEZ721016:JEZ721018 JOV721016:JOV721018 JYR721016:JYR721018 KIN721016:KIN721018 KSJ721016:KSJ721018 LCF721016:LCF721018 LMB721016:LMB721018 LVX721016:LVX721018 MFT721016:MFT721018 MPP721016:MPP721018 MZL721016:MZL721018 NJH721016:NJH721018 NTD721016:NTD721018 OCZ721016:OCZ721018 OMV721016:OMV721018 OWR721016:OWR721018 PGN721016:PGN721018 PQJ721016:PQJ721018 QAF721016:QAF721018 QKB721016:QKB721018 QTX721016:QTX721018 RDT721016:RDT721018 RNP721016:RNP721018 RXL721016:RXL721018 SHH721016:SHH721018 SRD721016:SRD721018 TAZ721016:TAZ721018 TKV721016:TKV721018 TUR721016:TUR721018 UEN721016:UEN721018 UOJ721016:UOJ721018 UYF721016:UYF721018 VIB721016:VIB721018 VRX721016:VRX721018 WBT721016:WBT721018 WLP721016:WLP721018 WVL721016:WVL721018 D786552:D786554 IZ786552:IZ786554 SV786552:SV786554 ACR786552:ACR786554 AMN786552:AMN786554 AWJ786552:AWJ786554 BGF786552:BGF786554 BQB786552:BQB786554 BZX786552:BZX786554 CJT786552:CJT786554 CTP786552:CTP786554 DDL786552:DDL786554 DNH786552:DNH786554 DXD786552:DXD786554 EGZ786552:EGZ786554 EQV786552:EQV786554 FAR786552:FAR786554 FKN786552:FKN786554 FUJ786552:FUJ786554 GEF786552:GEF786554 GOB786552:GOB786554 GXX786552:GXX786554 HHT786552:HHT786554 HRP786552:HRP786554 IBL786552:IBL786554 ILH786552:ILH786554 IVD786552:IVD786554 JEZ786552:JEZ786554 JOV786552:JOV786554 JYR786552:JYR786554 KIN786552:KIN786554 KSJ786552:KSJ786554 LCF786552:LCF786554 LMB786552:LMB786554 LVX786552:LVX786554 MFT786552:MFT786554 MPP786552:MPP786554 MZL786552:MZL786554 NJH786552:NJH786554 NTD786552:NTD786554 OCZ786552:OCZ786554 OMV786552:OMV786554 OWR786552:OWR786554 PGN786552:PGN786554 PQJ786552:PQJ786554 QAF786552:QAF786554 QKB786552:QKB786554 QTX786552:QTX786554 RDT786552:RDT786554 RNP786552:RNP786554 RXL786552:RXL786554 SHH786552:SHH786554 SRD786552:SRD786554 TAZ786552:TAZ786554 TKV786552:TKV786554 TUR786552:TUR786554 UEN786552:UEN786554 UOJ786552:UOJ786554 UYF786552:UYF786554 VIB786552:VIB786554 VRX786552:VRX786554 WBT786552:WBT786554 WLP786552:WLP786554 WVL786552:WVL786554 D852088:D852090 IZ852088:IZ852090 SV852088:SV852090 ACR852088:ACR852090 AMN852088:AMN852090 AWJ852088:AWJ852090 BGF852088:BGF852090 BQB852088:BQB852090 BZX852088:BZX852090 CJT852088:CJT852090 CTP852088:CTP852090 DDL852088:DDL852090 DNH852088:DNH852090 DXD852088:DXD852090 EGZ852088:EGZ852090 EQV852088:EQV852090 FAR852088:FAR852090 FKN852088:FKN852090 FUJ852088:FUJ852090 GEF852088:GEF852090 GOB852088:GOB852090 GXX852088:GXX852090 HHT852088:HHT852090 HRP852088:HRP852090 IBL852088:IBL852090 ILH852088:ILH852090 IVD852088:IVD852090 JEZ852088:JEZ852090 JOV852088:JOV852090 JYR852088:JYR852090 KIN852088:KIN852090 KSJ852088:KSJ852090 LCF852088:LCF852090 LMB852088:LMB852090 LVX852088:LVX852090 MFT852088:MFT852090 MPP852088:MPP852090 MZL852088:MZL852090 NJH852088:NJH852090 NTD852088:NTD852090 OCZ852088:OCZ852090 OMV852088:OMV852090 OWR852088:OWR852090 PGN852088:PGN852090 PQJ852088:PQJ852090 QAF852088:QAF852090 QKB852088:QKB852090 QTX852088:QTX852090 RDT852088:RDT852090 RNP852088:RNP852090 RXL852088:RXL852090 SHH852088:SHH852090 SRD852088:SRD852090 TAZ852088:TAZ852090 TKV852088:TKV852090 TUR852088:TUR852090 UEN852088:UEN852090 UOJ852088:UOJ852090 UYF852088:UYF852090 VIB852088:VIB852090 VRX852088:VRX852090 WBT852088:WBT852090 WLP852088:WLP852090 WVL852088:WVL852090 D917624:D917626 IZ917624:IZ917626 SV917624:SV917626 ACR917624:ACR917626 AMN917624:AMN917626 AWJ917624:AWJ917626 BGF917624:BGF917626 BQB917624:BQB917626 BZX917624:BZX917626 CJT917624:CJT917626 CTP917624:CTP917626 DDL917624:DDL917626 DNH917624:DNH917626 DXD917624:DXD917626 EGZ917624:EGZ917626 EQV917624:EQV917626 FAR917624:FAR917626 FKN917624:FKN917626 FUJ917624:FUJ917626 GEF917624:GEF917626 GOB917624:GOB917626 GXX917624:GXX917626 HHT917624:HHT917626 HRP917624:HRP917626 IBL917624:IBL917626 ILH917624:ILH917626 IVD917624:IVD917626 JEZ917624:JEZ917626 JOV917624:JOV917626 JYR917624:JYR917626 KIN917624:KIN917626 KSJ917624:KSJ917626 LCF917624:LCF917626 LMB917624:LMB917626 LVX917624:LVX917626 MFT917624:MFT917626 MPP917624:MPP917626 MZL917624:MZL917626 NJH917624:NJH917626 NTD917624:NTD917626 OCZ917624:OCZ917626 OMV917624:OMV917626 OWR917624:OWR917626 PGN917624:PGN917626 PQJ917624:PQJ917626 QAF917624:QAF917626 QKB917624:QKB917626 QTX917624:QTX917626 RDT917624:RDT917626 RNP917624:RNP917626 RXL917624:RXL917626 SHH917624:SHH917626 SRD917624:SRD917626 TAZ917624:TAZ917626 TKV917624:TKV917626 TUR917624:TUR917626 UEN917624:UEN917626 UOJ917624:UOJ917626 UYF917624:UYF917626 VIB917624:VIB917626 VRX917624:VRX917626 WBT917624:WBT917626 WLP917624:WLP917626 WVL917624:WVL917626 D983160:D983162 IZ983160:IZ983162 SV983160:SV983162 ACR983160:ACR983162 AMN983160:AMN983162 AWJ983160:AWJ983162 BGF983160:BGF983162 BQB983160:BQB983162 BZX983160:BZX983162 CJT983160:CJT983162 CTP983160:CTP983162 DDL983160:DDL983162 DNH983160:DNH983162 DXD983160:DXD983162 EGZ983160:EGZ983162 EQV983160:EQV983162 FAR983160:FAR983162 FKN983160:FKN983162 FUJ983160:FUJ983162 GEF983160:GEF983162 GOB983160:GOB983162 GXX983160:GXX983162 HHT983160:HHT983162 HRP983160:HRP983162 IBL983160:IBL983162 ILH983160:ILH983162 IVD983160:IVD983162 JEZ983160:JEZ983162 JOV983160:JOV983162 JYR983160:JYR983162 KIN983160:KIN983162 KSJ983160:KSJ983162 LCF983160:LCF983162 LMB983160:LMB983162 LVX983160:LVX983162 MFT983160:MFT983162 MPP983160:MPP983162 MZL983160:MZL983162 NJH983160:NJH983162 NTD983160:NTD983162 OCZ983160:OCZ983162 OMV983160:OMV983162 OWR983160:OWR983162 PGN983160:PGN983162 PQJ983160:PQJ983162 QAF983160:QAF983162 QKB983160:QKB983162 QTX983160:QTX983162 RDT983160:RDT983162 RNP983160:RNP983162 RXL983160:RXL983162 SHH983160:SHH983162 SRD983160:SRD983162 TAZ983160:TAZ983162 TKV983160:TKV983162 TUR983160:TUR983162 UEN983160:UEN983162 UOJ983160:UOJ983162 UYF983160:UYF983162 VIB983160:VIB983162 VRX983160:VRX983162 WBT983160:WBT983162 WLP983160:WLP983162 WVL983160:WVL983162 D102:D115 IZ102:IZ115 SV102:SV115 ACR102:ACR115 AMN102:AMN115 AWJ102:AWJ115 BGF102:BGF115 BQB102:BQB115 BZX102:BZX115 CJT102:CJT115 CTP102:CTP115 DDL102:DDL115 DNH102:DNH115 DXD102:DXD115 EGZ102:EGZ115 EQV102:EQV115 FAR102:FAR115 FKN102:FKN115 FUJ102:FUJ115 GEF102:GEF115 GOB102:GOB115 GXX102:GXX115 HHT102:HHT115 HRP102:HRP115 IBL102:IBL115 ILH102:ILH115 IVD102:IVD115 JEZ102:JEZ115 JOV102:JOV115 JYR102:JYR115 KIN102:KIN115 KSJ102:KSJ115 LCF102:LCF115 LMB102:LMB115 LVX102:LVX115 MFT102:MFT115 MPP102:MPP115 MZL102:MZL115 NJH102:NJH115 NTD102:NTD115 OCZ102:OCZ115 OMV102:OMV115 OWR102:OWR115 PGN102:PGN115 PQJ102:PQJ115 QAF102:QAF115 QKB102:QKB115 QTX102:QTX115 RDT102:RDT115 RNP102:RNP115 RXL102:RXL115 SHH102:SHH115 SRD102:SRD115 TAZ102:TAZ115 TKV102:TKV115 TUR102:TUR115 UEN102:UEN115 UOJ102:UOJ115 UYF102:UYF115 VIB102:VIB115 VRX102:VRX115 WBT102:WBT115 WLP102:WLP115 WVL102:WVL115 D65639:D65652 IZ65639:IZ65652 SV65639:SV65652 ACR65639:ACR65652 AMN65639:AMN65652 AWJ65639:AWJ65652 BGF65639:BGF65652 BQB65639:BQB65652 BZX65639:BZX65652 CJT65639:CJT65652 CTP65639:CTP65652 DDL65639:DDL65652 DNH65639:DNH65652 DXD65639:DXD65652 EGZ65639:EGZ65652 EQV65639:EQV65652 FAR65639:FAR65652 FKN65639:FKN65652 FUJ65639:FUJ65652 GEF65639:GEF65652 GOB65639:GOB65652 GXX65639:GXX65652 HHT65639:HHT65652 HRP65639:HRP65652 IBL65639:IBL65652 ILH65639:ILH65652 IVD65639:IVD65652 JEZ65639:JEZ65652 JOV65639:JOV65652 JYR65639:JYR65652 KIN65639:KIN65652 KSJ65639:KSJ65652 LCF65639:LCF65652 LMB65639:LMB65652 LVX65639:LVX65652 MFT65639:MFT65652 MPP65639:MPP65652 MZL65639:MZL65652 NJH65639:NJH65652 NTD65639:NTD65652 OCZ65639:OCZ65652 OMV65639:OMV65652 OWR65639:OWR65652 PGN65639:PGN65652 PQJ65639:PQJ65652 QAF65639:QAF65652 QKB65639:QKB65652 QTX65639:QTX65652 RDT65639:RDT65652 RNP65639:RNP65652 RXL65639:RXL65652 SHH65639:SHH65652 SRD65639:SRD65652 TAZ65639:TAZ65652 TKV65639:TKV65652 TUR65639:TUR65652 UEN65639:UEN65652 UOJ65639:UOJ65652 UYF65639:UYF65652 VIB65639:VIB65652 VRX65639:VRX65652 WBT65639:WBT65652 WLP65639:WLP65652 WVL65639:WVL65652 D131175:D131188 IZ131175:IZ131188 SV131175:SV131188 ACR131175:ACR131188 AMN131175:AMN131188 AWJ131175:AWJ131188 BGF131175:BGF131188 BQB131175:BQB131188 BZX131175:BZX131188 CJT131175:CJT131188 CTP131175:CTP131188 DDL131175:DDL131188 DNH131175:DNH131188 DXD131175:DXD131188 EGZ131175:EGZ131188 EQV131175:EQV131188 FAR131175:FAR131188 FKN131175:FKN131188 FUJ131175:FUJ131188 GEF131175:GEF131188 GOB131175:GOB131188 GXX131175:GXX131188 HHT131175:HHT131188 HRP131175:HRP131188 IBL131175:IBL131188 ILH131175:ILH131188 IVD131175:IVD131188 JEZ131175:JEZ131188 JOV131175:JOV131188 JYR131175:JYR131188 KIN131175:KIN131188 KSJ131175:KSJ131188 LCF131175:LCF131188 LMB131175:LMB131188 LVX131175:LVX131188 MFT131175:MFT131188 MPP131175:MPP131188 MZL131175:MZL131188 NJH131175:NJH131188 NTD131175:NTD131188 OCZ131175:OCZ131188 OMV131175:OMV131188 OWR131175:OWR131188 PGN131175:PGN131188 PQJ131175:PQJ131188 QAF131175:QAF131188 QKB131175:QKB131188 QTX131175:QTX131188 RDT131175:RDT131188 RNP131175:RNP131188 RXL131175:RXL131188 SHH131175:SHH131188 SRD131175:SRD131188 TAZ131175:TAZ131188 TKV131175:TKV131188 TUR131175:TUR131188 UEN131175:UEN131188 UOJ131175:UOJ131188 UYF131175:UYF131188 VIB131175:VIB131188 VRX131175:VRX131188 WBT131175:WBT131188 WLP131175:WLP131188 WVL131175:WVL131188 D196711:D196724 IZ196711:IZ196724 SV196711:SV196724 ACR196711:ACR196724 AMN196711:AMN196724 AWJ196711:AWJ196724 BGF196711:BGF196724 BQB196711:BQB196724 BZX196711:BZX196724 CJT196711:CJT196724 CTP196711:CTP196724 DDL196711:DDL196724 DNH196711:DNH196724 DXD196711:DXD196724 EGZ196711:EGZ196724 EQV196711:EQV196724 FAR196711:FAR196724 FKN196711:FKN196724 FUJ196711:FUJ196724 GEF196711:GEF196724 GOB196711:GOB196724 GXX196711:GXX196724 HHT196711:HHT196724 HRP196711:HRP196724 IBL196711:IBL196724 ILH196711:ILH196724 IVD196711:IVD196724 JEZ196711:JEZ196724 JOV196711:JOV196724 JYR196711:JYR196724 KIN196711:KIN196724 KSJ196711:KSJ196724 LCF196711:LCF196724 LMB196711:LMB196724 LVX196711:LVX196724 MFT196711:MFT196724 MPP196711:MPP196724 MZL196711:MZL196724 NJH196711:NJH196724 NTD196711:NTD196724 OCZ196711:OCZ196724 OMV196711:OMV196724 OWR196711:OWR196724 PGN196711:PGN196724 PQJ196711:PQJ196724 QAF196711:QAF196724 QKB196711:QKB196724 QTX196711:QTX196724 RDT196711:RDT196724 RNP196711:RNP196724 RXL196711:RXL196724 SHH196711:SHH196724 SRD196711:SRD196724 TAZ196711:TAZ196724 TKV196711:TKV196724 TUR196711:TUR196724 UEN196711:UEN196724 UOJ196711:UOJ196724 UYF196711:UYF196724 VIB196711:VIB196724 VRX196711:VRX196724 WBT196711:WBT196724 WLP196711:WLP196724 WVL196711:WVL196724 D262247:D262260 IZ262247:IZ262260 SV262247:SV262260 ACR262247:ACR262260 AMN262247:AMN262260 AWJ262247:AWJ262260 BGF262247:BGF262260 BQB262247:BQB262260 BZX262247:BZX262260 CJT262247:CJT262260 CTP262247:CTP262260 DDL262247:DDL262260 DNH262247:DNH262260 DXD262247:DXD262260 EGZ262247:EGZ262260 EQV262247:EQV262260 FAR262247:FAR262260 FKN262247:FKN262260 FUJ262247:FUJ262260 GEF262247:GEF262260 GOB262247:GOB262260 GXX262247:GXX262260 HHT262247:HHT262260 HRP262247:HRP262260 IBL262247:IBL262260 ILH262247:ILH262260 IVD262247:IVD262260 JEZ262247:JEZ262260 JOV262247:JOV262260 JYR262247:JYR262260 KIN262247:KIN262260 KSJ262247:KSJ262260 LCF262247:LCF262260 LMB262247:LMB262260 LVX262247:LVX262260 MFT262247:MFT262260 MPP262247:MPP262260 MZL262247:MZL262260 NJH262247:NJH262260 NTD262247:NTD262260 OCZ262247:OCZ262260 OMV262247:OMV262260 OWR262247:OWR262260 PGN262247:PGN262260 PQJ262247:PQJ262260 QAF262247:QAF262260 QKB262247:QKB262260 QTX262247:QTX262260 RDT262247:RDT262260 RNP262247:RNP262260 RXL262247:RXL262260 SHH262247:SHH262260 SRD262247:SRD262260 TAZ262247:TAZ262260 TKV262247:TKV262260 TUR262247:TUR262260 UEN262247:UEN262260 UOJ262247:UOJ262260 UYF262247:UYF262260 VIB262247:VIB262260 VRX262247:VRX262260 WBT262247:WBT262260 WLP262247:WLP262260 WVL262247:WVL262260 D327783:D327796 IZ327783:IZ327796 SV327783:SV327796 ACR327783:ACR327796 AMN327783:AMN327796 AWJ327783:AWJ327796 BGF327783:BGF327796 BQB327783:BQB327796 BZX327783:BZX327796 CJT327783:CJT327796 CTP327783:CTP327796 DDL327783:DDL327796 DNH327783:DNH327796 DXD327783:DXD327796 EGZ327783:EGZ327796 EQV327783:EQV327796 FAR327783:FAR327796 FKN327783:FKN327796 FUJ327783:FUJ327796 GEF327783:GEF327796 GOB327783:GOB327796 GXX327783:GXX327796 HHT327783:HHT327796 HRP327783:HRP327796 IBL327783:IBL327796 ILH327783:ILH327796 IVD327783:IVD327796 JEZ327783:JEZ327796 JOV327783:JOV327796 JYR327783:JYR327796 KIN327783:KIN327796 KSJ327783:KSJ327796 LCF327783:LCF327796 LMB327783:LMB327796 LVX327783:LVX327796 MFT327783:MFT327796 MPP327783:MPP327796 MZL327783:MZL327796 NJH327783:NJH327796 NTD327783:NTD327796 OCZ327783:OCZ327796 OMV327783:OMV327796 OWR327783:OWR327796 PGN327783:PGN327796 PQJ327783:PQJ327796 QAF327783:QAF327796 QKB327783:QKB327796 QTX327783:QTX327796 RDT327783:RDT327796 RNP327783:RNP327796 RXL327783:RXL327796 SHH327783:SHH327796 SRD327783:SRD327796 TAZ327783:TAZ327796 TKV327783:TKV327796 TUR327783:TUR327796 UEN327783:UEN327796 UOJ327783:UOJ327796 UYF327783:UYF327796 VIB327783:VIB327796 VRX327783:VRX327796 WBT327783:WBT327796 WLP327783:WLP327796 WVL327783:WVL327796 D393319:D393332 IZ393319:IZ393332 SV393319:SV393332 ACR393319:ACR393332 AMN393319:AMN393332 AWJ393319:AWJ393332 BGF393319:BGF393332 BQB393319:BQB393332 BZX393319:BZX393332 CJT393319:CJT393332 CTP393319:CTP393332 DDL393319:DDL393332 DNH393319:DNH393332 DXD393319:DXD393332 EGZ393319:EGZ393332 EQV393319:EQV393332 FAR393319:FAR393332 FKN393319:FKN393332 FUJ393319:FUJ393332 GEF393319:GEF393332 GOB393319:GOB393332 GXX393319:GXX393332 HHT393319:HHT393332 HRP393319:HRP393332 IBL393319:IBL393332 ILH393319:ILH393332 IVD393319:IVD393332 JEZ393319:JEZ393332 JOV393319:JOV393332 JYR393319:JYR393332 KIN393319:KIN393332 KSJ393319:KSJ393332 LCF393319:LCF393332 LMB393319:LMB393332 LVX393319:LVX393332 MFT393319:MFT393332 MPP393319:MPP393332 MZL393319:MZL393332 NJH393319:NJH393332 NTD393319:NTD393332 OCZ393319:OCZ393332 OMV393319:OMV393332 OWR393319:OWR393332 PGN393319:PGN393332 PQJ393319:PQJ393332 QAF393319:QAF393332 QKB393319:QKB393332 QTX393319:QTX393332 RDT393319:RDT393332 RNP393319:RNP393332 RXL393319:RXL393332 SHH393319:SHH393332 SRD393319:SRD393332 TAZ393319:TAZ393332 TKV393319:TKV393332 TUR393319:TUR393332 UEN393319:UEN393332 UOJ393319:UOJ393332 UYF393319:UYF393332 VIB393319:VIB393332 VRX393319:VRX393332 WBT393319:WBT393332 WLP393319:WLP393332 WVL393319:WVL393332 D458855:D458868 IZ458855:IZ458868 SV458855:SV458868 ACR458855:ACR458868 AMN458855:AMN458868 AWJ458855:AWJ458868 BGF458855:BGF458868 BQB458855:BQB458868 BZX458855:BZX458868 CJT458855:CJT458868 CTP458855:CTP458868 DDL458855:DDL458868 DNH458855:DNH458868 DXD458855:DXD458868 EGZ458855:EGZ458868 EQV458855:EQV458868 FAR458855:FAR458868 FKN458855:FKN458868 FUJ458855:FUJ458868 GEF458855:GEF458868 GOB458855:GOB458868 GXX458855:GXX458868 HHT458855:HHT458868 HRP458855:HRP458868 IBL458855:IBL458868 ILH458855:ILH458868 IVD458855:IVD458868 JEZ458855:JEZ458868 JOV458855:JOV458868 JYR458855:JYR458868 KIN458855:KIN458868 KSJ458855:KSJ458868 LCF458855:LCF458868 LMB458855:LMB458868 LVX458855:LVX458868 MFT458855:MFT458868 MPP458855:MPP458868 MZL458855:MZL458868 NJH458855:NJH458868 NTD458855:NTD458868 OCZ458855:OCZ458868 OMV458855:OMV458868 OWR458855:OWR458868 PGN458855:PGN458868 PQJ458855:PQJ458868 QAF458855:QAF458868 QKB458855:QKB458868 QTX458855:QTX458868 RDT458855:RDT458868 RNP458855:RNP458868 RXL458855:RXL458868 SHH458855:SHH458868 SRD458855:SRD458868 TAZ458855:TAZ458868 TKV458855:TKV458868 TUR458855:TUR458868 UEN458855:UEN458868 UOJ458855:UOJ458868 UYF458855:UYF458868 VIB458855:VIB458868 VRX458855:VRX458868 WBT458855:WBT458868 WLP458855:WLP458868 WVL458855:WVL458868 D524391:D524404 IZ524391:IZ524404 SV524391:SV524404 ACR524391:ACR524404 AMN524391:AMN524404 AWJ524391:AWJ524404 BGF524391:BGF524404 BQB524391:BQB524404 BZX524391:BZX524404 CJT524391:CJT524404 CTP524391:CTP524404 DDL524391:DDL524404 DNH524391:DNH524404 DXD524391:DXD524404 EGZ524391:EGZ524404 EQV524391:EQV524404 FAR524391:FAR524404 FKN524391:FKN524404 FUJ524391:FUJ524404 GEF524391:GEF524404 GOB524391:GOB524404 GXX524391:GXX524404 HHT524391:HHT524404 HRP524391:HRP524404 IBL524391:IBL524404 ILH524391:ILH524404 IVD524391:IVD524404 JEZ524391:JEZ524404 JOV524391:JOV524404 JYR524391:JYR524404 KIN524391:KIN524404 KSJ524391:KSJ524404 LCF524391:LCF524404 LMB524391:LMB524404 LVX524391:LVX524404 MFT524391:MFT524404 MPP524391:MPP524404 MZL524391:MZL524404 NJH524391:NJH524404 NTD524391:NTD524404 OCZ524391:OCZ524404 OMV524391:OMV524404 OWR524391:OWR524404 PGN524391:PGN524404 PQJ524391:PQJ524404 QAF524391:QAF524404 QKB524391:QKB524404 QTX524391:QTX524404 RDT524391:RDT524404 RNP524391:RNP524404 RXL524391:RXL524404 SHH524391:SHH524404 SRD524391:SRD524404 TAZ524391:TAZ524404 TKV524391:TKV524404 TUR524391:TUR524404 UEN524391:UEN524404 UOJ524391:UOJ524404 UYF524391:UYF524404 VIB524391:VIB524404 VRX524391:VRX524404 WBT524391:WBT524404 WLP524391:WLP524404 WVL524391:WVL524404 D589927:D589940 IZ589927:IZ589940 SV589927:SV589940 ACR589927:ACR589940 AMN589927:AMN589940 AWJ589927:AWJ589940 BGF589927:BGF589940 BQB589927:BQB589940 BZX589927:BZX589940 CJT589927:CJT589940 CTP589927:CTP589940 DDL589927:DDL589940 DNH589927:DNH589940 DXD589927:DXD589940 EGZ589927:EGZ589940 EQV589927:EQV589940 FAR589927:FAR589940 FKN589927:FKN589940 FUJ589927:FUJ589940 GEF589927:GEF589940 GOB589927:GOB589940 GXX589927:GXX589940 HHT589927:HHT589940 HRP589927:HRP589940 IBL589927:IBL589940 ILH589927:ILH589940 IVD589927:IVD589940 JEZ589927:JEZ589940 JOV589927:JOV589940 JYR589927:JYR589940 KIN589927:KIN589940 KSJ589927:KSJ589940 LCF589927:LCF589940 LMB589927:LMB589940 LVX589927:LVX589940 MFT589927:MFT589940 MPP589927:MPP589940 MZL589927:MZL589940 NJH589927:NJH589940 NTD589927:NTD589940 OCZ589927:OCZ589940 OMV589927:OMV589940 OWR589927:OWR589940 PGN589927:PGN589940 PQJ589927:PQJ589940 QAF589927:QAF589940 QKB589927:QKB589940 QTX589927:QTX589940 RDT589927:RDT589940 RNP589927:RNP589940 RXL589927:RXL589940 SHH589927:SHH589940 SRD589927:SRD589940 TAZ589927:TAZ589940 TKV589927:TKV589940 TUR589927:TUR589940 UEN589927:UEN589940 UOJ589927:UOJ589940 UYF589927:UYF589940 VIB589927:VIB589940 VRX589927:VRX589940 WBT589927:WBT589940 WLP589927:WLP589940 WVL589927:WVL589940 D655463:D655476 IZ655463:IZ655476 SV655463:SV655476 ACR655463:ACR655476 AMN655463:AMN655476 AWJ655463:AWJ655476 BGF655463:BGF655476 BQB655463:BQB655476 BZX655463:BZX655476 CJT655463:CJT655476 CTP655463:CTP655476 DDL655463:DDL655476 DNH655463:DNH655476 DXD655463:DXD655476 EGZ655463:EGZ655476 EQV655463:EQV655476 FAR655463:FAR655476 FKN655463:FKN655476 FUJ655463:FUJ655476 GEF655463:GEF655476 GOB655463:GOB655476 GXX655463:GXX655476 HHT655463:HHT655476 HRP655463:HRP655476 IBL655463:IBL655476 ILH655463:ILH655476 IVD655463:IVD655476 JEZ655463:JEZ655476 JOV655463:JOV655476 JYR655463:JYR655476 KIN655463:KIN655476 KSJ655463:KSJ655476 LCF655463:LCF655476 LMB655463:LMB655476 LVX655463:LVX655476 MFT655463:MFT655476 MPP655463:MPP655476 MZL655463:MZL655476 NJH655463:NJH655476 NTD655463:NTD655476 OCZ655463:OCZ655476 OMV655463:OMV655476 OWR655463:OWR655476 PGN655463:PGN655476 PQJ655463:PQJ655476 QAF655463:QAF655476 QKB655463:QKB655476 QTX655463:QTX655476 RDT655463:RDT655476 RNP655463:RNP655476 RXL655463:RXL655476 SHH655463:SHH655476 SRD655463:SRD655476 TAZ655463:TAZ655476 TKV655463:TKV655476 TUR655463:TUR655476 UEN655463:UEN655476 UOJ655463:UOJ655476 UYF655463:UYF655476 VIB655463:VIB655476 VRX655463:VRX655476 WBT655463:WBT655476 WLP655463:WLP655476 WVL655463:WVL655476 D720999:D721012 IZ720999:IZ721012 SV720999:SV721012 ACR720999:ACR721012 AMN720999:AMN721012 AWJ720999:AWJ721012 BGF720999:BGF721012 BQB720999:BQB721012 BZX720999:BZX721012 CJT720999:CJT721012 CTP720999:CTP721012 DDL720999:DDL721012 DNH720999:DNH721012 DXD720999:DXD721012 EGZ720999:EGZ721012 EQV720999:EQV721012 FAR720999:FAR721012 FKN720999:FKN721012 FUJ720999:FUJ721012 GEF720999:GEF721012 GOB720999:GOB721012 GXX720999:GXX721012 HHT720999:HHT721012 HRP720999:HRP721012 IBL720999:IBL721012 ILH720999:ILH721012 IVD720999:IVD721012 JEZ720999:JEZ721012 JOV720999:JOV721012 JYR720999:JYR721012 KIN720999:KIN721012 KSJ720999:KSJ721012 LCF720999:LCF721012 LMB720999:LMB721012 LVX720999:LVX721012 MFT720999:MFT721012 MPP720999:MPP721012 MZL720999:MZL721012 NJH720999:NJH721012 NTD720999:NTD721012 OCZ720999:OCZ721012 OMV720999:OMV721012 OWR720999:OWR721012 PGN720999:PGN721012 PQJ720999:PQJ721012 QAF720999:QAF721012 QKB720999:QKB721012 QTX720999:QTX721012 RDT720999:RDT721012 RNP720999:RNP721012 RXL720999:RXL721012 SHH720999:SHH721012 SRD720999:SRD721012 TAZ720999:TAZ721012 TKV720999:TKV721012 TUR720999:TUR721012 UEN720999:UEN721012 UOJ720999:UOJ721012 UYF720999:UYF721012 VIB720999:VIB721012 VRX720999:VRX721012 WBT720999:WBT721012 WLP720999:WLP721012 WVL720999:WVL721012 D786535:D786548 IZ786535:IZ786548 SV786535:SV786548 ACR786535:ACR786548 AMN786535:AMN786548 AWJ786535:AWJ786548 BGF786535:BGF786548 BQB786535:BQB786548 BZX786535:BZX786548 CJT786535:CJT786548 CTP786535:CTP786548 DDL786535:DDL786548 DNH786535:DNH786548 DXD786535:DXD786548 EGZ786535:EGZ786548 EQV786535:EQV786548 FAR786535:FAR786548 FKN786535:FKN786548 FUJ786535:FUJ786548 GEF786535:GEF786548 GOB786535:GOB786548 GXX786535:GXX786548 HHT786535:HHT786548 HRP786535:HRP786548 IBL786535:IBL786548 ILH786535:ILH786548 IVD786535:IVD786548 JEZ786535:JEZ786548 JOV786535:JOV786548 JYR786535:JYR786548 KIN786535:KIN786548 KSJ786535:KSJ786548 LCF786535:LCF786548 LMB786535:LMB786548 LVX786535:LVX786548 MFT786535:MFT786548 MPP786535:MPP786548 MZL786535:MZL786548 NJH786535:NJH786548 NTD786535:NTD786548 OCZ786535:OCZ786548 OMV786535:OMV786548 OWR786535:OWR786548 PGN786535:PGN786548 PQJ786535:PQJ786548 QAF786535:QAF786548 QKB786535:QKB786548 QTX786535:QTX786548 RDT786535:RDT786548 RNP786535:RNP786548 RXL786535:RXL786548 SHH786535:SHH786548 SRD786535:SRD786548 TAZ786535:TAZ786548 TKV786535:TKV786548 TUR786535:TUR786548 UEN786535:UEN786548 UOJ786535:UOJ786548 UYF786535:UYF786548 VIB786535:VIB786548 VRX786535:VRX786548 WBT786535:WBT786548 WLP786535:WLP786548 WVL786535:WVL786548 D852071:D852084 IZ852071:IZ852084 SV852071:SV852084 ACR852071:ACR852084 AMN852071:AMN852084 AWJ852071:AWJ852084 BGF852071:BGF852084 BQB852071:BQB852084 BZX852071:BZX852084 CJT852071:CJT852084 CTP852071:CTP852084 DDL852071:DDL852084 DNH852071:DNH852084 DXD852071:DXD852084 EGZ852071:EGZ852084 EQV852071:EQV852084 FAR852071:FAR852084 FKN852071:FKN852084 FUJ852071:FUJ852084 GEF852071:GEF852084 GOB852071:GOB852084 GXX852071:GXX852084 HHT852071:HHT852084 HRP852071:HRP852084 IBL852071:IBL852084 ILH852071:ILH852084 IVD852071:IVD852084 JEZ852071:JEZ852084 JOV852071:JOV852084 JYR852071:JYR852084 KIN852071:KIN852084 KSJ852071:KSJ852084 LCF852071:LCF852084 LMB852071:LMB852084 LVX852071:LVX852084 MFT852071:MFT852084 MPP852071:MPP852084 MZL852071:MZL852084 NJH852071:NJH852084 NTD852071:NTD852084 OCZ852071:OCZ852084 OMV852071:OMV852084 OWR852071:OWR852084 PGN852071:PGN852084 PQJ852071:PQJ852084 QAF852071:QAF852084 QKB852071:QKB852084 QTX852071:QTX852084 RDT852071:RDT852084 RNP852071:RNP852084 RXL852071:RXL852084 SHH852071:SHH852084 SRD852071:SRD852084 TAZ852071:TAZ852084 TKV852071:TKV852084 TUR852071:TUR852084 UEN852071:UEN852084 UOJ852071:UOJ852084 UYF852071:UYF852084 VIB852071:VIB852084 VRX852071:VRX852084 WBT852071:WBT852084 WLP852071:WLP852084 WVL852071:WVL852084 D917607:D917620 IZ917607:IZ917620 SV917607:SV917620 ACR917607:ACR917620 AMN917607:AMN917620 AWJ917607:AWJ917620 BGF917607:BGF917620 BQB917607:BQB917620 BZX917607:BZX917620 CJT917607:CJT917620 CTP917607:CTP917620 DDL917607:DDL917620 DNH917607:DNH917620 DXD917607:DXD917620 EGZ917607:EGZ917620 EQV917607:EQV917620 FAR917607:FAR917620 FKN917607:FKN917620 FUJ917607:FUJ917620 GEF917607:GEF917620 GOB917607:GOB917620 GXX917607:GXX917620 HHT917607:HHT917620 HRP917607:HRP917620 IBL917607:IBL917620 ILH917607:ILH917620 IVD917607:IVD917620 JEZ917607:JEZ917620 JOV917607:JOV917620 JYR917607:JYR917620 KIN917607:KIN917620 KSJ917607:KSJ917620 LCF917607:LCF917620 LMB917607:LMB917620 LVX917607:LVX917620 MFT917607:MFT917620 MPP917607:MPP917620 MZL917607:MZL917620 NJH917607:NJH917620 NTD917607:NTD917620 OCZ917607:OCZ917620 OMV917607:OMV917620 OWR917607:OWR917620 PGN917607:PGN917620 PQJ917607:PQJ917620 QAF917607:QAF917620 QKB917607:QKB917620 QTX917607:QTX917620 RDT917607:RDT917620 RNP917607:RNP917620 RXL917607:RXL917620 SHH917607:SHH917620 SRD917607:SRD917620 TAZ917607:TAZ917620 TKV917607:TKV917620 TUR917607:TUR917620 UEN917607:UEN917620 UOJ917607:UOJ917620 UYF917607:UYF917620 VIB917607:VIB917620 VRX917607:VRX917620 WBT917607:WBT917620 WLP917607:WLP917620 WVL917607:WVL917620 D983143:D983156 IZ983143:IZ983156 SV983143:SV983156 ACR983143:ACR983156 AMN983143:AMN983156 AWJ983143:AWJ983156 BGF983143:BGF983156 BQB983143:BQB983156 BZX983143:BZX983156 CJT983143:CJT983156 CTP983143:CTP983156 DDL983143:DDL983156 DNH983143:DNH983156 DXD983143:DXD983156 EGZ983143:EGZ983156 EQV983143:EQV983156 FAR983143:FAR983156 FKN983143:FKN983156 FUJ983143:FUJ983156 GEF983143:GEF983156 GOB983143:GOB983156 GXX983143:GXX983156 HHT983143:HHT983156 HRP983143:HRP983156 IBL983143:IBL983156 ILH983143:ILH983156 IVD983143:IVD983156 JEZ983143:JEZ983156 JOV983143:JOV983156 JYR983143:JYR983156 KIN983143:KIN983156 KSJ983143:KSJ983156 LCF983143:LCF983156 LMB983143:LMB983156 LVX983143:LVX983156 MFT983143:MFT983156 MPP983143:MPP983156 MZL983143:MZL983156 NJH983143:NJH983156 NTD983143:NTD983156 OCZ983143:OCZ983156 OMV983143:OMV983156 OWR983143:OWR983156 PGN983143:PGN983156 PQJ983143:PQJ983156 QAF983143:QAF983156 QKB983143:QKB983156 QTX983143:QTX983156 RDT983143:RDT983156 RNP983143:RNP983156 RXL983143:RXL983156 SHH983143:SHH983156 SRD983143:SRD983156 TAZ983143:TAZ983156 TKV983143:TKV983156 TUR983143:TUR983156 UEN983143:UEN983156 UOJ983143:UOJ983156 UYF983143:UYF983156 VIB983143:VIB983156 VRX983143:VRX983156 WBT983143:WBT983156 WLP983143:WLP983156 WVL983143:WVL983156 WVX983143:WVX983156 JL102:JL115 TH102:TH115 ADD102:ADD115 AMZ102:AMZ115 AWV102:AWV115 BGR102:BGR115 BQN102:BQN115 CAJ102:CAJ115 CKF102:CKF115 CUB102:CUB115 DDX102:DDX115 DNT102:DNT115 DXP102:DXP115 EHL102:EHL115 ERH102:ERH115 FBD102:FBD115 FKZ102:FKZ115 FUV102:FUV115 GER102:GER115 GON102:GON115 GYJ102:GYJ115 HIF102:HIF115 HSB102:HSB115 IBX102:IBX115 ILT102:ILT115 IVP102:IVP115 JFL102:JFL115 JPH102:JPH115 JZD102:JZD115 KIZ102:KIZ115 KSV102:KSV115 LCR102:LCR115 LMN102:LMN115 LWJ102:LWJ115 MGF102:MGF115 MQB102:MQB115 MZX102:MZX115 NJT102:NJT115 NTP102:NTP115 ODL102:ODL115 ONH102:ONH115 OXD102:OXD115 PGZ102:PGZ115 PQV102:PQV115 QAR102:QAR115 QKN102:QKN115 QUJ102:QUJ115 REF102:REF115 ROB102:ROB115 RXX102:RXX115 SHT102:SHT115 SRP102:SRP115 TBL102:TBL115 TLH102:TLH115 TVD102:TVD115 UEZ102:UEZ115 UOV102:UOV115 UYR102:UYR115 VIN102:VIN115 VSJ102:VSJ115 WCF102:WCF115 WMB102:WMB115 WVX102:WVX115 P65639:P65652 JL65639:JL65652 TH65639:TH65652 ADD65639:ADD65652 AMZ65639:AMZ65652 AWV65639:AWV65652 BGR65639:BGR65652 BQN65639:BQN65652 CAJ65639:CAJ65652 CKF65639:CKF65652 CUB65639:CUB65652 DDX65639:DDX65652 DNT65639:DNT65652 DXP65639:DXP65652 EHL65639:EHL65652 ERH65639:ERH65652 FBD65639:FBD65652 FKZ65639:FKZ65652 FUV65639:FUV65652 GER65639:GER65652 GON65639:GON65652 GYJ65639:GYJ65652 HIF65639:HIF65652 HSB65639:HSB65652 IBX65639:IBX65652 ILT65639:ILT65652 IVP65639:IVP65652 JFL65639:JFL65652 JPH65639:JPH65652 JZD65639:JZD65652 KIZ65639:KIZ65652 KSV65639:KSV65652 LCR65639:LCR65652 LMN65639:LMN65652 LWJ65639:LWJ65652 MGF65639:MGF65652 MQB65639:MQB65652 MZX65639:MZX65652 NJT65639:NJT65652 NTP65639:NTP65652 ODL65639:ODL65652 ONH65639:ONH65652 OXD65639:OXD65652 PGZ65639:PGZ65652 PQV65639:PQV65652 QAR65639:QAR65652 QKN65639:QKN65652 QUJ65639:QUJ65652 REF65639:REF65652 ROB65639:ROB65652 RXX65639:RXX65652 SHT65639:SHT65652 SRP65639:SRP65652 TBL65639:TBL65652 TLH65639:TLH65652 TVD65639:TVD65652 UEZ65639:UEZ65652 UOV65639:UOV65652 UYR65639:UYR65652 VIN65639:VIN65652 VSJ65639:VSJ65652 WCF65639:WCF65652 WMB65639:WMB65652 WVX65639:WVX65652 P131175:P131188 JL131175:JL131188 TH131175:TH131188 ADD131175:ADD131188 AMZ131175:AMZ131188 AWV131175:AWV131188 BGR131175:BGR131188 BQN131175:BQN131188 CAJ131175:CAJ131188 CKF131175:CKF131188 CUB131175:CUB131188 DDX131175:DDX131188 DNT131175:DNT131188 DXP131175:DXP131188 EHL131175:EHL131188 ERH131175:ERH131188 FBD131175:FBD131188 FKZ131175:FKZ131188 FUV131175:FUV131188 GER131175:GER131188 GON131175:GON131188 GYJ131175:GYJ131188 HIF131175:HIF131188 HSB131175:HSB131188 IBX131175:IBX131188 ILT131175:ILT131188 IVP131175:IVP131188 JFL131175:JFL131188 JPH131175:JPH131188 JZD131175:JZD131188 KIZ131175:KIZ131188 KSV131175:KSV131188 LCR131175:LCR131188 LMN131175:LMN131188 LWJ131175:LWJ131188 MGF131175:MGF131188 MQB131175:MQB131188 MZX131175:MZX131188 NJT131175:NJT131188 NTP131175:NTP131188 ODL131175:ODL131188 ONH131175:ONH131188 OXD131175:OXD131188 PGZ131175:PGZ131188 PQV131175:PQV131188 QAR131175:QAR131188 QKN131175:QKN131188 QUJ131175:QUJ131188 REF131175:REF131188 ROB131175:ROB131188 RXX131175:RXX131188 SHT131175:SHT131188 SRP131175:SRP131188 TBL131175:TBL131188 TLH131175:TLH131188 TVD131175:TVD131188 UEZ131175:UEZ131188 UOV131175:UOV131188 UYR131175:UYR131188 VIN131175:VIN131188 VSJ131175:VSJ131188 WCF131175:WCF131188 WMB131175:WMB131188 WVX131175:WVX131188 P196711:P196724 JL196711:JL196724 TH196711:TH196724 ADD196711:ADD196724 AMZ196711:AMZ196724 AWV196711:AWV196724 BGR196711:BGR196724 BQN196711:BQN196724 CAJ196711:CAJ196724 CKF196711:CKF196724 CUB196711:CUB196724 DDX196711:DDX196724 DNT196711:DNT196724 DXP196711:DXP196724 EHL196711:EHL196724 ERH196711:ERH196724 FBD196711:FBD196724 FKZ196711:FKZ196724 FUV196711:FUV196724 GER196711:GER196724 GON196711:GON196724 GYJ196711:GYJ196724 HIF196711:HIF196724 HSB196711:HSB196724 IBX196711:IBX196724 ILT196711:ILT196724 IVP196711:IVP196724 JFL196711:JFL196724 JPH196711:JPH196724 JZD196711:JZD196724 KIZ196711:KIZ196724 KSV196711:KSV196724 LCR196711:LCR196724 LMN196711:LMN196724 LWJ196711:LWJ196724 MGF196711:MGF196724 MQB196711:MQB196724 MZX196711:MZX196724 NJT196711:NJT196724 NTP196711:NTP196724 ODL196711:ODL196724 ONH196711:ONH196724 OXD196711:OXD196724 PGZ196711:PGZ196724 PQV196711:PQV196724 QAR196711:QAR196724 QKN196711:QKN196724 QUJ196711:QUJ196724 REF196711:REF196724 ROB196711:ROB196724 RXX196711:RXX196724 SHT196711:SHT196724 SRP196711:SRP196724 TBL196711:TBL196724 TLH196711:TLH196724 TVD196711:TVD196724 UEZ196711:UEZ196724 UOV196711:UOV196724 UYR196711:UYR196724 VIN196711:VIN196724 VSJ196711:VSJ196724 WCF196711:WCF196724 WMB196711:WMB196724 WVX196711:WVX196724 P262247:P262260 JL262247:JL262260 TH262247:TH262260 ADD262247:ADD262260 AMZ262247:AMZ262260 AWV262247:AWV262260 BGR262247:BGR262260 BQN262247:BQN262260 CAJ262247:CAJ262260 CKF262247:CKF262260 CUB262247:CUB262260 DDX262247:DDX262260 DNT262247:DNT262260 DXP262247:DXP262260 EHL262247:EHL262260 ERH262247:ERH262260 FBD262247:FBD262260 FKZ262247:FKZ262260 FUV262247:FUV262260 GER262247:GER262260 GON262247:GON262260 GYJ262247:GYJ262260 HIF262247:HIF262260 HSB262247:HSB262260 IBX262247:IBX262260 ILT262247:ILT262260 IVP262247:IVP262260 JFL262247:JFL262260 JPH262247:JPH262260 JZD262247:JZD262260 KIZ262247:KIZ262260 KSV262247:KSV262260 LCR262247:LCR262260 LMN262247:LMN262260 LWJ262247:LWJ262260 MGF262247:MGF262260 MQB262247:MQB262260 MZX262247:MZX262260 NJT262247:NJT262260 NTP262247:NTP262260 ODL262247:ODL262260 ONH262247:ONH262260 OXD262247:OXD262260 PGZ262247:PGZ262260 PQV262247:PQV262260 QAR262247:QAR262260 QKN262247:QKN262260 QUJ262247:QUJ262260 REF262247:REF262260 ROB262247:ROB262260 RXX262247:RXX262260 SHT262247:SHT262260 SRP262247:SRP262260 TBL262247:TBL262260 TLH262247:TLH262260 TVD262247:TVD262260 UEZ262247:UEZ262260 UOV262247:UOV262260 UYR262247:UYR262260 VIN262247:VIN262260 VSJ262247:VSJ262260 WCF262247:WCF262260 WMB262247:WMB262260 WVX262247:WVX262260 P327783:P327796 JL327783:JL327796 TH327783:TH327796 ADD327783:ADD327796 AMZ327783:AMZ327796 AWV327783:AWV327796 BGR327783:BGR327796 BQN327783:BQN327796 CAJ327783:CAJ327796 CKF327783:CKF327796 CUB327783:CUB327796 DDX327783:DDX327796 DNT327783:DNT327796 DXP327783:DXP327796 EHL327783:EHL327796 ERH327783:ERH327796 FBD327783:FBD327796 FKZ327783:FKZ327796 FUV327783:FUV327796 GER327783:GER327796 GON327783:GON327796 GYJ327783:GYJ327796 HIF327783:HIF327796 HSB327783:HSB327796 IBX327783:IBX327796 ILT327783:ILT327796 IVP327783:IVP327796 JFL327783:JFL327796 JPH327783:JPH327796 JZD327783:JZD327796 KIZ327783:KIZ327796 KSV327783:KSV327796 LCR327783:LCR327796 LMN327783:LMN327796 LWJ327783:LWJ327796 MGF327783:MGF327796 MQB327783:MQB327796 MZX327783:MZX327796 NJT327783:NJT327796 NTP327783:NTP327796 ODL327783:ODL327796 ONH327783:ONH327796 OXD327783:OXD327796 PGZ327783:PGZ327796 PQV327783:PQV327796 QAR327783:QAR327796 QKN327783:QKN327796 QUJ327783:QUJ327796 REF327783:REF327796 ROB327783:ROB327796 RXX327783:RXX327796 SHT327783:SHT327796 SRP327783:SRP327796 TBL327783:TBL327796 TLH327783:TLH327796 TVD327783:TVD327796 UEZ327783:UEZ327796 UOV327783:UOV327796 UYR327783:UYR327796 VIN327783:VIN327796 VSJ327783:VSJ327796 WCF327783:WCF327796 WMB327783:WMB327796 WVX327783:WVX327796 P393319:P393332 JL393319:JL393332 TH393319:TH393332 ADD393319:ADD393332 AMZ393319:AMZ393332 AWV393319:AWV393332 BGR393319:BGR393332 BQN393319:BQN393332 CAJ393319:CAJ393332 CKF393319:CKF393332 CUB393319:CUB393332 DDX393319:DDX393332 DNT393319:DNT393332 DXP393319:DXP393332 EHL393319:EHL393332 ERH393319:ERH393332 FBD393319:FBD393332 FKZ393319:FKZ393332 FUV393319:FUV393332 GER393319:GER393332 GON393319:GON393332 GYJ393319:GYJ393332 HIF393319:HIF393332 HSB393319:HSB393332 IBX393319:IBX393332 ILT393319:ILT393332 IVP393319:IVP393332 JFL393319:JFL393332 JPH393319:JPH393332 JZD393319:JZD393332 KIZ393319:KIZ393332 KSV393319:KSV393332 LCR393319:LCR393332 LMN393319:LMN393332 LWJ393319:LWJ393332 MGF393319:MGF393332 MQB393319:MQB393332 MZX393319:MZX393332 NJT393319:NJT393332 NTP393319:NTP393332 ODL393319:ODL393332 ONH393319:ONH393332 OXD393319:OXD393332 PGZ393319:PGZ393332 PQV393319:PQV393332 QAR393319:QAR393332 QKN393319:QKN393332 QUJ393319:QUJ393332 REF393319:REF393332 ROB393319:ROB393332 RXX393319:RXX393332 SHT393319:SHT393332 SRP393319:SRP393332 TBL393319:TBL393332 TLH393319:TLH393332 TVD393319:TVD393332 UEZ393319:UEZ393332 UOV393319:UOV393332 UYR393319:UYR393332 VIN393319:VIN393332 VSJ393319:VSJ393332 WCF393319:WCF393332 WMB393319:WMB393332 WVX393319:WVX393332 P458855:P458868 JL458855:JL458868 TH458855:TH458868 ADD458855:ADD458868 AMZ458855:AMZ458868 AWV458855:AWV458868 BGR458855:BGR458868 BQN458855:BQN458868 CAJ458855:CAJ458868 CKF458855:CKF458868 CUB458855:CUB458868 DDX458855:DDX458868 DNT458855:DNT458868 DXP458855:DXP458868 EHL458855:EHL458868 ERH458855:ERH458868 FBD458855:FBD458868 FKZ458855:FKZ458868 FUV458855:FUV458868 GER458855:GER458868 GON458855:GON458868 GYJ458855:GYJ458868 HIF458855:HIF458868 HSB458855:HSB458868 IBX458855:IBX458868 ILT458855:ILT458868 IVP458855:IVP458868 JFL458855:JFL458868 JPH458855:JPH458868 JZD458855:JZD458868 KIZ458855:KIZ458868 KSV458855:KSV458868 LCR458855:LCR458868 LMN458855:LMN458868 LWJ458855:LWJ458868 MGF458855:MGF458868 MQB458855:MQB458868 MZX458855:MZX458868 NJT458855:NJT458868 NTP458855:NTP458868 ODL458855:ODL458868 ONH458855:ONH458868 OXD458855:OXD458868 PGZ458855:PGZ458868 PQV458855:PQV458868 QAR458855:QAR458868 QKN458855:QKN458868 QUJ458855:QUJ458868 REF458855:REF458868 ROB458855:ROB458868 RXX458855:RXX458868 SHT458855:SHT458868 SRP458855:SRP458868 TBL458855:TBL458868 TLH458855:TLH458868 TVD458855:TVD458868 UEZ458855:UEZ458868 UOV458855:UOV458868 UYR458855:UYR458868 VIN458855:VIN458868 VSJ458855:VSJ458868 WCF458855:WCF458868 WMB458855:WMB458868 WVX458855:WVX458868 P524391:P524404 JL524391:JL524404 TH524391:TH524404 ADD524391:ADD524404 AMZ524391:AMZ524404 AWV524391:AWV524404 BGR524391:BGR524404 BQN524391:BQN524404 CAJ524391:CAJ524404 CKF524391:CKF524404 CUB524391:CUB524404 DDX524391:DDX524404 DNT524391:DNT524404 DXP524391:DXP524404 EHL524391:EHL524404 ERH524391:ERH524404 FBD524391:FBD524404 FKZ524391:FKZ524404 FUV524391:FUV524404 GER524391:GER524404 GON524391:GON524404 GYJ524391:GYJ524404 HIF524391:HIF524404 HSB524391:HSB524404 IBX524391:IBX524404 ILT524391:ILT524404 IVP524391:IVP524404 JFL524391:JFL524404 JPH524391:JPH524404 JZD524391:JZD524404 KIZ524391:KIZ524404 KSV524391:KSV524404 LCR524391:LCR524404 LMN524391:LMN524404 LWJ524391:LWJ524404 MGF524391:MGF524404 MQB524391:MQB524404 MZX524391:MZX524404 NJT524391:NJT524404 NTP524391:NTP524404 ODL524391:ODL524404 ONH524391:ONH524404 OXD524391:OXD524404 PGZ524391:PGZ524404 PQV524391:PQV524404 QAR524391:QAR524404 QKN524391:QKN524404 QUJ524391:QUJ524404 REF524391:REF524404 ROB524391:ROB524404 RXX524391:RXX524404 SHT524391:SHT524404 SRP524391:SRP524404 TBL524391:TBL524404 TLH524391:TLH524404 TVD524391:TVD524404 UEZ524391:UEZ524404 UOV524391:UOV524404 UYR524391:UYR524404 VIN524391:VIN524404 VSJ524391:VSJ524404 WCF524391:WCF524404 WMB524391:WMB524404 WVX524391:WVX524404 P589927:P589940 JL589927:JL589940 TH589927:TH589940 ADD589927:ADD589940 AMZ589927:AMZ589940 AWV589927:AWV589940 BGR589927:BGR589940 BQN589927:BQN589940 CAJ589927:CAJ589940 CKF589927:CKF589940 CUB589927:CUB589940 DDX589927:DDX589940 DNT589927:DNT589940 DXP589927:DXP589940 EHL589927:EHL589940 ERH589927:ERH589940 FBD589927:FBD589940 FKZ589927:FKZ589940 FUV589927:FUV589940 GER589927:GER589940 GON589927:GON589940 GYJ589927:GYJ589940 HIF589927:HIF589940 HSB589927:HSB589940 IBX589927:IBX589940 ILT589927:ILT589940 IVP589927:IVP589940 JFL589927:JFL589940 JPH589927:JPH589940 JZD589927:JZD589940 KIZ589927:KIZ589940 KSV589927:KSV589940 LCR589927:LCR589940 LMN589927:LMN589940 LWJ589927:LWJ589940 MGF589927:MGF589940 MQB589927:MQB589940 MZX589927:MZX589940 NJT589927:NJT589940 NTP589927:NTP589940 ODL589927:ODL589940 ONH589927:ONH589940 OXD589927:OXD589940 PGZ589927:PGZ589940 PQV589927:PQV589940 QAR589927:QAR589940 QKN589927:QKN589940 QUJ589927:QUJ589940 REF589927:REF589940 ROB589927:ROB589940 RXX589927:RXX589940 SHT589927:SHT589940 SRP589927:SRP589940 TBL589927:TBL589940 TLH589927:TLH589940 TVD589927:TVD589940 UEZ589927:UEZ589940 UOV589927:UOV589940 UYR589927:UYR589940 VIN589927:VIN589940 VSJ589927:VSJ589940 WCF589927:WCF589940 WMB589927:WMB589940 WVX589927:WVX589940 P655463:P655476 JL655463:JL655476 TH655463:TH655476 ADD655463:ADD655476 AMZ655463:AMZ655476 AWV655463:AWV655476 BGR655463:BGR655476 BQN655463:BQN655476 CAJ655463:CAJ655476 CKF655463:CKF655476 CUB655463:CUB655476 DDX655463:DDX655476 DNT655463:DNT655476 DXP655463:DXP655476 EHL655463:EHL655476 ERH655463:ERH655476 FBD655463:FBD655476 FKZ655463:FKZ655476 FUV655463:FUV655476 GER655463:GER655476 GON655463:GON655476 GYJ655463:GYJ655476 HIF655463:HIF655476 HSB655463:HSB655476 IBX655463:IBX655476 ILT655463:ILT655476 IVP655463:IVP655476 JFL655463:JFL655476 JPH655463:JPH655476 JZD655463:JZD655476 KIZ655463:KIZ655476 KSV655463:KSV655476 LCR655463:LCR655476 LMN655463:LMN655476 LWJ655463:LWJ655476 MGF655463:MGF655476 MQB655463:MQB655476 MZX655463:MZX655476 NJT655463:NJT655476 NTP655463:NTP655476 ODL655463:ODL655476 ONH655463:ONH655476 OXD655463:OXD655476 PGZ655463:PGZ655476 PQV655463:PQV655476 QAR655463:QAR655476 QKN655463:QKN655476 QUJ655463:QUJ655476 REF655463:REF655476 ROB655463:ROB655476 RXX655463:RXX655476 SHT655463:SHT655476 SRP655463:SRP655476 TBL655463:TBL655476 TLH655463:TLH655476 TVD655463:TVD655476 UEZ655463:UEZ655476 UOV655463:UOV655476 UYR655463:UYR655476 VIN655463:VIN655476 VSJ655463:VSJ655476 WCF655463:WCF655476 WMB655463:WMB655476 WVX655463:WVX655476 P720999:P721012 JL720999:JL721012 TH720999:TH721012 ADD720999:ADD721012 AMZ720999:AMZ721012 AWV720999:AWV721012 BGR720999:BGR721012 BQN720999:BQN721012 CAJ720999:CAJ721012 CKF720999:CKF721012 CUB720999:CUB721012 DDX720999:DDX721012 DNT720999:DNT721012 DXP720999:DXP721012 EHL720999:EHL721012 ERH720999:ERH721012 FBD720999:FBD721012 FKZ720999:FKZ721012 FUV720999:FUV721012 GER720999:GER721012 GON720999:GON721012 GYJ720999:GYJ721012 HIF720999:HIF721012 HSB720999:HSB721012 IBX720999:IBX721012 ILT720999:ILT721012 IVP720999:IVP721012 JFL720999:JFL721012 JPH720999:JPH721012 JZD720999:JZD721012 KIZ720999:KIZ721012 KSV720999:KSV721012 LCR720999:LCR721012 LMN720999:LMN721012 LWJ720999:LWJ721012 MGF720999:MGF721012 MQB720999:MQB721012 MZX720999:MZX721012 NJT720999:NJT721012 NTP720999:NTP721012 ODL720999:ODL721012 ONH720999:ONH721012 OXD720999:OXD721012 PGZ720999:PGZ721012 PQV720999:PQV721012 QAR720999:QAR721012 QKN720999:QKN721012 QUJ720999:QUJ721012 REF720999:REF721012 ROB720999:ROB721012 RXX720999:RXX721012 SHT720999:SHT721012 SRP720999:SRP721012 TBL720999:TBL721012 TLH720999:TLH721012 TVD720999:TVD721012 UEZ720999:UEZ721012 UOV720999:UOV721012 UYR720999:UYR721012 VIN720999:VIN721012 VSJ720999:VSJ721012 WCF720999:WCF721012 WMB720999:WMB721012 WVX720999:WVX721012 P786535:P786548 JL786535:JL786548 TH786535:TH786548 ADD786535:ADD786548 AMZ786535:AMZ786548 AWV786535:AWV786548 BGR786535:BGR786548 BQN786535:BQN786548 CAJ786535:CAJ786548 CKF786535:CKF786548 CUB786535:CUB786548 DDX786535:DDX786548 DNT786535:DNT786548 DXP786535:DXP786548 EHL786535:EHL786548 ERH786535:ERH786548 FBD786535:FBD786548 FKZ786535:FKZ786548 FUV786535:FUV786548 GER786535:GER786548 GON786535:GON786548 GYJ786535:GYJ786548 HIF786535:HIF786548 HSB786535:HSB786548 IBX786535:IBX786548 ILT786535:ILT786548 IVP786535:IVP786548 JFL786535:JFL786548 JPH786535:JPH786548 JZD786535:JZD786548 KIZ786535:KIZ786548 KSV786535:KSV786548 LCR786535:LCR786548 LMN786535:LMN786548 LWJ786535:LWJ786548 MGF786535:MGF786548 MQB786535:MQB786548 MZX786535:MZX786548 NJT786535:NJT786548 NTP786535:NTP786548 ODL786535:ODL786548 ONH786535:ONH786548 OXD786535:OXD786548 PGZ786535:PGZ786548 PQV786535:PQV786548 QAR786535:QAR786548 QKN786535:QKN786548 QUJ786535:QUJ786548 REF786535:REF786548 ROB786535:ROB786548 RXX786535:RXX786548 SHT786535:SHT786548 SRP786535:SRP786548 TBL786535:TBL786548 TLH786535:TLH786548 TVD786535:TVD786548 UEZ786535:UEZ786548 UOV786535:UOV786548 UYR786535:UYR786548 VIN786535:VIN786548 VSJ786535:VSJ786548 WCF786535:WCF786548 WMB786535:WMB786548 WVX786535:WVX786548 P852071:P852084 JL852071:JL852084 TH852071:TH852084 ADD852071:ADD852084 AMZ852071:AMZ852084 AWV852071:AWV852084 BGR852071:BGR852084 BQN852071:BQN852084 CAJ852071:CAJ852084 CKF852071:CKF852084 CUB852071:CUB852084 DDX852071:DDX852084 DNT852071:DNT852084 DXP852071:DXP852084 EHL852071:EHL852084 ERH852071:ERH852084 FBD852071:FBD852084 FKZ852071:FKZ852084 FUV852071:FUV852084 GER852071:GER852084 GON852071:GON852084 GYJ852071:GYJ852084 HIF852071:HIF852084 HSB852071:HSB852084 IBX852071:IBX852084 ILT852071:ILT852084 IVP852071:IVP852084 JFL852071:JFL852084 JPH852071:JPH852084 JZD852071:JZD852084 KIZ852071:KIZ852084 KSV852071:KSV852084 LCR852071:LCR852084 LMN852071:LMN852084 LWJ852071:LWJ852084 MGF852071:MGF852084 MQB852071:MQB852084 MZX852071:MZX852084 NJT852071:NJT852084 NTP852071:NTP852084 ODL852071:ODL852084 ONH852071:ONH852084 OXD852071:OXD852084 PGZ852071:PGZ852084 PQV852071:PQV852084 QAR852071:QAR852084 QKN852071:QKN852084 QUJ852071:QUJ852084 REF852071:REF852084 ROB852071:ROB852084 RXX852071:RXX852084 SHT852071:SHT852084 SRP852071:SRP852084 TBL852071:TBL852084 TLH852071:TLH852084 TVD852071:TVD852084 UEZ852071:UEZ852084 UOV852071:UOV852084 UYR852071:UYR852084 VIN852071:VIN852084 VSJ852071:VSJ852084 WCF852071:WCF852084 WMB852071:WMB852084 WVX852071:WVX852084 P917607:P917620 JL917607:JL917620 TH917607:TH917620 ADD917607:ADD917620 AMZ917607:AMZ917620 AWV917607:AWV917620 BGR917607:BGR917620 BQN917607:BQN917620 CAJ917607:CAJ917620 CKF917607:CKF917620 CUB917607:CUB917620 DDX917607:DDX917620 DNT917607:DNT917620 DXP917607:DXP917620 EHL917607:EHL917620 ERH917607:ERH917620 FBD917607:FBD917620 FKZ917607:FKZ917620 FUV917607:FUV917620 GER917607:GER917620 GON917607:GON917620 GYJ917607:GYJ917620 HIF917607:HIF917620 HSB917607:HSB917620 IBX917607:IBX917620 ILT917607:ILT917620 IVP917607:IVP917620 JFL917607:JFL917620 JPH917607:JPH917620 JZD917607:JZD917620 KIZ917607:KIZ917620 KSV917607:KSV917620 LCR917607:LCR917620 LMN917607:LMN917620 LWJ917607:LWJ917620 MGF917607:MGF917620 MQB917607:MQB917620 MZX917607:MZX917620 NJT917607:NJT917620 NTP917607:NTP917620 ODL917607:ODL917620 ONH917607:ONH917620 OXD917607:OXD917620 PGZ917607:PGZ917620 PQV917607:PQV917620 QAR917607:QAR917620 QKN917607:QKN917620 QUJ917607:QUJ917620 REF917607:REF917620 ROB917607:ROB917620 RXX917607:RXX917620 SHT917607:SHT917620 SRP917607:SRP917620 TBL917607:TBL917620 TLH917607:TLH917620 TVD917607:TVD917620 UEZ917607:UEZ917620 UOV917607:UOV917620 UYR917607:UYR917620 VIN917607:VIN917620 VSJ917607:VSJ917620 WCF917607:WCF917620 WMB917607:WMB917620 WVX917607:WVX917620 P983143:P983156 JL983143:JL983156 TH983143:TH983156 ADD983143:ADD983156 AMZ983143:AMZ983156 AWV983143:AWV983156 BGR983143:BGR983156 BQN983143:BQN983156 CAJ983143:CAJ983156 CKF983143:CKF983156 CUB983143:CUB983156 DDX983143:DDX983156 DNT983143:DNT983156 DXP983143:DXP983156 EHL983143:EHL983156 ERH983143:ERH983156 FBD983143:FBD983156 FKZ983143:FKZ983156 FUV983143:FUV983156 GER983143:GER983156 GON983143:GON983156 GYJ983143:GYJ983156 HIF983143:HIF983156 HSB983143:HSB983156 IBX983143:IBX983156 ILT983143:ILT983156 IVP983143:IVP983156 JFL983143:JFL983156 JPH983143:JPH983156 JZD983143:JZD983156 KIZ983143:KIZ983156 KSV983143:KSV983156 LCR983143:LCR983156 LMN983143:LMN983156 LWJ983143:LWJ983156 MGF983143:MGF983156 MQB983143:MQB983156 MZX983143:MZX983156 NJT983143:NJT983156 NTP983143:NTP983156 ODL983143:ODL983156 ONH983143:ONH983156 OXD983143:OXD983156 PGZ983143:PGZ983156 PQV983143:PQV983156 QAR983143:QAR983156 QKN983143:QKN983156 QUJ983143:QUJ983156 REF983143:REF983156 ROB983143:ROB983156 RXX983143:RXX983156 SHT983143:SHT983156 SRP983143:SRP983156 TBL983143:TBL983156 TLH983143:TLH983156 TVD983143:TVD983156 UEZ983143:UEZ983156 UOV983143:UOV983156 UYR983143:UYR983156 VIN983143:VIN983156 VSJ983143:VSJ983156 WCF983143:WCF983156 WMB983143:WMB983156 D119:D121" xr:uid="{7198E59B-2B3D-4859-B815-2C084E13EB8B}">
      <formula1>"Provided,N/A,Available"</formula1>
    </dataValidation>
    <dataValidation allowBlank="1" showErrorMessage="1" promptTitle="OPTIONS:" prompt="Select from list" sqref="G124:M125 JC124:JI125 SY124:TE125 ACU124:ADA125 AMQ124:AMW125 AWM124:AWS125 BGI124:BGO125 BQE124:BQK125 CAA124:CAG125 CJW124:CKC125 CTS124:CTY125 DDO124:DDU125 DNK124:DNQ125 DXG124:DXM125 EHC124:EHI125 EQY124:ERE125 FAU124:FBA125 FKQ124:FKW125 FUM124:FUS125 GEI124:GEO125 GOE124:GOK125 GYA124:GYG125 HHW124:HIC125 HRS124:HRY125 IBO124:IBU125 ILK124:ILQ125 IVG124:IVM125 JFC124:JFI125 JOY124:JPE125 JYU124:JZA125 KIQ124:KIW125 KSM124:KSS125 LCI124:LCO125 LME124:LMK125 LWA124:LWG125 MFW124:MGC125 MPS124:MPY125 MZO124:MZU125 NJK124:NJQ125 NTG124:NTM125 ODC124:ODI125 OMY124:ONE125 OWU124:OXA125 PGQ124:PGW125 PQM124:PQS125 QAI124:QAO125 QKE124:QKK125 QUA124:QUG125 RDW124:REC125 RNS124:RNY125 RXO124:RXU125 SHK124:SHQ125 SRG124:SRM125 TBC124:TBI125 TKY124:TLE125 TUU124:TVA125 UEQ124:UEW125 UOM124:UOS125 UYI124:UYO125 VIE124:VIK125 VSA124:VSG125 WBW124:WCC125 WLS124:WLY125 WVO124:WVU125 G65661:M65662 JC65661:JI65662 SY65661:TE65662 ACU65661:ADA65662 AMQ65661:AMW65662 AWM65661:AWS65662 BGI65661:BGO65662 BQE65661:BQK65662 CAA65661:CAG65662 CJW65661:CKC65662 CTS65661:CTY65662 DDO65661:DDU65662 DNK65661:DNQ65662 DXG65661:DXM65662 EHC65661:EHI65662 EQY65661:ERE65662 FAU65661:FBA65662 FKQ65661:FKW65662 FUM65661:FUS65662 GEI65661:GEO65662 GOE65661:GOK65662 GYA65661:GYG65662 HHW65661:HIC65662 HRS65661:HRY65662 IBO65661:IBU65662 ILK65661:ILQ65662 IVG65661:IVM65662 JFC65661:JFI65662 JOY65661:JPE65662 JYU65661:JZA65662 KIQ65661:KIW65662 KSM65661:KSS65662 LCI65661:LCO65662 LME65661:LMK65662 LWA65661:LWG65662 MFW65661:MGC65662 MPS65661:MPY65662 MZO65661:MZU65662 NJK65661:NJQ65662 NTG65661:NTM65662 ODC65661:ODI65662 OMY65661:ONE65662 OWU65661:OXA65662 PGQ65661:PGW65662 PQM65661:PQS65662 QAI65661:QAO65662 QKE65661:QKK65662 QUA65661:QUG65662 RDW65661:REC65662 RNS65661:RNY65662 RXO65661:RXU65662 SHK65661:SHQ65662 SRG65661:SRM65662 TBC65661:TBI65662 TKY65661:TLE65662 TUU65661:TVA65662 UEQ65661:UEW65662 UOM65661:UOS65662 UYI65661:UYO65662 VIE65661:VIK65662 VSA65661:VSG65662 WBW65661:WCC65662 WLS65661:WLY65662 WVO65661:WVU65662 G131197:M131198 JC131197:JI131198 SY131197:TE131198 ACU131197:ADA131198 AMQ131197:AMW131198 AWM131197:AWS131198 BGI131197:BGO131198 BQE131197:BQK131198 CAA131197:CAG131198 CJW131197:CKC131198 CTS131197:CTY131198 DDO131197:DDU131198 DNK131197:DNQ131198 DXG131197:DXM131198 EHC131197:EHI131198 EQY131197:ERE131198 FAU131197:FBA131198 FKQ131197:FKW131198 FUM131197:FUS131198 GEI131197:GEO131198 GOE131197:GOK131198 GYA131197:GYG131198 HHW131197:HIC131198 HRS131197:HRY131198 IBO131197:IBU131198 ILK131197:ILQ131198 IVG131197:IVM131198 JFC131197:JFI131198 JOY131197:JPE131198 JYU131197:JZA131198 KIQ131197:KIW131198 KSM131197:KSS131198 LCI131197:LCO131198 LME131197:LMK131198 LWA131197:LWG131198 MFW131197:MGC131198 MPS131197:MPY131198 MZO131197:MZU131198 NJK131197:NJQ131198 NTG131197:NTM131198 ODC131197:ODI131198 OMY131197:ONE131198 OWU131197:OXA131198 PGQ131197:PGW131198 PQM131197:PQS131198 QAI131197:QAO131198 QKE131197:QKK131198 QUA131197:QUG131198 RDW131197:REC131198 RNS131197:RNY131198 RXO131197:RXU131198 SHK131197:SHQ131198 SRG131197:SRM131198 TBC131197:TBI131198 TKY131197:TLE131198 TUU131197:TVA131198 UEQ131197:UEW131198 UOM131197:UOS131198 UYI131197:UYO131198 VIE131197:VIK131198 VSA131197:VSG131198 WBW131197:WCC131198 WLS131197:WLY131198 WVO131197:WVU131198 G196733:M196734 JC196733:JI196734 SY196733:TE196734 ACU196733:ADA196734 AMQ196733:AMW196734 AWM196733:AWS196734 BGI196733:BGO196734 BQE196733:BQK196734 CAA196733:CAG196734 CJW196733:CKC196734 CTS196733:CTY196734 DDO196733:DDU196734 DNK196733:DNQ196734 DXG196733:DXM196734 EHC196733:EHI196734 EQY196733:ERE196734 FAU196733:FBA196734 FKQ196733:FKW196734 FUM196733:FUS196734 GEI196733:GEO196734 GOE196733:GOK196734 GYA196733:GYG196734 HHW196733:HIC196734 HRS196733:HRY196734 IBO196733:IBU196734 ILK196733:ILQ196734 IVG196733:IVM196734 JFC196733:JFI196734 JOY196733:JPE196734 JYU196733:JZA196734 KIQ196733:KIW196734 KSM196733:KSS196734 LCI196733:LCO196734 LME196733:LMK196734 LWA196733:LWG196734 MFW196733:MGC196734 MPS196733:MPY196734 MZO196733:MZU196734 NJK196733:NJQ196734 NTG196733:NTM196734 ODC196733:ODI196734 OMY196733:ONE196734 OWU196733:OXA196734 PGQ196733:PGW196734 PQM196733:PQS196734 QAI196733:QAO196734 QKE196733:QKK196734 QUA196733:QUG196734 RDW196733:REC196734 RNS196733:RNY196734 RXO196733:RXU196734 SHK196733:SHQ196734 SRG196733:SRM196734 TBC196733:TBI196734 TKY196733:TLE196734 TUU196733:TVA196734 UEQ196733:UEW196734 UOM196733:UOS196734 UYI196733:UYO196734 VIE196733:VIK196734 VSA196733:VSG196734 WBW196733:WCC196734 WLS196733:WLY196734 WVO196733:WVU196734 G262269:M262270 JC262269:JI262270 SY262269:TE262270 ACU262269:ADA262270 AMQ262269:AMW262270 AWM262269:AWS262270 BGI262269:BGO262270 BQE262269:BQK262270 CAA262269:CAG262270 CJW262269:CKC262270 CTS262269:CTY262270 DDO262269:DDU262270 DNK262269:DNQ262270 DXG262269:DXM262270 EHC262269:EHI262270 EQY262269:ERE262270 FAU262269:FBA262270 FKQ262269:FKW262270 FUM262269:FUS262270 GEI262269:GEO262270 GOE262269:GOK262270 GYA262269:GYG262270 HHW262269:HIC262270 HRS262269:HRY262270 IBO262269:IBU262270 ILK262269:ILQ262270 IVG262269:IVM262270 JFC262269:JFI262270 JOY262269:JPE262270 JYU262269:JZA262270 KIQ262269:KIW262270 KSM262269:KSS262270 LCI262269:LCO262270 LME262269:LMK262270 LWA262269:LWG262270 MFW262269:MGC262270 MPS262269:MPY262270 MZO262269:MZU262270 NJK262269:NJQ262270 NTG262269:NTM262270 ODC262269:ODI262270 OMY262269:ONE262270 OWU262269:OXA262270 PGQ262269:PGW262270 PQM262269:PQS262270 QAI262269:QAO262270 QKE262269:QKK262270 QUA262269:QUG262270 RDW262269:REC262270 RNS262269:RNY262270 RXO262269:RXU262270 SHK262269:SHQ262270 SRG262269:SRM262270 TBC262269:TBI262270 TKY262269:TLE262270 TUU262269:TVA262270 UEQ262269:UEW262270 UOM262269:UOS262270 UYI262269:UYO262270 VIE262269:VIK262270 VSA262269:VSG262270 WBW262269:WCC262270 WLS262269:WLY262270 WVO262269:WVU262270 G327805:M327806 JC327805:JI327806 SY327805:TE327806 ACU327805:ADA327806 AMQ327805:AMW327806 AWM327805:AWS327806 BGI327805:BGO327806 BQE327805:BQK327806 CAA327805:CAG327806 CJW327805:CKC327806 CTS327805:CTY327806 DDO327805:DDU327806 DNK327805:DNQ327806 DXG327805:DXM327806 EHC327805:EHI327806 EQY327805:ERE327806 FAU327805:FBA327806 FKQ327805:FKW327806 FUM327805:FUS327806 GEI327805:GEO327806 GOE327805:GOK327806 GYA327805:GYG327806 HHW327805:HIC327806 HRS327805:HRY327806 IBO327805:IBU327806 ILK327805:ILQ327806 IVG327805:IVM327806 JFC327805:JFI327806 JOY327805:JPE327806 JYU327805:JZA327806 KIQ327805:KIW327806 KSM327805:KSS327806 LCI327805:LCO327806 LME327805:LMK327806 LWA327805:LWG327806 MFW327805:MGC327806 MPS327805:MPY327806 MZO327805:MZU327806 NJK327805:NJQ327806 NTG327805:NTM327806 ODC327805:ODI327806 OMY327805:ONE327806 OWU327805:OXA327806 PGQ327805:PGW327806 PQM327805:PQS327806 QAI327805:QAO327806 QKE327805:QKK327806 QUA327805:QUG327806 RDW327805:REC327806 RNS327805:RNY327806 RXO327805:RXU327806 SHK327805:SHQ327806 SRG327805:SRM327806 TBC327805:TBI327806 TKY327805:TLE327806 TUU327805:TVA327806 UEQ327805:UEW327806 UOM327805:UOS327806 UYI327805:UYO327806 VIE327805:VIK327806 VSA327805:VSG327806 WBW327805:WCC327806 WLS327805:WLY327806 WVO327805:WVU327806 G393341:M393342 JC393341:JI393342 SY393341:TE393342 ACU393341:ADA393342 AMQ393341:AMW393342 AWM393341:AWS393342 BGI393341:BGO393342 BQE393341:BQK393342 CAA393341:CAG393342 CJW393341:CKC393342 CTS393341:CTY393342 DDO393341:DDU393342 DNK393341:DNQ393342 DXG393341:DXM393342 EHC393341:EHI393342 EQY393341:ERE393342 FAU393341:FBA393342 FKQ393341:FKW393342 FUM393341:FUS393342 GEI393341:GEO393342 GOE393341:GOK393342 GYA393341:GYG393342 HHW393341:HIC393342 HRS393341:HRY393342 IBO393341:IBU393342 ILK393341:ILQ393342 IVG393341:IVM393342 JFC393341:JFI393342 JOY393341:JPE393342 JYU393341:JZA393342 KIQ393341:KIW393342 KSM393341:KSS393342 LCI393341:LCO393342 LME393341:LMK393342 LWA393341:LWG393342 MFW393341:MGC393342 MPS393341:MPY393342 MZO393341:MZU393342 NJK393341:NJQ393342 NTG393341:NTM393342 ODC393341:ODI393342 OMY393341:ONE393342 OWU393341:OXA393342 PGQ393341:PGW393342 PQM393341:PQS393342 QAI393341:QAO393342 QKE393341:QKK393342 QUA393341:QUG393342 RDW393341:REC393342 RNS393341:RNY393342 RXO393341:RXU393342 SHK393341:SHQ393342 SRG393341:SRM393342 TBC393341:TBI393342 TKY393341:TLE393342 TUU393341:TVA393342 UEQ393341:UEW393342 UOM393341:UOS393342 UYI393341:UYO393342 VIE393341:VIK393342 VSA393341:VSG393342 WBW393341:WCC393342 WLS393341:WLY393342 WVO393341:WVU393342 G458877:M458878 JC458877:JI458878 SY458877:TE458878 ACU458877:ADA458878 AMQ458877:AMW458878 AWM458877:AWS458878 BGI458877:BGO458878 BQE458877:BQK458878 CAA458877:CAG458878 CJW458877:CKC458878 CTS458877:CTY458878 DDO458877:DDU458878 DNK458877:DNQ458878 DXG458877:DXM458878 EHC458877:EHI458878 EQY458877:ERE458878 FAU458877:FBA458878 FKQ458877:FKW458878 FUM458877:FUS458878 GEI458877:GEO458878 GOE458877:GOK458878 GYA458877:GYG458878 HHW458877:HIC458878 HRS458877:HRY458878 IBO458877:IBU458878 ILK458877:ILQ458878 IVG458877:IVM458878 JFC458877:JFI458878 JOY458877:JPE458878 JYU458877:JZA458878 KIQ458877:KIW458878 KSM458877:KSS458878 LCI458877:LCO458878 LME458877:LMK458878 LWA458877:LWG458878 MFW458877:MGC458878 MPS458877:MPY458878 MZO458877:MZU458878 NJK458877:NJQ458878 NTG458877:NTM458878 ODC458877:ODI458878 OMY458877:ONE458878 OWU458877:OXA458878 PGQ458877:PGW458878 PQM458877:PQS458878 QAI458877:QAO458878 QKE458877:QKK458878 QUA458877:QUG458878 RDW458877:REC458878 RNS458877:RNY458878 RXO458877:RXU458878 SHK458877:SHQ458878 SRG458877:SRM458878 TBC458877:TBI458878 TKY458877:TLE458878 TUU458877:TVA458878 UEQ458877:UEW458878 UOM458877:UOS458878 UYI458877:UYO458878 VIE458877:VIK458878 VSA458877:VSG458878 WBW458877:WCC458878 WLS458877:WLY458878 WVO458877:WVU458878 G524413:M524414 JC524413:JI524414 SY524413:TE524414 ACU524413:ADA524414 AMQ524413:AMW524414 AWM524413:AWS524414 BGI524413:BGO524414 BQE524413:BQK524414 CAA524413:CAG524414 CJW524413:CKC524414 CTS524413:CTY524414 DDO524413:DDU524414 DNK524413:DNQ524414 DXG524413:DXM524414 EHC524413:EHI524414 EQY524413:ERE524414 FAU524413:FBA524414 FKQ524413:FKW524414 FUM524413:FUS524414 GEI524413:GEO524414 GOE524413:GOK524414 GYA524413:GYG524414 HHW524413:HIC524414 HRS524413:HRY524414 IBO524413:IBU524414 ILK524413:ILQ524414 IVG524413:IVM524414 JFC524413:JFI524414 JOY524413:JPE524414 JYU524413:JZA524414 KIQ524413:KIW524414 KSM524413:KSS524414 LCI524413:LCO524414 LME524413:LMK524414 LWA524413:LWG524414 MFW524413:MGC524414 MPS524413:MPY524414 MZO524413:MZU524414 NJK524413:NJQ524414 NTG524413:NTM524414 ODC524413:ODI524414 OMY524413:ONE524414 OWU524413:OXA524414 PGQ524413:PGW524414 PQM524413:PQS524414 QAI524413:QAO524414 QKE524413:QKK524414 QUA524413:QUG524414 RDW524413:REC524414 RNS524413:RNY524414 RXO524413:RXU524414 SHK524413:SHQ524414 SRG524413:SRM524414 TBC524413:TBI524414 TKY524413:TLE524414 TUU524413:TVA524414 UEQ524413:UEW524414 UOM524413:UOS524414 UYI524413:UYO524414 VIE524413:VIK524414 VSA524413:VSG524414 WBW524413:WCC524414 WLS524413:WLY524414 WVO524413:WVU524414 G589949:M589950 JC589949:JI589950 SY589949:TE589950 ACU589949:ADA589950 AMQ589949:AMW589950 AWM589949:AWS589950 BGI589949:BGO589950 BQE589949:BQK589950 CAA589949:CAG589950 CJW589949:CKC589950 CTS589949:CTY589950 DDO589949:DDU589950 DNK589949:DNQ589950 DXG589949:DXM589950 EHC589949:EHI589950 EQY589949:ERE589950 FAU589949:FBA589950 FKQ589949:FKW589950 FUM589949:FUS589950 GEI589949:GEO589950 GOE589949:GOK589950 GYA589949:GYG589950 HHW589949:HIC589950 HRS589949:HRY589950 IBO589949:IBU589950 ILK589949:ILQ589950 IVG589949:IVM589950 JFC589949:JFI589950 JOY589949:JPE589950 JYU589949:JZA589950 KIQ589949:KIW589950 KSM589949:KSS589950 LCI589949:LCO589950 LME589949:LMK589950 LWA589949:LWG589950 MFW589949:MGC589950 MPS589949:MPY589950 MZO589949:MZU589950 NJK589949:NJQ589950 NTG589949:NTM589950 ODC589949:ODI589950 OMY589949:ONE589950 OWU589949:OXA589950 PGQ589949:PGW589950 PQM589949:PQS589950 QAI589949:QAO589950 QKE589949:QKK589950 QUA589949:QUG589950 RDW589949:REC589950 RNS589949:RNY589950 RXO589949:RXU589950 SHK589949:SHQ589950 SRG589949:SRM589950 TBC589949:TBI589950 TKY589949:TLE589950 TUU589949:TVA589950 UEQ589949:UEW589950 UOM589949:UOS589950 UYI589949:UYO589950 VIE589949:VIK589950 VSA589949:VSG589950 WBW589949:WCC589950 WLS589949:WLY589950 WVO589949:WVU589950 G655485:M655486 JC655485:JI655486 SY655485:TE655486 ACU655485:ADA655486 AMQ655485:AMW655486 AWM655485:AWS655486 BGI655485:BGO655486 BQE655485:BQK655486 CAA655485:CAG655486 CJW655485:CKC655486 CTS655485:CTY655486 DDO655485:DDU655486 DNK655485:DNQ655486 DXG655485:DXM655486 EHC655485:EHI655486 EQY655485:ERE655486 FAU655485:FBA655486 FKQ655485:FKW655486 FUM655485:FUS655486 GEI655485:GEO655486 GOE655485:GOK655486 GYA655485:GYG655486 HHW655485:HIC655486 HRS655485:HRY655486 IBO655485:IBU655486 ILK655485:ILQ655486 IVG655485:IVM655486 JFC655485:JFI655486 JOY655485:JPE655486 JYU655485:JZA655486 KIQ655485:KIW655486 KSM655485:KSS655486 LCI655485:LCO655486 LME655485:LMK655486 LWA655485:LWG655486 MFW655485:MGC655486 MPS655485:MPY655486 MZO655485:MZU655486 NJK655485:NJQ655486 NTG655485:NTM655486 ODC655485:ODI655486 OMY655485:ONE655486 OWU655485:OXA655486 PGQ655485:PGW655486 PQM655485:PQS655486 QAI655485:QAO655486 QKE655485:QKK655486 QUA655485:QUG655486 RDW655485:REC655486 RNS655485:RNY655486 RXO655485:RXU655486 SHK655485:SHQ655486 SRG655485:SRM655486 TBC655485:TBI655486 TKY655485:TLE655486 TUU655485:TVA655486 UEQ655485:UEW655486 UOM655485:UOS655486 UYI655485:UYO655486 VIE655485:VIK655486 VSA655485:VSG655486 WBW655485:WCC655486 WLS655485:WLY655486 WVO655485:WVU655486 G721021:M721022 JC721021:JI721022 SY721021:TE721022 ACU721021:ADA721022 AMQ721021:AMW721022 AWM721021:AWS721022 BGI721021:BGO721022 BQE721021:BQK721022 CAA721021:CAG721022 CJW721021:CKC721022 CTS721021:CTY721022 DDO721021:DDU721022 DNK721021:DNQ721022 DXG721021:DXM721022 EHC721021:EHI721022 EQY721021:ERE721022 FAU721021:FBA721022 FKQ721021:FKW721022 FUM721021:FUS721022 GEI721021:GEO721022 GOE721021:GOK721022 GYA721021:GYG721022 HHW721021:HIC721022 HRS721021:HRY721022 IBO721021:IBU721022 ILK721021:ILQ721022 IVG721021:IVM721022 JFC721021:JFI721022 JOY721021:JPE721022 JYU721021:JZA721022 KIQ721021:KIW721022 KSM721021:KSS721022 LCI721021:LCO721022 LME721021:LMK721022 LWA721021:LWG721022 MFW721021:MGC721022 MPS721021:MPY721022 MZO721021:MZU721022 NJK721021:NJQ721022 NTG721021:NTM721022 ODC721021:ODI721022 OMY721021:ONE721022 OWU721021:OXA721022 PGQ721021:PGW721022 PQM721021:PQS721022 QAI721021:QAO721022 QKE721021:QKK721022 QUA721021:QUG721022 RDW721021:REC721022 RNS721021:RNY721022 RXO721021:RXU721022 SHK721021:SHQ721022 SRG721021:SRM721022 TBC721021:TBI721022 TKY721021:TLE721022 TUU721021:TVA721022 UEQ721021:UEW721022 UOM721021:UOS721022 UYI721021:UYO721022 VIE721021:VIK721022 VSA721021:VSG721022 WBW721021:WCC721022 WLS721021:WLY721022 WVO721021:WVU721022 G786557:M786558 JC786557:JI786558 SY786557:TE786558 ACU786557:ADA786558 AMQ786557:AMW786558 AWM786557:AWS786558 BGI786557:BGO786558 BQE786557:BQK786558 CAA786557:CAG786558 CJW786557:CKC786558 CTS786557:CTY786558 DDO786557:DDU786558 DNK786557:DNQ786558 DXG786557:DXM786558 EHC786557:EHI786558 EQY786557:ERE786558 FAU786557:FBA786558 FKQ786557:FKW786558 FUM786557:FUS786558 GEI786557:GEO786558 GOE786557:GOK786558 GYA786557:GYG786558 HHW786557:HIC786558 HRS786557:HRY786558 IBO786557:IBU786558 ILK786557:ILQ786558 IVG786557:IVM786558 JFC786557:JFI786558 JOY786557:JPE786558 JYU786557:JZA786558 KIQ786557:KIW786558 KSM786557:KSS786558 LCI786557:LCO786558 LME786557:LMK786558 LWA786557:LWG786558 MFW786557:MGC786558 MPS786557:MPY786558 MZO786557:MZU786558 NJK786557:NJQ786558 NTG786557:NTM786558 ODC786557:ODI786558 OMY786557:ONE786558 OWU786557:OXA786558 PGQ786557:PGW786558 PQM786557:PQS786558 QAI786557:QAO786558 QKE786557:QKK786558 QUA786557:QUG786558 RDW786557:REC786558 RNS786557:RNY786558 RXO786557:RXU786558 SHK786557:SHQ786558 SRG786557:SRM786558 TBC786557:TBI786558 TKY786557:TLE786558 TUU786557:TVA786558 UEQ786557:UEW786558 UOM786557:UOS786558 UYI786557:UYO786558 VIE786557:VIK786558 VSA786557:VSG786558 WBW786557:WCC786558 WLS786557:WLY786558 WVO786557:WVU786558 G852093:M852094 JC852093:JI852094 SY852093:TE852094 ACU852093:ADA852094 AMQ852093:AMW852094 AWM852093:AWS852094 BGI852093:BGO852094 BQE852093:BQK852094 CAA852093:CAG852094 CJW852093:CKC852094 CTS852093:CTY852094 DDO852093:DDU852094 DNK852093:DNQ852094 DXG852093:DXM852094 EHC852093:EHI852094 EQY852093:ERE852094 FAU852093:FBA852094 FKQ852093:FKW852094 FUM852093:FUS852094 GEI852093:GEO852094 GOE852093:GOK852094 GYA852093:GYG852094 HHW852093:HIC852094 HRS852093:HRY852094 IBO852093:IBU852094 ILK852093:ILQ852094 IVG852093:IVM852094 JFC852093:JFI852094 JOY852093:JPE852094 JYU852093:JZA852094 KIQ852093:KIW852094 KSM852093:KSS852094 LCI852093:LCO852094 LME852093:LMK852094 LWA852093:LWG852094 MFW852093:MGC852094 MPS852093:MPY852094 MZO852093:MZU852094 NJK852093:NJQ852094 NTG852093:NTM852094 ODC852093:ODI852094 OMY852093:ONE852094 OWU852093:OXA852094 PGQ852093:PGW852094 PQM852093:PQS852094 QAI852093:QAO852094 QKE852093:QKK852094 QUA852093:QUG852094 RDW852093:REC852094 RNS852093:RNY852094 RXO852093:RXU852094 SHK852093:SHQ852094 SRG852093:SRM852094 TBC852093:TBI852094 TKY852093:TLE852094 TUU852093:TVA852094 UEQ852093:UEW852094 UOM852093:UOS852094 UYI852093:UYO852094 VIE852093:VIK852094 VSA852093:VSG852094 WBW852093:WCC852094 WLS852093:WLY852094 WVO852093:WVU852094 G917629:M917630 JC917629:JI917630 SY917629:TE917630 ACU917629:ADA917630 AMQ917629:AMW917630 AWM917629:AWS917630 BGI917629:BGO917630 BQE917629:BQK917630 CAA917629:CAG917630 CJW917629:CKC917630 CTS917629:CTY917630 DDO917629:DDU917630 DNK917629:DNQ917630 DXG917629:DXM917630 EHC917629:EHI917630 EQY917629:ERE917630 FAU917629:FBA917630 FKQ917629:FKW917630 FUM917629:FUS917630 GEI917629:GEO917630 GOE917629:GOK917630 GYA917629:GYG917630 HHW917629:HIC917630 HRS917629:HRY917630 IBO917629:IBU917630 ILK917629:ILQ917630 IVG917629:IVM917630 JFC917629:JFI917630 JOY917629:JPE917630 JYU917629:JZA917630 KIQ917629:KIW917630 KSM917629:KSS917630 LCI917629:LCO917630 LME917629:LMK917630 LWA917629:LWG917630 MFW917629:MGC917630 MPS917629:MPY917630 MZO917629:MZU917630 NJK917629:NJQ917630 NTG917629:NTM917630 ODC917629:ODI917630 OMY917629:ONE917630 OWU917629:OXA917630 PGQ917629:PGW917630 PQM917629:PQS917630 QAI917629:QAO917630 QKE917629:QKK917630 QUA917629:QUG917630 RDW917629:REC917630 RNS917629:RNY917630 RXO917629:RXU917630 SHK917629:SHQ917630 SRG917629:SRM917630 TBC917629:TBI917630 TKY917629:TLE917630 TUU917629:TVA917630 UEQ917629:UEW917630 UOM917629:UOS917630 UYI917629:UYO917630 VIE917629:VIK917630 VSA917629:VSG917630 WBW917629:WCC917630 WLS917629:WLY917630 WVO917629:WVU917630 G983165:M983166 JC983165:JI983166 SY983165:TE983166 ACU983165:ADA983166 AMQ983165:AMW983166 AWM983165:AWS983166 BGI983165:BGO983166 BQE983165:BQK983166 CAA983165:CAG983166 CJW983165:CKC983166 CTS983165:CTY983166 DDO983165:DDU983166 DNK983165:DNQ983166 DXG983165:DXM983166 EHC983165:EHI983166 EQY983165:ERE983166 FAU983165:FBA983166 FKQ983165:FKW983166 FUM983165:FUS983166 GEI983165:GEO983166 GOE983165:GOK983166 GYA983165:GYG983166 HHW983165:HIC983166 HRS983165:HRY983166 IBO983165:IBU983166 ILK983165:ILQ983166 IVG983165:IVM983166 JFC983165:JFI983166 JOY983165:JPE983166 JYU983165:JZA983166 KIQ983165:KIW983166 KSM983165:KSS983166 LCI983165:LCO983166 LME983165:LMK983166 LWA983165:LWG983166 MFW983165:MGC983166 MPS983165:MPY983166 MZO983165:MZU983166 NJK983165:NJQ983166 NTG983165:NTM983166 ODC983165:ODI983166 OMY983165:ONE983166 OWU983165:OXA983166 PGQ983165:PGW983166 PQM983165:PQS983166 QAI983165:QAO983166 QKE983165:QKK983166 QUA983165:QUG983166 RDW983165:REC983166 RNS983165:RNY983166 RXO983165:RXU983166 SHK983165:SHQ983166 SRG983165:SRM983166 TBC983165:TBI983166 TKY983165:TLE983166 TUU983165:TVA983166 UEQ983165:UEW983166 UOM983165:UOS983166 UYI983165:UYO983166 VIE983165:VIK983166 VSA983165:VSG983166 WBW983165:WCC983166 WLS983165:WLY983166 WVO983165:WVU983166 BA983154:BC983154 A983157:AZ983157 BD983157:XFD983157 BA917618:BC917618 A917621:AZ917621 BD917621:XFD917621 BA852082:BC852082 A852085:AZ852085 BD852085:XFD852085 BA786546:BC786546 A786549:AZ786549 BD786549:XFD786549 BA721010:BC721010 A721013:AZ721013 BD721013:XFD721013 BA655474:BC655474 A655477:AZ655477 BD655477:XFD655477 BA589938:BC589938 A589941:AZ589941 BD589941:XFD589941 BA524402:BC524402 A524405:AZ524405 BD524405:XFD524405 BA458866:BC458866 A458869:AZ458869 BD458869:XFD458869 BA393330:BC393330 A393333:AZ393333 BD393333:XFD393333 BA327794:BC327794 A327797:AZ327797 BD327797:XFD327797 BA262258:BC262258 A262261:AZ262261 BD262261:XFD262261 BA196722:BC196722 A196725:AZ196725 BD196725:XFD196725 BA131186:BC131186 A131189:AZ131189 BD131189:XFD131189 BA65650:BC65650 A65653:AZ65653 BD65653:XFD65653 BA113:BC113 A116:AZ116 BD116:XFD116" xr:uid="{963DD389-628B-43C3-8AB6-53B7F059623D}"/>
    <dataValidation allowBlank="1" showErrorMessage="1" promptTitle="OPTIONS:" prompt="Select From List" sqref="G53 JC53 SY53 ACU53 AMQ53 AWM53 BGI53 BQE53 CAA53 CJW53 CTS53 DDO53 DNK53 DXG53 EHC53 EQY53 FAU53 FKQ53 FUM53 GEI53 GOE53 GYA53 HHW53 HRS53 IBO53 ILK53 IVG53 JFC53 JOY53 JYU53 KIQ53 KSM53 LCI53 LME53 LWA53 MFW53 MPS53 MZO53 NJK53 NTG53 ODC53 OMY53 OWU53 PGQ53 PQM53 QAI53 QKE53 QUA53 RDW53 RNS53 RXO53 SHK53 SRG53 TBC53 TKY53 TUU53 UEQ53 UOM53 UYI53 VIE53 VSA53 WBW53 WLS53 WVO53 G65596 JC65596 SY65596 ACU65596 AMQ65596 AWM65596 BGI65596 BQE65596 CAA65596 CJW65596 CTS65596 DDO65596 DNK65596 DXG65596 EHC65596 EQY65596 FAU65596 FKQ65596 FUM65596 GEI65596 GOE65596 GYA65596 HHW65596 HRS65596 IBO65596 ILK65596 IVG65596 JFC65596 JOY65596 JYU65596 KIQ65596 KSM65596 LCI65596 LME65596 LWA65596 MFW65596 MPS65596 MZO65596 NJK65596 NTG65596 ODC65596 OMY65596 OWU65596 PGQ65596 PQM65596 QAI65596 QKE65596 QUA65596 RDW65596 RNS65596 RXO65596 SHK65596 SRG65596 TBC65596 TKY65596 TUU65596 UEQ65596 UOM65596 UYI65596 VIE65596 VSA65596 WBW65596 WLS65596 WVO65596 G131132 JC131132 SY131132 ACU131132 AMQ131132 AWM131132 BGI131132 BQE131132 CAA131132 CJW131132 CTS131132 DDO131132 DNK131132 DXG131132 EHC131132 EQY131132 FAU131132 FKQ131132 FUM131132 GEI131132 GOE131132 GYA131132 HHW131132 HRS131132 IBO131132 ILK131132 IVG131132 JFC131132 JOY131132 JYU131132 KIQ131132 KSM131132 LCI131132 LME131132 LWA131132 MFW131132 MPS131132 MZO131132 NJK131132 NTG131132 ODC131132 OMY131132 OWU131132 PGQ131132 PQM131132 QAI131132 QKE131132 QUA131132 RDW131132 RNS131132 RXO131132 SHK131132 SRG131132 TBC131132 TKY131132 TUU131132 UEQ131132 UOM131132 UYI131132 VIE131132 VSA131132 WBW131132 WLS131132 WVO131132 G196668 JC196668 SY196668 ACU196668 AMQ196668 AWM196668 BGI196668 BQE196668 CAA196668 CJW196668 CTS196668 DDO196668 DNK196668 DXG196668 EHC196668 EQY196668 FAU196668 FKQ196668 FUM196668 GEI196668 GOE196668 GYA196668 HHW196668 HRS196668 IBO196668 ILK196668 IVG196668 JFC196668 JOY196668 JYU196668 KIQ196668 KSM196668 LCI196668 LME196668 LWA196668 MFW196668 MPS196668 MZO196668 NJK196668 NTG196668 ODC196668 OMY196668 OWU196668 PGQ196668 PQM196668 QAI196668 QKE196668 QUA196668 RDW196668 RNS196668 RXO196668 SHK196668 SRG196668 TBC196668 TKY196668 TUU196668 UEQ196668 UOM196668 UYI196668 VIE196668 VSA196668 WBW196668 WLS196668 WVO196668 G262204 JC262204 SY262204 ACU262204 AMQ262204 AWM262204 BGI262204 BQE262204 CAA262204 CJW262204 CTS262204 DDO262204 DNK262204 DXG262204 EHC262204 EQY262204 FAU262204 FKQ262204 FUM262204 GEI262204 GOE262204 GYA262204 HHW262204 HRS262204 IBO262204 ILK262204 IVG262204 JFC262204 JOY262204 JYU262204 KIQ262204 KSM262204 LCI262204 LME262204 LWA262204 MFW262204 MPS262204 MZO262204 NJK262204 NTG262204 ODC262204 OMY262204 OWU262204 PGQ262204 PQM262204 QAI262204 QKE262204 QUA262204 RDW262204 RNS262204 RXO262204 SHK262204 SRG262204 TBC262204 TKY262204 TUU262204 UEQ262204 UOM262204 UYI262204 VIE262204 VSA262204 WBW262204 WLS262204 WVO262204 G327740 JC327740 SY327740 ACU327740 AMQ327740 AWM327740 BGI327740 BQE327740 CAA327740 CJW327740 CTS327740 DDO327740 DNK327740 DXG327740 EHC327740 EQY327740 FAU327740 FKQ327740 FUM327740 GEI327740 GOE327740 GYA327740 HHW327740 HRS327740 IBO327740 ILK327740 IVG327740 JFC327740 JOY327740 JYU327740 KIQ327740 KSM327740 LCI327740 LME327740 LWA327740 MFW327740 MPS327740 MZO327740 NJK327740 NTG327740 ODC327740 OMY327740 OWU327740 PGQ327740 PQM327740 QAI327740 QKE327740 QUA327740 RDW327740 RNS327740 RXO327740 SHK327740 SRG327740 TBC327740 TKY327740 TUU327740 UEQ327740 UOM327740 UYI327740 VIE327740 VSA327740 WBW327740 WLS327740 WVO327740 G393276 JC393276 SY393276 ACU393276 AMQ393276 AWM393276 BGI393276 BQE393276 CAA393276 CJW393276 CTS393276 DDO393276 DNK393276 DXG393276 EHC393276 EQY393276 FAU393276 FKQ393276 FUM393276 GEI393276 GOE393276 GYA393276 HHW393276 HRS393276 IBO393276 ILK393276 IVG393276 JFC393276 JOY393276 JYU393276 KIQ393276 KSM393276 LCI393276 LME393276 LWA393276 MFW393276 MPS393276 MZO393276 NJK393276 NTG393276 ODC393276 OMY393276 OWU393276 PGQ393276 PQM393276 QAI393276 QKE393276 QUA393276 RDW393276 RNS393276 RXO393276 SHK393276 SRG393276 TBC393276 TKY393276 TUU393276 UEQ393276 UOM393276 UYI393276 VIE393276 VSA393276 WBW393276 WLS393276 WVO393276 G458812 JC458812 SY458812 ACU458812 AMQ458812 AWM458812 BGI458812 BQE458812 CAA458812 CJW458812 CTS458812 DDO458812 DNK458812 DXG458812 EHC458812 EQY458812 FAU458812 FKQ458812 FUM458812 GEI458812 GOE458812 GYA458812 HHW458812 HRS458812 IBO458812 ILK458812 IVG458812 JFC458812 JOY458812 JYU458812 KIQ458812 KSM458812 LCI458812 LME458812 LWA458812 MFW458812 MPS458812 MZO458812 NJK458812 NTG458812 ODC458812 OMY458812 OWU458812 PGQ458812 PQM458812 QAI458812 QKE458812 QUA458812 RDW458812 RNS458812 RXO458812 SHK458812 SRG458812 TBC458812 TKY458812 TUU458812 UEQ458812 UOM458812 UYI458812 VIE458812 VSA458812 WBW458812 WLS458812 WVO458812 G524348 JC524348 SY524348 ACU524348 AMQ524348 AWM524348 BGI524348 BQE524348 CAA524348 CJW524348 CTS524348 DDO524348 DNK524348 DXG524348 EHC524348 EQY524348 FAU524348 FKQ524348 FUM524348 GEI524348 GOE524348 GYA524348 HHW524348 HRS524348 IBO524348 ILK524348 IVG524348 JFC524348 JOY524348 JYU524348 KIQ524348 KSM524348 LCI524348 LME524348 LWA524348 MFW524348 MPS524348 MZO524348 NJK524348 NTG524348 ODC524348 OMY524348 OWU524348 PGQ524348 PQM524348 QAI524348 QKE524348 QUA524348 RDW524348 RNS524348 RXO524348 SHK524348 SRG524348 TBC524348 TKY524348 TUU524348 UEQ524348 UOM524348 UYI524348 VIE524348 VSA524348 WBW524348 WLS524348 WVO524348 G589884 JC589884 SY589884 ACU589884 AMQ589884 AWM589884 BGI589884 BQE589884 CAA589884 CJW589884 CTS589884 DDO589884 DNK589884 DXG589884 EHC589884 EQY589884 FAU589884 FKQ589884 FUM589884 GEI589884 GOE589884 GYA589884 HHW589884 HRS589884 IBO589884 ILK589884 IVG589884 JFC589884 JOY589884 JYU589884 KIQ589884 KSM589884 LCI589884 LME589884 LWA589884 MFW589884 MPS589884 MZO589884 NJK589884 NTG589884 ODC589884 OMY589884 OWU589884 PGQ589884 PQM589884 QAI589884 QKE589884 QUA589884 RDW589884 RNS589884 RXO589884 SHK589884 SRG589884 TBC589884 TKY589884 TUU589884 UEQ589884 UOM589884 UYI589884 VIE589884 VSA589884 WBW589884 WLS589884 WVO589884 G655420 JC655420 SY655420 ACU655420 AMQ655420 AWM655420 BGI655420 BQE655420 CAA655420 CJW655420 CTS655420 DDO655420 DNK655420 DXG655420 EHC655420 EQY655420 FAU655420 FKQ655420 FUM655420 GEI655420 GOE655420 GYA655420 HHW655420 HRS655420 IBO655420 ILK655420 IVG655420 JFC655420 JOY655420 JYU655420 KIQ655420 KSM655420 LCI655420 LME655420 LWA655420 MFW655420 MPS655420 MZO655420 NJK655420 NTG655420 ODC655420 OMY655420 OWU655420 PGQ655420 PQM655420 QAI655420 QKE655420 QUA655420 RDW655420 RNS655420 RXO655420 SHK655420 SRG655420 TBC655420 TKY655420 TUU655420 UEQ655420 UOM655420 UYI655420 VIE655420 VSA655420 WBW655420 WLS655420 WVO655420 G720956 JC720956 SY720956 ACU720956 AMQ720956 AWM720956 BGI720956 BQE720956 CAA720956 CJW720956 CTS720956 DDO720956 DNK720956 DXG720956 EHC720956 EQY720956 FAU720956 FKQ720956 FUM720956 GEI720956 GOE720956 GYA720956 HHW720956 HRS720956 IBO720956 ILK720956 IVG720956 JFC720956 JOY720956 JYU720956 KIQ720956 KSM720956 LCI720956 LME720956 LWA720956 MFW720956 MPS720956 MZO720956 NJK720956 NTG720956 ODC720956 OMY720956 OWU720956 PGQ720956 PQM720956 QAI720956 QKE720956 QUA720956 RDW720956 RNS720956 RXO720956 SHK720956 SRG720956 TBC720956 TKY720956 TUU720956 UEQ720956 UOM720956 UYI720956 VIE720956 VSA720956 WBW720956 WLS720956 WVO720956 G786492 JC786492 SY786492 ACU786492 AMQ786492 AWM786492 BGI786492 BQE786492 CAA786492 CJW786492 CTS786492 DDO786492 DNK786492 DXG786492 EHC786492 EQY786492 FAU786492 FKQ786492 FUM786492 GEI786492 GOE786492 GYA786492 HHW786492 HRS786492 IBO786492 ILK786492 IVG786492 JFC786492 JOY786492 JYU786492 KIQ786492 KSM786492 LCI786492 LME786492 LWA786492 MFW786492 MPS786492 MZO786492 NJK786492 NTG786492 ODC786492 OMY786492 OWU786492 PGQ786492 PQM786492 QAI786492 QKE786492 QUA786492 RDW786492 RNS786492 RXO786492 SHK786492 SRG786492 TBC786492 TKY786492 TUU786492 UEQ786492 UOM786492 UYI786492 VIE786492 VSA786492 WBW786492 WLS786492 WVO786492 G852028 JC852028 SY852028 ACU852028 AMQ852028 AWM852028 BGI852028 BQE852028 CAA852028 CJW852028 CTS852028 DDO852028 DNK852028 DXG852028 EHC852028 EQY852028 FAU852028 FKQ852028 FUM852028 GEI852028 GOE852028 GYA852028 HHW852028 HRS852028 IBO852028 ILK852028 IVG852028 JFC852028 JOY852028 JYU852028 KIQ852028 KSM852028 LCI852028 LME852028 LWA852028 MFW852028 MPS852028 MZO852028 NJK852028 NTG852028 ODC852028 OMY852028 OWU852028 PGQ852028 PQM852028 QAI852028 QKE852028 QUA852028 RDW852028 RNS852028 RXO852028 SHK852028 SRG852028 TBC852028 TKY852028 TUU852028 UEQ852028 UOM852028 UYI852028 VIE852028 VSA852028 WBW852028 WLS852028 WVO852028 G917564 JC917564 SY917564 ACU917564 AMQ917564 AWM917564 BGI917564 BQE917564 CAA917564 CJW917564 CTS917564 DDO917564 DNK917564 DXG917564 EHC917564 EQY917564 FAU917564 FKQ917564 FUM917564 GEI917564 GOE917564 GYA917564 HHW917564 HRS917564 IBO917564 ILK917564 IVG917564 JFC917564 JOY917564 JYU917564 KIQ917564 KSM917564 LCI917564 LME917564 LWA917564 MFW917564 MPS917564 MZO917564 NJK917564 NTG917564 ODC917564 OMY917564 OWU917564 PGQ917564 PQM917564 QAI917564 QKE917564 QUA917564 RDW917564 RNS917564 RXO917564 SHK917564 SRG917564 TBC917564 TKY917564 TUU917564 UEQ917564 UOM917564 UYI917564 VIE917564 VSA917564 WBW917564 WLS917564 WVO917564 G983100 JC983100 SY983100 ACU983100 AMQ983100 AWM983100 BGI983100 BQE983100 CAA983100 CJW983100 CTS983100 DDO983100 DNK983100 DXG983100 EHC983100 EQY983100 FAU983100 FKQ983100 FUM983100 GEI983100 GOE983100 GYA983100 HHW983100 HRS983100 IBO983100 ILK983100 IVG983100 JFC983100 JOY983100 JYU983100 KIQ983100 KSM983100 LCI983100 LME983100 LWA983100 MFW983100 MPS983100 MZO983100 NJK983100 NTG983100 ODC983100 OMY983100 OWU983100 PGQ983100 PQM983100 QAI983100 QKE983100 QUA983100 RDW983100 RNS983100 RXO983100 SHK983100 SRG983100 TBC983100 TKY983100 TUU983100 UEQ983100 UOM983100 UYI983100 VIE983100 VSA983100 WBW983100 WLS983100 WVO983100" xr:uid="{11B9DE57-1E70-4C80-9DB4-4CB0BC5DCF38}"/>
    <dataValidation allowBlank="1" showInputMessage="1" showErrorMessage="1" promptTitle="Select from List" sqref="WVO983096:WVV983096 JC46:JJ48 SY46:TF48 ACU46:ADB48 AMQ46:AMX48 AWM46:AWT48 BGI46:BGP48 BQE46:BQL48 CAA46:CAH48 CJW46:CKD48 CTS46:CTZ48 DDO46:DDV48 DNK46:DNR48 DXG46:DXN48 EHC46:EHJ48 EQY46:ERF48 FAU46:FBB48 FKQ46:FKX48 FUM46:FUT48 GEI46:GEP48 GOE46:GOL48 GYA46:GYH48 HHW46:HID48 HRS46:HRZ48 IBO46:IBV48 ILK46:ILR48 IVG46:IVN48 JFC46:JFJ48 JOY46:JPF48 JYU46:JZB48 KIQ46:KIX48 KSM46:KST48 LCI46:LCP48 LME46:LML48 LWA46:LWH48 MFW46:MGD48 MPS46:MPZ48 MZO46:MZV48 NJK46:NJR48 NTG46:NTN48 ODC46:ODJ48 OMY46:ONF48 OWU46:OXB48 PGQ46:PGX48 PQM46:PQT48 QAI46:QAP48 QKE46:QKL48 QUA46:QUH48 RDW46:RED48 RNS46:RNZ48 RXO46:RXV48 SHK46:SHR48 SRG46:SRN48 TBC46:TBJ48 TKY46:TLF48 TUU46:TVB48 UEQ46:UEX48 UOM46:UOT48 UYI46:UYP48 VIE46:VIL48 VSA46:VSH48 WBW46:WCD48 WLS46:WLZ48 WVO46:WVV48 G65592:N65592 JC65592:JJ65592 SY65592:TF65592 ACU65592:ADB65592 AMQ65592:AMX65592 AWM65592:AWT65592 BGI65592:BGP65592 BQE65592:BQL65592 CAA65592:CAH65592 CJW65592:CKD65592 CTS65592:CTZ65592 DDO65592:DDV65592 DNK65592:DNR65592 DXG65592:DXN65592 EHC65592:EHJ65592 EQY65592:ERF65592 FAU65592:FBB65592 FKQ65592:FKX65592 FUM65592:FUT65592 GEI65592:GEP65592 GOE65592:GOL65592 GYA65592:GYH65592 HHW65592:HID65592 HRS65592:HRZ65592 IBO65592:IBV65592 ILK65592:ILR65592 IVG65592:IVN65592 JFC65592:JFJ65592 JOY65592:JPF65592 JYU65592:JZB65592 KIQ65592:KIX65592 KSM65592:KST65592 LCI65592:LCP65592 LME65592:LML65592 LWA65592:LWH65592 MFW65592:MGD65592 MPS65592:MPZ65592 MZO65592:MZV65592 NJK65592:NJR65592 NTG65592:NTN65592 ODC65592:ODJ65592 OMY65592:ONF65592 OWU65592:OXB65592 PGQ65592:PGX65592 PQM65592:PQT65592 QAI65592:QAP65592 QKE65592:QKL65592 QUA65592:QUH65592 RDW65592:RED65592 RNS65592:RNZ65592 RXO65592:RXV65592 SHK65592:SHR65592 SRG65592:SRN65592 TBC65592:TBJ65592 TKY65592:TLF65592 TUU65592:TVB65592 UEQ65592:UEX65592 UOM65592:UOT65592 UYI65592:UYP65592 VIE65592:VIL65592 VSA65592:VSH65592 WBW65592:WCD65592 WLS65592:WLZ65592 WVO65592:WVV65592 G131128:N131128 JC131128:JJ131128 SY131128:TF131128 ACU131128:ADB131128 AMQ131128:AMX131128 AWM131128:AWT131128 BGI131128:BGP131128 BQE131128:BQL131128 CAA131128:CAH131128 CJW131128:CKD131128 CTS131128:CTZ131128 DDO131128:DDV131128 DNK131128:DNR131128 DXG131128:DXN131128 EHC131128:EHJ131128 EQY131128:ERF131128 FAU131128:FBB131128 FKQ131128:FKX131128 FUM131128:FUT131128 GEI131128:GEP131128 GOE131128:GOL131128 GYA131128:GYH131128 HHW131128:HID131128 HRS131128:HRZ131128 IBO131128:IBV131128 ILK131128:ILR131128 IVG131128:IVN131128 JFC131128:JFJ131128 JOY131128:JPF131128 JYU131128:JZB131128 KIQ131128:KIX131128 KSM131128:KST131128 LCI131128:LCP131128 LME131128:LML131128 LWA131128:LWH131128 MFW131128:MGD131128 MPS131128:MPZ131128 MZO131128:MZV131128 NJK131128:NJR131128 NTG131128:NTN131128 ODC131128:ODJ131128 OMY131128:ONF131128 OWU131128:OXB131128 PGQ131128:PGX131128 PQM131128:PQT131128 QAI131128:QAP131128 QKE131128:QKL131128 QUA131128:QUH131128 RDW131128:RED131128 RNS131128:RNZ131128 RXO131128:RXV131128 SHK131128:SHR131128 SRG131128:SRN131128 TBC131128:TBJ131128 TKY131128:TLF131128 TUU131128:TVB131128 UEQ131128:UEX131128 UOM131128:UOT131128 UYI131128:UYP131128 VIE131128:VIL131128 VSA131128:VSH131128 WBW131128:WCD131128 WLS131128:WLZ131128 WVO131128:WVV131128 G196664:N196664 JC196664:JJ196664 SY196664:TF196664 ACU196664:ADB196664 AMQ196664:AMX196664 AWM196664:AWT196664 BGI196664:BGP196664 BQE196664:BQL196664 CAA196664:CAH196664 CJW196664:CKD196664 CTS196664:CTZ196664 DDO196664:DDV196664 DNK196664:DNR196664 DXG196664:DXN196664 EHC196664:EHJ196664 EQY196664:ERF196664 FAU196664:FBB196664 FKQ196664:FKX196664 FUM196664:FUT196664 GEI196664:GEP196664 GOE196664:GOL196664 GYA196664:GYH196664 HHW196664:HID196664 HRS196664:HRZ196664 IBO196664:IBV196664 ILK196664:ILR196664 IVG196664:IVN196664 JFC196664:JFJ196664 JOY196664:JPF196664 JYU196664:JZB196664 KIQ196664:KIX196664 KSM196664:KST196664 LCI196664:LCP196664 LME196664:LML196664 LWA196664:LWH196664 MFW196664:MGD196664 MPS196664:MPZ196664 MZO196664:MZV196664 NJK196664:NJR196664 NTG196664:NTN196664 ODC196664:ODJ196664 OMY196664:ONF196664 OWU196664:OXB196664 PGQ196664:PGX196664 PQM196664:PQT196664 QAI196664:QAP196664 QKE196664:QKL196664 QUA196664:QUH196664 RDW196664:RED196664 RNS196664:RNZ196664 RXO196664:RXV196664 SHK196664:SHR196664 SRG196664:SRN196664 TBC196664:TBJ196664 TKY196664:TLF196664 TUU196664:TVB196664 UEQ196664:UEX196664 UOM196664:UOT196664 UYI196664:UYP196664 VIE196664:VIL196664 VSA196664:VSH196664 WBW196664:WCD196664 WLS196664:WLZ196664 WVO196664:WVV196664 G262200:N262200 JC262200:JJ262200 SY262200:TF262200 ACU262200:ADB262200 AMQ262200:AMX262200 AWM262200:AWT262200 BGI262200:BGP262200 BQE262200:BQL262200 CAA262200:CAH262200 CJW262200:CKD262200 CTS262200:CTZ262200 DDO262200:DDV262200 DNK262200:DNR262200 DXG262200:DXN262200 EHC262200:EHJ262200 EQY262200:ERF262200 FAU262200:FBB262200 FKQ262200:FKX262200 FUM262200:FUT262200 GEI262200:GEP262200 GOE262200:GOL262200 GYA262200:GYH262200 HHW262200:HID262200 HRS262200:HRZ262200 IBO262200:IBV262200 ILK262200:ILR262200 IVG262200:IVN262200 JFC262200:JFJ262200 JOY262200:JPF262200 JYU262200:JZB262200 KIQ262200:KIX262200 KSM262200:KST262200 LCI262200:LCP262200 LME262200:LML262200 LWA262200:LWH262200 MFW262200:MGD262200 MPS262200:MPZ262200 MZO262200:MZV262200 NJK262200:NJR262200 NTG262200:NTN262200 ODC262200:ODJ262200 OMY262200:ONF262200 OWU262200:OXB262200 PGQ262200:PGX262200 PQM262200:PQT262200 QAI262200:QAP262200 QKE262200:QKL262200 QUA262200:QUH262200 RDW262200:RED262200 RNS262200:RNZ262200 RXO262200:RXV262200 SHK262200:SHR262200 SRG262200:SRN262200 TBC262200:TBJ262200 TKY262200:TLF262200 TUU262200:TVB262200 UEQ262200:UEX262200 UOM262200:UOT262200 UYI262200:UYP262200 VIE262200:VIL262200 VSA262200:VSH262200 WBW262200:WCD262200 WLS262200:WLZ262200 WVO262200:WVV262200 G327736:N327736 JC327736:JJ327736 SY327736:TF327736 ACU327736:ADB327736 AMQ327736:AMX327736 AWM327736:AWT327736 BGI327736:BGP327736 BQE327736:BQL327736 CAA327736:CAH327736 CJW327736:CKD327736 CTS327736:CTZ327736 DDO327736:DDV327736 DNK327736:DNR327736 DXG327736:DXN327736 EHC327736:EHJ327736 EQY327736:ERF327736 FAU327736:FBB327736 FKQ327736:FKX327736 FUM327736:FUT327736 GEI327736:GEP327736 GOE327736:GOL327736 GYA327736:GYH327736 HHW327736:HID327736 HRS327736:HRZ327736 IBO327736:IBV327736 ILK327736:ILR327736 IVG327736:IVN327736 JFC327736:JFJ327736 JOY327736:JPF327736 JYU327736:JZB327736 KIQ327736:KIX327736 KSM327736:KST327736 LCI327736:LCP327736 LME327736:LML327736 LWA327736:LWH327736 MFW327736:MGD327736 MPS327736:MPZ327736 MZO327736:MZV327736 NJK327736:NJR327736 NTG327736:NTN327736 ODC327736:ODJ327736 OMY327736:ONF327736 OWU327736:OXB327736 PGQ327736:PGX327736 PQM327736:PQT327736 QAI327736:QAP327736 QKE327736:QKL327736 QUA327736:QUH327736 RDW327736:RED327736 RNS327736:RNZ327736 RXO327736:RXV327736 SHK327736:SHR327736 SRG327736:SRN327736 TBC327736:TBJ327736 TKY327736:TLF327736 TUU327736:TVB327736 UEQ327736:UEX327736 UOM327736:UOT327736 UYI327736:UYP327736 VIE327736:VIL327736 VSA327736:VSH327736 WBW327736:WCD327736 WLS327736:WLZ327736 WVO327736:WVV327736 G393272:N393272 JC393272:JJ393272 SY393272:TF393272 ACU393272:ADB393272 AMQ393272:AMX393272 AWM393272:AWT393272 BGI393272:BGP393272 BQE393272:BQL393272 CAA393272:CAH393272 CJW393272:CKD393272 CTS393272:CTZ393272 DDO393272:DDV393272 DNK393272:DNR393272 DXG393272:DXN393272 EHC393272:EHJ393272 EQY393272:ERF393272 FAU393272:FBB393272 FKQ393272:FKX393272 FUM393272:FUT393272 GEI393272:GEP393272 GOE393272:GOL393272 GYA393272:GYH393272 HHW393272:HID393272 HRS393272:HRZ393272 IBO393272:IBV393272 ILK393272:ILR393272 IVG393272:IVN393272 JFC393272:JFJ393272 JOY393272:JPF393272 JYU393272:JZB393272 KIQ393272:KIX393272 KSM393272:KST393272 LCI393272:LCP393272 LME393272:LML393272 LWA393272:LWH393272 MFW393272:MGD393272 MPS393272:MPZ393272 MZO393272:MZV393272 NJK393272:NJR393272 NTG393272:NTN393272 ODC393272:ODJ393272 OMY393272:ONF393272 OWU393272:OXB393272 PGQ393272:PGX393272 PQM393272:PQT393272 QAI393272:QAP393272 QKE393272:QKL393272 QUA393272:QUH393272 RDW393272:RED393272 RNS393272:RNZ393272 RXO393272:RXV393272 SHK393272:SHR393272 SRG393272:SRN393272 TBC393272:TBJ393272 TKY393272:TLF393272 TUU393272:TVB393272 UEQ393272:UEX393272 UOM393272:UOT393272 UYI393272:UYP393272 VIE393272:VIL393272 VSA393272:VSH393272 WBW393272:WCD393272 WLS393272:WLZ393272 WVO393272:WVV393272 G458808:N458808 JC458808:JJ458808 SY458808:TF458808 ACU458808:ADB458808 AMQ458808:AMX458808 AWM458808:AWT458808 BGI458808:BGP458808 BQE458808:BQL458808 CAA458808:CAH458808 CJW458808:CKD458808 CTS458808:CTZ458808 DDO458808:DDV458808 DNK458808:DNR458808 DXG458808:DXN458808 EHC458808:EHJ458808 EQY458808:ERF458808 FAU458808:FBB458808 FKQ458808:FKX458808 FUM458808:FUT458808 GEI458808:GEP458808 GOE458808:GOL458808 GYA458808:GYH458808 HHW458808:HID458808 HRS458808:HRZ458808 IBO458808:IBV458808 ILK458808:ILR458808 IVG458808:IVN458808 JFC458808:JFJ458808 JOY458808:JPF458808 JYU458808:JZB458808 KIQ458808:KIX458808 KSM458808:KST458808 LCI458808:LCP458808 LME458808:LML458808 LWA458808:LWH458808 MFW458808:MGD458808 MPS458808:MPZ458808 MZO458808:MZV458808 NJK458808:NJR458808 NTG458808:NTN458808 ODC458808:ODJ458808 OMY458808:ONF458808 OWU458808:OXB458808 PGQ458808:PGX458808 PQM458808:PQT458808 QAI458808:QAP458808 QKE458808:QKL458808 QUA458808:QUH458808 RDW458808:RED458808 RNS458808:RNZ458808 RXO458808:RXV458808 SHK458808:SHR458808 SRG458808:SRN458808 TBC458808:TBJ458808 TKY458808:TLF458808 TUU458808:TVB458808 UEQ458808:UEX458808 UOM458808:UOT458808 UYI458808:UYP458808 VIE458808:VIL458808 VSA458808:VSH458808 WBW458808:WCD458808 WLS458808:WLZ458808 WVO458808:WVV458808 G524344:N524344 JC524344:JJ524344 SY524344:TF524344 ACU524344:ADB524344 AMQ524344:AMX524344 AWM524344:AWT524344 BGI524344:BGP524344 BQE524344:BQL524344 CAA524344:CAH524344 CJW524344:CKD524344 CTS524344:CTZ524344 DDO524344:DDV524344 DNK524344:DNR524344 DXG524344:DXN524344 EHC524344:EHJ524344 EQY524344:ERF524344 FAU524344:FBB524344 FKQ524344:FKX524344 FUM524344:FUT524344 GEI524344:GEP524344 GOE524344:GOL524344 GYA524344:GYH524344 HHW524344:HID524344 HRS524344:HRZ524344 IBO524344:IBV524344 ILK524344:ILR524344 IVG524344:IVN524344 JFC524344:JFJ524344 JOY524344:JPF524344 JYU524344:JZB524344 KIQ524344:KIX524344 KSM524344:KST524344 LCI524344:LCP524344 LME524344:LML524344 LWA524344:LWH524344 MFW524344:MGD524344 MPS524344:MPZ524344 MZO524344:MZV524344 NJK524344:NJR524344 NTG524344:NTN524344 ODC524344:ODJ524344 OMY524344:ONF524344 OWU524344:OXB524344 PGQ524344:PGX524344 PQM524344:PQT524344 QAI524344:QAP524344 QKE524344:QKL524344 QUA524344:QUH524344 RDW524344:RED524344 RNS524344:RNZ524344 RXO524344:RXV524344 SHK524344:SHR524344 SRG524344:SRN524344 TBC524344:TBJ524344 TKY524344:TLF524344 TUU524344:TVB524344 UEQ524344:UEX524344 UOM524344:UOT524344 UYI524344:UYP524344 VIE524344:VIL524344 VSA524344:VSH524344 WBW524344:WCD524344 WLS524344:WLZ524344 WVO524344:WVV524344 G589880:N589880 JC589880:JJ589880 SY589880:TF589880 ACU589880:ADB589880 AMQ589880:AMX589880 AWM589880:AWT589880 BGI589880:BGP589880 BQE589880:BQL589880 CAA589880:CAH589880 CJW589880:CKD589880 CTS589880:CTZ589880 DDO589880:DDV589880 DNK589880:DNR589880 DXG589880:DXN589880 EHC589880:EHJ589880 EQY589880:ERF589880 FAU589880:FBB589880 FKQ589880:FKX589880 FUM589880:FUT589880 GEI589880:GEP589880 GOE589880:GOL589880 GYA589880:GYH589880 HHW589880:HID589880 HRS589880:HRZ589880 IBO589880:IBV589880 ILK589880:ILR589880 IVG589880:IVN589880 JFC589880:JFJ589880 JOY589880:JPF589880 JYU589880:JZB589880 KIQ589880:KIX589880 KSM589880:KST589880 LCI589880:LCP589880 LME589880:LML589880 LWA589880:LWH589880 MFW589880:MGD589880 MPS589880:MPZ589880 MZO589880:MZV589880 NJK589880:NJR589880 NTG589880:NTN589880 ODC589880:ODJ589880 OMY589880:ONF589880 OWU589880:OXB589880 PGQ589880:PGX589880 PQM589880:PQT589880 QAI589880:QAP589880 QKE589880:QKL589880 QUA589880:QUH589880 RDW589880:RED589880 RNS589880:RNZ589880 RXO589880:RXV589880 SHK589880:SHR589880 SRG589880:SRN589880 TBC589880:TBJ589880 TKY589880:TLF589880 TUU589880:TVB589880 UEQ589880:UEX589880 UOM589880:UOT589880 UYI589880:UYP589880 VIE589880:VIL589880 VSA589880:VSH589880 WBW589880:WCD589880 WLS589880:WLZ589880 WVO589880:WVV589880 G655416:N655416 JC655416:JJ655416 SY655416:TF655416 ACU655416:ADB655416 AMQ655416:AMX655416 AWM655416:AWT655416 BGI655416:BGP655416 BQE655416:BQL655416 CAA655416:CAH655416 CJW655416:CKD655416 CTS655416:CTZ655416 DDO655416:DDV655416 DNK655416:DNR655416 DXG655416:DXN655416 EHC655416:EHJ655416 EQY655416:ERF655416 FAU655416:FBB655416 FKQ655416:FKX655416 FUM655416:FUT655416 GEI655416:GEP655416 GOE655416:GOL655416 GYA655416:GYH655416 HHW655416:HID655416 HRS655416:HRZ655416 IBO655416:IBV655416 ILK655416:ILR655416 IVG655416:IVN655416 JFC655416:JFJ655416 JOY655416:JPF655416 JYU655416:JZB655416 KIQ655416:KIX655416 KSM655416:KST655416 LCI655416:LCP655416 LME655416:LML655416 LWA655416:LWH655416 MFW655416:MGD655416 MPS655416:MPZ655416 MZO655416:MZV655416 NJK655416:NJR655416 NTG655416:NTN655416 ODC655416:ODJ655416 OMY655416:ONF655416 OWU655416:OXB655416 PGQ655416:PGX655416 PQM655416:PQT655416 QAI655416:QAP655416 QKE655416:QKL655416 QUA655416:QUH655416 RDW655416:RED655416 RNS655416:RNZ655416 RXO655416:RXV655416 SHK655416:SHR655416 SRG655416:SRN655416 TBC655416:TBJ655416 TKY655416:TLF655416 TUU655416:TVB655416 UEQ655416:UEX655416 UOM655416:UOT655416 UYI655416:UYP655416 VIE655416:VIL655416 VSA655416:VSH655416 WBW655416:WCD655416 WLS655416:WLZ655416 WVO655416:WVV655416 G720952:N720952 JC720952:JJ720952 SY720952:TF720952 ACU720952:ADB720952 AMQ720952:AMX720952 AWM720952:AWT720952 BGI720952:BGP720952 BQE720952:BQL720952 CAA720952:CAH720952 CJW720952:CKD720952 CTS720952:CTZ720952 DDO720952:DDV720952 DNK720952:DNR720952 DXG720952:DXN720952 EHC720952:EHJ720952 EQY720952:ERF720952 FAU720952:FBB720952 FKQ720952:FKX720952 FUM720952:FUT720952 GEI720952:GEP720952 GOE720952:GOL720952 GYA720952:GYH720952 HHW720952:HID720952 HRS720952:HRZ720952 IBO720952:IBV720952 ILK720952:ILR720952 IVG720952:IVN720952 JFC720952:JFJ720952 JOY720952:JPF720952 JYU720952:JZB720952 KIQ720952:KIX720952 KSM720952:KST720952 LCI720952:LCP720952 LME720952:LML720952 LWA720952:LWH720952 MFW720952:MGD720952 MPS720952:MPZ720952 MZO720952:MZV720952 NJK720952:NJR720952 NTG720952:NTN720952 ODC720952:ODJ720952 OMY720952:ONF720952 OWU720952:OXB720952 PGQ720952:PGX720952 PQM720952:PQT720952 QAI720952:QAP720952 QKE720952:QKL720952 QUA720952:QUH720952 RDW720952:RED720952 RNS720952:RNZ720952 RXO720952:RXV720952 SHK720952:SHR720952 SRG720952:SRN720952 TBC720952:TBJ720952 TKY720952:TLF720952 TUU720952:TVB720952 UEQ720952:UEX720952 UOM720952:UOT720952 UYI720952:UYP720952 VIE720952:VIL720952 VSA720952:VSH720952 WBW720952:WCD720952 WLS720952:WLZ720952 WVO720952:WVV720952 G786488:N786488 JC786488:JJ786488 SY786488:TF786488 ACU786488:ADB786488 AMQ786488:AMX786488 AWM786488:AWT786488 BGI786488:BGP786488 BQE786488:BQL786488 CAA786488:CAH786488 CJW786488:CKD786488 CTS786488:CTZ786488 DDO786488:DDV786488 DNK786488:DNR786488 DXG786488:DXN786488 EHC786488:EHJ786488 EQY786488:ERF786488 FAU786488:FBB786488 FKQ786488:FKX786488 FUM786488:FUT786488 GEI786488:GEP786488 GOE786488:GOL786488 GYA786488:GYH786488 HHW786488:HID786488 HRS786488:HRZ786488 IBO786488:IBV786488 ILK786488:ILR786488 IVG786488:IVN786488 JFC786488:JFJ786488 JOY786488:JPF786488 JYU786488:JZB786488 KIQ786488:KIX786488 KSM786488:KST786488 LCI786488:LCP786488 LME786488:LML786488 LWA786488:LWH786488 MFW786488:MGD786488 MPS786488:MPZ786488 MZO786488:MZV786488 NJK786488:NJR786488 NTG786488:NTN786488 ODC786488:ODJ786488 OMY786488:ONF786488 OWU786488:OXB786488 PGQ786488:PGX786488 PQM786488:PQT786488 QAI786488:QAP786488 QKE786488:QKL786488 QUA786488:QUH786488 RDW786488:RED786488 RNS786488:RNZ786488 RXO786488:RXV786488 SHK786488:SHR786488 SRG786488:SRN786488 TBC786488:TBJ786488 TKY786488:TLF786488 TUU786488:TVB786488 UEQ786488:UEX786488 UOM786488:UOT786488 UYI786488:UYP786488 VIE786488:VIL786488 VSA786488:VSH786488 WBW786488:WCD786488 WLS786488:WLZ786488 WVO786488:WVV786488 G852024:N852024 JC852024:JJ852024 SY852024:TF852024 ACU852024:ADB852024 AMQ852024:AMX852024 AWM852024:AWT852024 BGI852024:BGP852024 BQE852024:BQL852024 CAA852024:CAH852024 CJW852024:CKD852024 CTS852024:CTZ852024 DDO852024:DDV852024 DNK852024:DNR852024 DXG852024:DXN852024 EHC852024:EHJ852024 EQY852024:ERF852024 FAU852024:FBB852024 FKQ852024:FKX852024 FUM852024:FUT852024 GEI852024:GEP852024 GOE852024:GOL852024 GYA852024:GYH852024 HHW852024:HID852024 HRS852024:HRZ852024 IBO852024:IBV852024 ILK852024:ILR852024 IVG852024:IVN852024 JFC852024:JFJ852024 JOY852024:JPF852024 JYU852024:JZB852024 KIQ852024:KIX852024 KSM852024:KST852024 LCI852024:LCP852024 LME852024:LML852024 LWA852024:LWH852024 MFW852024:MGD852024 MPS852024:MPZ852024 MZO852024:MZV852024 NJK852024:NJR852024 NTG852024:NTN852024 ODC852024:ODJ852024 OMY852024:ONF852024 OWU852024:OXB852024 PGQ852024:PGX852024 PQM852024:PQT852024 QAI852024:QAP852024 QKE852024:QKL852024 QUA852024:QUH852024 RDW852024:RED852024 RNS852024:RNZ852024 RXO852024:RXV852024 SHK852024:SHR852024 SRG852024:SRN852024 TBC852024:TBJ852024 TKY852024:TLF852024 TUU852024:TVB852024 UEQ852024:UEX852024 UOM852024:UOT852024 UYI852024:UYP852024 VIE852024:VIL852024 VSA852024:VSH852024 WBW852024:WCD852024 WLS852024:WLZ852024 WVO852024:WVV852024 G917560:N917560 JC917560:JJ917560 SY917560:TF917560 ACU917560:ADB917560 AMQ917560:AMX917560 AWM917560:AWT917560 BGI917560:BGP917560 BQE917560:BQL917560 CAA917560:CAH917560 CJW917560:CKD917560 CTS917560:CTZ917560 DDO917560:DDV917560 DNK917560:DNR917560 DXG917560:DXN917560 EHC917560:EHJ917560 EQY917560:ERF917560 FAU917560:FBB917560 FKQ917560:FKX917560 FUM917560:FUT917560 GEI917560:GEP917560 GOE917560:GOL917560 GYA917560:GYH917560 HHW917560:HID917560 HRS917560:HRZ917560 IBO917560:IBV917560 ILK917560:ILR917560 IVG917560:IVN917560 JFC917560:JFJ917560 JOY917560:JPF917560 JYU917560:JZB917560 KIQ917560:KIX917560 KSM917560:KST917560 LCI917560:LCP917560 LME917560:LML917560 LWA917560:LWH917560 MFW917560:MGD917560 MPS917560:MPZ917560 MZO917560:MZV917560 NJK917560:NJR917560 NTG917560:NTN917560 ODC917560:ODJ917560 OMY917560:ONF917560 OWU917560:OXB917560 PGQ917560:PGX917560 PQM917560:PQT917560 QAI917560:QAP917560 QKE917560:QKL917560 QUA917560:QUH917560 RDW917560:RED917560 RNS917560:RNZ917560 RXO917560:RXV917560 SHK917560:SHR917560 SRG917560:SRN917560 TBC917560:TBJ917560 TKY917560:TLF917560 TUU917560:TVB917560 UEQ917560:UEX917560 UOM917560:UOT917560 UYI917560:UYP917560 VIE917560:VIL917560 VSA917560:VSH917560 WBW917560:WCD917560 WLS917560:WLZ917560 WVO917560:WVV917560 G983096:N983096 JC983096:JJ983096 SY983096:TF983096 ACU983096:ADB983096 AMQ983096:AMX983096 AWM983096:AWT983096 BGI983096:BGP983096 BQE983096:BQL983096 CAA983096:CAH983096 CJW983096:CKD983096 CTS983096:CTZ983096 DDO983096:DDV983096 DNK983096:DNR983096 DXG983096:DXN983096 EHC983096:EHJ983096 EQY983096:ERF983096 FAU983096:FBB983096 FKQ983096:FKX983096 FUM983096:FUT983096 GEI983096:GEP983096 GOE983096:GOL983096 GYA983096:GYH983096 HHW983096:HID983096 HRS983096:HRZ983096 IBO983096:IBV983096 ILK983096:ILR983096 IVG983096:IVN983096 JFC983096:JFJ983096 JOY983096:JPF983096 JYU983096:JZB983096 KIQ983096:KIX983096 KSM983096:KST983096 LCI983096:LCP983096 LME983096:LML983096 LWA983096:LWH983096 MFW983096:MGD983096 MPS983096:MPZ983096 MZO983096:MZV983096 NJK983096:NJR983096 NTG983096:NTN983096 ODC983096:ODJ983096 OMY983096:ONF983096 OWU983096:OXB983096 PGQ983096:PGX983096 PQM983096:PQT983096 QAI983096:QAP983096 QKE983096:QKL983096 QUA983096:QUH983096 RDW983096:RED983096 RNS983096:RNZ983096 RXO983096:RXV983096 SHK983096:SHR983096 SRG983096:SRN983096 TBC983096:TBJ983096 TKY983096:TLF983096 TUU983096:TVB983096 UEQ983096:UEX983096 UOM983096:UOT983096 UYI983096:UYP983096 VIE983096:VIL983096 VSA983096:VSH983096 WBW983096:WCD983096 WLS983096:WLZ983096 G46 N46 G48:N48" xr:uid="{F2D946AD-089E-4CEA-91BB-259E1682EB46}"/>
    <dataValidation type="date" operator="greaterThan" allowBlank="1" showInputMessage="1" showErrorMessage="1" prompt="Revision date for this specification. " sqref="S5 JO5 TK5 ADG5 ANC5 AWY5 BGU5 BQQ5 CAM5 CKI5 CUE5 DEA5 DNW5 DXS5 EHO5 ERK5 FBG5 FLC5 FUY5 GEU5 GOQ5 GYM5 HII5 HSE5 ICA5 ILW5 IVS5 JFO5 JPK5 JZG5 KJC5 KSY5 LCU5 LMQ5 LWM5 MGI5 MQE5 NAA5 NJW5 NTS5 ODO5 ONK5 OXG5 PHC5 PQY5 QAU5 QKQ5 QUM5 REI5 ROE5 RYA5 SHW5 SRS5 TBO5 TLK5 TVG5 UFC5 UOY5 UYU5 VIQ5 VSM5 WCI5 WME5 WWA5 S65563 JO65563 TK65563 ADG65563 ANC65563 AWY65563 BGU65563 BQQ65563 CAM65563 CKI65563 CUE65563 DEA65563 DNW65563 DXS65563 EHO65563 ERK65563 FBG65563 FLC65563 FUY65563 GEU65563 GOQ65563 GYM65563 HII65563 HSE65563 ICA65563 ILW65563 IVS65563 JFO65563 JPK65563 JZG65563 KJC65563 KSY65563 LCU65563 LMQ65563 LWM65563 MGI65563 MQE65563 NAA65563 NJW65563 NTS65563 ODO65563 ONK65563 OXG65563 PHC65563 PQY65563 QAU65563 QKQ65563 QUM65563 REI65563 ROE65563 RYA65563 SHW65563 SRS65563 TBO65563 TLK65563 TVG65563 UFC65563 UOY65563 UYU65563 VIQ65563 VSM65563 WCI65563 WME65563 WWA65563 S131099 JO131099 TK131099 ADG131099 ANC131099 AWY131099 BGU131099 BQQ131099 CAM131099 CKI131099 CUE131099 DEA131099 DNW131099 DXS131099 EHO131099 ERK131099 FBG131099 FLC131099 FUY131099 GEU131099 GOQ131099 GYM131099 HII131099 HSE131099 ICA131099 ILW131099 IVS131099 JFO131099 JPK131099 JZG131099 KJC131099 KSY131099 LCU131099 LMQ131099 LWM131099 MGI131099 MQE131099 NAA131099 NJW131099 NTS131099 ODO131099 ONK131099 OXG131099 PHC131099 PQY131099 QAU131099 QKQ131099 QUM131099 REI131099 ROE131099 RYA131099 SHW131099 SRS131099 TBO131099 TLK131099 TVG131099 UFC131099 UOY131099 UYU131099 VIQ131099 VSM131099 WCI131099 WME131099 WWA131099 S196635 JO196635 TK196635 ADG196635 ANC196635 AWY196635 BGU196635 BQQ196635 CAM196635 CKI196635 CUE196635 DEA196635 DNW196635 DXS196635 EHO196635 ERK196635 FBG196635 FLC196635 FUY196635 GEU196635 GOQ196635 GYM196635 HII196635 HSE196635 ICA196635 ILW196635 IVS196635 JFO196635 JPK196635 JZG196635 KJC196635 KSY196635 LCU196635 LMQ196635 LWM196635 MGI196635 MQE196635 NAA196635 NJW196635 NTS196635 ODO196635 ONK196635 OXG196635 PHC196635 PQY196635 QAU196635 QKQ196635 QUM196635 REI196635 ROE196635 RYA196635 SHW196635 SRS196635 TBO196635 TLK196635 TVG196635 UFC196635 UOY196635 UYU196635 VIQ196635 VSM196635 WCI196635 WME196635 WWA196635 S262171 JO262171 TK262171 ADG262171 ANC262171 AWY262171 BGU262171 BQQ262171 CAM262171 CKI262171 CUE262171 DEA262171 DNW262171 DXS262171 EHO262171 ERK262171 FBG262171 FLC262171 FUY262171 GEU262171 GOQ262171 GYM262171 HII262171 HSE262171 ICA262171 ILW262171 IVS262171 JFO262171 JPK262171 JZG262171 KJC262171 KSY262171 LCU262171 LMQ262171 LWM262171 MGI262171 MQE262171 NAA262171 NJW262171 NTS262171 ODO262171 ONK262171 OXG262171 PHC262171 PQY262171 QAU262171 QKQ262171 QUM262171 REI262171 ROE262171 RYA262171 SHW262171 SRS262171 TBO262171 TLK262171 TVG262171 UFC262171 UOY262171 UYU262171 VIQ262171 VSM262171 WCI262171 WME262171 WWA262171 S327707 JO327707 TK327707 ADG327707 ANC327707 AWY327707 BGU327707 BQQ327707 CAM327707 CKI327707 CUE327707 DEA327707 DNW327707 DXS327707 EHO327707 ERK327707 FBG327707 FLC327707 FUY327707 GEU327707 GOQ327707 GYM327707 HII327707 HSE327707 ICA327707 ILW327707 IVS327707 JFO327707 JPK327707 JZG327707 KJC327707 KSY327707 LCU327707 LMQ327707 LWM327707 MGI327707 MQE327707 NAA327707 NJW327707 NTS327707 ODO327707 ONK327707 OXG327707 PHC327707 PQY327707 QAU327707 QKQ327707 QUM327707 REI327707 ROE327707 RYA327707 SHW327707 SRS327707 TBO327707 TLK327707 TVG327707 UFC327707 UOY327707 UYU327707 VIQ327707 VSM327707 WCI327707 WME327707 WWA327707 S393243 JO393243 TK393243 ADG393243 ANC393243 AWY393243 BGU393243 BQQ393243 CAM393243 CKI393243 CUE393243 DEA393243 DNW393243 DXS393243 EHO393243 ERK393243 FBG393243 FLC393243 FUY393243 GEU393243 GOQ393243 GYM393243 HII393243 HSE393243 ICA393243 ILW393243 IVS393243 JFO393243 JPK393243 JZG393243 KJC393243 KSY393243 LCU393243 LMQ393243 LWM393243 MGI393243 MQE393243 NAA393243 NJW393243 NTS393243 ODO393243 ONK393243 OXG393243 PHC393243 PQY393243 QAU393243 QKQ393243 QUM393243 REI393243 ROE393243 RYA393243 SHW393243 SRS393243 TBO393243 TLK393243 TVG393243 UFC393243 UOY393243 UYU393243 VIQ393243 VSM393243 WCI393243 WME393243 WWA393243 S458779 JO458779 TK458779 ADG458779 ANC458779 AWY458779 BGU458779 BQQ458779 CAM458779 CKI458779 CUE458779 DEA458779 DNW458779 DXS458779 EHO458779 ERK458779 FBG458779 FLC458779 FUY458779 GEU458779 GOQ458779 GYM458779 HII458779 HSE458779 ICA458779 ILW458779 IVS458779 JFO458779 JPK458779 JZG458779 KJC458779 KSY458779 LCU458779 LMQ458779 LWM458779 MGI458779 MQE458779 NAA458779 NJW458779 NTS458779 ODO458779 ONK458779 OXG458779 PHC458779 PQY458779 QAU458779 QKQ458779 QUM458779 REI458779 ROE458779 RYA458779 SHW458779 SRS458779 TBO458779 TLK458779 TVG458779 UFC458779 UOY458779 UYU458779 VIQ458779 VSM458779 WCI458779 WME458779 WWA458779 S524315 JO524315 TK524315 ADG524315 ANC524315 AWY524315 BGU524315 BQQ524315 CAM524315 CKI524315 CUE524315 DEA524315 DNW524315 DXS524315 EHO524315 ERK524315 FBG524315 FLC524315 FUY524315 GEU524315 GOQ524315 GYM524315 HII524315 HSE524315 ICA524315 ILW524315 IVS524315 JFO524315 JPK524315 JZG524315 KJC524315 KSY524315 LCU524315 LMQ524315 LWM524315 MGI524315 MQE524315 NAA524315 NJW524315 NTS524315 ODO524315 ONK524315 OXG524315 PHC524315 PQY524315 QAU524315 QKQ524315 QUM524315 REI524315 ROE524315 RYA524315 SHW524315 SRS524315 TBO524315 TLK524315 TVG524315 UFC524315 UOY524315 UYU524315 VIQ524315 VSM524315 WCI524315 WME524315 WWA524315 S589851 JO589851 TK589851 ADG589851 ANC589851 AWY589851 BGU589851 BQQ589851 CAM589851 CKI589851 CUE589851 DEA589851 DNW589851 DXS589851 EHO589851 ERK589851 FBG589851 FLC589851 FUY589851 GEU589851 GOQ589851 GYM589851 HII589851 HSE589851 ICA589851 ILW589851 IVS589851 JFO589851 JPK589851 JZG589851 KJC589851 KSY589851 LCU589851 LMQ589851 LWM589851 MGI589851 MQE589851 NAA589851 NJW589851 NTS589851 ODO589851 ONK589851 OXG589851 PHC589851 PQY589851 QAU589851 QKQ589851 QUM589851 REI589851 ROE589851 RYA589851 SHW589851 SRS589851 TBO589851 TLK589851 TVG589851 UFC589851 UOY589851 UYU589851 VIQ589851 VSM589851 WCI589851 WME589851 WWA589851 S655387 JO655387 TK655387 ADG655387 ANC655387 AWY655387 BGU655387 BQQ655387 CAM655387 CKI655387 CUE655387 DEA655387 DNW655387 DXS655387 EHO655387 ERK655387 FBG655387 FLC655387 FUY655387 GEU655387 GOQ655387 GYM655387 HII655387 HSE655387 ICA655387 ILW655387 IVS655387 JFO655387 JPK655387 JZG655387 KJC655387 KSY655387 LCU655387 LMQ655387 LWM655387 MGI655387 MQE655387 NAA655387 NJW655387 NTS655387 ODO655387 ONK655387 OXG655387 PHC655387 PQY655387 QAU655387 QKQ655387 QUM655387 REI655387 ROE655387 RYA655387 SHW655387 SRS655387 TBO655387 TLK655387 TVG655387 UFC655387 UOY655387 UYU655387 VIQ655387 VSM655387 WCI655387 WME655387 WWA655387 S720923 JO720923 TK720923 ADG720923 ANC720923 AWY720923 BGU720923 BQQ720923 CAM720923 CKI720923 CUE720923 DEA720923 DNW720923 DXS720923 EHO720923 ERK720923 FBG720923 FLC720923 FUY720923 GEU720923 GOQ720923 GYM720923 HII720923 HSE720923 ICA720923 ILW720923 IVS720923 JFO720923 JPK720923 JZG720923 KJC720923 KSY720923 LCU720923 LMQ720923 LWM720923 MGI720923 MQE720923 NAA720923 NJW720923 NTS720923 ODO720923 ONK720923 OXG720923 PHC720923 PQY720923 QAU720923 QKQ720923 QUM720923 REI720923 ROE720923 RYA720923 SHW720923 SRS720923 TBO720923 TLK720923 TVG720923 UFC720923 UOY720923 UYU720923 VIQ720923 VSM720923 WCI720923 WME720923 WWA720923 S786459 JO786459 TK786459 ADG786459 ANC786459 AWY786459 BGU786459 BQQ786459 CAM786459 CKI786459 CUE786459 DEA786459 DNW786459 DXS786459 EHO786459 ERK786459 FBG786459 FLC786459 FUY786459 GEU786459 GOQ786459 GYM786459 HII786459 HSE786459 ICA786459 ILW786459 IVS786459 JFO786459 JPK786459 JZG786459 KJC786459 KSY786459 LCU786459 LMQ786459 LWM786459 MGI786459 MQE786459 NAA786459 NJW786459 NTS786459 ODO786459 ONK786459 OXG786459 PHC786459 PQY786459 QAU786459 QKQ786459 QUM786459 REI786459 ROE786459 RYA786459 SHW786459 SRS786459 TBO786459 TLK786459 TVG786459 UFC786459 UOY786459 UYU786459 VIQ786459 VSM786459 WCI786459 WME786459 WWA786459 S851995 JO851995 TK851995 ADG851995 ANC851995 AWY851995 BGU851995 BQQ851995 CAM851995 CKI851995 CUE851995 DEA851995 DNW851995 DXS851995 EHO851995 ERK851995 FBG851995 FLC851995 FUY851995 GEU851995 GOQ851995 GYM851995 HII851995 HSE851995 ICA851995 ILW851995 IVS851995 JFO851995 JPK851995 JZG851995 KJC851995 KSY851995 LCU851995 LMQ851995 LWM851995 MGI851995 MQE851995 NAA851995 NJW851995 NTS851995 ODO851995 ONK851995 OXG851995 PHC851995 PQY851995 QAU851995 QKQ851995 QUM851995 REI851995 ROE851995 RYA851995 SHW851995 SRS851995 TBO851995 TLK851995 TVG851995 UFC851995 UOY851995 UYU851995 VIQ851995 VSM851995 WCI851995 WME851995 WWA851995 S917531 JO917531 TK917531 ADG917531 ANC917531 AWY917531 BGU917531 BQQ917531 CAM917531 CKI917531 CUE917531 DEA917531 DNW917531 DXS917531 EHO917531 ERK917531 FBG917531 FLC917531 FUY917531 GEU917531 GOQ917531 GYM917531 HII917531 HSE917531 ICA917531 ILW917531 IVS917531 JFO917531 JPK917531 JZG917531 KJC917531 KSY917531 LCU917531 LMQ917531 LWM917531 MGI917531 MQE917531 NAA917531 NJW917531 NTS917531 ODO917531 ONK917531 OXG917531 PHC917531 PQY917531 QAU917531 QKQ917531 QUM917531 REI917531 ROE917531 RYA917531 SHW917531 SRS917531 TBO917531 TLK917531 TVG917531 UFC917531 UOY917531 UYU917531 VIQ917531 VSM917531 WCI917531 WME917531 WWA917531 S983067 JO983067 TK983067 ADG983067 ANC983067 AWY983067 BGU983067 BQQ983067 CAM983067 CKI983067 CUE983067 DEA983067 DNW983067 DXS983067 EHO983067 ERK983067 FBG983067 FLC983067 FUY983067 GEU983067 GOQ983067 GYM983067 HII983067 HSE983067 ICA983067 ILW983067 IVS983067 JFO983067 JPK983067 JZG983067 KJC983067 KSY983067 LCU983067 LMQ983067 LWM983067 MGI983067 MQE983067 NAA983067 NJW983067 NTS983067 ODO983067 ONK983067 OXG983067 PHC983067 PQY983067 QAU983067 QKQ983067 QUM983067 REI983067 ROE983067 RYA983067 SHW983067 SRS983067 TBO983067 TLK983067 TVG983067 UFC983067 UOY983067 UYU983067 VIQ983067 VSM983067 WCI983067 WME983067 WWA983067" xr:uid="{5559595C-F3EA-4F6B-A684-DDA132C28DE9}">
      <formula1>36526</formula1>
    </dataValidation>
    <dataValidation allowBlank="1" showInputMessage="1" showErrorMessage="1" prompt="Revision letter or number for this specification." sqref="X5 JT5 TP5 ADL5 ANH5 AXD5 BGZ5 BQV5 CAR5 CKN5 CUJ5 DEF5 DOB5 DXX5 EHT5 ERP5 FBL5 FLH5 FVD5 GEZ5 GOV5 GYR5 HIN5 HSJ5 ICF5 IMB5 IVX5 JFT5 JPP5 JZL5 KJH5 KTD5 LCZ5 LMV5 LWR5 MGN5 MQJ5 NAF5 NKB5 NTX5 ODT5 ONP5 OXL5 PHH5 PRD5 QAZ5 QKV5 QUR5 REN5 ROJ5 RYF5 SIB5 SRX5 TBT5 TLP5 TVL5 UFH5 UPD5 UYZ5 VIV5 VSR5 WCN5 WMJ5 WWF5 X65563 JT65563 TP65563 ADL65563 ANH65563 AXD65563 BGZ65563 BQV65563 CAR65563 CKN65563 CUJ65563 DEF65563 DOB65563 DXX65563 EHT65563 ERP65563 FBL65563 FLH65563 FVD65563 GEZ65563 GOV65563 GYR65563 HIN65563 HSJ65563 ICF65563 IMB65563 IVX65563 JFT65563 JPP65563 JZL65563 KJH65563 KTD65563 LCZ65563 LMV65563 LWR65563 MGN65563 MQJ65563 NAF65563 NKB65563 NTX65563 ODT65563 ONP65563 OXL65563 PHH65563 PRD65563 QAZ65563 QKV65563 QUR65563 REN65563 ROJ65563 RYF65563 SIB65563 SRX65563 TBT65563 TLP65563 TVL65563 UFH65563 UPD65563 UYZ65563 VIV65563 VSR65563 WCN65563 WMJ65563 WWF65563 X131099 JT131099 TP131099 ADL131099 ANH131099 AXD131099 BGZ131099 BQV131099 CAR131099 CKN131099 CUJ131099 DEF131099 DOB131099 DXX131099 EHT131099 ERP131099 FBL131099 FLH131099 FVD131099 GEZ131099 GOV131099 GYR131099 HIN131099 HSJ131099 ICF131099 IMB131099 IVX131099 JFT131099 JPP131099 JZL131099 KJH131099 KTD131099 LCZ131099 LMV131099 LWR131099 MGN131099 MQJ131099 NAF131099 NKB131099 NTX131099 ODT131099 ONP131099 OXL131099 PHH131099 PRD131099 QAZ131099 QKV131099 QUR131099 REN131099 ROJ131099 RYF131099 SIB131099 SRX131099 TBT131099 TLP131099 TVL131099 UFH131099 UPD131099 UYZ131099 VIV131099 VSR131099 WCN131099 WMJ131099 WWF131099 X196635 JT196635 TP196635 ADL196635 ANH196635 AXD196635 BGZ196635 BQV196635 CAR196635 CKN196635 CUJ196635 DEF196635 DOB196635 DXX196635 EHT196635 ERP196635 FBL196635 FLH196635 FVD196635 GEZ196635 GOV196635 GYR196635 HIN196635 HSJ196635 ICF196635 IMB196635 IVX196635 JFT196635 JPP196635 JZL196635 KJH196635 KTD196635 LCZ196635 LMV196635 LWR196635 MGN196635 MQJ196635 NAF196635 NKB196635 NTX196635 ODT196635 ONP196635 OXL196635 PHH196635 PRD196635 QAZ196635 QKV196635 QUR196635 REN196635 ROJ196635 RYF196635 SIB196635 SRX196635 TBT196635 TLP196635 TVL196635 UFH196635 UPD196635 UYZ196635 VIV196635 VSR196635 WCN196635 WMJ196635 WWF196635 X262171 JT262171 TP262171 ADL262171 ANH262171 AXD262171 BGZ262171 BQV262171 CAR262171 CKN262171 CUJ262171 DEF262171 DOB262171 DXX262171 EHT262171 ERP262171 FBL262171 FLH262171 FVD262171 GEZ262171 GOV262171 GYR262171 HIN262171 HSJ262171 ICF262171 IMB262171 IVX262171 JFT262171 JPP262171 JZL262171 KJH262171 KTD262171 LCZ262171 LMV262171 LWR262171 MGN262171 MQJ262171 NAF262171 NKB262171 NTX262171 ODT262171 ONP262171 OXL262171 PHH262171 PRD262171 QAZ262171 QKV262171 QUR262171 REN262171 ROJ262171 RYF262171 SIB262171 SRX262171 TBT262171 TLP262171 TVL262171 UFH262171 UPD262171 UYZ262171 VIV262171 VSR262171 WCN262171 WMJ262171 WWF262171 X327707 JT327707 TP327707 ADL327707 ANH327707 AXD327707 BGZ327707 BQV327707 CAR327707 CKN327707 CUJ327707 DEF327707 DOB327707 DXX327707 EHT327707 ERP327707 FBL327707 FLH327707 FVD327707 GEZ327707 GOV327707 GYR327707 HIN327707 HSJ327707 ICF327707 IMB327707 IVX327707 JFT327707 JPP327707 JZL327707 KJH327707 KTD327707 LCZ327707 LMV327707 LWR327707 MGN327707 MQJ327707 NAF327707 NKB327707 NTX327707 ODT327707 ONP327707 OXL327707 PHH327707 PRD327707 QAZ327707 QKV327707 QUR327707 REN327707 ROJ327707 RYF327707 SIB327707 SRX327707 TBT327707 TLP327707 TVL327707 UFH327707 UPD327707 UYZ327707 VIV327707 VSR327707 WCN327707 WMJ327707 WWF327707 X393243 JT393243 TP393243 ADL393243 ANH393243 AXD393243 BGZ393243 BQV393243 CAR393243 CKN393243 CUJ393243 DEF393243 DOB393243 DXX393243 EHT393243 ERP393243 FBL393243 FLH393243 FVD393243 GEZ393243 GOV393243 GYR393243 HIN393243 HSJ393243 ICF393243 IMB393243 IVX393243 JFT393243 JPP393243 JZL393243 KJH393243 KTD393243 LCZ393243 LMV393243 LWR393243 MGN393243 MQJ393243 NAF393243 NKB393243 NTX393243 ODT393243 ONP393243 OXL393243 PHH393243 PRD393243 QAZ393243 QKV393243 QUR393243 REN393243 ROJ393243 RYF393243 SIB393243 SRX393243 TBT393243 TLP393243 TVL393243 UFH393243 UPD393243 UYZ393243 VIV393243 VSR393243 WCN393243 WMJ393243 WWF393243 X458779 JT458779 TP458779 ADL458779 ANH458779 AXD458779 BGZ458779 BQV458779 CAR458779 CKN458779 CUJ458779 DEF458779 DOB458779 DXX458779 EHT458779 ERP458779 FBL458779 FLH458779 FVD458779 GEZ458779 GOV458779 GYR458779 HIN458779 HSJ458779 ICF458779 IMB458779 IVX458779 JFT458779 JPP458779 JZL458779 KJH458779 KTD458779 LCZ458779 LMV458779 LWR458779 MGN458779 MQJ458779 NAF458779 NKB458779 NTX458779 ODT458779 ONP458779 OXL458779 PHH458779 PRD458779 QAZ458779 QKV458779 QUR458779 REN458779 ROJ458779 RYF458779 SIB458779 SRX458779 TBT458779 TLP458779 TVL458779 UFH458779 UPD458779 UYZ458779 VIV458779 VSR458779 WCN458779 WMJ458779 WWF458779 X524315 JT524315 TP524315 ADL524315 ANH524315 AXD524315 BGZ524315 BQV524315 CAR524315 CKN524315 CUJ524315 DEF524315 DOB524315 DXX524315 EHT524315 ERP524315 FBL524315 FLH524315 FVD524315 GEZ524315 GOV524315 GYR524315 HIN524315 HSJ524315 ICF524315 IMB524315 IVX524315 JFT524315 JPP524315 JZL524315 KJH524315 KTD524315 LCZ524315 LMV524315 LWR524315 MGN524315 MQJ524315 NAF524315 NKB524315 NTX524315 ODT524315 ONP524315 OXL524315 PHH524315 PRD524315 QAZ524315 QKV524315 QUR524315 REN524315 ROJ524315 RYF524315 SIB524315 SRX524315 TBT524315 TLP524315 TVL524315 UFH524315 UPD524315 UYZ524315 VIV524315 VSR524315 WCN524315 WMJ524315 WWF524315 X589851 JT589851 TP589851 ADL589851 ANH589851 AXD589851 BGZ589851 BQV589851 CAR589851 CKN589851 CUJ589851 DEF589851 DOB589851 DXX589851 EHT589851 ERP589851 FBL589851 FLH589851 FVD589851 GEZ589851 GOV589851 GYR589851 HIN589851 HSJ589851 ICF589851 IMB589851 IVX589851 JFT589851 JPP589851 JZL589851 KJH589851 KTD589851 LCZ589851 LMV589851 LWR589851 MGN589851 MQJ589851 NAF589851 NKB589851 NTX589851 ODT589851 ONP589851 OXL589851 PHH589851 PRD589851 QAZ589851 QKV589851 QUR589851 REN589851 ROJ589851 RYF589851 SIB589851 SRX589851 TBT589851 TLP589851 TVL589851 UFH589851 UPD589851 UYZ589851 VIV589851 VSR589851 WCN589851 WMJ589851 WWF589851 X655387 JT655387 TP655387 ADL655387 ANH655387 AXD655387 BGZ655387 BQV655387 CAR655387 CKN655387 CUJ655387 DEF655387 DOB655387 DXX655387 EHT655387 ERP655387 FBL655387 FLH655387 FVD655387 GEZ655387 GOV655387 GYR655387 HIN655387 HSJ655387 ICF655387 IMB655387 IVX655387 JFT655387 JPP655387 JZL655387 KJH655387 KTD655387 LCZ655387 LMV655387 LWR655387 MGN655387 MQJ655387 NAF655387 NKB655387 NTX655387 ODT655387 ONP655387 OXL655387 PHH655387 PRD655387 QAZ655387 QKV655387 QUR655387 REN655387 ROJ655387 RYF655387 SIB655387 SRX655387 TBT655387 TLP655387 TVL655387 UFH655387 UPD655387 UYZ655387 VIV655387 VSR655387 WCN655387 WMJ655387 WWF655387 X720923 JT720923 TP720923 ADL720923 ANH720923 AXD720923 BGZ720923 BQV720923 CAR720923 CKN720923 CUJ720923 DEF720923 DOB720923 DXX720923 EHT720923 ERP720923 FBL720923 FLH720923 FVD720923 GEZ720923 GOV720923 GYR720923 HIN720923 HSJ720923 ICF720923 IMB720923 IVX720923 JFT720923 JPP720923 JZL720923 KJH720923 KTD720923 LCZ720923 LMV720923 LWR720923 MGN720923 MQJ720923 NAF720923 NKB720923 NTX720923 ODT720923 ONP720923 OXL720923 PHH720923 PRD720923 QAZ720923 QKV720923 QUR720923 REN720923 ROJ720923 RYF720923 SIB720923 SRX720923 TBT720923 TLP720923 TVL720923 UFH720923 UPD720923 UYZ720923 VIV720923 VSR720923 WCN720923 WMJ720923 WWF720923 X786459 JT786459 TP786459 ADL786459 ANH786459 AXD786459 BGZ786459 BQV786459 CAR786459 CKN786459 CUJ786459 DEF786459 DOB786459 DXX786459 EHT786459 ERP786459 FBL786459 FLH786459 FVD786459 GEZ786459 GOV786459 GYR786459 HIN786459 HSJ786459 ICF786459 IMB786459 IVX786459 JFT786459 JPP786459 JZL786459 KJH786459 KTD786459 LCZ786459 LMV786459 LWR786459 MGN786459 MQJ786459 NAF786459 NKB786459 NTX786459 ODT786459 ONP786459 OXL786459 PHH786459 PRD786459 QAZ786459 QKV786459 QUR786459 REN786459 ROJ786459 RYF786459 SIB786459 SRX786459 TBT786459 TLP786459 TVL786459 UFH786459 UPD786459 UYZ786459 VIV786459 VSR786459 WCN786459 WMJ786459 WWF786459 X851995 JT851995 TP851995 ADL851995 ANH851995 AXD851995 BGZ851995 BQV851995 CAR851995 CKN851995 CUJ851995 DEF851995 DOB851995 DXX851995 EHT851995 ERP851995 FBL851995 FLH851995 FVD851995 GEZ851995 GOV851995 GYR851995 HIN851995 HSJ851995 ICF851995 IMB851995 IVX851995 JFT851995 JPP851995 JZL851995 KJH851995 KTD851995 LCZ851995 LMV851995 LWR851995 MGN851995 MQJ851995 NAF851995 NKB851995 NTX851995 ODT851995 ONP851995 OXL851995 PHH851995 PRD851995 QAZ851995 QKV851995 QUR851995 REN851995 ROJ851995 RYF851995 SIB851995 SRX851995 TBT851995 TLP851995 TVL851995 UFH851995 UPD851995 UYZ851995 VIV851995 VSR851995 WCN851995 WMJ851995 WWF851995 X917531 JT917531 TP917531 ADL917531 ANH917531 AXD917531 BGZ917531 BQV917531 CAR917531 CKN917531 CUJ917531 DEF917531 DOB917531 DXX917531 EHT917531 ERP917531 FBL917531 FLH917531 FVD917531 GEZ917531 GOV917531 GYR917531 HIN917531 HSJ917531 ICF917531 IMB917531 IVX917531 JFT917531 JPP917531 JZL917531 KJH917531 KTD917531 LCZ917531 LMV917531 LWR917531 MGN917531 MQJ917531 NAF917531 NKB917531 NTX917531 ODT917531 ONP917531 OXL917531 PHH917531 PRD917531 QAZ917531 QKV917531 QUR917531 REN917531 ROJ917531 RYF917531 SIB917531 SRX917531 TBT917531 TLP917531 TVL917531 UFH917531 UPD917531 UYZ917531 VIV917531 VSR917531 WCN917531 WMJ917531 WWF917531 X983067 JT983067 TP983067 ADL983067 ANH983067 AXD983067 BGZ983067 BQV983067 CAR983067 CKN983067 CUJ983067 DEF983067 DOB983067 DXX983067 EHT983067 ERP983067 FBL983067 FLH983067 FVD983067 GEZ983067 GOV983067 GYR983067 HIN983067 HSJ983067 ICF983067 IMB983067 IVX983067 JFT983067 JPP983067 JZL983067 KJH983067 KTD983067 LCZ983067 LMV983067 LWR983067 MGN983067 MQJ983067 NAF983067 NKB983067 NTX983067 ODT983067 ONP983067 OXL983067 PHH983067 PRD983067 QAZ983067 QKV983067 QUR983067 REN983067 ROJ983067 RYF983067 SIB983067 SRX983067 TBT983067 TLP983067 TVL983067 UFH983067 UPD983067 UYZ983067 VIV983067 VSR983067 WCN983067 WMJ983067 WWF983067" xr:uid="{3005F445-1483-41C9-88C4-C1EEC97A67E4}"/>
    <dataValidation operator="greaterThanOrEqual" allowBlank="1" showInputMessage="1" showErrorMessage="1" sqref="I5:J5 JE5:JF5 TA5:TB5 ACW5:ACX5 AMS5:AMT5 AWO5:AWP5 BGK5:BGL5 BQG5:BQH5 CAC5:CAD5 CJY5:CJZ5 CTU5:CTV5 DDQ5:DDR5 DNM5:DNN5 DXI5:DXJ5 EHE5:EHF5 ERA5:ERB5 FAW5:FAX5 FKS5:FKT5 FUO5:FUP5 GEK5:GEL5 GOG5:GOH5 GYC5:GYD5 HHY5:HHZ5 HRU5:HRV5 IBQ5:IBR5 ILM5:ILN5 IVI5:IVJ5 JFE5:JFF5 JPA5:JPB5 JYW5:JYX5 KIS5:KIT5 KSO5:KSP5 LCK5:LCL5 LMG5:LMH5 LWC5:LWD5 MFY5:MFZ5 MPU5:MPV5 MZQ5:MZR5 NJM5:NJN5 NTI5:NTJ5 ODE5:ODF5 ONA5:ONB5 OWW5:OWX5 PGS5:PGT5 PQO5:PQP5 QAK5:QAL5 QKG5:QKH5 QUC5:QUD5 RDY5:RDZ5 RNU5:RNV5 RXQ5:RXR5 SHM5:SHN5 SRI5:SRJ5 TBE5:TBF5 TLA5:TLB5 TUW5:TUX5 UES5:UET5 UOO5:UOP5 UYK5:UYL5 VIG5:VIH5 VSC5:VSD5 WBY5:WBZ5 WLU5:WLV5 WVQ5:WVR5 I65563:J65563 JE65563:JF65563 TA65563:TB65563 ACW65563:ACX65563 AMS65563:AMT65563 AWO65563:AWP65563 BGK65563:BGL65563 BQG65563:BQH65563 CAC65563:CAD65563 CJY65563:CJZ65563 CTU65563:CTV65563 DDQ65563:DDR65563 DNM65563:DNN65563 DXI65563:DXJ65563 EHE65563:EHF65563 ERA65563:ERB65563 FAW65563:FAX65563 FKS65563:FKT65563 FUO65563:FUP65563 GEK65563:GEL65563 GOG65563:GOH65563 GYC65563:GYD65563 HHY65563:HHZ65563 HRU65563:HRV65563 IBQ65563:IBR65563 ILM65563:ILN65563 IVI65563:IVJ65563 JFE65563:JFF65563 JPA65563:JPB65563 JYW65563:JYX65563 KIS65563:KIT65563 KSO65563:KSP65563 LCK65563:LCL65563 LMG65563:LMH65563 LWC65563:LWD65563 MFY65563:MFZ65563 MPU65563:MPV65563 MZQ65563:MZR65563 NJM65563:NJN65563 NTI65563:NTJ65563 ODE65563:ODF65563 ONA65563:ONB65563 OWW65563:OWX65563 PGS65563:PGT65563 PQO65563:PQP65563 QAK65563:QAL65563 QKG65563:QKH65563 QUC65563:QUD65563 RDY65563:RDZ65563 RNU65563:RNV65563 RXQ65563:RXR65563 SHM65563:SHN65563 SRI65563:SRJ65563 TBE65563:TBF65563 TLA65563:TLB65563 TUW65563:TUX65563 UES65563:UET65563 UOO65563:UOP65563 UYK65563:UYL65563 VIG65563:VIH65563 VSC65563:VSD65563 WBY65563:WBZ65563 WLU65563:WLV65563 WVQ65563:WVR65563 I131099:J131099 JE131099:JF131099 TA131099:TB131099 ACW131099:ACX131099 AMS131099:AMT131099 AWO131099:AWP131099 BGK131099:BGL131099 BQG131099:BQH131099 CAC131099:CAD131099 CJY131099:CJZ131099 CTU131099:CTV131099 DDQ131099:DDR131099 DNM131099:DNN131099 DXI131099:DXJ131099 EHE131099:EHF131099 ERA131099:ERB131099 FAW131099:FAX131099 FKS131099:FKT131099 FUO131099:FUP131099 GEK131099:GEL131099 GOG131099:GOH131099 GYC131099:GYD131099 HHY131099:HHZ131099 HRU131099:HRV131099 IBQ131099:IBR131099 ILM131099:ILN131099 IVI131099:IVJ131099 JFE131099:JFF131099 JPA131099:JPB131099 JYW131099:JYX131099 KIS131099:KIT131099 KSO131099:KSP131099 LCK131099:LCL131099 LMG131099:LMH131099 LWC131099:LWD131099 MFY131099:MFZ131099 MPU131099:MPV131099 MZQ131099:MZR131099 NJM131099:NJN131099 NTI131099:NTJ131099 ODE131099:ODF131099 ONA131099:ONB131099 OWW131099:OWX131099 PGS131099:PGT131099 PQO131099:PQP131099 QAK131099:QAL131099 QKG131099:QKH131099 QUC131099:QUD131099 RDY131099:RDZ131099 RNU131099:RNV131099 RXQ131099:RXR131099 SHM131099:SHN131099 SRI131099:SRJ131099 TBE131099:TBF131099 TLA131099:TLB131099 TUW131099:TUX131099 UES131099:UET131099 UOO131099:UOP131099 UYK131099:UYL131099 VIG131099:VIH131099 VSC131099:VSD131099 WBY131099:WBZ131099 WLU131099:WLV131099 WVQ131099:WVR131099 I196635:J196635 JE196635:JF196635 TA196635:TB196635 ACW196635:ACX196635 AMS196635:AMT196635 AWO196635:AWP196635 BGK196635:BGL196635 BQG196635:BQH196635 CAC196635:CAD196635 CJY196635:CJZ196635 CTU196635:CTV196635 DDQ196635:DDR196635 DNM196635:DNN196635 DXI196635:DXJ196635 EHE196635:EHF196635 ERA196635:ERB196635 FAW196635:FAX196635 FKS196635:FKT196635 FUO196635:FUP196635 GEK196635:GEL196635 GOG196635:GOH196635 GYC196635:GYD196635 HHY196635:HHZ196635 HRU196635:HRV196635 IBQ196635:IBR196635 ILM196635:ILN196635 IVI196635:IVJ196635 JFE196635:JFF196635 JPA196635:JPB196635 JYW196635:JYX196635 KIS196635:KIT196635 KSO196635:KSP196635 LCK196635:LCL196635 LMG196635:LMH196635 LWC196635:LWD196635 MFY196635:MFZ196635 MPU196635:MPV196635 MZQ196635:MZR196635 NJM196635:NJN196635 NTI196635:NTJ196635 ODE196635:ODF196635 ONA196635:ONB196635 OWW196635:OWX196635 PGS196635:PGT196635 PQO196635:PQP196635 QAK196635:QAL196635 QKG196635:QKH196635 QUC196635:QUD196635 RDY196635:RDZ196635 RNU196635:RNV196635 RXQ196635:RXR196635 SHM196635:SHN196635 SRI196635:SRJ196635 TBE196635:TBF196635 TLA196635:TLB196635 TUW196635:TUX196635 UES196635:UET196635 UOO196635:UOP196635 UYK196635:UYL196635 VIG196635:VIH196635 VSC196635:VSD196635 WBY196635:WBZ196635 WLU196635:WLV196635 WVQ196635:WVR196635 I262171:J262171 JE262171:JF262171 TA262171:TB262171 ACW262171:ACX262171 AMS262171:AMT262171 AWO262171:AWP262171 BGK262171:BGL262171 BQG262171:BQH262171 CAC262171:CAD262171 CJY262171:CJZ262171 CTU262171:CTV262171 DDQ262171:DDR262171 DNM262171:DNN262171 DXI262171:DXJ262171 EHE262171:EHF262171 ERA262171:ERB262171 FAW262171:FAX262171 FKS262171:FKT262171 FUO262171:FUP262171 GEK262171:GEL262171 GOG262171:GOH262171 GYC262171:GYD262171 HHY262171:HHZ262171 HRU262171:HRV262171 IBQ262171:IBR262171 ILM262171:ILN262171 IVI262171:IVJ262171 JFE262171:JFF262171 JPA262171:JPB262171 JYW262171:JYX262171 KIS262171:KIT262171 KSO262171:KSP262171 LCK262171:LCL262171 LMG262171:LMH262171 LWC262171:LWD262171 MFY262171:MFZ262171 MPU262171:MPV262171 MZQ262171:MZR262171 NJM262171:NJN262171 NTI262171:NTJ262171 ODE262171:ODF262171 ONA262171:ONB262171 OWW262171:OWX262171 PGS262171:PGT262171 PQO262171:PQP262171 QAK262171:QAL262171 QKG262171:QKH262171 QUC262171:QUD262171 RDY262171:RDZ262171 RNU262171:RNV262171 RXQ262171:RXR262171 SHM262171:SHN262171 SRI262171:SRJ262171 TBE262171:TBF262171 TLA262171:TLB262171 TUW262171:TUX262171 UES262171:UET262171 UOO262171:UOP262171 UYK262171:UYL262171 VIG262171:VIH262171 VSC262171:VSD262171 WBY262171:WBZ262171 WLU262171:WLV262171 WVQ262171:WVR262171 I327707:J327707 JE327707:JF327707 TA327707:TB327707 ACW327707:ACX327707 AMS327707:AMT327707 AWO327707:AWP327707 BGK327707:BGL327707 BQG327707:BQH327707 CAC327707:CAD327707 CJY327707:CJZ327707 CTU327707:CTV327707 DDQ327707:DDR327707 DNM327707:DNN327707 DXI327707:DXJ327707 EHE327707:EHF327707 ERA327707:ERB327707 FAW327707:FAX327707 FKS327707:FKT327707 FUO327707:FUP327707 GEK327707:GEL327707 GOG327707:GOH327707 GYC327707:GYD327707 HHY327707:HHZ327707 HRU327707:HRV327707 IBQ327707:IBR327707 ILM327707:ILN327707 IVI327707:IVJ327707 JFE327707:JFF327707 JPA327707:JPB327707 JYW327707:JYX327707 KIS327707:KIT327707 KSO327707:KSP327707 LCK327707:LCL327707 LMG327707:LMH327707 LWC327707:LWD327707 MFY327707:MFZ327707 MPU327707:MPV327707 MZQ327707:MZR327707 NJM327707:NJN327707 NTI327707:NTJ327707 ODE327707:ODF327707 ONA327707:ONB327707 OWW327707:OWX327707 PGS327707:PGT327707 PQO327707:PQP327707 QAK327707:QAL327707 QKG327707:QKH327707 QUC327707:QUD327707 RDY327707:RDZ327707 RNU327707:RNV327707 RXQ327707:RXR327707 SHM327707:SHN327707 SRI327707:SRJ327707 TBE327707:TBF327707 TLA327707:TLB327707 TUW327707:TUX327707 UES327707:UET327707 UOO327707:UOP327707 UYK327707:UYL327707 VIG327707:VIH327707 VSC327707:VSD327707 WBY327707:WBZ327707 WLU327707:WLV327707 WVQ327707:WVR327707 I393243:J393243 JE393243:JF393243 TA393243:TB393243 ACW393243:ACX393243 AMS393243:AMT393243 AWO393243:AWP393243 BGK393243:BGL393243 BQG393243:BQH393243 CAC393243:CAD393243 CJY393243:CJZ393243 CTU393243:CTV393243 DDQ393243:DDR393243 DNM393243:DNN393243 DXI393243:DXJ393243 EHE393243:EHF393243 ERA393243:ERB393243 FAW393243:FAX393243 FKS393243:FKT393243 FUO393243:FUP393243 GEK393243:GEL393243 GOG393243:GOH393243 GYC393243:GYD393243 HHY393243:HHZ393243 HRU393243:HRV393243 IBQ393243:IBR393243 ILM393243:ILN393243 IVI393243:IVJ393243 JFE393243:JFF393243 JPA393243:JPB393243 JYW393243:JYX393243 KIS393243:KIT393243 KSO393243:KSP393243 LCK393243:LCL393243 LMG393243:LMH393243 LWC393243:LWD393243 MFY393243:MFZ393243 MPU393243:MPV393243 MZQ393243:MZR393243 NJM393243:NJN393243 NTI393243:NTJ393243 ODE393243:ODF393243 ONA393243:ONB393243 OWW393243:OWX393243 PGS393243:PGT393243 PQO393243:PQP393243 QAK393243:QAL393243 QKG393243:QKH393243 QUC393243:QUD393243 RDY393243:RDZ393243 RNU393243:RNV393243 RXQ393243:RXR393243 SHM393243:SHN393243 SRI393243:SRJ393243 TBE393243:TBF393243 TLA393243:TLB393243 TUW393243:TUX393243 UES393243:UET393243 UOO393243:UOP393243 UYK393243:UYL393243 VIG393243:VIH393243 VSC393243:VSD393243 WBY393243:WBZ393243 WLU393243:WLV393243 WVQ393243:WVR393243 I458779:J458779 JE458779:JF458779 TA458779:TB458779 ACW458779:ACX458779 AMS458779:AMT458779 AWO458779:AWP458779 BGK458779:BGL458779 BQG458779:BQH458779 CAC458779:CAD458779 CJY458779:CJZ458779 CTU458779:CTV458779 DDQ458779:DDR458779 DNM458779:DNN458779 DXI458779:DXJ458779 EHE458779:EHF458779 ERA458779:ERB458779 FAW458779:FAX458779 FKS458779:FKT458779 FUO458779:FUP458779 GEK458779:GEL458779 GOG458779:GOH458779 GYC458779:GYD458779 HHY458779:HHZ458779 HRU458779:HRV458779 IBQ458779:IBR458779 ILM458779:ILN458779 IVI458779:IVJ458779 JFE458779:JFF458779 JPA458779:JPB458779 JYW458779:JYX458779 KIS458779:KIT458779 KSO458779:KSP458779 LCK458779:LCL458779 LMG458779:LMH458779 LWC458779:LWD458779 MFY458779:MFZ458779 MPU458779:MPV458779 MZQ458779:MZR458779 NJM458779:NJN458779 NTI458779:NTJ458779 ODE458779:ODF458779 ONA458779:ONB458779 OWW458779:OWX458779 PGS458779:PGT458779 PQO458779:PQP458779 QAK458779:QAL458779 QKG458779:QKH458779 QUC458779:QUD458779 RDY458779:RDZ458779 RNU458779:RNV458779 RXQ458779:RXR458779 SHM458779:SHN458779 SRI458779:SRJ458779 TBE458779:TBF458779 TLA458779:TLB458779 TUW458779:TUX458779 UES458779:UET458779 UOO458779:UOP458779 UYK458779:UYL458779 VIG458779:VIH458779 VSC458779:VSD458779 WBY458779:WBZ458779 WLU458779:WLV458779 WVQ458779:WVR458779 I524315:J524315 JE524315:JF524315 TA524315:TB524315 ACW524315:ACX524315 AMS524315:AMT524315 AWO524315:AWP524315 BGK524315:BGL524315 BQG524315:BQH524315 CAC524315:CAD524315 CJY524315:CJZ524315 CTU524315:CTV524315 DDQ524315:DDR524315 DNM524315:DNN524315 DXI524315:DXJ524315 EHE524315:EHF524315 ERA524315:ERB524315 FAW524315:FAX524315 FKS524315:FKT524315 FUO524315:FUP524315 GEK524315:GEL524315 GOG524315:GOH524315 GYC524315:GYD524315 HHY524315:HHZ524315 HRU524315:HRV524315 IBQ524315:IBR524315 ILM524315:ILN524315 IVI524315:IVJ524315 JFE524315:JFF524315 JPA524315:JPB524315 JYW524315:JYX524315 KIS524315:KIT524315 KSO524315:KSP524315 LCK524315:LCL524315 LMG524315:LMH524315 LWC524315:LWD524315 MFY524315:MFZ524315 MPU524315:MPV524315 MZQ524315:MZR524315 NJM524315:NJN524315 NTI524315:NTJ524315 ODE524315:ODF524315 ONA524315:ONB524315 OWW524315:OWX524315 PGS524315:PGT524315 PQO524315:PQP524315 QAK524315:QAL524315 QKG524315:QKH524315 QUC524315:QUD524315 RDY524315:RDZ524315 RNU524315:RNV524315 RXQ524315:RXR524315 SHM524315:SHN524315 SRI524315:SRJ524315 TBE524315:TBF524315 TLA524315:TLB524315 TUW524315:TUX524315 UES524315:UET524315 UOO524315:UOP524315 UYK524315:UYL524315 VIG524315:VIH524315 VSC524315:VSD524315 WBY524315:WBZ524315 WLU524315:WLV524315 WVQ524315:WVR524315 I589851:J589851 JE589851:JF589851 TA589851:TB589851 ACW589851:ACX589851 AMS589851:AMT589851 AWO589851:AWP589851 BGK589851:BGL589851 BQG589851:BQH589851 CAC589851:CAD589851 CJY589851:CJZ589851 CTU589851:CTV589851 DDQ589851:DDR589851 DNM589851:DNN589851 DXI589851:DXJ589851 EHE589851:EHF589851 ERA589851:ERB589851 FAW589851:FAX589851 FKS589851:FKT589851 FUO589851:FUP589851 GEK589851:GEL589851 GOG589851:GOH589851 GYC589851:GYD589851 HHY589851:HHZ589851 HRU589851:HRV589851 IBQ589851:IBR589851 ILM589851:ILN589851 IVI589851:IVJ589851 JFE589851:JFF589851 JPA589851:JPB589851 JYW589851:JYX589851 KIS589851:KIT589851 KSO589851:KSP589851 LCK589851:LCL589851 LMG589851:LMH589851 LWC589851:LWD589851 MFY589851:MFZ589851 MPU589851:MPV589851 MZQ589851:MZR589851 NJM589851:NJN589851 NTI589851:NTJ589851 ODE589851:ODF589851 ONA589851:ONB589851 OWW589851:OWX589851 PGS589851:PGT589851 PQO589851:PQP589851 QAK589851:QAL589851 QKG589851:QKH589851 QUC589851:QUD589851 RDY589851:RDZ589851 RNU589851:RNV589851 RXQ589851:RXR589851 SHM589851:SHN589851 SRI589851:SRJ589851 TBE589851:TBF589851 TLA589851:TLB589851 TUW589851:TUX589851 UES589851:UET589851 UOO589851:UOP589851 UYK589851:UYL589851 VIG589851:VIH589851 VSC589851:VSD589851 WBY589851:WBZ589851 WLU589851:WLV589851 WVQ589851:WVR589851 I655387:J655387 JE655387:JF655387 TA655387:TB655387 ACW655387:ACX655387 AMS655387:AMT655387 AWO655387:AWP655387 BGK655387:BGL655387 BQG655387:BQH655387 CAC655387:CAD655387 CJY655387:CJZ655387 CTU655387:CTV655387 DDQ655387:DDR655387 DNM655387:DNN655387 DXI655387:DXJ655387 EHE655387:EHF655387 ERA655387:ERB655387 FAW655387:FAX655387 FKS655387:FKT655387 FUO655387:FUP655387 GEK655387:GEL655387 GOG655387:GOH655387 GYC655387:GYD655387 HHY655387:HHZ655387 HRU655387:HRV655387 IBQ655387:IBR655387 ILM655387:ILN655387 IVI655387:IVJ655387 JFE655387:JFF655387 JPA655387:JPB655387 JYW655387:JYX655387 KIS655387:KIT655387 KSO655387:KSP655387 LCK655387:LCL655387 LMG655387:LMH655387 LWC655387:LWD655387 MFY655387:MFZ655387 MPU655387:MPV655387 MZQ655387:MZR655387 NJM655387:NJN655387 NTI655387:NTJ655387 ODE655387:ODF655387 ONA655387:ONB655387 OWW655387:OWX655387 PGS655387:PGT655387 PQO655387:PQP655387 QAK655387:QAL655387 QKG655387:QKH655387 QUC655387:QUD655387 RDY655387:RDZ655387 RNU655387:RNV655387 RXQ655387:RXR655387 SHM655387:SHN655387 SRI655387:SRJ655387 TBE655387:TBF655387 TLA655387:TLB655387 TUW655387:TUX655387 UES655387:UET655387 UOO655387:UOP655387 UYK655387:UYL655387 VIG655387:VIH655387 VSC655387:VSD655387 WBY655387:WBZ655387 WLU655387:WLV655387 WVQ655387:WVR655387 I720923:J720923 JE720923:JF720923 TA720923:TB720923 ACW720923:ACX720923 AMS720923:AMT720923 AWO720923:AWP720923 BGK720923:BGL720923 BQG720923:BQH720923 CAC720923:CAD720923 CJY720923:CJZ720923 CTU720923:CTV720923 DDQ720923:DDR720923 DNM720923:DNN720923 DXI720923:DXJ720923 EHE720923:EHF720923 ERA720923:ERB720923 FAW720923:FAX720923 FKS720923:FKT720923 FUO720923:FUP720923 GEK720923:GEL720923 GOG720923:GOH720923 GYC720923:GYD720923 HHY720923:HHZ720923 HRU720923:HRV720923 IBQ720923:IBR720923 ILM720923:ILN720923 IVI720923:IVJ720923 JFE720923:JFF720923 JPA720923:JPB720923 JYW720923:JYX720923 KIS720923:KIT720923 KSO720923:KSP720923 LCK720923:LCL720923 LMG720923:LMH720923 LWC720923:LWD720923 MFY720923:MFZ720923 MPU720923:MPV720923 MZQ720923:MZR720923 NJM720923:NJN720923 NTI720923:NTJ720923 ODE720923:ODF720923 ONA720923:ONB720923 OWW720923:OWX720923 PGS720923:PGT720923 PQO720923:PQP720923 QAK720923:QAL720923 QKG720923:QKH720923 QUC720923:QUD720923 RDY720923:RDZ720923 RNU720923:RNV720923 RXQ720923:RXR720923 SHM720923:SHN720923 SRI720923:SRJ720923 TBE720923:TBF720923 TLA720923:TLB720923 TUW720923:TUX720923 UES720923:UET720923 UOO720923:UOP720923 UYK720923:UYL720923 VIG720923:VIH720923 VSC720923:VSD720923 WBY720923:WBZ720923 WLU720923:WLV720923 WVQ720923:WVR720923 I786459:J786459 JE786459:JF786459 TA786459:TB786459 ACW786459:ACX786459 AMS786459:AMT786459 AWO786459:AWP786459 BGK786459:BGL786459 BQG786459:BQH786459 CAC786459:CAD786459 CJY786459:CJZ786459 CTU786459:CTV786459 DDQ786459:DDR786459 DNM786459:DNN786459 DXI786459:DXJ786459 EHE786459:EHF786459 ERA786459:ERB786459 FAW786459:FAX786459 FKS786459:FKT786459 FUO786459:FUP786459 GEK786459:GEL786459 GOG786459:GOH786459 GYC786459:GYD786459 HHY786459:HHZ786459 HRU786459:HRV786459 IBQ786459:IBR786459 ILM786459:ILN786459 IVI786459:IVJ786459 JFE786459:JFF786459 JPA786459:JPB786459 JYW786459:JYX786459 KIS786459:KIT786459 KSO786459:KSP786459 LCK786459:LCL786459 LMG786459:LMH786459 LWC786459:LWD786459 MFY786459:MFZ786459 MPU786459:MPV786459 MZQ786459:MZR786459 NJM786459:NJN786459 NTI786459:NTJ786459 ODE786459:ODF786459 ONA786459:ONB786459 OWW786459:OWX786459 PGS786459:PGT786459 PQO786459:PQP786459 QAK786459:QAL786459 QKG786459:QKH786459 QUC786459:QUD786459 RDY786459:RDZ786459 RNU786459:RNV786459 RXQ786459:RXR786459 SHM786459:SHN786459 SRI786459:SRJ786459 TBE786459:TBF786459 TLA786459:TLB786459 TUW786459:TUX786459 UES786459:UET786459 UOO786459:UOP786459 UYK786459:UYL786459 VIG786459:VIH786459 VSC786459:VSD786459 WBY786459:WBZ786459 WLU786459:WLV786459 WVQ786459:WVR786459 I851995:J851995 JE851995:JF851995 TA851995:TB851995 ACW851995:ACX851995 AMS851995:AMT851995 AWO851995:AWP851995 BGK851995:BGL851995 BQG851995:BQH851995 CAC851995:CAD851995 CJY851995:CJZ851995 CTU851995:CTV851995 DDQ851995:DDR851995 DNM851995:DNN851995 DXI851995:DXJ851995 EHE851995:EHF851995 ERA851995:ERB851995 FAW851995:FAX851995 FKS851995:FKT851995 FUO851995:FUP851995 GEK851995:GEL851995 GOG851995:GOH851995 GYC851995:GYD851995 HHY851995:HHZ851995 HRU851995:HRV851995 IBQ851995:IBR851995 ILM851995:ILN851995 IVI851995:IVJ851995 JFE851995:JFF851995 JPA851995:JPB851995 JYW851995:JYX851995 KIS851995:KIT851995 KSO851995:KSP851995 LCK851995:LCL851995 LMG851995:LMH851995 LWC851995:LWD851995 MFY851995:MFZ851995 MPU851995:MPV851995 MZQ851995:MZR851995 NJM851995:NJN851995 NTI851995:NTJ851995 ODE851995:ODF851995 ONA851995:ONB851995 OWW851995:OWX851995 PGS851995:PGT851995 PQO851995:PQP851995 QAK851995:QAL851995 QKG851995:QKH851995 QUC851995:QUD851995 RDY851995:RDZ851995 RNU851995:RNV851995 RXQ851995:RXR851995 SHM851995:SHN851995 SRI851995:SRJ851995 TBE851995:TBF851995 TLA851995:TLB851995 TUW851995:TUX851995 UES851995:UET851995 UOO851995:UOP851995 UYK851995:UYL851995 VIG851995:VIH851995 VSC851995:VSD851995 WBY851995:WBZ851995 WLU851995:WLV851995 WVQ851995:WVR851995 I917531:J917531 JE917531:JF917531 TA917531:TB917531 ACW917531:ACX917531 AMS917531:AMT917531 AWO917531:AWP917531 BGK917531:BGL917531 BQG917531:BQH917531 CAC917531:CAD917531 CJY917531:CJZ917531 CTU917531:CTV917531 DDQ917531:DDR917531 DNM917531:DNN917531 DXI917531:DXJ917531 EHE917531:EHF917531 ERA917531:ERB917531 FAW917531:FAX917531 FKS917531:FKT917531 FUO917531:FUP917531 GEK917531:GEL917531 GOG917531:GOH917531 GYC917531:GYD917531 HHY917531:HHZ917531 HRU917531:HRV917531 IBQ917531:IBR917531 ILM917531:ILN917531 IVI917531:IVJ917531 JFE917531:JFF917531 JPA917531:JPB917531 JYW917531:JYX917531 KIS917531:KIT917531 KSO917531:KSP917531 LCK917531:LCL917531 LMG917531:LMH917531 LWC917531:LWD917531 MFY917531:MFZ917531 MPU917531:MPV917531 MZQ917531:MZR917531 NJM917531:NJN917531 NTI917531:NTJ917531 ODE917531:ODF917531 ONA917531:ONB917531 OWW917531:OWX917531 PGS917531:PGT917531 PQO917531:PQP917531 QAK917531:QAL917531 QKG917531:QKH917531 QUC917531:QUD917531 RDY917531:RDZ917531 RNU917531:RNV917531 RXQ917531:RXR917531 SHM917531:SHN917531 SRI917531:SRJ917531 TBE917531:TBF917531 TLA917531:TLB917531 TUW917531:TUX917531 UES917531:UET917531 UOO917531:UOP917531 UYK917531:UYL917531 VIG917531:VIH917531 VSC917531:VSD917531 WBY917531:WBZ917531 WLU917531:WLV917531 WVQ917531:WVR917531 I983067:J983067 JE983067:JF983067 TA983067:TB983067 ACW983067:ACX983067 AMS983067:AMT983067 AWO983067:AWP983067 BGK983067:BGL983067 BQG983067:BQH983067 CAC983067:CAD983067 CJY983067:CJZ983067 CTU983067:CTV983067 DDQ983067:DDR983067 DNM983067:DNN983067 DXI983067:DXJ983067 EHE983067:EHF983067 ERA983067:ERB983067 FAW983067:FAX983067 FKS983067:FKT983067 FUO983067:FUP983067 GEK983067:GEL983067 GOG983067:GOH983067 GYC983067:GYD983067 HHY983067:HHZ983067 HRU983067:HRV983067 IBQ983067:IBR983067 ILM983067:ILN983067 IVI983067:IVJ983067 JFE983067:JFF983067 JPA983067:JPB983067 JYW983067:JYX983067 KIS983067:KIT983067 KSO983067:KSP983067 LCK983067:LCL983067 LMG983067:LMH983067 LWC983067:LWD983067 MFY983067:MFZ983067 MPU983067:MPV983067 MZQ983067:MZR983067 NJM983067:NJN983067 NTI983067:NTJ983067 ODE983067:ODF983067 ONA983067:ONB983067 OWW983067:OWX983067 PGS983067:PGT983067 PQO983067:PQP983067 QAK983067:QAL983067 QKG983067:QKH983067 QUC983067:QUD983067 RDY983067:RDZ983067 RNU983067:RNV983067 RXQ983067:RXR983067 SHM983067:SHN983067 SRI983067:SRJ983067 TBE983067:TBF983067 TLA983067:TLB983067 TUW983067:TUX983067 UES983067:UET983067 UOO983067:UOP983067 UYK983067:UYL983067 VIG983067:VIH983067 VSC983067:VSD983067 WBY983067:WBZ983067 WLU983067:WLV983067 WVQ983067:WVR983067 L5:P5 JH5:JL5 TD5:TH5 ACZ5:ADD5 AMV5:AMZ5 AWR5:AWV5 BGN5:BGR5 BQJ5:BQN5 CAF5:CAJ5 CKB5:CKF5 CTX5:CUB5 DDT5:DDX5 DNP5:DNT5 DXL5:DXP5 EHH5:EHL5 ERD5:ERH5 FAZ5:FBD5 FKV5:FKZ5 FUR5:FUV5 GEN5:GER5 GOJ5:GON5 GYF5:GYJ5 HIB5:HIF5 HRX5:HSB5 IBT5:IBX5 ILP5:ILT5 IVL5:IVP5 JFH5:JFL5 JPD5:JPH5 JYZ5:JZD5 KIV5:KIZ5 KSR5:KSV5 LCN5:LCR5 LMJ5:LMN5 LWF5:LWJ5 MGB5:MGF5 MPX5:MQB5 MZT5:MZX5 NJP5:NJT5 NTL5:NTP5 ODH5:ODL5 OND5:ONH5 OWZ5:OXD5 PGV5:PGZ5 PQR5:PQV5 QAN5:QAR5 QKJ5:QKN5 QUF5:QUJ5 REB5:REF5 RNX5:ROB5 RXT5:RXX5 SHP5:SHT5 SRL5:SRP5 TBH5:TBL5 TLD5:TLH5 TUZ5:TVD5 UEV5:UEZ5 UOR5:UOV5 UYN5:UYR5 VIJ5:VIN5 VSF5:VSJ5 WCB5:WCF5 WLX5:WMB5 WVT5:WVX5 L65563:P65563 JH65563:JL65563 TD65563:TH65563 ACZ65563:ADD65563 AMV65563:AMZ65563 AWR65563:AWV65563 BGN65563:BGR65563 BQJ65563:BQN65563 CAF65563:CAJ65563 CKB65563:CKF65563 CTX65563:CUB65563 DDT65563:DDX65563 DNP65563:DNT65563 DXL65563:DXP65563 EHH65563:EHL65563 ERD65563:ERH65563 FAZ65563:FBD65563 FKV65563:FKZ65563 FUR65563:FUV65563 GEN65563:GER65563 GOJ65563:GON65563 GYF65563:GYJ65563 HIB65563:HIF65563 HRX65563:HSB65563 IBT65563:IBX65563 ILP65563:ILT65563 IVL65563:IVP65563 JFH65563:JFL65563 JPD65563:JPH65563 JYZ65563:JZD65563 KIV65563:KIZ65563 KSR65563:KSV65563 LCN65563:LCR65563 LMJ65563:LMN65563 LWF65563:LWJ65563 MGB65563:MGF65563 MPX65563:MQB65563 MZT65563:MZX65563 NJP65563:NJT65563 NTL65563:NTP65563 ODH65563:ODL65563 OND65563:ONH65563 OWZ65563:OXD65563 PGV65563:PGZ65563 PQR65563:PQV65563 QAN65563:QAR65563 QKJ65563:QKN65563 QUF65563:QUJ65563 REB65563:REF65563 RNX65563:ROB65563 RXT65563:RXX65563 SHP65563:SHT65563 SRL65563:SRP65563 TBH65563:TBL65563 TLD65563:TLH65563 TUZ65563:TVD65563 UEV65563:UEZ65563 UOR65563:UOV65563 UYN65563:UYR65563 VIJ65563:VIN65563 VSF65563:VSJ65563 WCB65563:WCF65563 WLX65563:WMB65563 WVT65563:WVX65563 L131099:P131099 JH131099:JL131099 TD131099:TH131099 ACZ131099:ADD131099 AMV131099:AMZ131099 AWR131099:AWV131099 BGN131099:BGR131099 BQJ131099:BQN131099 CAF131099:CAJ131099 CKB131099:CKF131099 CTX131099:CUB131099 DDT131099:DDX131099 DNP131099:DNT131099 DXL131099:DXP131099 EHH131099:EHL131099 ERD131099:ERH131099 FAZ131099:FBD131099 FKV131099:FKZ131099 FUR131099:FUV131099 GEN131099:GER131099 GOJ131099:GON131099 GYF131099:GYJ131099 HIB131099:HIF131099 HRX131099:HSB131099 IBT131099:IBX131099 ILP131099:ILT131099 IVL131099:IVP131099 JFH131099:JFL131099 JPD131099:JPH131099 JYZ131099:JZD131099 KIV131099:KIZ131099 KSR131099:KSV131099 LCN131099:LCR131099 LMJ131099:LMN131099 LWF131099:LWJ131099 MGB131099:MGF131099 MPX131099:MQB131099 MZT131099:MZX131099 NJP131099:NJT131099 NTL131099:NTP131099 ODH131099:ODL131099 OND131099:ONH131099 OWZ131099:OXD131099 PGV131099:PGZ131099 PQR131099:PQV131099 QAN131099:QAR131099 QKJ131099:QKN131099 QUF131099:QUJ131099 REB131099:REF131099 RNX131099:ROB131099 RXT131099:RXX131099 SHP131099:SHT131099 SRL131099:SRP131099 TBH131099:TBL131099 TLD131099:TLH131099 TUZ131099:TVD131099 UEV131099:UEZ131099 UOR131099:UOV131099 UYN131099:UYR131099 VIJ131099:VIN131099 VSF131099:VSJ131099 WCB131099:WCF131099 WLX131099:WMB131099 WVT131099:WVX131099 L196635:P196635 JH196635:JL196635 TD196635:TH196635 ACZ196635:ADD196635 AMV196635:AMZ196635 AWR196635:AWV196635 BGN196635:BGR196635 BQJ196635:BQN196635 CAF196635:CAJ196635 CKB196635:CKF196635 CTX196635:CUB196635 DDT196635:DDX196635 DNP196635:DNT196635 DXL196635:DXP196635 EHH196635:EHL196635 ERD196635:ERH196635 FAZ196635:FBD196635 FKV196635:FKZ196635 FUR196635:FUV196635 GEN196635:GER196635 GOJ196635:GON196635 GYF196635:GYJ196635 HIB196635:HIF196635 HRX196635:HSB196635 IBT196635:IBX196635 ILP196635:ILT196635 IVL196635:IVP196635 JFH196635:JFL196635 JPD196635:JPH196635 JYZ196635:JZD196635 KIV196635:KIZ196635 KSR196635:KSV196635 LCN196635:LCR196635 LMJ196635:LMN196635 LWF196635:LWJ196635 MGB196635:MGF196635 MPX196635:MQB196635 MZT196635:MZX196635 NJP196635:NJT196635 NTL196635:NTP196635 ODH196635:ODL196635 OND196635:ONH196635 OWZ196635:OXD196635 PGV196635:PGZ196635 PQR196635:PQV196635 QAN196635:QAR196635 QKJ196635:QKN196635 QUF196635:QUJ196635 REB196635:REF196635 RNX196635:ROB196635 RXT196635:RXX196635 SHP196635:SHT196635 SRL196635:SRP196635 TBH196635:TBL196635 TLD196635:TLH196635 TUZ196635:TVD196635 UEV196635:UEZ196635 UOR196635:UOV196635 UYN196635:UYR196635 VIJ196635:VIN196635 VSF196635:VSJ196635 WCB196635:WCF196635 WLX196635:WMB196635 WVT196635:WVX196635 L262171:P262171 JH262171:JL262171 TD262171:TH262171 ACZ262171:ADD262171 AMV262171:AMZ262171 AWR262171:AWV262171 BGN262171:BGR262171 BQJ262171:BQN262171 CAF262171:CAJ262171 CKB262171:CKF262171 CTX262171:CUB262171 DDT262171:DDX262171 DNP262171:DNT262171 DXL262171:DXP262171 EHH262171:EHL262171 ERD262171:ERH262171 FAZ262171:FBD262171 FKV262171:FKZ262171 FUR262171:FUV262171 GEN262171:GER262171 GOJ262171:GON262171 GYF262171:GYJ262171 HIB262171:HIF262171 HRX262171:HSB262171 IBT262171:IBX262171 ILP262171:ILT262171 IVL262171:IVP262171 JFH262171:JFL262171 JPD262171:JPH262171 JYZ262171:JZD262171 KIV262171:KIZ262171 KSR262171:KSV262171 LCN262171:LCR262171 LMJ262171:LMN262171 LWF262171:LWJ262171 MGB262171:MGF262171 MPX262171:MQB262171 MZT262171:MZX262171 NJP262171:NJT262171 NTL262171:NTP262171 ODH262171:ODL262171 OND262171:ONH262171 OWZ262171:OXD262171 PGV262171:PGZ262171 PQR262171:PQV262171 QAN262171:QAR262171 QKJ262171:QKN262171 QUF262171:QUJ262171 REB262171:REF262171 RNX262171:ROB262171 RXT262171:RXX262171 SHP262171:SHT262171 SRL262171:SRP262171 TBH262171:TBL262171 TLD262171:TLH262171 TUZ262171:TVD262171 UEV262171:UEZ262171 UOR262171:UOV262171 UYN262171:UYR262171 VIJ262171:VIN262171 VSF262171:VSJ262171 WCB262171:WCF262171 WLX262171:WMB262171 WVT262171:WVX262171 L327707:P327707 JH327707:JL327707 TD327707:TH327707 ACZ327707:ADD327707 AMV327707:AMZ327707 AWR327707:AWV327707 BGN327707:BGR327707 BQJ327707:BQN327707 CAF327707:CAJ327707 CKB327707:CKF327707 CTX327707:CUB327707 DDT327707:DDX327707 DNP327707:DNT327707 DXL327707:DXP327707 EHH327707:EHL327707 ERD327707:ERH327707 FAZ327707:FBD327707 FKV327707:FKZ327707 FUR327707:FUV327707 GEN327707:GER327707 GOJ327707:GON327707 GYF327707:GYJ327707 HIB327707:HIF327707 HRX327707:HSB327707 IBT327707:IBX327707 ILP327707:ILT327707 IVL327707:IVP327707 JFH327707:JFL327707 JPD327707:JPH327707 JYZ327707:JZD327707 KIV327707:KIZ327707 KSR327707:KSV327707 LCN327707:LCR327707 LMJ327707:LMN327707 LWF327707:LWJ327707 MGB327707:MGF327707 MPX327707:MQB327707 MZT327707:MZX327707 NJP327707:NJT327707 NTL327707:NTP327707 ODH327707:ODL327707 OND327707:ONH327707 OWZ327707:OXD327707 PGV327707:PGZ327707 PQR327707:PQV327707 QAN327707:QAR327707 QKJ327707:QKN327707 QUF327707:QUJ327707 REB327707:REF327707 RNX327707:ROB327707 RXT327707:RXX327707 SHP327707:SHT327707 SRL327707:SRP327707 TBH327707:TBL327707 TLD327707:TLH327707 TUZ327707:TVD327707 UEV327707:UEZ327707 UOR327707:UOV327707 UYN327707:UYR327707 VIJ327707:VIN327707 VSF327707:VSJ327707 WCB327707:WCF327707 WLX327707:WMB327707 WVT327707:WVX327707 L393243:P393243 JH393243:JL393243 TD393243:TH393243 ACZ393243:ADD393243 AMV393243:AMZ393243 AWR393243:AWV393243 BGN393243:BGR393243 BQJ393243:BQN393243 CAF393243:CAJ393243 CKB393243:CKF393243 CTX393243:CUB393243 DDT393243:DDX393243 DNP393243:DNT393243 DXL393243:DXP393243 EHH393243:EHL393243 ERD393243:ERH393243 FAZ393243:FBD393243 FKV393243:FKZ393243 FUR393243:FUV393243 GEN393243:GER393243 GOJ393243:GON393243 GYF393243:GYJ393243 HIB393243:HIF393243 HRX393243:HSB393243 IBT393243:IBX393243 ILP393243:ILT393243 IVL393243:IVP393243 JFH393243:JFL393243 JPD393243:JPH393243 JYZ393243:JZD393243 KIV393243:KIZ393243 KSR393243:KSV393243 LCN393243:LCR393243 LMJ393243:LMN393243 LWF393243:LWJ393243 MGB393243:MGF393243 MPX393243:MQB393243 MZT393243:MZX393243 NJP393243:NJT393243 NTL393243:NTP393243 ODH393243:ODL393243 OND393243:ONH393243 OWZ393243:OXD393243 PGV393243:PGZ393243 PQR393243:PQV393243 QAN393243:QAR393243 QKJ393243:QKN393243 QUF393243:QUJ393243 REB393243:REF393243 RNX393243:ROB393243 RXT393243:RXX393243 SHP393243:SHT393243 SRL393243:SRP393243 TBH393243:TBL393243 TLD393243:TLH393243 TUZ393243:TVD393243 UEV393243:UEZ393243 UOR393243:UOV393243 UYN393243:UYR393243 VIJ393243:VIN393243 VSF393243:VSJ393243 WCB393243:WCF393243 WLX393243:WMB393243 WVT393243:WVX393243 L458779:P458779 JH458779:JL458779 TD458779:TH458779 ACZ458779:ADD458779 AMV458779:AMZ458779 AWR458779:AWV458779 BGN458779:BGR458779 BQJ458779:BQN458779 CAF458779:CAJ458779 CKB458779:CKF458779 CTX458779:CUB458779 DDT458779:DDX458779 DNP458779:DNT458779 DXL458779:DXP458779 EHH458779:EHL458779 ERD458779:ERH458779 FAZ458779:FBD458779 FKV458779:FKZ458779 FUR458779:FUV458779 GEN458779:GER458779 GOJ458779:GON458779 GYF458779:GYJ458779 HIB458779:HIF458779 HRX458779:HSB458779 IBT458779:IBX458779 ILP458779:ILT458779 IVL458779:IVP458779 JFH458779:JFL458779 JPD458779:JPH458779 JYZ458779:JZD458779 KIV458779:KIZ458779 KSR458779:KSV458779 LCN458779:LCR458779 LMJ458779:LMN458779 LWF458779:LWJ458779 MGB458779:MGF458779 MPX458779:MQB458779 MZT458779:MZX458779 NJP458779:NJT458779 NTL458779:NTP458779 ODH458779:ODL458779 OND458779:ONH458779 OWZ458779:OXD458779 PGV458779:PGZ458779 PQR458779:PQV458779 QAN458779:QAR458779 QKJ458779:QKN458779 QUF458779:QUJ458779 REB458779:REF458779 RNX458779:ROB458779 RXT458779:RXX458779 SHP458779:SHT458779 SRL458779:SRP458779 TBH458779:TBL458779 TLD458779:TLH458779 TUZ458779:TVD458779 UEV458779:UEZ458779 UOR458779:UOV458779 UYN458779:UYR458779 VIJ458779:VIN458779 VSF458779:VSJ458779 WCB458779:WCF458779 WLX458779:WMB458779 WVT458779:WVX458779 L524315:P524315 JH524315:JL524315 TD524315:TH524315 ACZ524315:ADD524315 AMV524315:AMZ524315 AWR524315:AWV524315 BGN524315:BGR524315 BQJ524315:BQN524315 CAF524315:CAJ524315 CKB524315:CKF524315 CTX524315:CUB524315 DDT524315:DDX524315 DNP524315:DNT524315 DXL524315:DXP524315 EHH524315:EHL524315 ERD524315:ERH524315 FAZ524315:FBD524315 FKV524315:FKZ524315 FUR524315:FUV524315 GEN524315:GER524315 GOJ524315:GON524315 GYF524315:GYJ524315 HIB524315:HIF524315 HRX524315:HSB524315 IBT524315:IBX524315 ILP524315:ILT524315 IVL524315:IVP524315 JFH524315:JFL524315 JPD524315:JPH524315 JYZ524315:JZD524315 KIV524315:KIZ524315 KSR524315:KSV524315 LCN524315:LCR524315 LMJ524315:LMN524315 LWF524315:LWJ524315 MGB524315:MGF524315 MPX524315:MQB524315 MZT524315:MZX524315 NJP524315:NJT524315 NTL524315:NTP524315 ODH524315:ODL524315 OND524315:ONH524315 OWZ524315:OXD524315 PGV524315:PGZ524315 PQR524315:PQV524315 QAN524315:QAR524315 QKJ524315:QKN524315 QUF524315:QUJ524315 REB524315:REF524315 RNX524315:ROB524315 RXT524315:RXX524315 SHP524315:SHT524315 SRL524315:SRP524315 TBH524315:TBL524315 TLD524315:TLH524315 TUZ524315:TVD524315 UEV524315:UEZ524315 UOR524315:UOV524315 UYN524315:UYR524315 VIJ524315:VIN524315 VSF524315:VSJ524315 WCB524315:WCF524315 WLX524315:WMB524315 WVT524315:WVX524315 L589851:P589851 JH589851:JL589851 TD589851:TH589851 ACZ589851:ADD589851 AMV589851:AMZ589851 AWR589851:AWV589851 BGN589851:BGR589851 BQJ589851:BQN589851 CAF589851:CAJ589851 CKB589851:CKF589851 CTX589851:CUB589851 DDT589851:DDX589851 DNP589851:DNT589851 DXL589851:DXP589851 EHH589851:EHL589851 ERD589851:ERH589851 FAZ589851:FBD589851 FKV589851:FKZ589851 FUR589851:FUV589851 GEN589851:GER589851 GOJ589851:GON589851 GYF589851:GYJ589851 HIB589851:HIF589851 HRX589851:HSB589851 IBT589851:IBX589851 ILP589851:ILT589851 IVL589851:IVP589851 JFH589851:JFL589851 JPD589851:JPH589851 JYZ589851:JZD589851 KIV589851:KIZ589851 KSR589851:KSV589851 LCN589851:LCR589851 LMJ589851:LMN589851 LWF589851:LWJ589851 MGB589851:MGF589851 MPX589851:MQB589851 MZT589851:MZX589851 NJP589851:NJT589851 NTL589851:NTP589851 ODH589851:ODL589851 OND589851:ONH589851 OWZ589851:OXD589851 PGV589851:PGZ589851 PQR589851:PQV589851 QAN589851:QAR589851 QKJ589851:QKN589851 QUF589851:QUJ589851 REB589851:REF589851 RNX589851:ROB589851 RXT589851:RXX589851 SHP589851:SHT589851 SRL589851:SRP589851 TBH589851:TBL589851 TLD589851:TLH589851 TUZ589851:TVD589851 UEV589851:UEZ589851 UOR589851:UOV589851 UYN589851:UYR589851 VIJ589851:VIN589851 VSF589851:VSJ589851 WCB589851:WCF589851 WLX589851:WMB589851 WVT589851:WVX589851 L655387:P655387 JH655387:JL655387 TD655387:TH655387 ACZ655387:ADD655387 AMV655387:AMZ655387 AWR655387:AWV655387 BGN655387:BGR655387 BQJ655387:BQN655387 CAF655387:CAJ655387 CKB655387:CKF655387 CTX655387:CUB655387 DDT655387:DDX655387 DNP655387:DNT655387 DXL655387:DXP655387 EHH655387:EHL655387 ERD655387:ERH655387 FAZ655387:FBD655387 FKV655387:FKZ655387 FUR655387:FUV655387 GEN655387:GER655387 GOJ655387:GON655387 GYF655387:GYJ655387 HIB655387:HIF655387 HRX655387:HSB655387 IBT655387:IBX655387 ILP655387:ILT655387 IVL655387:IVP655387 JFH655387:JFL655387 JPD655387:JPH655387 JYZ655387:JZD655387 KIV655387:KIZ655387 KSR655387:KSV655387 LCN655387:LCR655387 LMJ655387:LMN655387 LWF655387:LWJ655387 MGB655387:MGF655387 MPX655387:MQB655387 MZT655387:MZX655387 NJP655387:NJT655387 NTL655387:NTP655387 ODH655387:ODL655387 OND655387:ONH655387 OWZ655387:OXD655387 PGV655387:PGZ655387 PQR655387:PQV655387 QAN655387:QAR655387 QKJ655387:QKN655387 QUF655387:QUJ655387 REB655387:REF655387 RNX655387:ROB655387 RXT655387:RXX655387 SHP655387:SHT655387 SRL655387:SRP655387 TBH655387:TBL655387 TLD655387:TLH655387 TUZ655387:TVD655387 UEV655387:UEZ655387 UOR655387:UOV655387 UYN655387:UYR655387 VIJ655387:VIN655387 VSF655387:VSJ655387 WCB655387:WCF655387 WLX655387:WMB655387 WVT655387:WVX655387 L720923:P720923 JH720923:JL720923 TD720923:TH720923 ACZ720923:ADD720923 AMV720923:AMZ720923 AWR720923:AWV720923 BGN720923:BGR720923 BQJ720923:BQN720923 CAF720923:CAJ720923 CKB720923:CKF720923 CTX720923:CUB720923 DDT720923:DDX720923 DNP720923:DNT720923 DXL720923:DXP720923 EHH720923:EHL720923 ERD720923:ERH720923 FAZ720923:FBD720923 FKV720923:FKZ720923 FUR720923:FUV720923 GEN720923:GER720923 GOJ720923:GON720923 GYF720923:GYJ720923 HIB720923:HIF720923 HRX720923:HSB720923 IBT720923:IBX720923 ILP720923:ILT720923 IVL720923:IVP720923 JFH720923:JFL720923 JPD720923:JPH720923 JYZ720923:JZD720923 KIV720923:KIZ720923 KSR720923:KSV720923 LCN720923:LCR720923 LMJ720923:LMN720923 LWF720923:LWJ720923 MGB720923:MGF720923 MPX720923:MQB720923 MZT720923:MZX720923 NJP720923:NJT720923 NTL720923:NTP720923 ODH720923:ODL720923 OND720923:ONH720923 OWZ720923:OXD720923 PGV720923:PGZ720923 PQR720923:PQV720923 QAN720923:QAR720923 QKJ720923:QKN720923 QUF720923:QUJ720923 REB720923:REF720923 RNX720923:ROB720923 RXT720923:RXX720923 SHP720923:SHT720923 SRL720923:SRP720923 TBH720923:TBL720923 TLD720923:TLH720923 TUZ720923:TVD720923 UEV720923:UEZ720923 UOR720923:UOV720923 UYN720923:UYR720923 VIJ720923:VIN720923 VSF720923:VSJ720923 WCB720923:WCF720923 WLX720923:WMB720923 WVT720923:WVX720923 L786459:P786459 JH786459:JL786459 TD786459:TH786459 ACZ786459:ADD786459 AMV786459:AMZ786459 AWR786459:AWV786459 BGN786459:BGR786459 BQJ786459:BQN786459 CAF786459:CAJ786459 CKB786459:CKF786459 CTX786459:CUB786459 DDT786459:DDX786459 DNP786459:DNT786459 DXL786459:DXP786459 EHH786459:EHL786459 ERD786459:ERH786459 FAZ786459:FBD786459 FKV786459:FKZ786459 FUR786459:FUV786459 GEN786459:GER786459 GOJ786459:GON786459 GYF786459:GYJ786459 HIB786459:HIF786459 HRX786459:HSB786459 IBT786459:IBX786459 ILP786459:ILT786459 IVL786459:IVP786459 JFH786459:JFL786459 JPD786459:JPH786459 JYZ786459:JZD786459 KIV786459:KIZ786459 KSR786459:KSV786459 LCN786459:LCR786459 LMJ786459:LMN786459 LWF786459:LWJ786459 MGB786459:MGF786459 MPX786459:MQB786459 MZT786459:MZX786459 NJP786459:NJT786459 NTL786459:NTP786459 ODH786459:ODL786459 OND786459:ONH786459 OWZ786459:OXD786459 PGV786459:PGZ786459 PQR786459:PQV786459 QAN786459:QAR786459 QKJ786459:QKN786459 QUF786459:QUJ786459 REB786459:REF786459 RNX786459:ROB786459 RXT786459:RXX786459 SHP786459:SHT786459 SRL786459:SRP786459 TBH786459:TBL786459 TLD786459:TLH786459 TUZ786459:TVD786459 UEV786459:UEZ786459 UOR786459:UOV786459 UYN786459:UYR786459 VIJ786459:VIN786459 VSF786459:VSJ786459 WCB786459:WCF786459 WLX786459:WMB786459 WVT786459:WVX786459 L851995:P851995 JH851995:JL851995 TD851995:TH851995 ACZ851995:ADD851995 AMV851995:AMZ851995 AWR851995:AWV851995 BGN851995:BGR851995 BQJ851995:BQN851995 CAF851995:CAJ851995 CKB851995:CKF851995 CTX851995:CUB851995 DDT851995:DDX851995 DNP851995:DNT851995 DXL851995:DXP851995 EHH851995:EHL851995 ERD851995:ERH851995 FAZ851995:FBD851995 FKV851995:FKZ851995 FUR851995:FUV851995 GEN851995:GER851995 GOJ851995:GON851995 GYF851995:GYJ851995 HIB851995:HIF851995 HRX851995:HSB851995 IBT851995:IBX851995 ILP851995:ILT851995 IVL851995:IVP851995 JFH851995:JFL851995 JPD851995:JPH851995 JYZ851995:JZD851995 KIV851995:KIZ851995 KSR851995:KSV851995 LCN851995:LCR851995 LMJ851995:LMN851995 LWF851995:LWJ851995 MGB851995:MGF851995 MPX851995:MQB851995 MZT851995:MZX851995 NJP851995:NJT851995 NTL851995:NTP851995 ODH851995:ODL851995 OND851995:ONH851995 OWZ851995:OXD851995 PGV851995:PGZ851995 PQR851995:PQV851995 QAN851995:QAR851995 QKJ851995:QKN851995 QUF851995:QUJ851995 REB851995:REF851995 RNX851995:ROB851995 RXT851995:RXX851995 SHP851995:SHT851995 SRL851995:SRP851995 TBH851995:TBL851995 TLD851995:TLH851995 TUZ851995:TVD851995 UEV851995:UEZ851995 UOR851995:UOV851995 UYN851995:UYR851995 VIJ851995:VIN851995 VSF851995:VSJ851995 WCB851995:WCF851995 WLX851995:WMB851995 WVT851995:WVX851995 L917531:P917531 JH917531:JL917531 TD917531:TH917531 ACZ917531:ADD917531 AMV917531:AMZ917531 AWR917531:AWV917531 BGN917531:BGR917531 BQJ917531:BQN917531 CAF917531:CAJ917531 CKB917531:CKF917531 CTX917531:CUB917531 DDT917531:DDX917531 DNP917531:DNT917531 DXL917531:DXP917531 EHH917531:EHL917531 ERD917531:ERH917531 FAZ917531:FBD917531 FKV917531:FKZ917531 FUR917531:FUV917531 GEN917531:GER917531 GOJ917531:GON917531 GYF917531:GYJ917531 HIB917531:HIF917531 HRX917531:HSB917531 IBT917531:IBX917531 ILP917531:ILT917531 IVL917531:IVP917531 JFH917531:JFL917531 JPD917531:JPH917531 JYZ917531:JZD917531 KIV917531:KIZ917531 KSR917531:KSV917531 LCN917531:LCR917531 LMJ917531:LMN917531 LWF917531:LWJ917531 MGB917531:MGF917531 MPX917531:MQB917531 MZT917531:MZX917531 NJP917531:NJT917531 NTL917531:NTP917531 ODH917531:ODL917531 OND917531:ONH917531 OWZ917531:OXD917531 PGV917531:PGZ917531 PQR917531:PQV917531 QAN917531:QAR917531 QKJ917531:QKN917531 QUF917531:QUJ917531 REB917531:REF917531 RNX917531:ROB917531 RXT917531:RXX917531 SHP917531:SHT917531 SRL917531:SRP917531 TBH917531:TBL917531 TLD917531:TLH917531 TUZ917531:TVD917531 UEV917531:UEZ917531 UOR917531:UOV917531 UYN917531:UYR917531 VIJ917531:VIN917531 VSF917531:VSJ917531 WCB917531:WCF917531 WLX917531:WMB917531 WVT917531:WVX917531 L983067:P983067 JH983067:JL983067 TD983067:TH983067 ACZ983067:ADD983067 AMV983067:AMZ983067 AWR983067:AWV983067 BGN983067:BGR983067 BQJ983067:BQN983067 CAF983067:CAJ983067 CKB983067:CKF983067 CTX983067:CUB983067 DDT983067:DDX983067 DNP983067:DNT983067 DXL983067:DXP983067 EHH983067:EHL983067 ERD983067:ERH983067 FAZ983067:FBD983067 FKV983067:FKZ983067 FUR983067:FUV983067 GEN983067:GER983067 GOJ983067:GON983067 GYF983067:GYJ983067 HIB983067:HIF983067 HRX983067:HSB983067 IBT983067:IBX983067 ILP983067:ILT983067 IVL983067:IVP983067 JFH983067:JFL983067 JPD983067:JPH983067 JYZ983067:JZD983067 KIV983067:KIZ983067 KSR983067:KSV983067 LCN983067:LCR983067 LMJ983067:LMN983067 LWF983067:LWJ983067 MGB983067:MGF983067 MPX983067:MQB983067 MZT983067:MZX983067 NJP983067:NJT983067 NTL983067:NTP983067 ODH983067:ODL983067 OND983067:ONH983067 OWZ983067:OXD983067 PGV983067:PGZ983067 PQR983067:PQV983067 QAN983067:QAR983067 QKJ983067:QKN983067 QUF983067:QUJ983067 REB983067:REF983067 RNX983067:ROB983067 RXT983067:RXX983067 SHP983067:SHT983067 SRL983067:SRP983067 TBH983067:TBL983067 TLD983067:TLH983067 TUZ983067:TVD983067 UEV983067:UEZ983067 UOR983067:UOV983067 UYN983067:UYR983067 VIJ983067:VIN983067 VSF983067:VSJ983067 WCB983067:WCF983067 WLX983067:WMB983067 WVT983067:WVX983067" xr:uid="{42EF1334-8769-4896-BB66-6291741F7A66}"/>
    <dataValidation type="list" allowBlank="1" showInputMessage="1" showErrorMessage="1" sqref="WVO983072:WVZ983073 JC11:JN12 SY11:TJ12 ACU11:ADF12 AMQ11:ANB12 AWM11:AWX12 BGI11:BGT12 BQE11:BQP12 CAA11:CAL12 CJW11:CKH12 CTS11:CUD12 DDO11:DDZ12 DNK11:DNV12 DXG11:DXR12 EHC11:EHN12 EQY11:ERJ12 FAU11:FBF12 FKQ11:FLB12 FUM11:FUX12 GEI11:GET12 GOE11:GOP12 GYA11:GYL12 HHW11:HIH12 HRS11:HSD12 IBO11:IBZ12 ILK11:ILV12 IVG11:IVR12 JFC11:JFN12 JOY11:JPJ12 JYU11:JZF12 KIQ11:KJB12 KSM11:KSX12 LCI11:LCT12 LME11:LMP12 LWA11:LWL12 MFW11:MGH12 MPS11:MQD12 MZO11:MZZ12 NJK11:NJV12 NTG11:NTR12 ODC11:ODN12 OMY11:ONJ12 OWU11:OXF12 PGQ11:PHB12 PQM11:PQX12 QAI11:QAT12 QKE11:QKP12 QUA11:QUL12 RDW11:REH12 RNS11:ROD12 RXO11:RXZ12 SHK11:SHV12 SRG11:SRR12 TBC11:TBN12 TKY11:TLJ12 TUU11:TVF12 UEQ11:UFB12 UOM11:UOX12 UYI11:UYT12 VIE11:VIP12 VSA11:VSL12 WBW11:WCH12 WLS11:WMD12 WVO11:WVZ12 G65568:R65569 JC65568:JN65569 SY65568:TJ65569 ACU65568:ADF65569 AMQ65568:ANB65569 AWM65568:AWX65569 BGI65568:BGT65569 BQE65568:BQP65569 CAA65568:CAL65569 CJW65568:CKH65569 CTS65568:CUD65569 DDO65568:DDZ65569 DNK65568:DNV65569 DXG65568:DXR65569 EHC65568:EHN65569 EQY65568:ERJ65569 FAU65568:FBF65569 FKQ65568:FLB65569 FUM65568:FUX65569 GEI65568:GET65569 GOE65568:GOP65569 GYA65568:GYL65569 HHW65568:HIH65569 HRS65568:HSD65569 IBO65568:IBZ65569 ILK65568:ILV65569 IVG65568:IVR65569 JFC65568:JFN65569 JOY65568:JPJ65569 JYU65568:JZF65569 KIQ65568:KJB65569 KSM65568:KSX65569 LCI65568:LCT65569 LME65568:LMP65569 LWA65568:LWL65569 MFW65568:MGH65569 MPS65568:MQD65569 MZO65568:MZZ65569 NJK65568:NJV65569 NTG65568:NTR65569 ODC65568:ODN65569 OMY65568:ONJ65569 OWU65568:OXF65569 PGQ65568:PHB65569 PQM65568:PQX65569 QAI65568:QAT65569 QKE65568:QKP65569 QUA65568:QUL65569 RDW65568:REH65569 RNS65568:ROD65569 RXO65568:RXZ65569 SHK65568:SHV65569 SRG65568:SRR65569 TBC65568:TBN65569 TKY65568:TLJ65569 TUU65568:TVF65569 UEQ65568:UFB65569 UOM65568:UOX65569 UYI65568:UYT65569 VIE65568:VIP65569 VSA65568:VSL65569 WBW65568:WCH65569 WLS65568:WMD65569 WVO65568:WVZ65569 G131104:R131105 JC131104:JN131105 SY131104:TJ131105 ACU131104:ADF131105 AMQ131104:ANB131105 AWM131104:AWX131105 BGI131104:BGT131105 BQE131104:BQP131105 CAA131104:CAL131105 CJW131104:CKH131105 CTS131104:CUD131105 DDO131104:DDZ131105 DNK131104:DNV131105 DXG131104:DXR131105 EHC131104:EHN131105 EQY131104:ERJ131105 FAU131104:FBF131105 FKQ131104:FLB131105 FUM131104:FUX131105 GEI131104:GET131105 GOE131104:GOP131105 GYA131104:GYL131105 HHW131104:HIH131105 HRS131104:HSD131105 IBO131104:IBZ131105 ILK131104:ILV131105 IVG131104:IVR131105 JFC131104:JFN131105 JOY131104:JPJ131105 JYU131104:JZF131105 KIQ131104:KJB131105 KSM131104:KSX131105 LCI131104:LCT131105 LME131104:LMP131105 LWA131104:LWL131105 MFW131104:MGH131105 MPS131104:MQD131105 MZO131104:MZZ131105 NJK131104:NJV131105 NTG131104:NTR131105 ODC131104:ODN131105 OMY131104:ONJ131105 OWU131104:OXF131105 PGQ131104:PHB131105 PQM131104:PQX131105 QAI131104:QAT131105 QKE131104:QKP131105 QUA131104:QUL131105 RDW131104:REH131105 RNS131104:ROD131105 RXO131104:RXZ131105 SHK131104:SHV131105 SRG131104:SRR131105 TBC131104:TBN131105 TKY131104:TLJ131105 TUU131104:TVF131105 UEQ131104:UFB131105 UOM131104:UOX131105 UYI131104:UYT131105 VIE131104:VIP131105 VSA131104:VSL131105 WBW131104:WCH131105 WLS131104:WMD131105 WVO131104:WVZ131105 G196640:R196641 JC196640:JN196641 SY196640:TJ196641 ACU196640:ADF196641 AMQ196640:ANB196641 AWM196640:AWX196641 BGI196640:BGT196641 BQE196640:BQP196641 CAA196640:CAL196641 CJW196640:CKH196641 CTS196640:CUD196641 DDO196640:DDZ196641 DNK196640:DNV196641 DXG196640:DXR196641 EHC196640:EHN196641 EQY196640:ERJ196641 FAU196640:FBF196641 FKQ196640:FLB196641 FUM196640:FUX196641 GEI196640:GET196641 GOE196640:GOP196641 GYA196640:GYL196641 HHW196640:HIH196641 HRS196640:HSD196641 IBO196640:IBZ196641 ILK196640:ILV196641 IVG196640:IVR196641 JFC196640:JFN196641 JOY196640:JPJ196641 JYU196640:JZF196641 KIQ196640:KJB196641 KSM196640:KSX196641 LCI196640:LCT196641 LME196640:LMP196641 LWA196640:LWL196641 MFW196640:MGH196641 MPS196640:MQD196641 MZO196640:MZZ196641 NJK196640:NJV196641 NTG196640:NTR196641 ODC196640:ODN196641 OMY196640:ONJ196641 OWU196640:OXF196641 PGQ196640:PHB196641 PQM196640:PQX196641 QAI196640:QAT196641 QKE196640:QKP196641 QUA196640:QUL196641 RDW196640:REH196641 RNS196640:ROD196641 RXO196640:RXZ196641 SHK196640:SHV196641 SRG196640:SRR196641 TBC196640:TBN196641 TKY196640:TLJ196641 TUU196640:TVF196641 UEQ196640:UFB196641 UOM196640:UOX196641 UYI196640:UYT196641 VIE196640:VIP196641 VSA196640:VSL196641 WBW196640:WCH196641 WLS196640:WMD196641 WVO196640:WVZ196641 G262176:R262177 JC262176:JN262177 SY262176:TJ262177 ACU262176:ADF262177 AMQ262176:ANB262177 AWM262176:AWX262177 BGI262176:BGT262177 BQE262176:BQP262177 CAA262176:CAL262177 CJW262176:CKH262177 CTS262176:CUD262177 DDO262176:DDZ262177 DNK262176:DNV262177 DXG262176:DXR262177 EHC262176:EHN262177 EQY262176:ERJ262177 FAU262176:FBF262177 FKQ262176:FLB262177 FUM262176:FUX262177 GEI262176:GET262177 GOE262176:GOP262177 GYA262176:GYL262177 HHW262176:HIH262177 HRS262176:HSD262177 IBO262176:IBZ262177 ILK262176:ILV262177 IVG262176:IVR262177 JFC262176:JFN262177 JOY262176:JPJ262177 JYU262176:JZF262177 KIQ262176:KJB262177 KSM262176:KSX262177 LCI262176:LCT262177 LME262176:LMP262177 LWA262176:LWL262177 MFW262176:MGH262177 MPS262176:MQD262177 MZO262176:MZZ262177 NJK262176:NJV262177 NTG262176:NTR262177 ODC262176:ODN262177 OMY262176:ONJ262177 OWU262176:OXF262177 PGQ262176:PHB262177 PQM262176:PQX262177 QAI262176:QAT262177 QKE262176:QKP262177 QUA262176:QUL262177 RDW262176:REH262177 RNS262176:ROD262177 RXO262176:RXZ262177 SHK262176:SHV262177 SRG262176:SRR262177 TBC262176:TBN262177 TKY262176:TLJ262177 TUU262176:TVF262177 UEQ262176:UFB262177 UOM262176:UOX262177 UYI262176:UYT262177 VIE262176:VIP262177 VSA262176:VSL262177 WBW262176:WCH262177 WLS262176:WMD262177 WVO262176:WVZ262177 G327712:R327713 JC327712:JN327713 SY327712:TJ327713 ACU327712:ADF327713 AMQ327712:ANB327713 AWM327712:AWX327713 BGI327712:BGT327713 BQE327712:BQP327713 CAA327712:CAL327713 CJW327712:CKH327713 CTS327712:CUD327713 DDO327712:DDZ327713 DNK327712:DNV327713 DXG327712:DXR327713 EHC327712:EHN327713 EQY327712:ERJ327713 FAU327712:FBF327713 FKQ327712:FLB327713 FUM327712:FUX327713 GEI327712:GET327713 GOE327712:GOP327713 GYA327712:GYL327713 HHW327712:HIH327713 HRS327712:HSD327713 IBO327712:IBZ327713 ILK327712:ILV327713 IVG327712:IVR327713 JFC327712:JFN327713 JOY327712:JPJ327713 JYU327712:JZF327713 KIQ327712:KJB327713 KSM327712:KSX327713 LCI327712:LCT327713 LME327712:LMP327713 LWA327712:LWL327713 MFW327712:MGH327713 MPS327712:MQD327713 MZO327712:MZZ327713 NJK327712:NJV327713 NTG327712:NTR327713 ODC327712:ODN327713 OMY327712:ONJ327713 OWU327712:OXF327713 PGQ327712:PHB327713 PQM327712:PQX327713 QAI327712:QAT327713 QKE327712:QKP327713 QUA327712:QUL327713 RDW327712:REH327713 RNS327712:ROD327713 RXO327712:RXZ327713 SHK327712:SHV327713 SRG327712:SRR327713 TBC327712:TBN327713 TKY327712:TLJ327713 TUU327712:TVF327713 UEQ327712:UFB327713 UOM327712:UOX327713 UYI327712:UYT327713 VIE327712:VIP327713 VSA327712:VSL327713 WBW327712:WCH327713 WLS327712:WMD327713 WVO327712:WVZ327713 G393248:R393249 JC393248:JN393249 SY393248:TJ393249 ACU393248:ADF393249 AMQ393248:ANB393249 AWM393248:AWX393249 BGI393248:BGT393249 BQE393248:BQP393249 CAA393248:CAL393249 CJW393248:CKH393249 CTS393248:CUD393249 DDO393248:DDZ393249 DNK393248:DNV393249 DXG393248:DXR393249 EHC393248:EHN393249 EQY393248:ERJ393249 FAU393248:FBF393249 FKQ393248:FLB393249 FUM393248:FUX393249 GEI393248:GET393249 GOE393248:GOP393249 GYA393248:GYL393249 HHW393248:HIH393249 HRS393248:HSD393249 IBO393248:IBZ393249 ILK393248:ILV393249 IVG393248:IVR393249 JFC393248:JFN393249 JOY393248:JPJ393249 JYU393248:JZF393249 KIQ393248:KJB393249 KSM393248:KSX393249 LCI393248:LCT393249 LME393248:LMP393249 LWA393248:LWL393249 MFW393248:MGH393249 MPS393248:MQD393249 MZO393248:MZZ393249 NJK393248:NJV393249 NTG393248:NTR393249 ODC393248:ODN393249 OMY393248:ONJ393249 OWU393248:OXF393249 PGQ393248:PHB393249 PQM393248:PQX393249 QAI393248:QAT393249 QKE393248:QKP393249 QUA393248:QUL393249 RDW393248:REH393249 RNS393248:ROD393249 RXO393248:RXZ393249 SHK393248:SHV393249 SRG393248:SRR393249 TBC393248:TBN393249 TKY393248:TLJ393249 TUU393248:TVF393249 UEQ393248:UFB393249 UOM393248:UOX393249 UYI393248:UYT393249 VIE393248:VIP393249 VSA393248:VSL393249 WBW393248:WCH393249 WLS393248:WMD393249 WVO393248:WVZ393249 G458784:R458785 JC458784:JN458785 SY458784:TJ458785 ACU458784:ADF458785 AMQ458784:ANB458785 AWM458784:AWX458785 BGI458784:BGT458785 BQE458784:BQP458785 CAA458784:CAL458785 CJW458784:CKH458785 CTS458784:CUD458785 DDO458784:DDZ458785 DNK458784:DNV458785 DXG458784:DXR458785 EHC458784:EHN458785 EQY458784:ERJ458785 FAU458784:FBF458785 FKQ458784:FLB458785 FUM458784:FUX458785 GEI458784:GET458785 GOE458784:GOP458785 GYA458784:GYL458785 HHW458784:HIH458785 HRS458784:HSD458785 IBO458784:IBZ458785 ILK458784:ILV458785 IVG458784:IVR458785 JFC458784:JFN458785 JOY458784:JPJ458785 JYU458784:JZF458785 KIQ458784:KJB458785 KSM458784:KSX458785 LCI458784:LCT458785 LME458784:LMP458785 LWA458784:LWL458785 MFW458784:MGH458785 MPS458784:MQD458785 MZO458784:MZZ458785 NJK458784:NJV458785 NTG458784:NTR458785 ODC458784:ODN458785 OMY458784:ONJ458785 OWU458784:OXF458785 PGQ458784:PHB458785 PQM458784:PQX458785 QAI458784:QAT458785 QKE458784:QKP458785 QUA458784:QUL458785 RDW458784:REH458785 RNS458784:ROD458785 RXO458784:RXZ458785 SHK458784:SHV458785 SRG458784:SRR458785 TBC458784:TBN458785 TKY458784:TLJ458785 TUU458784:TVF458785 UEQ458784:UFB458785 UOM458784:UOX458785 UYI458784:UYT458785 VIE458784:VIP458785 VSA458784:VSL458785 WBW458784:WCH458785 WLS458784:WMD458785 WVO458784:WVZ458785 G524320:R524321 JC524320:JN524321 SY524320:TJ524321 ACU524320:ADF524321 AMQ524320:ANB524321 AWM524320:AWX524321 BGI524320:BGT524321 BQE524320:BQP524321 CAA524320:CAL524321 CJW524320:CKH524321 CTS524320:CUD524321 DDO524320:DDZ524321 DNK524320:DNV524321 DXG524320:DXR524321 EHC524320:EHN524321 EQY524320:ERJ524321 FAU524320:FBF524321 FKQ524320:FLB524321 FUM524320:FUX524321 GEI524320:GET524321 GOE524320:GOP524321 GYA524320:GYL524321 HHW524320:HIH524321 HRS524320:HSD524321 IBO524320:IBZ524321 ILK524320:ILV524321 IVG524320:IVR524321 JFC524320:JFN524321 JOY524320:JPJ524321 JYU524320:JZF524321 KIQ524320:KJB524321 KSM524320:KSX524321 LCI524320:LCT524321 LME524320:LMP524321 LWA524320:LWL524321 MFW524320:MGH524321 MPS524320:MQD524321 MZO524320:MZZ524321 NJK524320:NJV524321 NTG524320:NTR524321 ODC524320:ODN524321 OMY524320:ONJ524321 OWU524320:OXF524321 PGQ524320:PHB524321 PQM524320:PQX524321 QAI524320:QAT524321 QKE524320:QKP524321 QUA524320:QUL524321 RDW524320:REH524321 RNS524320:ROD524321 RXO524320:RXZ524321 SHK524320:SHV524321 SRG524320:SRR524321 TBC524320:TBN524321 TKY524320:TLJ524321 TUU524320:TVF524321 UEQ524320:UFB524321 UOM524320:UOX524321 UYI524320:UYT524321 VIE524320:VIP524321 VSA524320:VSL524321 WBW524320:WCH524321 WLS524320:WMD524321 WVO524320:WVZ524321 G589856:R589857 JC589856:JN589857 SY589856:TJ589857 ACU589856:ADF589857 AMQ589856:ANB589857 AWM589856:AWX589857 BGI589856:BGT589857 BQE589856:BQP589857 CAA589856:CAL589857 CJW589856:CKH589857 CTS589856:CUD589857 DDO589856:DDZ589857 DNK589856:DNV589857 DXG589856:DXR589857 EHC589856:EHN589857 EQY589856:ERJ589857 FAU589856:FBF589857 FKQ589856:FLB589857 FUM589856:FUX589857 GEI589856:GET589857 GOE589856:GOP589857 GYA589856:GYL589857 HHW589856:HIH589857 HRS589856:HSD589857 IBO589856:IBZ589857 ILK589856:ILV589857 IVG589856:IVR589857 JFC589856:JFN589857 JOY589856:JPJ589857 JYU589856:JZF589857 KIQ589856:KJB589857 KSM589856:KSX589857 LCI589856:LCT589857 LME589856:LMP589857 LWA589856:LWL589857 MFW589856:MGH589857 MPS589856:MQD589857 MZO589856:MZZ589857 NJK589856:NJV589857 NTG589856:NTR589857 ODC589856:ODN589857 OMY589856:ONJ589857 OWU589856:OXF589857 PGQ589856:PHB589857 PQM589856:PQX589857 QAI589856:QAT589857 QKE589856:QKP589857 QUA589856:QUL589857 RDW589856:REH589857 RNS589856:ROD589857 RXO589856:RXZ589857 SHK589856:SHV589857 SRG589856:SRR589857 TBC589856:TBN589857 TKY589856:TLJ589857 TUU589856:TVF589857 UEQ589856:UFB589857 UOM589856:UOX589857 UYI589856:UYT589857 VIE589856:VIP589857 VSA589856:VSL589857 WBW589856:WCH589857 WLS589856:WMD589857 WVO589856:WVZ589857 G655392:R655393 JC655392:JN655393 SY655392:TJ655393 ACU655392:ADF655393 AMQ655392:ANB655393 AWM655392:AWX655393 BGI655392:BGT655393 BQE655392:BQP655393 CAA655392:CAL655393 CJW655392:CKH655393 CTS655392:CUD655393 DDO655392:DDZ655393 DNK655392:DNV655393 DXG655392:DXR655393 EHC655392:EHN655393 EQY655392:ERJ655393 FAU655392:FBF655393 FKQ655392:FLB655393 FUM655392:FUX655393 GEI655392:GET655393 GOE655392:GOP655393 GYA655392:GYL655393 HHW655392:HIH655393 HRS655392:HSD655393 IBO655392:IBZ655393 ILK655392:ILV655393 IVG655392:IVR655393 JFC655392:JFN655393 JOY655392:JPJ655393 JYU655392:JZF655393 KIQ655392:KJB655393 KSM655392:KSX655393 LCI655392:LCT655393 LME655392:LMP655393 LWA655392:LWL655393 MFW655392:MGH655393 MPS655392:MQD655393 MZO655392:MZZ655393 NJK655392:NJV655393 NTG655392:NTR655393 ODC655392:ODN655393 OMY655392:ONJ655393 OWU655392:OXF655393 PGQ655392:PHB655393 PQM655392:PQX655393 QAI655392:QAT655393 QKE655392:QKP655393 QUA655392:QUL655393 RDW655392:REH655393 RNS655392:ROD655393 RXO655392:RXZ655393 SHK655392:SHV655393 SRG655392:SRR655393 TBC655392:TBN655393 TKY655392:TLJ655393 TUU655392:TVF655393 UEQ655392:UFB655393 UOM655392:UOX655393 UYI655392:UYT655393 VIE655392:VIP655393 VSA655392:VSL655393 WBW655392:WCH655393 WLS655392:WMD655393 WVO655392:WVZ655393 G720928:R720929 JC720928:JN720929 SY720928:TJ720929 ACU720928:ADF720929 AMQ720928:ANB720929 AWM720928:AWX720929 BGI720928:BGT720929 BQE720928:BQP720929 CAA720928:CAL720929 CJW720928:CKH720929 CTS720928:CUD720929 DDO720928:DDZ720929 DNK720928:DNV720929 DXG720928:DXR720929 EHC720928:EHN720929 EQY720928:ERJ720929 FAU720928:FBF720929 FKQ720928:FLB720929 FUM720928:FUX720929 GEI720928:GET720929 GOE720928:GOP720929 GYA720928:GYL720929 HHW720928:HIH720929 HRS720928:HSD720929 IBO720928:IBZ720929 ILK720928:ILV720929 IVG720928:IVR720929 JFC720928:JFN720929 JOY720928:JPJ720929 JYU720928:JZF720929 KIQ720928:KJB720929 KSM720928:KSX720929 LCI720928:LCT720929 LME720928:LMP720929 LWA720928:LWL720929 MFW720928:MGH720929 MPS720928:MQD720929 MZO720928:MZZ720929 NJK720928:NJV720929 NTG720928:NTR720929 ODC720928:ODN720929 OMY720928:ONJ720929 OWU720928:OXF720929 PGQ720928:PHB720929 PQM720928:PQX720929 QAI720928:QAT720929 QKE720928:QKP720929 QUA720928:QUL720929 RDW720928:REH720929 RNS720928:ROD720929 RXO720928:RXZ720929 SHK720928:SHV720929 SRG720928:SRR720929 TBC720928:TBN720929 TKY720928:TLJ720929 TUU720928:TVF720929 UEQ720928:UFB720929 UOM720928:UOX720929 UYI720928:UYT720929 VIE720928:VIP720929 VSA720928:VSL720929 WBW720928:WCH720929 WLS720928:WMD720929 WVO720928:WVZ720929 G786464:R786465 JC786464:JN786465 SY786464:TJ786465 ACU786464:ADF786465 AMQ786464:ANB786465 AWM786464:AWX786465 BGI786464:BGT786465 BQE786464:BQP786465 CAA786464:CAL786465 CJW786464:CKH786465 CTS786464:CUD786465 DDO786464:DDZ786465 DNK786464:DNV786465 DXG786464:DXR786465 EHC786464:EHN786465 EQY786464:ERJ786465 FAU786464:FBF786465 FKQ786464:FLB786465 FUM786464:FUX786465 GEI786464:GET786465 GOE786464:GOP786465 GYA786464:GYL786465 HHW786464:HIH786465 HRS786464:HSD786465 IBO786464:IBZ786465 ILK786464:ILV786465 IVG786464:IVR786465 JFC786464:JFN786465 JOY786464:JPJ786465 JYU786464:JZF786465 KIQ786464:KJB786465 KSM786464:KSX786465 LCI786464:LCT786465 LME786464:LMP786465 LWA786464:LWL786465 MFW786464:MGH786465 MPS786464:MQD786465 MZO786464:MZZ786465 NJK786464:NJV786465 NTG786464:NTR786465 ODC786464:ODN786465 OMY786464:ONJ786465 OWU786464:OXF786465 PGQ786464:PHB786465 PQM786464:PQX786465 QAI786464:QAT786465 QKE786464:QKP786465 QUA786464:QUL786465 RDW786464:REH786465 RNS786464:ROD786465 RXO786464:RXZ786465 SHK786464:SHV786465 SRG786464:SRR786465 TBC786464:TBN786465 TKY786464:TLJ786465 TUU786464:TVF786465 UEQ786464:UFB786465 UOM786464:UOX786465 UYI786464:UYT786465 VIE786464:VIP786465 VSA786464:VSL786465 WBW786464:WCH786465 WLS786464:WMD786465 WVO786464:WVZ786465 G852000:R852001 JC852000:JN852001 SY852000:TJ852001 ACU852000:ADF852001 AMQ852000:ANB852001 AWM852000:AWX852001 BGI852000:BGT852001 BQE852000:BQP852001 CAA852000:CAL852001 CJW852000:CKH852001 CTS852000:CUD852001 DDO852000:DDZ852001 DNK852000:DNV852001 DXG852000:DXR852001 EHC852000:EHN852001 EQY852000:ERJ852001 FAU852000:FBF852001 FKQ852000:FLB852001 FUM852000:FUX852001 GEI852000:GET852001 GOE852000:GOP852001 GYA852000:GYL852001 HHW852000:HIH852001 HRS852000:HSD852001 IBO852000:IBZ852001 ILK852000:ILV852001 IVG852000:IVR852001 JFC852000:JFN852001 JOY852000:JPJ852001 JYU852000:JZF852001 KIQ852000:KJB852001 KSM852000:KSX852001 LCI852000:LCT852001 LME852000:LMP852001 LWA852000:LWL852001 MFW852000:MGH852001 MPS852000:MQD852001 MZO852000:MZZ852001 NJK852000:NJV852001 NTG852000:NTR852001 ODC852000:ODN852001 OMY852000:ONJ852001 OWU852000:OXF852001 PGQ852000:PHB852001 PQM852000:PQX852001 QAI852000:QAT852001 QKE852000:QKP852001 QUA852000:QUL852001 RDW852000:REH852001 RNS852000:ROD852001 RXO852000:RXZ852001 SHK852000:SHV852001 SRG852000:SRR852001 TBC852000:TBN852001 TKY852000:TLJ852001 TUU852000:TVF852001 UEQ852000:UFB852001 UOM852000:UOX852001 UYI852000:UYT852001 VIE852000:VIP852001 VSA852000:VSL852001 WBW852000:WCH852001 WLS852000:WMD852001 WVO852000:WVZ852001 G917536:R917537 JC917536:JN917537 SY917536:TJ917537 ACU917536:ADF917537 AMQ917536:ANB917537 AWM917536:AWX917537 BGI917536:BGT917537 BQE917536:BQP917537 CAA917536:CAL917537 CJW917536:CKH917537 CTS917536:CUD917537 DDO917536:DDZ917537 DNK917536:DNV917537 DXG917536:DXR917537 EHC917536:EHN917537 EQY917536:ERJ917537 FAU917536:FBF917537 FKQ917536:FLB917537 FUM917536:FUX917537 GEI917536:GET917537 GOE917536:GOP917537 GYA917536:GYL917537 HHW917536:HIH917537 HRS917536:HSD917537 IBO917536:IBZ917537 ILK917536:ILV917537 IVG917536:IVR917537 JFC917536:JFN917537 JOY917536:JPJ917537 JYU917536:JZF917537 KIQ917536:KJB917537 KSM917536:KSX917537 LCI917536:LCT917537 LME917536:LMP917537 LWA917536:LWL917537 MFW917536:MGH917537 MPS917536:MQD917537 MZO917536:MZZ917537 NJK917536:NJV917537 NTG917536:NTR917537 ODC917536:ODN917537 OMY917536:ONJ917537 OWU917536:OXF917537 PGQ917536:PHB917537 PQM917536:PQX917537 QAI917536:QAT917537 QKE917536:QKP917537 QUA917536:QUL917537 RDW917536:REH917537 RNS917536:ROD917537 RXO917536:RXZ917537 SHK917536:SHV917537 SRG917536:SRR917537 TBC917536:TBN917537 TKY917536:TLJ917537 TUU917536:TVF917537 UEQ917536:UFB917537 UOM917536:UOX917537 UYI917536:UYT917537 VIE917536:VIP917537 VSA917536:VSL917537 WBW917536:WCH917537 WLS917536:WMD917537 WVO917536:WVZ917537 G983072:R983073 JC983072:JN983073 SY983072:TJ983073 ACU983072:ADF983073 AMQ983072:ANB983073 AWM983072:AWX983073 BGI983072:BGT983073 BQE983072:BQP983073 CAA983072:CAL983073 CJW983072:CKH983073 CTS983072:CUD983073 DDO983072:DDZ983073 DNK983072:DNV983073 DXG983072:DXR983073 EHC983072:EHN983073 EQY983072:ERJ983073 FAU983072:FBF983073 FKQ983072:FLB983073 FUM983072:FUX983073 GEI983072:GET983073 GOE983072:GOP983073 GYA983072:GYL983073 HHW983072:HIH983073 HRS983072:HSD983073 IBO983072:IBZ983073 ILK983072:ILV983073 IVG983072:IVR983073 JFC983072:JFN983073 JOY983072:JPJ983073 JYU983072:JZF983073 KIQ983072:KJB983073 KSM983072:KSX983073 LCI983072:LCT983073 LME983072:LMP983073 LWA983072:LWL983073 MFW983072:MGH983073 MPS983072:MQD983073 MZO983072:MZZ983073 NJK983072:NJV983073 NTG983072:NTR983073 ODC983072:ODN983073 OMY983072:ONJ983073 OWU983072:OXF983073 PGQ983072:PHB983073 PQM983072:PQX983073 QAI983072:QAT983073 QKE983072:QKP983073 QUA983072:QUL983073 RDW983072:REH983073 RNS983072:ROD983073 RXO983072:RXZ983073 SHK983072:SHV983073 SRG983072:SRR983073 TBC983072:TBN983073 TKY983072:TLJ983073 TUU983072:TVF983073 UEQ983072:UFB983073 UOM983072:UOX983073 UYI983072:UYT983073 VIE983072:VIP983073 VSA983072:VSL983073 WBW983072:WCH983073 WLS983072:WMD983073" xr:uid="{173695E0-5654-4A25-A8EF-6BE943404D83}">
      <formula1>"New Installation, Major Alteration, Minor Alteration"</formula1>
    </dataValidation>
    <dataValidation type="list" allowBlank="1" showInputMessage="1" showErrorMessage="1" sqref="WWA983078:WWH983078 JO18:JV19 TK18:TR19 ADG18:ADN19 ANC18:ANJ19 AWY18:AXF19 BGU18:BHB19 BQQ18:BQX19 CAM18:CAT19 CKI18:CKP19 CUE18:CUL19 DEA18:DEH19 DNW18:DOD19 DXS18:DXZ19 EHO18:EHV19 ERK18:ERR19 FBG18:FBN19 FLC18:FLJ19 FUY18:FVF19 GEU18:GFB19 GOQ18:GOX19 GYM18:GYT19 HII18:HIP19 HSE18:HSL19 ICA18:ICH19 ILW18:IMD19 IVS18:IVZ19 JFO18:JFV19 JPK18:JPR19 JZG18:JZN19 KJC18:KJJ19 KSY18:KTF19 LCU18:LDB19 LMQ18:LMX19 LWM18:LWT19 MGI18:MGP19 MQE18:MQL19 NAA18:NAH19 NJW18:NKD19 NTS18:NTZ19 ODO18:ODV19 ONK18:ONR19 OXG18:OXN19 PHC18:PHJ19 PQY18:PRF19 QAU18:QBB19 QKQ18:QKX19 QUM18:QUT19 REI18:REP19 ROE18:ROL19 RYA18:RYH19 SHW18:SID19 SRS18:SRZ19 TBO18:TBV19 TLK18:TLR19 TVG18:TVN19 UFC18:UFJ19 UOY18:UPF19 UYU18:UZB19 VIQ18:VIX19 VSM18:VST19 WCI18:WCP19 WME18:WML19 WWA18:WWH19 S65574:Z65574 JO65574:JV65574 TK65574:TR65574 ADG65574:ADN65574 ANC65574:ANJ65574 AWY65574:AXF65574 BGU65574:BHB65574 BQQ65574:BQX65574 CAM65574:CAT65574 CKI65574:CKP65574 CUE65574:CUL65574 DEA65574:DEH65574 DNW65574:DOD65574 DXS65574:DXZ65574 EHO65574:EHV65574 ERK65574:ERR65574 FBG65574:FBN65574 FLC65574:FLJ65574 FUY65574:FVF65574 GEU65574:GFB65574 GOQ65574:GOX65574 GYM65574:GYT65574 HII65574:HIP65574 HSE65574:HSL65574 ICA65574:ICH65574 ILW65574:IMD65574 IVS65574:IVZ65574 JFO65574:JFV65574 JPK65574:JPR65574 JZG65574:JZN65574 KJC65574:KJJ65574 KSY65574:KTF65574 LCU65574:LDB65574 LMQ65574:LMX65574 LWM65574:LWT65574 MGI65574:MGP65574 MQE65574:MQL65574 NAA65574:NAH65574 NJW65574:NKD65574 NTS65574:NTZ65574 ODO65574:ODV65574 ONK65574:ONR65574 OXG65574:OXN65574 PHC65574:PHJ65574 PQY65574:PRF65574 QAU65574:QBB65574 QKQ65574:QKX65574 QUM65574:QUT65574 REI65574:REP65574 ROE65574:ROL65574 RYA65574:RYH65574 SHW65574:SID65574 SRS65574:SRZ65574 TBO65574:TBV65574 TLK65574:TLR65574 TVG65574:TVN65574 UFC65574:UFJ65574 UOY65574:UPF65574 UYU65574:UZB65574 VIQ65574:VIX65574 VSM65574:VST65574 WCI65574:WCP65574 WME65574:WML65574 WWA65574:WWH65574 S131110:Z131110 JO131110:JV131110 TK131110:TR131110 ADG131110:ADN131110 ANC131110:ANJ131110 AWY131110:AXF131110 BGU131110:BHB131110 BQQ131110:BQX131110 CAM131110:CAT131110 CKI131110:CKP131110 CUE131110:CUL131110 DEA131110:DEH131110 DNW131110:DOD131110 DXS131110:DXZ131110 EHO131110:EHV131110 ERK131110:ERR131110 FBG131110:FBN131110 FLC131110:FLJ131110 FUY131110:FVF131110 GEU131110:GFB131110 GOQ131110:GOX131110 GYM131110:GYT131110 HII131110:HIP131110 HSE131110:HSL131110 ICA131110:ICH131110 ILW131110:IMD131110 IVS131110:IVZ131110 JFO131110:JFV131110 JPK131110:JPR131110 JZG131110:JZN131110 KJC131110:KJJ131110 KSY131110:KTF131110 LCU131110:LDB131110 LMQ131110:LMX131110 LWM131110:LWT131110 MGI131110:MGP131110 MQE131110:MQL131110 NAA131110:NAH131110 NJW131110:NKD131110 NTS131110:NTZ131110 ODO131110:ODV131110 ONK131110:ONR131110 OXG131110:OXN131110 PHC131110:PHJ131110 PQY131110:PRF131110 QAU131110:QBB131110 QKQ131110:QKX131110 QUM131110:QUT131110 REI131110:REP131110 ROE131110:ROL131110 RYA131110:RYH131110 SHW131110:SID131110 SRS131110:SRZ131110 TBO131110:TBV131110 TLK131110:TLR131110 TVG131110:TVN131110 UFC131110:UFJ131110 UOY131110:UPF131110 UYU131110:UZB131110 VIQ131110:VIX131110 VSM131110:VST131110 WCI131110:WCP131110 WME131110:WML131110 WWA131110:WWH131110 S196646:Z196646 JO196646:JV196646 TK196646:TR196646 ADG196646:ADN196646 ANC196646:ANJ196646 AWY196646:AXF196646 BGU196646:BHB196646 BQQ196646:BQX196646 CAM196646:CAT196646 CKI196646:CKP196646 CUE196646:CUL196646 DEA196646:DEH196646 DNW196646:DOD196646 DXS196646:DXZ196646 EHO196646:EHV196646 ERK196646:ERR196646 FBG196646:FBN196646 FLC196646:FLJ196646 FUY196646:FVF196646 GEU196646:GFB196646 GOQ196646:GOX196646 GYM196646:GYT196646 HII196646:HIP196646 HSE196646:HSL196646 ICA196646:ICH196646 ILW196646:IMD196646 IVS196646:IVZ196646 JFO196646:JFV196646 JPK196646:JPR196646 JZG196646:JZN196646 KJC196646:KJJ196646 KSY196646:KTF196646 LCU196646:LDB196646 LMQ196646:LMX196646 LWM196646:LWT196646 MGI196646:MGP196646 MQE196646:MQL196646 NAA196646:NAH196646 NJW196646:NKD196646 NTS196646:NTZ196646 ODO196646:ODV196646 ONK196646:ONR196646 OXG196646:OXN196646 PHC196646:PHJ196646 PQY196646:PRF196646 QAU196646:QBB196646 QKQ196646:QKX196646 QUM196646:QUT196646 REI196646:REP196646 ROE196646:ROL196646 RYA196646:RYH196646 SHW196646:SID196646 SRS196646:SRZ196646 TBO196646:TBV196646 TLK196646:TLR196646 TVG196646:TVN196646 UFC196646:UFJ196646 UOY196646:UPF196646 UYU196646:UZB196646 VIQ196646:VIX196646 VSM196646:VST196646 WCI196646:WCP196646 WME196646:WML196646 WWA196646:WWH196646 S262182:Z262182 JO262182:JV262182 TK262182:TR262182 ADG262182:ADN262182 ANC262182:ANJ262182 AWY262182:AXF262182 BGU262182:BHB262182 BQQ262182:BQX262182 CAM262182:CAT262182 CKI262182:CKP262182 CUE262182:CUL262182 DEA262182:DEH262182 DNW262182:DOD262182 DXS262182:DXZ262182 EHO262182:EHV262182 ERK262182:ERR262182 FBG262182:FBN262182 FLC262182:FLJ262182 FUY262182:FVF262182 GEU262182:GFB262182 GOQ262182:GOX262182 GYM262182:GYT262182 HII262182:HIP262182 HSE262182:HSL262182 ICA262182:ICH262182 ILW262182:IMD262182 IVS262182:IVZ262182 JFO262182:JFV262182 JPK262182:JPR262182 JZG262182:JZN262182 KJC262182:KJJ262182 KSY262182:KTF262182 LCU262182:LDB262182 LMQ262182:LMX262182 LWM262182:LWT262182 MGI262182:MGP262182 MQE262182:MQL262182 NAA262182:NAH262182 NJW262182:NKD262182 NTS262182:NTZ262182 ODO262182:ODV262182 ONK262182:ONR262182 OXG262182:OXN262182 PHC262182:PHJ262182 PQY262182:PRF262182 QAU262182:QBB262182 QKQ262182:QKX262182 QUM262182:QUT262182 REI262182:REP262182 ROE262182:ROL262182 RYA262182:RYH262182 SHW262182:SID262182 SRS262182:SRZ262182 TBO262182:TBV262182 TLK262182:TLR262182 TVG262182:TVN262182 UFC262182:UFJ262182 UOY262182:UPF262182 UYU262182:UZB262182 VIQ262182:VIX262182 VSM262182:VST262182 WCI262182:WCP262182 WME262182:WML262182 WWA262182:WWH262182 S327718:Z327718 JO327718:JV327718 TK327718:TR327718 ADG327718:ADN327718 ANC327718:ANJ327718 AWY327718:AXF327718 BGU327718:BHB327718 BQQ327718:BQX327718 CAM327718:CAT327718 CKI327718:CKP327718 CUE327718:CUL327718 DEA327718:DEH327718 DNW327718:DOD327718 DXS327718:DXZ327718 EHO327718:EHV327718 ERK327718:ERR327718 FBG327718:FBN327718 FLC327718:FLJ327718 FUY327718:FVF327718 GEU327718:GFB327718 GOQ327718:GOX327718 GYM327718:GYT327718 HII327718:HIP327718 HSE327718:HSL327718 ICA327718:ICH327718 ILW327718:IMD327718 IVS327718:IVZ327718 JFO327718:JFV327718 JPK327718:JPR327718 JZG327718:JZN327718 KJC327718:KJJ327718 KSY327718:KTF327718 LCU327718:LDB327718 LMQ327718:LMX327718 LWM327718:LWT327718 MGI327718:MGP327718 MQE327718:MQL327718 NAA327718:NAH327718 NJW327718:NKD327718 NTS327718:NTZ327718 ODO327718:ODV327718 ONK327718:ONR327718 OXG327718:OXN327718 PHC327718:PHJ327718 PQY327718:PRF327718 QAU327718:QBB327718 QKQ327718:QKX327718 QUM327718:QUT327718 REI327718:REP327718 ROE327718:ROL327718 RYA327718:RYH327718 SHW327718:SID327718 SRS327718:SRZ327718 TBO327718:TBV327718 TLK327718:TLR327718 TVG327718:TVN327718 UFC327718:UFJ327718 UOY327718:UPF327718 UYU327718:UZB327718 VIQ327718:VIX327718 VSM327718:VST327718 WCI327718:WCP327718 WME327718:WML327718 WWA327718:WWH327718 S393254:Z393254 JO393254:JV393254 TK393254:TR393254 ADG393254:ADN393254 ANC393254:ANJ393254 AWY393254:AXF393254 BGU393254:BHB393254 BQQ393254:BQX393254 CAM393254:CAT393254 CKI393254:CKP393254 CUE393254:CUL393254 DEA393254:DEH393254 DNW393254:DOD393254 DXS393254:DXZ393254 EHO393254:EHV393254 ERK393254:ERR393254 FBG393254:FBN393254 FLC393254:FLJ393254 FUY393254:FVF393254 GEU393254:GFB393254 GOQ393254:GOX393254 GYM393254:GYT393254 HII393254:HIP393254 HSE393254:HSL393254 ICA393254:ICH393254 ILW393254:IMD393254 IVS393254:IVZ393254 JFO393254:JFV393254 JPK393254:JPR393254 JZG393254:JZN393254 KJC393254:KJJ393254 KSY393254:KTF393254 LCU393254:LDB393254 LMQ393254:LMX393254 LWM393254:LWT393254 MGI393254:MGP393254 MQE393254:MQL393254 NAA393254:NAH393254 NJW393254:NKD393254 NTS393254:NTZ393254 ODO393254:ODV393254 ONK393254:ONR393254 OXG393254:OXN393254 PHC393254:PHJ393254 PQY393254:PRF393254 QAU393254:QBB393254 QKQ393254:QKX393254 QUM393254:QUT393254 REI393254:REP393254 ROE393254:ROL393254 RYA393254:RYH393254 SHW393254:SID393254 SRS393254:SRZ393254 TBO393254:TBV393254 TLK393254:TLR393254 TVG393254:TVN393254 UFC393254:UFJ393254 UOY393254:UPF393254 UYU393254:UZB393254 VIQ393254:VIX393254 VSM393254:VST393254 WCI393254:WCP393254 WME393254:WML393254 WWA393254:WWH393254 S458790:Z458790 JO458790:JV458790 TK458790:TR458790 ADG458790:ADN458790 ANC458790:ANJ458790 AWY458790:AXF458790 BGU458790:BHB458790 BQQ458790:BQX458790 CAM458790:CAT458790 CKI458790:CKP458790 CUE458790:CUL458790 DEA458790:DEH458790 DNW458790:DOD458790 DXS458790:DXZ458790 EHO458790:EHV458790 ERK458790:ERR458790 FBG458790:FBN458790 FLC458790:FLJ458790 FUY458790:FVF458790 GEU458790:GFB458790 GOQ458790:GOX458790 GYM458790:GYT458790 HII458790:HIP458790 HSE458790:HSL458790 ICA458790:ICH458790 ILW458790:IMD458790 IVS458790:IVZ458790 JFO458790:JFV458790 JPK458790:JPR458790 JZG458790:JZN458790 KJC458790:KJJ458790 KSY458790:KTF458790 LCU458790:LDB458790 LMQ458790:LMX458790 LWM458790:LWT458790 MGI458790:MGP458790 MQE458790:MQL458790 NAA458790:NAH458790 NJW458790:NKD458790 NTS458790:NTZ458790 ODO458790:ODV458790 ONK458790:ONR458790 OXG458790:OXN458790 PHC458790:PHJ458790 PQY458790:PRF458790 QAU458790:QBB458790 QKQ458790:QKX458790 QUM458790:QUT458790 REI458790:REP458790 ROE458790:ROL458790 RYA458790:RYH458790 SHW458790:SID458790 SRS458790:SRZ458790 TBO458790:TBV458790 TLK458790:TLR458790 TVG458790:TVN458790 UFC458790:UFJ458790 UOY458790:UPF458790 UYU458790:UZB458790 VIQ458790:VIX458790 VSM458790:VST458790 WCI458790:WCP458790 WME458790:WML458790 WWA458790:WWH458790 S524326:Z524326 JO524326:JV524326 TK524326:TR524326 ADG524326:ADN524326 ANC524326:ANJ524326 AWY524326:AXF524326 BGU524326:BHB524326 BQQ524326:BQX524326 CAM524326:CAT524326 CKI524326:CKP524326 CUE524326:CUL524326 DEA524326:DEH524326 DNW524326:DOD524326 DXS524326:DXZ524326 EHO524326:EHV524326 ERK524326:ERR524326 FBG524326:FBN524326 FLC524326:FLJ524326 FUY524326:FVF524326 GEU524326:GFB524326 GOQ524326:GOX524326 GYM524326:GYT524326 HII524326:HIP524326 HSE524326:HSL524326 ICA524326:ICH524326 ILW524326:IMD524326 IVS524326:IVZ524326 JFO524326:JFV524326 JPK524326:JPR524326 JZG524326:JZN524326 KJC524326:KJJ524326 KSY524326:KTF524326 LCU524326:LDB524326 LMQ524326:LMX524326 LWM524326:LWT524326 MGI524326:MGP524326 MQE524326:MQL524326 NAA524326:NAH524326 NJW524326:NKD524326 NTS524326:NTZ524326 ODO524326:ODV524326 ONK524326:ONR524326 OXG524326:OXN524326 PHC524326:PHJ524326 PQY524326:PRF524326 QAU524326:QBB524326 QKQ524326:QKX524326 QUM524326:QUT524326 REI524326:REP524326 ROE524326:ROL524326 RYA524326:RYH524326 SHW524326:SID524326 SRS524326:SRZ524326 TBO524326:TBV524326 TLK524326:TLR524326 TVG524326:TVN524326 UFC524326:UFJ524326 UOY524326:UPF524326 UYU524326:UZB524326 VIQ524326:VIX524326 VSM524326:VST524326 WCI524326:WCP524326 WME524326:WML524326 WWA524326:WWH524326 S589862:Z589862 JO589862:JV589862 TK589862:TR589862 ADG589862:ADN589862 ANC589862:ANJ589862 AWY589862:AXF589862 BGU589862:BHB589862 BQQ589862:BQX589862 CAM589862:CAT589862 CKI589862:CKP589862 CUE589862:CUL589862 DEA589862:DEH589862 DNW589862:DOD589862 DXS589862:DXZ589862 EHO589862:EHV589862 ERK589862:ERR589862 FBG589862:FBN589862 FLC589862:FLJ589862 FUY589862:FVF589862 GEU589862:GFB589862 GOQ589862:GOX589862 GYM589862:GYT589862 HII589862:HIP589862 HSE589862:HSL589862 ICA589862:ICH589862 ILW589862:IMD589862 IVS589862:IVZ589862 JFO589862:JFV589862 JPK589862:JPR589862 JZG589862:JZN589862 KJC589862:KJJ589862 KSY589862:KTF589862 LCU589862:LDB589862 LMQ589862:LMX589862 LWM589862:LWT589862 MGI589862:MGP589862 MQE589862:MQL589862 NAA589862:NAH589862 NJW589862:NKD589862 NTS589862:NTZ589862 ODO589862:ODV589862 ONK589862:ONR589862 OXG589862:OXN589862 PHC589862:PHJ589862 PQY589862:PRF589862 QAU589862:QBB589862 QKQ589862:QKX589862 QUM589862:QUT589862 REI589862:REP589862 ROE589862:ROL589862 RYA589862:RYH589862 SHW589862:SID589862 SRS589862:SRZ589862 TBO589862:TBV589862 TLK589862:TLR589862 TVG589862:TVN589862 UFC589862:UFJ589862 UOY589862:UPF589862 UYU589862:UZB589862 VIQ589862:VIX589862 VSM589862:VST589862 WCI589862:WCP589862 WME589862:WML589862 WWA589862:WWH589862 S655398:Z655398 JO655398:JV655398 TK655398:TR655398 ADG655398:ADN655398 ANC655398:ANJ655398 AWY655398:AXF655398 BGU655398:BHB655398 BQQ655398:BQX655398 CAM655398:CAT655398 CKI655398:CKP655398 CUE655398:CUL655398 DEA655398:DEH655398 DNW655398:DOD655398 DXS655398:DXZ655398 EHO655398:EHV655398 ERK655398:ERR655398 FBG655398:FBN655398 FLC655398:FLJ655398 FUY655398:FVF655398 GEU655398:GFB655398 GOQ655398:GOX655398 GYM655398:GYT655398 HII655398:HIP655398 HSE655398:HSL655398 ICA655398:ICH655398 ILW655398:IMD655398 IVS655398:IVZ655398 JFO655398:JFV655398 JPK655398:JPR655398 JZG655398:JZN655398 KJC655398:KJJ655398 KSY655398:KTF655398 LCU655398:LDB655398 LMQ655398:LMX655398 LWM655398:LWT655398 MGI655398:MGP655398 MQE655398:MQL655398 NAA655398:NAH655398 NJW655398:NKD655398 NTS655398:NTZ655398 ODO655398:ODV655398 ONK655398:ONR655398 OXG655398:OXN655398 PHC655398:PHJ655398 PQY655398:PRF655398 QAU655398:QBB655398 QKQ655398:QKX655398 QUM655398:QUT655398 REI655398:REP655398 ROE655398:ROL655398 RYA655398:RYH655398 SHW655398:SID655398 SRS655398:SRZ655398 TBO655398:TBV655398 TLK655398:TLR655398 TVG655398:TVN655398 UFC655398:UFJ655398 UOY655398:UPF655398 UYU655398:UZB655398 VIQ655398:VIX655398 VSM655398:VST655398 WCI655398:WCP655398 WME655398:WML655398 WWA655398:WWH655398 S720934:Z720934 JO720934:JV720934 TK720934:TR720934 ADG720934:ADN720934 ANC720934:ANJ720934 AWY720934:AXF720934 BGU720934:BHB720934 BQQ720934:BQX720934 CAM720934:CAT720934 CKI720934:CKP720934 CUE720934:CUL720934 DEA720934:DEH720934 DNW720934:DOD720934 DXS720934:DXZ720934 EHO720934:EHV720934 ERK720934:ERR720934 FBG720934:FBN720934 FLC720934:FLJ720934 FUY720934:FVF720934 GEU720934:GFB720934 GOQ720934:GOX720934 GYM720934:GYT720934 HII720934:HIP720934 HSE720934:HSL720934 ICA720934:ICH720934 ILW720934:IMD720934 IVS720934:IVZ720934 JFO720934:JFV720934 JPK720934:JPR720934 JZG720934:JZN720934 KJC720934:KJJ720934 KSY720934:KTF720934 LCU720934:LDB720934 LMQ720934:LMX720934 LWM720934:LWT720934 MGI720934:MGP720934 MQE720934:MQL720934 NAA720934:NAH720934 NJW720934:NKD720934 NTS720934:NTZ720934 ODO720934:ODV720934 ONK720934:ONR720934 OXG720934:OXN720934 PHC720934:PHJ720934 PQY720934:PRF720934 QAU720934:QBB720934 QKQ720934:QKX720934 QUM720934:QUT720934 REI720934:REP720934 ROE720934:ROL720934 RYA720934:RYH720934 SHW720934:SID720934 SRS720934:SRZ720934 TBO720934:TBV720934 TLK720934:TLR720934 TVG720934:TVN720934 UFC720934:UFJ720934 UOY720934:UPF720934 UYU720934:UZB720934 VIQ720934:VIX720934 VSM720934:VST720934 WCI720934:WCP720934 WME720934:WML720934 WWA720934:WWH720934 S786470:Z786470 JO786470:JV786470 TK786470:TR786470 ADG786470:ADN786470 ANC786470:ANJ786470 AWY786470:AXF786470 BGU786470:BHB786470 BQQ786470:BQX786470 CAM786470:CAT786470 CKI786470:CKP786470 CUE786470:CUL786470 DEA786470:DEH786470 DNW786470:DOD786470 DXS786470:DXZ786470 EHO786470:EHV786470 ERK786470:ERR786470 FBG786470:FBN786470 FLC786470:FLJ786470 FUY786470:FVF786470 GEU786470:GFB786470 GOQ786470:GOX786470 GYM786470:GYT786470 HII786470:HIP786470 HSE786470:HSL786470 ICA786470:ICH786470 ILW786470:IMD786470 IVS786470:IVZ786470 JFO786470:JFV786470 JPK786470:JPR786470 JZG786470:JZN786470 KJC786470:KJJ786470 KSY786470:KTF786470 LCU786470:LDB786470 LMQ786470:LMX786470 LWM786470:LWT786470 MGI786470:MGP786470 MQE786470:MQL786470 NAA786470:NAH786470 NJW786470:NKD786470 NTS786470:NTZ786470 ODO786470:ODV786470 ONK786470:ONR786470 OXG786470:OXN786470 PHC786470:PHJ786470 PQY786470:PRF786470 QAU786470:QBB786470 QKQ786470:QKX786470 QUM786470:QUT786470 REI786470:REP786470 ROE786470:ROL786470 RYA786470:RYH786470 SHW786470:SID786470 SRS786470:SRZ786470 TBO786470:TBV786470 TLK786470:TLR786470 TVG786470:TVN786470 UFC786470:UFJ786470 UOY786470:UPF786470 UYU786470:UZB786470 VIQ786470:VIX786470 VSM786470:VST786470 WCI786470:WCP786470 WME786470:WML786470 WWA786470:WWH786470 S852006:Z852006 JO852006:JV852006 TK852006:TR852006 ADG852006:ADN852006 ANC852006:ANJ852006 AWY852006:AXF852006 BGU852006:BHB852006 BQQ852006:BQX852006 CAM852006:CAT852006 CKI852006:CKP852006 CUE852006:CUL852006 DEA852006:DEH852006 DNW852006:DOD852006 DXS852006:DXZ852006 EHO852006:EHV852006 ERK852006:ERR852006 FBG852006:FBN852006 FLC852006:FLJ852006 FUY852006:FVF852006 GEU852006:GFB852006 GOQ852006:GOX852006 GYM852006:GYT852006 HII852006:HIP852006 HSE852006:HSL852006 ICA852006:ICH852006 ILW852006:IMD852006 IVS852006:IVZ852006 JFO852006:JFV852006 JPK852006:JPR852006 JZG852006:JZN852006 KJC852006:KJJ852006 KSY852006:KTF852006 LCU852006:LDB852006 LMQ852006:LMX852006 LWM852006:LWT852006 MGI852006:MGP852006 MQE852006:MQL852006 NAA852006:NAH852006 NJW852006:NKD852006 NTS852006:NTZ852006 ODO852006:ODV852006 ONK852006:ONR852006 OXG852006:OXN852006 PHC852006:PHJ852006 PQY852006:PRF852006 QAU852006:QBB852006 QKQ852006:QKX852006 QUM852006:QUT852006 REI852006:REP852006 ROE852006:ROL852006 RYA852006:RYH852006 SHW852006:SID852006 SRS852006:SRZ852006 TBO852006:TBV852006 TLK852006:TLR852006 TVG852006:TVN852006 UFC852006:UFJ852006 UOY852006:UPF852006 UYU852006:UZB852006 VIQ852006:VIX852006 VSM852006:VST852006 WCI852006:WCP852006 WME852006:WML852006 WWA852006:WWH852006 S917542:Z917542 JO917542:JV917542 TK917542:TR917542 ADG917542:ADN917542 ANC917542:ANJ917542 AWY917542:AXF917542 BGU917542:BHB917542 BQQ917542:BQX917542 CAM917542:CAT917542 CKI917542:CKP917542 CUE917542:CUL917542 DEA917542:DEH917542 DNW917542:DOD917542 DXS917542:DXZ917542 EHO917542:EHV917542 ERK917542:ERR917542 FBG917542:FBN917542 FLC917542:FLJ917542 FUY917542:FVF917542 GEU917542:GFB917542 GOQ917542:GOX917542 GYM917542:GYT917542 HII917542:HIP917542 HSE917542:HSL917542 ICA917542:ICH917542 ILW917542:IMD917542 IVS917542:IVZ917542 JFO917542:JFV917542 JPK917542:JPR917542 JZG917542:JZN917542 KJC917542:KJJ917542 KSY917542:KTF917542 LCU917542:LDB917542 LMQ917542:LMX917542 LWM917542:LWT917542 MGI917542:MGP917542 MQE917542:MQL917542 NAA917542:NAH917542 NJW917542:NKD917542 NTS917542:NTZ917542 ODO917542:ODV917542 ONK917542:ONR917542 OXG917542:OXN917542 PHC917542:PHJ917542 PQY917542:PRF917542 QAU917542:QBB917542 QKQ917542:QKX917542 QUM917542:QUT917542 REI917542:REP917542 ROE917542:ROL917542 RYA917542:RYH917542 SHW917542:SID917542 SRS917542:SRZ917542 TBO917542:TBV917542 TLK917542:TLR917542 TVG917542:TVN917542 UFC917542:UFJ917542 UOY917542:UPF917542 UYU917542:UZB917542 VIQ917542:VIX917542 VSM917542:VST917542 WCI917542:WCP917542 WME917542:WML917542 WWA917542:WWH917542 S983078:Z983078 JO983078:JV983078 TK983078:TR983078 ADG983078:ADN983078 ANC983078:ANJ983078 AWY983078:AXF983078 BGU983078:BHB983078 BQQ983078:BQX983078 CAM983078:CAT983078 CKI983078:CKP983078 CUE983078:CUL983078 DEA983078:DEH983078 DNW983078:DOD983078 DXS983078:DXZ983078 EHO983078:EHV983078 ERK983078:ERR983078 FBG983078:FBN983078 FLC983078:FLJ983078 FUY983078:FVF983078 GEU983078:GFB983078 GOQ983078:GOX983078 GYM983078:GYT983078 HII983078:HIP983078 HSE983078:HSL983078 ICA983078:ICH983078 ILW983078:IMD983078 IVS983078:IVZ983078 JFO983078:JFV983078 JPK983078:JPR983078 JZG983078:JZN983078 KJC983078:KJJ983078 KSY983078:KTF983078 LCU983078:LDB983078 LMQ983078:LMX983078 LWM983078:LWT983078 MGI983078:MGP983078 MQE983078:MQL983078 NAA983078:NAH983078 NJW983078:NKD983078 NTS983078:NTZ983078 ODO983078:ODV983078 ONK983078:ONR983078 OXG983078:OXN983078 PHC983078:PHJ983078 PQY983078:PRF983078 QAU983078:QBB983078 QKQ983078:QKX983078 QUM983078:QUT983078 REI983078:REP983078 ROE983078:ROL983078 RYA983078:RYH983078 SHW983078:SID983078 SRS983078:SRZ983078 TBO983078:TBV983078 TLK983078:TLR983078 TVG983078:TVN983078 UFC983078:UFJ983078 UOY983078:UPF983078 UYU983078:UZB983078 VIQ983078:VIX983078 VSM983078:VST983078 WCI983078:WCP983078 WME983078:WML983078 S18:Y18" xr:uid="{D943CB93-2EFD-41D1-BF85-5B26423B11BD}">
      <formula1>"Single speed, two speed, variable speed"</formula1>
    </dataValidation>
    <dataValidation type="list" allowBlank="1" showInputMessage="1" showErrorMessage="1" promptTitle="Select from list" sqref="S66 JO66 TK66 ADG66 ANC66 AWY66 BGU66 BQQ66 CAM66 CKI66 CUE66 DEA66 DNW66 DXS66 EHO66 ERK66 FBG66 FLC66 FUY66 GEU66 GOQ66 GYM66 HII66 HSE66 ICA66 ILW66 IVS66 JFO66 JPK66 JZG66 KJC66 KSY66 LCU66 LMQ66 LWM66 MGI66 MQE66 NAA66 NJW66 NTS66 ODO66 ONK66 OXG66 PHC66 PQY66 QAU66 QKQ66 QUM66 REI66 ROE66 RYA66 SHW66 SRS66 TBO66 TLK66 TVG66 UFC66 UOY66 UYU66 VIQ66 VSM66 WCI66 WME66 WWA66 S65608 JO65608 TK65608 ADG65608 ANC65608 AWY65608 BGU65608 BQQ65608 CAM65608 CKI65608 CUE65608 DEA65608 DNW65608 DXS65608 EHO65608 ERK65608 FBG65608 FLC65608 FUY65608 GEU65608 GOQ65608 GYM65608 HII65608 HSE65608 ICA65608 ILW65608 IVS65608 JFO65608 JPK65608 JZG65608 KJC65608 KSY65608 LCU65608 LMQ65608 LWM65608 MGI65608 MQE65608 NAA65608 NJW65608 NTS65608 ODO65608 ONK65608 OXG65608 PHC65608 PQY65608 QAU65608 QKQ65608 QUM65608 REI65608 ROE65608 RYA65608 SHW65608 SRS65608 TBO65608 TLK65608 TVG65608 UFC65608 UOY65608 UYU65608 VIQ65608 VSM65608 WCI65608 WME65608 WWA65608 S131144 JO131144 TK131144 ADG131144 ANC131144 AWY131144 BGU131144 BQQ131144 CAM131144 CKI131144 CUE131144 DEA131144 DNW131144 DXS131144 EHO131144 ERK131144 FBG131144 FLC131144 FUY131144 GEU131144 GOQ131144 GYM131144 HII131144 HSE131144 ICA131144 ILW131144 IVS131144 JFO131144 JPK131144 JZG131144 KJC131144 KSY131144 LCU131144 LMQ131144 LWM131144 MGI131144 MQE131144 NAA131144 NJW131144 NTS131144 ODO131144 ONK131144 OXG131144 PHC131144 PQY131144 QAU131144 QKQ131144 QUM131144 REI131144 ROE131144 RYA131144 SHW131144 SRS131144 TBO131144 TLK131144 TVG131144 UFC131144 UOY131144 UYU131144 VIQ131144 VSM131144 WCI131144 WME131144 WWA131144 S196680 JO196680 TK196680 ADG196680 ANC196680 AWY196680 BGU196680 BQQ196680 CAM196680 CKI196680 CUE196680 DEA196680 DNW196680 DXS196680 EHO196680 ERK196680 FBG196680 FLC196680 FUY196680 GEU196680 GOQ196680 GYM196680 HII196680 HSE196680 ICA196680 ILW196680 IVS196680 JFO196680 JPK196680 JZG196680 KJC196680 KSY196680 LCU196680 LMQ196680 LWM196680 MGI196680 MQE196680 NAA196680 NJW196680 NTS196680 ODO196680 ONK196680 OXG196680 PHC196680 PQY196680 QAU196680 QKQ196680 QUM196680 REI196680 ROE196680 RYA196680 SHW196680 SRS196680 TBO196680 TLK196680 TVG196680 UFC196680 UOY196680 UYU196680 VIQ196680 VSM196680 WCI196680 WME196680 WWA196680 S262216 JO262216 TK262216 ADG262216 ANC262216 AWY262216 BGU262216 BQQ262216 CAM262216 CKI262216 CUE262216 DEA262216 DNW262216 DXS262216 EHO262216 ERK262216 FBG262216 FLC262216 FUY262216 GEU262216 GOQ262216 GYM262216 HII262216 HSE262216 ICA262216 ILW262216 IVS262216 JFO262216 JPK262216 JZG262216 KJC262216 KSY262216 LCU262216 LMQ262216 LWM262216 MGI262216 MQE262216 NAA262216 NJW262216 NTS262216 ODO262216 ONK262216 OXG262216 PHC262216 PQY262216 QAU262216 QKQ262216 QUM262216 REI262216 ROE262216 RYA262216 SHW262216 SRS262216 TBO262216 TLK262216 TVG262216 UFC262216 UOY262216 UYU262216 VIQ262216 VSM262216 WCI262216 WME262216 WWA262216 S327752 JO327752 TK327752 ADG327752 ANC327752 AWY327752 BGU327752 BQQ327752 CAM327752 CKI327752 CUE327752 DEA327752 DNW327752 DXS327752 EHO327752 ERK327752 FBG327752 FLC327752 FUY327752 GEU327752 GOQ327752 GYM327752 HII327752 HSE327752 ICA327752 ILW327752 IVS327752 JFO327752 JPK327752 JZG327752 KJC327752 KSY327752 LCU327752 LMQ327752 LWM327752 MGI327752 MQE327752 NAA327752 NJW327752 NTS327752 ODO327752 ONK327752 OXG327752 PHC327752 PQY327752 QAU327752 QKQ327752 QUM327752 REI327752 ROE327752 RYA327752 SHW327752 SRS327752 TBO327752 TLK327752 TVG327752 UFC327752 UOY327752 UYU327752 VIQ327752 VSM327752 WCI327752 WME327752 WWA327752 S393288 JO393288 TK393288 ADG393288 ANC393288 AWY393288 BGU393288 BQQ393288 CAM393288 CKI393288 CUE393288 DEA393288 DNW393288 DXS393288 EHO393288 ERK393288 FBG393288 FLC393288 FUY393288 GEU393288 GOQ393288 GYM393288 HII393288 HSE393288 ICA393288 ILW393288 IVS393288 JFO393288 JPK393288 JZG393288 KJC393288 KSY393288 LCU393288 LMQ393288 LWM393288 MGI393288 MQE393288 NAA393288 NJW393288 NTS393288 ODO393288 ONK393288 OXG393288 PHC393288 PQY393288 QAU393288 QKQ393288 QUM393288 REI393288 ROE393288 RYA393288 SHW393288 SRS393288 TBO393288 TLK393288 TVG393288 UFC393288 UOY393288 UYU393288 VIQ393288 VSM393288 WCI393288 WME393288 WWA393288 S458824 JO458824 TK458824 ADG458824 ANC458824 AWY458824 BGU458824 BQQ458824 CAM458824 CKI458824 CUE458824 DEA458824 DNW458824 DXS458824 EHO458824 ERK458824 FBG458824 FLC458824 FUY458824 GEU458824 GOQ458824 GYM458824 HII458824 HSE458824 ICA458824 ILW458824 IVS458824 JFO458824 JPK458824 JZG458824 KJC458824 KSY458824 LCU458824 LMQ458824 LWM458824 MGI458824 MQE458824 NAA458824 NJW458824 NTS458824 ODO458824 ONK458824 OXG458824 PHC458824 PQY458824 QAU458824 QKQ458824 QUM458824 REI458824 ROE458824 RYA458824 SHW458824 SRS458824 TBO458824 TLK458824 TVG458824 UFC458824 UOY458824 UYU458824 VIQ458824 VSM458824 WCI458824 WME458824 WWA458824 S524360 JO524360 TK524360 ADG524360 ANC524360 AWY524360 BGU524360 BQQ524360 CAM524360 CKI524360 CUE524360 DEA524360 DNW524360 DXS524360 EHO524360 ERK524360 FBG524360 FLC524360 FUY524360 GEU524360 GOQ524360 GYM524360 HII524360 HSE524360 ICA524360 ILW524360 IVS524360 JFO524360 JPK524360 JZG524360 KJC524360 KSY524360 LCU524360 LMQ524360 LWM524360 MGI524360 MQE524360 NAA524360 NJW524360 NTS524360 ODO524360 ONK524360 OXG524360 PHC524360 PQY524360 QAU524360 QKQ524360 QUM524360 REI524360 ROE524360 RYA524360 SHW524360 SRS524360 TBO524360 TLK524360 TVG524360 UFC524360 UOY524360 UYU524360 VIQ524360 VSM524360 WCI524360 WME524360 WWA524360 S589896 JO589896 TK589896 ADG589896 ANC589896 AWY589896 BGU589896 BQQ589896 CAM589896 CKI589896 CUE589896 DEA589896 DNW589896 DXS589896 EHO589896 ERK589896 FBG589896 FLC589896 FUY589896 GEU589896 GOQ589896 GYM589896 HII589896 HSE589896 ICA589896 ILW589896 IVS589896 JFO589896 JPK589896 JZG589896 KJC589896 KSY589896 LCU589896 LMQ589896 LWM589896 MGI589896 MQE589896 NAA589896 NJW589896 NTS589896 ODO589896 ONK589896 OXG589896 PHC589896 PQY589896 QAU589896 QKQ589896 QUM589896 REI589896 ROE589896 RYA589896 SHW589896 SRS589896 TBO589896 TLK589896 TVG589896 UFC589896 UOY589896 UYU589896 VIQ589896 VSM589896 WCI589896 WME589896 WWA589896 S655432 JO655432 TK655432 ADG655432 ANC655432 AWY655432 BGU655432 BQQ655432 CAM655432 CKI655432 CUE655432 DEA655432 DNW655432 DXS655432 EHO655432 ERK655432 FBG655432 FLC655432 FUY655432 GEU655432 GOQ655432 GYM655432 HII655432 HSE655432 ICA655432 ILW655432 IVS655432 JFO655432 JPK655432 JZG655432 KJC655432 KSY655432 LCU655432 LMQ655432 LWM655432 MGI655432 MQE655432 NAA655432 NJW655432 NTS655432 ODO655432 ONK655432 OXG655432 PHC655432 PQY655432 QAU655432 QKQ655432 QUM655432 REI655432 ROE655432 RYA655432 SHW655432 SRS655432 TBO655432 TLK655432 TVG655432 UFC655432 UOY655432 UYU655432 VIQ655432 VSM655432 WCI655432 WME655432 WWA655432 S720968 JO720968 TK720968 ADG720968 ANC720968 AWY720968 BGU720968 BQQ720968 CAM720968 CKI720968 CUE720968 DEA720968 DNW720968 DXS720968 EHO720968 ERK720968 FBG720968 FLC720968 FUY720968 GEU720968 GOQ720968 GYM720968 HII720968 HSE720968 ICA720968 ILW720968 IVS720968 JFO720968 JPK720968 JZG720968 KJC720968 KSY720968 LCU720968 LMQ720968 LWM720968 MGI720968 MQE720968 NAA720968 NJW720968 NTS720968 ODO720968 ONK720968 OXG720968 PHC720968 PQY720968 QAU720968 QKQ720968 QUM720968 REI720968 ROE720968 RYA720968 SHW720968 SRS720968 TBO720968 TLK720968 TVG720968 UFC720968 UOY720968 UYU720968 VIQ720968 VSM720968 WCI720968 WME720968 WWA720968 S786504 JO786504 TK786504 ADG786504 ANC786504 AWY786504 BGU786504 BQQ786504 CAM786504 CKI786504 CUE786504 DEA786504 DNW786504 DXS786504 EHO786504 ERK786504 FBG786504 FLC786504 FUY786504 GEU786504 GOQ786504 GYM786504 HII786504 HSE786504 ICA786504 ILW786504 IVS786504 JFO786504 JPK786504 JZG786504 KJC786504 KSY786504 LCU786504 LMQ786504 LWM786504 MGI786504 MQE786504 NAA786504 NJW786504 NTS786504 ODO786504 ONK786504 OXG786504 PHC786504 PQY786504 QAU786504 QKQ786504 QUM786504 REI786504 ROE786504 RYA786504 SHW786504 SRS786504 TBO786504 TLK786504 TVG786504 UFC786504 UOY786504 UYU786504 VIQ786504 VSM786504 WCI786504 WME786504 WWA786504 S852040 JO852040 TK852040 ADG852040 ANC852040 AWY852040 BGU852040 BQQ852040 CAM852040 CKI852040 CUE852040 DEA852040 DNW852040 DXS852040 EHO852040 ERK852040 FBG852040 FLC852040 FUY852040 GEU852040 GOQ852040 GYM852040 HII852040 HSE852040 ICA852040 ILW852040 IVS852040 JFO852040 JPK852040 JZG852040 KJC852040 KSY852040 LCU852040 LMQ852040 LWM852040 MGI852040 MQE852040 NAA852040 NJW852040 NTS852040 ODO852040 ONK852040 OXG852040 PHC852040 PQY852040 QAU852040 QKQ852040 QUM852040 REI852040 ROE852040 RYA852040 SHW852040 SRS852040 TBO852040 TLK852040 TVG852040 UFC852040 UOY852040 UYU852040 VIQ852040 VSM852040 WCI852040 WME852040 WWA852040 S917576 JO917576 TK917576 ADG917576 ANC917576 AWY917576 BGU917576 BQQ917576 CAM917576 CKI917576 CUE917576 DEA917576 DNW917576 DXS917576 EHO917576 ERK917576 FBG917576 FLC917576 FUY917576 GEU917576 GOQ917576 GYM917576 HII917576 HSE917576 ICA917576 ILW917576 IVS917576 JFO917576 JPK917576 JZG917576 KJC917576 KSY917576 LCU917576 LMQ917576 LWM917576 MGI917576 MQE917576 NAA917576 NJW917576 NTS917576 ODO917576 ONK917576 OXG917576 PHC917576 PQY917576 QAU917576 QKQ917576 QUM917576 REI917576 ROE917576 RYA917576 SHW917576 SRS917576 TBO917576 TLK917576 TVG917576 UFC917576 UOY917576 UYU917576 VIQ917576 VSM917576 WCI917576 WME917576 WWA917576 S983112 JO983112 TK983112 ADG983112 ANC983112 AWY983112 BGU983112 BQQ983112 CAM983112 CKI983112 CUE983112 DEA983112 DNW983112 DXS983112 EHO983112 ERK983112 FBG983112 FLC983112 FUY983112 GEU983112 GOQ983112 GYM983112 HII983112 HSE983112 ICA983112 ILW983112 IVS983112 JFO983112 JPK983112 JZG983112 KJC983112 KSY983112 LCU983112 LMQ983112 LWM983112 MGI983112 MQE983112 NAA983112 NJW983112 NTS983112 ODO983112 ONK983112 OXG983112 PHC983112 PQY983112 QAU983112 QKQ983112 QUM983112 REI983112 ROE983112 RYA983112 SHW983112 SRS983112 TBO983112 TLK983112 TVG983112 UFC983112 UOY983112 UYU983112 VIQ983112 VSM983112 WCI983112 WME983112 WWA983112 S68 JO68 TK68 ADG68 ANC68 AWY68 BGU68 BQQ68 CAM68 CKI68 CUE68 DEA68 DNW68 DXS68 EHO68 ERK68 FBG68 FLC68 FUY68 GEU68 GOQ68 GYM68 HII68 HSE68 ICA68 ILW68 IVS68 JFO68 JPK68 JZG68 KJC68 KSY68 LCU68 LMQ68 LWM68 MGI68 MQE68 NAA68 NJW68 NTS68 ODO68 ONK68 OXG68 PHC68 PQY68 QAU68 QKQ68 QUM68 REI68 ROE68 RYA68 SHW68 SRS68 TBO68 TLK68 TVG68 UFC68 UOY68 UYU68 VIQ68 VSM68 WCI68 WME68 WWA68 S65610 JO65610 TK65610 ADG65610 ANC65610 AWY65610 BGU65610 BQQ65610 CAM65610 CKI65610 CUE65610 DEA65610 DNW65610 DXS65610 EHO65610 ERK65610 FBG65610 FLC65610 FUY65610 GEU65610 GOQ65610 GYM65610 HII65610 HSE65610 ICA65610 ILW65610 IVS65610 JFO65610 JPK65610 JZG65610 KJC65610 KSY65610 LCU65610 LMQ65610 LWM65610 MGI65610 MQE65610 NAA65610 NJW65610 NTS65610 ODO65610 ONK65610 OXG65610 PHC65610 PQY65610 QAU65610 QKQ65610 QUM65610 REI65610 ROE65610 RYA65610 SHW65610 SRS65610 TBO65610 TLK65610 TVG65610 UFC65610 UOY65610 UYU65610 VIQ65610 VSM65610 WCI65610 WME65610 WWA65610 S131146 JO131146 TK131146 ADG131146 ANC131146 AWY131146 BGU131146 BQQ131146 CAM131146 CKI131146 CUE131146 DEA131146 DNW131146 DXS131146 EHO131146 ERK131146 FBG131146 FLC131146 FUY131146 GEU131146 GOQ131146 GYM131146 HII131146 HSE131146 ICA131146 ILW131146 IVS131146 JFO131146 JPK131146 JZG131146 KJC131146 KSY131146 LCU131146 LMQ131146 LWM131146 MGI131146 MQE131146 NAA131146 NJW131146 NTS131146 ODO131146 ONK131146 OXG131146 PHC131146 PQY131146 QAU131146 QKQ131146 QUM131146 REI131146 ROE131146 RYA131146 SHW131146 SRS131146 TBO131146 TLK131146 TVG131146 UFC131146 UOY131146 UYU131146 VIQ131146 VSM131146 WCI131146 WME131146 WWA131146 S196682 JO196682 TK196682 ADG196682 ANC196682 AWY196682 BGU196682 BQQ196682 CAM196682 CKI196682 CUE196682 DEA196682 DNW196682 DXS196682 EHO196682 ERK196682 FBG196682 FLC196682 FUY196682 GEU196682 GOQ196682 GYM196682 HII196682 HSE196682 ICA196682 ILW196682 IVS196682 JFO196682 JPK196682 JZG196682 KJC196682 KSY196682 LCU196682 LMQ196682 LWM196682 MGI196682 MQE196682 NAA196682 NJW196682 NTS196682 ODO196682 ONK196682 OXG196682 PHC196682 PQY196682 QAU196682 QKQ196682 QUM196682 REI196682 ROE196682 RYA196682 SHW196682 SRS196682 TBO196682 TLK196682 TVG196682 UFC196682 UOY196682 UYU196682 VIQ196682 VSM196682 WCI196682 WME196682 WWA196682 S262218 JO262218 TK262218 ADG262218 ANC262218 AWY262218 BGU262218 BQQ262218 CAM262218 CKI262218 CUE262218 DEA262218 DNW262218 DXS262218 EHO262218 ERK262218 FBG262218 FLC262218 FUY262218 GEU262218 GOQ262218 GYM262218 HII262218 HSE262218 ICA262218 ILW262218 IVS262218 JFO262218 JPK262218 JZG262218 KJC262218 KSY262218 LCU262218 LMQ262218 LWM262218 MGI262218 MQE262218 NAA262218 NJW262218 NTS262218 ODO262218 ONK262218 OXG262218 PHC262218 PQY262218 QAU262218 QKQ262218 QUM262218 REI262218 ROE262218 RYA262218 SHW262218 SRS262218 TBO262218 TLK262218 TVG262218 UFC262218 UOY262218 UYU262218 VIQ262218 VSM262218 WCI262218 WME262218 WWA262218 S327754 JO327754 TK327754 ADG327754 ANC327754 AWY327754 BGU327754 BQQ327754 CAM327754 CKI327754 CUE327754 DEA327754 DNW327754 DXS327754 EHO327754 ERK327754 FBG327754 FLC327754 FUY327754 GEU327754 GOQ327754 GYM327754 HII327754 HSE327754 ICA327754 ILW327754 IVS327754 JFO327754 JPK327754 JZG327754 KJC327754 KSY327754 LCU327754 LMQ327754 LWM327754 MGI327754 MQE327754 NAA327754 NJW327754 NTS327754 ODO327754 ONK327754 OXG327754 PHC327754 PQY327754 QAU327754 QKQ327754 QUM327754 REI327754 ROE327754 RYA327754 SHW327754 SRS327754 TBO327754 TLK327754 TVG327754 UFC327754 UOY327754 UYU327754 VIQ327754 VSM327754 WCI327754 WME327754 WWA327754 S393290 JO393290 TK393290 ADG393290 ANC393290 AWY393290 BGU393290 BQQ393290 CAM393290 CKI393290 CUE393290 DEA393290 DNW393290 DXS393290 EHO393290 ERK393290 FBG393290 FLC393290 FUY393290 GEU393290 GOQ393290 GYM393290 HII393290 HSE393290 ICA393290 ILW393290 IVS393290 JFO393290 JPK393290 JZG393290 KJC393290 KSY393290 LCU393290 LMQ393290 LWM393290 MGI393290 MQE393290 NAA393290 NJW393290 NTS393290 ODO393290 ONK393290 OXG393290 PHC393290 PQY393290 QAU393290 QKQ393290 QUM393290 REI393290 ROE393290 RYA393290 SHW393290 SRS393290 TBO393290 TLK393290 TVG393290 UFC393290 UOY393290 UYU393290 VIQ393290 VSM393290 WCI393290 WME393290 WWA393290 S458826 JO458826 TK458826 ADG458826 ANC458826 AWY458826 BGU458826 BQQ458826 CAM458826 CKI458826 CUE458826 DEA458826 DNW458826 DXS458826 EHO458826 ERK458826 FBG458826 FLC458826 FUY458826 GEU458826 GOQ458826 GYM458826 HII458826 HSE458826 ICA458826 ILW458826 IVS458826 JFO458826 JPK458826 JZG458826 KJC458826 KSY458826 LCU458826 LMQ458826 LWM458826 MGI458826 MQE458826 NAA458826 NJW458826 NTS458826 ODO458826 ONK458826 OXG458826 PHC458826 PQY458826 QAU458826 QKQ458826 QUM458826 REI458826 ROE458826 RYA458826 SHW458826 SRS458826 TBO458826 TLK458826 TVG458826 UFC458826 UOY458826 UYU458826 VIQ458826 VSM458826 WCI458826 WME458826 WWA458826 S524362 JO524362 TK524362 ADG524362 ANC524362 AWY524362 BGU524362 BQQ524362 CAM524362 CKI524362 CUE524362 DEA524362 DNW524362 DXS524362 EHO524362 ERK524362 FBG524362 FLC524362 FUY524362 GEU524362 GOQ524362 GYM524362 HII524362 HSE524362 ICA524362 ILW524362 IVS524362 JFO524362 JPK524362 JZG524362 KJC524362 KSY524362 LCU524362 LMQ524362 LWM524362 MGI524362 MQE524362 NAA524362 NJW524362 NTS524362 ODO524362 ONK524362 OXG524362 PHC524362 PQY524362 QAU524362 QKQ524362 QUM524362 REI524362 ROE524362 RYA524362 SHW524362 SRS524362 TBO524362 TLK524362 TVG524362 UFC524362 UOY524362 UYU524362 VIQ524362 VSM524362 WCI524362 WME524362 WWA524362 S589898 JO589898 TK589898 ADG589898 ANC589898 AWY589898 BGU589898 BQQ589898 CAM589898 CKI589898 CUE589898 DEA589898 DNW589898 DXS589898 EHO589898 ERK589898 FBG589898 FLC589898 FUY589898 GEU589898 GOQ589898 GYM589898 HII589898 HSE589898 ICA589898 ILW589898 IVS589898 JFO589898 JPK589898 JZG589898 KJC589898 KSY589898 LCU589898 LMQ589898 LWM589898 MGI589898 MQE589898 NAA589898 NJW589898 NTS589898 ODO589898 ONK589898 OXG589898 PHC589898 PQY589898 QAU589898 QKQ589898 QUM589898 REI589898 ROE589898 RYA589898 SHW589898 SRS589898 TBO589898 TLK589898 TVG589898 UFC589898 UOY589898 UYU589898 VIQ589898 VSM589898 WCI589898 WME589898 WWA589898 S655434 JO655434 TK655434 ADG655434 ANC655434 AWY655434 BGU655434 BQQ655434 CAM655434 CKI655434 CUE655434 DEA655434 DNW655434 DXS655434 EHO655434 ERK655434 FBG655434 FLC655434 FUY655434 GEU655434 GOQ655434 GYM655434 HII655434 HSE655434 ICA655434 ILW655434 IVS655434 JFO655434 JPK655434 JZG655434 KJC655434 KSY655434 LCU655434 LMQ655434 LWM655434 MGI655434 MQE655434 NAA655434 NJW655434 NTS655434 ODO655434 ONK655434 OXG655434 PHC655434 PQY655434 QAU655434 QKQ655434 QUM655434 REI655434 ROE655434 RYA655434 SHW655434 SRS655434 TBO655434 TLK655434 TVG655434 UFC655434 UOY655434 UYU655434 VIQ655434 VSM655434 WCI655434 WME655434 WWA655434 S720970 JO720970 TK720970 ADG720970 ANC720970 AWY720970 BGU720970 BQQ720970 CAM720970 CKI720970 CUE720970 DEA720970 DNW720970 DXS720970 EHO720970 ERK720970 FBG720970 FLC720970 FUY720970 GEU720970 GOQ720970 GYM720970 HII720970 HSE720970 ICA720970 ILW720970 IVS720970 JFO720970 JPK720970 JZG720970 KJC720970 KSY720970 LCU720970 LMQ720970 LWM720970 MGI720970 MQE720970 NAA720970 NJW720970 NTS720970 ODO720970 ONK720970 OXG720970 PHC720970 PQY720970 QAU720970 QKQ720970 QUM720970 REI720970 ROE720970 RYA720970 SHW720970 SRS720970 TBO720970 TLK720970 TVG720970 UFC720970 UOY720970 UYU720970 VIQ720970 VSM720970 WCI720970 WME720970 WWA720970 S786506 JO786506 TK786506 ADG786506 ANC786506 AWY786506 BGU786506 BQQ786506 CAM786506 CKI786506 CUE786506 DEA786506 DNW786506 DXS786506 EHO786506 ERK786506 FBG786506 FLC786506 FUY786506 GEU786506 GOQ786506 GYM786506 HII786506 HSE786506 ICA786506 ILW786506 IVS786506 JFO786506 JPK786506 JZG786506 KJC786506 KSY786506 LCU786506 LMQ786506 LWM786506 MGI786506 MQE786506 NAA786506 NJW786506 NTS786506 ODO786506 ONK786506 OXG786506 PHC786506 PQY786506 QAU786506 QKQ786506 QUM786506 REI786506 ROE786506 RYA786506 SHW786506 SRS786506 TBO786506 TLK786506 TVG786506 UFC786506 UOY786506 UYU786506 VIQ786506 VSM786506 WCI786506 WME786506 WWA786506 S852042 JO852042 TK852042 ADG852042 ANC852042 AWY852042 BGU852042 BQQ852042 CAM852042 CKI852042 CUE852042 DEA852042 DNW852042 DXS852042 EHO852042 ERK852042 FBG852042 FLC852042 FUY852042 GEU852042 GOQ852042 GYM852042 HII852042 HSE852042 ICA852042 ILW852042 IVS852042 JFO852042 JPK852042 JZG852042 KJC852042 KSY852042 LCU852042 LMQ852042 LWM852042 MGI852042 MQE852042 NAA852042 NJW852042 NTS852042 ODO852042 ONK852042 OXG852042 PHC852042 PQY852042 QAU852042 QKQ852042 QUM852042 REI852042 ROE852042 RYA852042 SHW852042 SRS852042 TBO852042 TLK852042 TVG852042 UFC852042 UOY852042 UYU852042 VIQ852042 VSM852042 WCI852042 WME852042 WWA852042 S917578 JO917578 TK917578 ADG917578 ANC917578 AWY917578 BGU917578 BQQ917578 CAM917578 CKI917578 CUE917578 DEA917578 DNW917578 DXS917578 EHO917578 ERK917578 FBG917578 FLC917578 FUY917578 GEU917578 GOQ917578 GYM917578 HII917578 HSE917578 ICA917578 ILW917578 IVS917578 JFO917578 JPK917578 JZG917578 KJC917578 KSY917578 LCU917578 LMQ917578 LWM917578 MGI917578 MQE917578 NAA917578 NJW917578 NTS917578 ODO917578 ONK917578 OXG917578 PHC917578 PQY917578 QAU917578 QKQ917578 QUM917578 REI917578 ROE917578 RYA917578 SHW917578 SRS917578 TBO917578 TLK917578 TVG917578 UFC917578 UOY917578 UYU917578 VIQ917578 VSM917578 WCI917578 WME917578 WWA917578 S983114 JO983114 TK983114 ADG983114 ANC983114 AWY983114 BGU983114 BQQ983114 CAM983114 CKI983114 CUE983114 DEA983114 DNW983114 DXS983114 EHO983114 ERK983114 FBG983114 FLC983114 FUY983114 GEU983114 GOQ983114 GYM983114 HII983114 HSE983114 ICA983114 ILW983114 IVS983114 JFO983114 JPK983114 JZG983114 KJC983114 KSY983114 LCU983114 LMQ983114 LWM983114 MGI983114 MQE983114 NAA983114 NJW983114 NTS983114 ODO983114 ONK983114 OXG983114 PHC983114 PQY983114 QAU983114 QKQ983114 QUM983114 REI983114 ROE983114 RYA983114 SHW983114 SRS983114 TBO983114 TLK983114 TVG983114 UFC983114 UOY983114 UYU983114 VIQ983114 VSM983114 WCI983114 WME983114 WWA983114 WWH983112:WWH983113 JV66:JV67 TR66:TR67 ADN66:ADN67 ANJ66:ANJ67 AXF66:AXF67 BHB66:BHB67 BQX66:BQX67 CAT66:CAT67 CKP66:CKP67 CUL66:CUL67 DEH66:DEH67 DOD66:DOD67 DXZ66:DXZ67 EHV66:EHV67 ERR66:ERR67 FBN66:FBN67 FLJ66:FLJ67 FVF66:FVF67 GFB66:GFB67 GOX66:GOX67 GYT66:GYT67 HIP66:HIP67 HSL66:HSL67 ICH66:ICH67 IMD66:IMD67 IVZ66:IVZ67 JFV66:JFV67 JPR66:JPR67 JZN66:JZN67 KJJ66:KJJ67 KTF66:KTF67 LDB66:LDB67 LMX66:LMX67 LWT66:LWT67 MGP66:MGP67 MQL66:MQL67 NAH66:NAH67 NKD66:NKD67 NTZ66:NTZ67 ODV66:ODV67 ONR66:ONR67 OXN66:OXN67 PHJ66:PHJ67 PRF66:PRF67 QBB66:QBB67 QKX66:QKX67 QUT66:QUT67 REP66:REP67 ROL66:ROL67 RYH66:RYH67 SID66:SID67 SRZ66:SRZ67 TBV66:TBV67 TLR66:TLR67 TVN66:TVN67 UFJ66:UFJ67 UPF66:UPF67 UZB66:UZB67 VIX66:VIX67 VST66:VST67 WCP66:WCP67 WML66:WML67 WWH66:WWH67 Z65608:Z65609 JV65608:JV65609 TR65608:TR65609 ADN65608:ADN65609 ANJ65608:ANJ65609 AXF65608:AXF65609 BHB65608:BHB65609 BQX65608:BQX65609 CAT65608:CAT65609 CKP65608:CKP65609 CUL65608:CUL65609 DEH65608:DEH65609 DOD65608:DOD65609 DXZ65608:DXZ65609 EHV65608:EHV65609 ERR65608:ERR65609 FBN65608:FBN65609 FLJ65608:FLJ65609 FVF65608:FVF65609 GFB65608:GFB65609 GOX65608:GOX65609 GYT65608:GYT65609 HIP65608:HIP65609 HSL65608:HSL65609 ICH65608:ICH65609 IMD65608:IMD65609 IVZ65608:IVZ65609 JFV65608:JFV65609 JPR65608:JPR65609 JZN65608:JZN65609 KJJ65608:KJJ65609 KTF65608:KTF65609 LDB65608:LDB65609 LMX65608:LMX65609 LWT65608:LWT65609 MGP65608:MGP65609 MQL65608:MQL65609 NAH65608:NAH65609 NKD65608:NKD65609 NTZ65608:NTZ65609 ODV65608:ODV65609 ONR65608:ONR65609 OXN65608:OXN65609 PHJ65608:PHJ65609 PRF65608:PRF65609 QBB65608:QBB65609 QKX65608:QKX65609 QUT65608:QUT65609 REP65608:REP65609 ROL65608:ROL65609 RYH65608:RYH65609 SID65608:SID65609 SRZ65608:SRZ65609 TBV65608:TBV65609 TLR65608:TLR65609 TVN65608:TVN65609 UFJ65608:UFJ65609 UPF65608:UPF65609 UZB65608:UZB65609 VIX65608:VIX65609 VST65608:VST65609 WCP65608:WCP65609 WML65608:WML65609 WWH65608:WWH65609 Z131144:Z131145 JV131144:JV131145 TR131144:TR131145 ADN131144:ADN131145 ANJ131144:ANJ131145 AXF131144:AXF131145 BHB131144:BHB131145 BQX131144:BQX131145 CAT131144:CAT131145 CKP131144:CKP131145 CUL131144:CUL131145 DEH131144:DEH131145 DOD131144:DOD131145 DXZ131144:DXZ131145 EHV131144:EHV131145 ERR131144:ERR131145 FBN131144:FBN131145 FLJ131144:FLJ131145 FVF131144:FVF131145 GFB131144:GFB131145 GOX131144:GOX131145 GYT131144:GYT131145 HIP131144:HIP131145 HSL131144:HSL131145 ICH131144:ICH131145 IMD131144:IMD131145 IVZ131144:IVZ131145 JFV131144:JFV131145 JPR131144:JPR131145 JZN131144:JZN131145 KJJ131144:KJJ131145 KTF131144:KTF131145 LDB131144:LDB131145 LMX131144:LMX131145 LWT131144:LWT131145 MGP131144:MGP131145 MQL131144:MQL131145 NAH131144:NAH131145 NKD131144:NKD131145 NTZ131144:NTZ131145 ODV131144:ODV131145 ONR131144:ONR131145 OXN131144:OXN131145 PHJ131144:PHJ131145 PRF131144:PRF131145 QBB131144:QBB131145 QKX131144:QKX131145 QUT131144:QUT131145 REP131144:REP131145 ROL131144:ROL131145 RYH131144:RYH131145 SID131144:SID131145 SRZ131144:SRZ131145 TBV131144:TBV131145 TLR131144:TLR131145 TVN131144:TVN131145 UFJ131144:UFJ131145 UPF131144:UPF131145 UZB131144:UZB131145 VIX131144:VIX131145 VST131144:VST131145 WCP131144:WCP131145 WML131144:WML131145 WWH131144:WWH131145 Z196680:Z196681 JV196680:JV196681 TR196680:TR196681 ADN196680:ADN196681 ANJ196680:ANJ196681 AXF196680:AXF196681 BHB196680:BHB196681 BQX196680:BQX196681 CAT196680:CAT196681 CKP196680:CKP196681 CUL196680:CUL196681 DEH196680:DEH196681 DOD196680:DOD196681 DXZ196680:DXZ196681 EHV196680:EHV196681 ERR196680:ERR196681 FBN196680:FBN196681 FLJ196680:FLJ196681 FVF196680:FVF196681 GFB196680:GFB196681 GOX196680:GOX196681 GYT196680:GYT196681 HIP196680:HIP196681 HSL196680:HSL196681 ICH196680:ICH196681 IMD196680:IMD196681 IVZ196680:IVZ196681 JFV196680:JFV196681 JPR196680:JPR196681 JZN196680:JZN196681 KJJ196680:KJJ196681 KTF196680:KTF196681 LDB196680:LDB196681 LMX196680:LMX196681 LWT196680:LWT196681 MGP196680:MGP196681 MQL196680:MQL196681 NAH196680:NAH196681 NKD196680:NKD196681 NTZ196680:NTZ196681 ODV196680:ODV196681 ONR196680:ONR196681 OXN196680:OXN196681 PHJ196680:PHJ196681 PRF196680:PRF196681 QBB196680:QBB196681 QKX196680:QKX196681 QUT196680:QUT196681 REP196680:REP196681 ROL196680:ROL196681 RYH196680:RYH196681 SID196680:SID196681 SRZ196680:SRZ196681 TBV196680:TBV196681 TLR196680:TLR196681 TVN196680:TVN196681 UFJ196680:UFJ196681 UPF196680:UPF196681 UZB196680:UZB196681 VIX196680:VIX196681 VST196680:VST196681 WCP196680:WCP196681 WML196680:WML196681 WWH196680:WWH196681 Z262216:Z262217 JV262216:JV262217 TR262216:TR262217 ADN262216:ADN262217 ANJ262216:ANJ262217 AXF262216:AXF262217 BHB262216:BHB262217 BQX262216:BQX262217 CAT262216:CAT262217 CKP262216:CKP262217 CUL262216:CUL262217 DEH262216:DEH262217 DOD262216:DOD262217 DXZ262216:DXZ262217 EHV262216:EHV262217 ERR262216:ERR262217 FBN262216:FBN262217 FLJ262216:FLJ262217 FVF262216:FVF262217 GFB262216:GFB262217 GOX262216:GOX262217 GYT262216:GYT262217 HIP262216:HIP262217 HSL262216:HSL262217 ICH262216:ICH262217 IMD262216:IMD262217 IVZ262216:IVZ262217 JFV262216:JFV262217 JPR262216:JPR262217 JZN262216:JZN262217 KJJ262216:KJJ262217 KTF262216:KTF262217 LDB262216:LDB262217 LMX262216:LMX262217 LWT262216:LWT262217 MGP262216:MGP262217 MQL262216:MQL262217 NAH262216:NAH262217 NKD262216:NKD262217 NTZ262216:NTZ262217 ODV262216:ODV262217 ONR262216:ONR262217 OXN262216:OXN262217 PHJ262216:PHJ262217 PRF262216:PRF262217 QBB262216:QBB262217 QKX262216:QKX262217 QUT262216:QUT262217 REP262216:REP262217 ROL262216:ROL262217 RYH262216:RYH262217 SID262216:SID262217 SRZ262216:SRZ262217 TBV262216:TBV262217 TLR262216:TLR262217 TVN262216:TVN262217 UFJ262216:UFJ262217 UPF262216:UPF262217 UZB262216:UZB262217 VIX262216:VIX262217 VST262216:VST262217 WCP262216:WCP262217 WML262216:WML262217 WWH262216:WWH262217 Z327752:Z327753 JV327752:JV327753 TR327752:TR327753 ADN327752:ADN327753 ANJ327752:ANJ327753 AXF327752:AXF327753 BHB327752:BHB327753 BQX327752:BQX327753 CAT327752:CAT327753 CKP327752:CKP327753 CUL327752:CUL327753 DEH327752:DEH327753 DOD327752:DOD327753 DXZ327752:DXZ327753 EHV327752:EHV327753 ERR327752:ERR327753 FBN327752:FBN327753 FLJ327752:FLJ327753 FVF327752:FVF327753 GFB327752:GFB327753 GOX327752:GOX327753 GYT327752:GYT327753 HIP327752:HIP327753 HSL327752:HSL327753 ICH327752:ICH327753 IMD327752:IMD327753 IVZ327752:IVZ327753 JFV327752:JFV327753 JPR327752:JPR327753 JZN327752:JZN327753 KJJ327752:KJJ327753 KTF327752:KTF327753 LDB327752:LDB327753 LMX327752:LMX327753 LWT327752:LWT327753 MGP327752:MGP327753 MQL327752:MQL327753 NAH327752:NAH327753 NKD327752:NKD327753 NTZ327752:NTZ327753 ODV327752:ODV327753 ONR327752:ONR327753 OXN327752:OXN327753 PHJ327752:PHJ327753 PRF327752:PRF327753 QBB327752:QBB327753 QKX327752:QKX327753 QUT327752:QUT327753 REP327752:REP327753 ROL327752:ROL327753 RYH327752:RYH327753 SID327752:SID327753 SRZ327752:SRZ327753 TBV327752:TBV327753 TLR327752:TLR327753 TVN327752:TVN327753 UFJ327752:UFJ327753 UPF327752:UPF327753 UZB327752:UZB327753 VIX327752:VIX327753 VST327752:VST327753 WCP327752:WCP327753 WML327752:WML327753 WWH327752:WWH327753 Z393288:Z393289 JV393288:JV393289 TR393288:TR393289 ADN393288:ADN393289 ANJ393288:ANJ393289 AXF393288:AXF393289 BHB393288:BHB393289 BQX393288:BQX393289 CAT393288:CAT393289 CKP393288:CKP393289 CUL393288:CUL393289 DEH393288:DEH393289 DOD393288:DOD393289 DXZ393288:DXZ393289 EHV393288:EHV393289 ERR393288:ERR393289 FBN393288:FBN393289 FLJ393288:FLJ393289 FVF393288:FVF393289 GFB393288:GFB393289 GOX393288:GOX393289 GYT393288:GYT393289 HIP393288:HIP393289 HSL393288:HSL393289 ICH393288:ICH393289 IMD393288:IMD393289 IVZ393288:IVZ393289 JFV393288:JFV393289 JPR393288:JPR393289 JZN393288:JZN393289 KJJ393288:KJJ393289 KTF393288:KTF393289 LDB393288:LDB393289 LMX393288:LMX393289 LWT393288:LWT393289 MGP393288:MGP393289 MQL393288:MQL393289 NAH393288:NAH393289 NKD393288:NKD393289 NTZ393288:NTZ393289 ODV393288:ODV393289 ONR393288:ONR393289 OXN393288:OXN393289 PHJ393288:PHJ393289 PRF393288:PRF393289 QBB393288:QBB393289 QKX393288:QKX393289 QUT393288:QUT393289 REP393288:REP393289 ROL393288:ROL393289 RYH393288:RYH393289 SID393288:SID393289 SRZ393288:SRZ393289 TBV393288:TBV393289 TLR393288:TLR393289 TVN393288:TVN393289 UFJ393288:UFJ393289 UPF393288:UPF393289 UZB393288:UZB393289 VIX393288:VIX393289 VST393288:VST393289 WCP393288:WCP393289 WML393288:WML393289 WWH393288:WWH393289 Z458824:Z458825 JV458824:JV458825 TR458824:TR458825 ADN458824:ADN458825 ANJ458824:ANJ458825 AXF458824:AXF458825 BHB458824:BHB458825 BQX458824:BQX458825 CAT458824:CAT458825 CKP458824:CKP458825 CUL458824:CUL458825 DEH458824:DEH458825 DOD458824:DOD458825 DXZ458824:DXZ458825 EHV458824:EHV458825 ERR458824:ERR458825 FBN458824:FBN458825 FLJ458824:FLJ458825 FVF458824:FVF458825 GFB458824:GFB458825 GOX458824:GOX458825 GYT458824:GYT458825 HIP458824:HIP458825 HSL458824:HSL458825 ICH458824:ICH458825 IMD458824:IMD458825 IVZ458824:IVZ458825 JFV458824:JFV458825 JPR458824:JPR458825 JZN458824:JZN458825 KJJ458824:KJJ458825 KTF458824:KTF458825 LDB458824:LDB458825 LMX458824:LMX458825 LWT458824:LWT458825 MGP458824:MGP458825 MQL458824:MQL458825 NAH458824:NAH458825 NKD458824:NKD458825 NTZ458824:NTZ458825 ODV458824:ODV458825 ONR458824:ONR458825 OXN458824:OXN458825 PHJ458824:PHJ458825 PRF458824:PRF458825 QBB458824:QBB458825 QKX458824:QKX458825 QUT458824:QUT458825 REP458824:REP458825 ROL458824:ROL458825 RYH458824:RYH458825 SID458824:SID458825 SRZ458824:SRZ458825 TBV458824:TBV458825 TLR458824:TLR458825 TVN458824:TVN458825 UFJ458824:UFJ458825 UPF458824:UPF458825 UZB458824:UZB458825 VIX458824:VIX458825 VST458824:VST458825 WCP458824:WCP458825 WML458824:WML458825 WWH458824:WWH458825 Z524360:Z524361 JV524360:JV524361 TR524360:TR524361 ADN524360:ADN524361 ANJ524360:ANJ524361 AXF524360:AXF524361 BHB524360:BHB524361 BQX524360:BQX524361 CAT524360:CAT524361 CKP524360:CKP524361 CUL524360:CUL524361 DEH524360:DEH524361 DOD524360:DOD524361 DXZ524360:DXZ524361 EHV524360:EHV524361 ERR524360:ERR524361 FBN524360:FBN524361 FLJ524360:FLJ524361 FVF524360:FVF524361 GFB524360:GFB524361 GOX524360:GOX524361 GYT524360:GYT524361 HIP524360:HIP524361 HSL524360:HSL524361 ICH524360:ICH524361 IMD524360:IMD524361 IVZ524360:IVZ524361 JFV524360:JFV524361 JPR524360:JPR524361 JZN524360:JZN524361 KJJ524360:KJJ524361 KTF524360:KTF524361 LDB524360:LDB524361 LMX524360:LMX524361 LWT524360:LWT524361 MGP524360:MGP524361 MQL524360:MQL524361 NAH524360:NAH524361 NKD524360:NKD524361 NTZ524360:NTZ524361 ODV524360:ODV524361 ONR524360:ONR524361 OXN524360:OXN524361 PHJ524360:PHJ524361 PRF524360:PRF524361 QBB524360:QBB524361 QKX524360:QKX524361 QUT524360:QUT524361 REP524360:REP524361 ROL524360:ROL524361 RYH524360:RYH524361 SID524360:SID524361 SRZ524360:SRZ524361 TBV524360:TBV524361 TLR524360:TLR524361 TVN524360:TVN524361 UFJ524360:UFJ524361 UPF524360:UPF524361 UZB524360:UZB524361 VIX524360:VIX524361 VST524360:VST524361 WCP524360:WCP524361 WML524360:WML524361 WWH524360:WWH524361 Z589896:Z589897 JV589896:JV589897 TR589896:TR589897 ADN589896:ADN589897 ANJ589896:ANJ589897 AXF589896:AXF589897 BHB589896:BHB589897 BQX589896:BQX589897 CAT589896:CAT589897 CKP589896:CKP589897 CUL589896:CUL589897 DEH589896:DEH589897 DOD589896:DOD589897 DXZ589896:DXZ589897 EHV589896:EHV589897 ERR589896:ERR589897 FBN589896:FBN589897 FLJ589896:FLJ589897 FVF589896:FVF589897 GFB589896:GFB589897 GOX589896:GOX589897 GYT589896:GYT589897 HIP589896:HIP589897 HSL589896:HSL589897 ICH589896:ICH589897 IMD589896:IMD589897 IVZ589896:IVZ589897 JFV589896:JFV589897 JPR589896:JPR589897 JZN589896:JZN589897 KJJ589896:KJJ589897 KTF589896:KTF589897 LDB589896:LDB589897 LMX589896:LMX589897 LWT589896:LWT589897 MGP589896:MGP589897 MQL589896:MQL589897 NAH589896:NAH589897 NKD589896:NKD589897 NTZ589896:NTZ589897 ODV589896:ODV589897 ONR589896:ONR589897 OXN589896:OXN589897 PHJ589896:PHJ589897 PRF589896:PRF589897 QBB589896:QBB589897 QKX589896:QKX589897 QUT589896:QUT589897 REP589896:REP589897 ROL589896:ROL589897 RYH589896:RYH589897 SID589896:SID589897 SRZ589896:SRZ589897 TBV589896:TBV589897 TLR589896:TLR589897 TVN589896:TVN589897 UFJ589896:UFJ589897 UPF589896:UPF589897 UZB589896:UZB589897 VIX589896:VIX589897 VST589896:VST589897 WCP589896:WCP589897 WML589896:WML589897 WWH589896:WWH589897 Z655432:Z655433 JV655432:JV655433 TR655432:TR655433 ADN655432:ADN655433 ANJ655432:ANJ655433 AXF655432:AXF655433 BHB655432:BHB655433 BQX655432:BQX655433 CAT655432:CAT655433 CKP655432:CKP655433 CUL655432:CUL655433 DEH655432:DEH655433 DOD655432:DOD655433 DXZ655432:DXZ655433 EHV655432:EHV655433 ERR655432:ERR655433 FBN655432:FBN655433 FLJ655432:FLJ655433 FVF655432:FVF655433 GFB655432:GFB655433 GOX655432:GOX655433 GYT655432:GYT655433 HIP655432:HIP655433 HSL655432:HSL655433 ICH655432:ICH655433 IMD655432:IMD655433 IVZ655432:IVZ655433 JFV655432:JFV655433 JPR655432:JPR655433 JZN655432:JZN655433 KJJ655432:KJJ655433 KTF655432:KTF655433 LDB655432:LDB655433 LMX655432:LMX655433 LWT655432:LWT655433 MGP655432:MGP655433 MQL655432:MQL655433 NAH655432:NAH655433 NKD655432:NKD655433 NTZ655432:NTZ655433 ODV655432:ODV655433 ONR655432:ONR655433 OXN655432:OXN655433 PHJ655432:PHJ655433 PRF655432:PRF655433 QBB655432:QBB655433 QKX655432:QKX655433 QUT655432:QUT655433 REP655432:REP655433 ROL655432:ROL655433 RYH655432:RYH655433 SID655432:SID655433 SRZ655432:SRZ655433 TBV655432:TBV655433 TLR655432:TLR655433 TVN655432:TVN655433 UFJ655432:UFJ655433 UPF655432:UPF655433 UZB655432:UZB655433 VIX655432:VIX655433 VST655432:VST655433 WCP655432:WCP655433 WML655432:WML655433 WWH655432:WWH655433 Z720968:Z720969 JV720968:JV720969 TR720968:TR720969 ADN720968:ADN720969 ANJ720968:ANJ720969 AXF720968:AXF720969 BHB720968:BHB720969 BQX720968:BQX720969 CAT720968:CAT720969 CKP720968:CKP720969 CUL720968:CUL720969 DEH720968:DEH720969 DOD720968:DOD720969 DXZ720968:DXZ720969 EHV720968:EHV720969 ERR720968:ERR720969 FBN720968:FBN720969 FLJ720968:FLJ720969 FVF720968:FVF720969 GFB720968:GFB720969 GOX720968:GOX720969 GYT720968:GYT720969 HIP720968:HIP720969 HSL720968:HSL720969 ICH720968:ICH720969 IMD720968:IMD720969 IVZ720968:IVZ720969 JFV720968:JFV720969 JPR720968:JPR720969 JZN720968:JZN720969 KJJ720968:KJJ720969 KTF720968:KTF720969 LDB720968:LDB720969 LMX720968:LMX720969 LWT720968:LWT720969 MGP720968:MGP720969 MQL720968:MQL720969 NAH720968:NAH720969 NKD720968:NKD720969 NTZ720968:NTZ720969 ODV720968:ODV720969 ONR720968:ONR720969 OXN720968:OXN720969 PHJ720968:PHJ720969 PRF720968:PRF720969 QBB720968:QBB720969 QKX720968:QKX720969 QUT720968:QUT720969 REP720968:REP720969 ROL720968:ROL720969 RYH720968:RYH720969 SID720968:SID720969 SRZ720968:SRZ720969 TBV720968:TBV720969 TLR720968:TLR720969 TVN720968:TVN720969 UFJ720968:UFJ720969 UPF720968:UPF720969 UZB720968:UZB720969 VIX720968:VIX720969 VST720968:VST720969 WCP720968:WCP720969 WML720968:WML720969 WWH720968:WWH720969 Z786504:Z786505 JV786504:JV786505 TR786504:TR786505 ADN786504:ADN786505 ANJ786504:ANJ786505 AXF786504:AXF786505 BHB786504:BHB786505 BQX786504:BQX786505 CAT786504:CAT786505 CKP786504:CKP786505 CUL786504:CUL786505 DEH786504:DEH786505 DOD786504:DOD786505 DXZ786504:DXZ786505 EHV786504:EHV786505 ERR786504:ERR786505 FBN786504:FBN786505 FLJ786504:FLJ786505 FVF786504:FVF786505 GFB786504:GFB786505 GOX786504:GOX786505 GYT786504:GYT786505 HIP786504:HIP786505 HSL786504:HSL786505 ICH786504:ICH786505 IMD786504:IMD786505 IVZ786504:IVZ786505 JFV786504:JFV786505 JPR786504:JPR786505 JZN786504:JZN786505 KJJ786504:KJJ786505 KTF786504:KTF786505 LDB786504:LDB786505 LMX786504:LMX786505 LWT786504:LWT786505 MGP786504:MGP786505 MQL786504:MQL786505 NAH786504:NAH786505 NKD786504:NKD786505 NTZ786504:NTZ786505 ODV786504:ODV786505 ONR786504:ONR786505 OXN786504:OXN786505 PHJ786504:PHJ786505 PRF786504:PRF786505 QBB786504:QBB786505 QKX786504:QKX786505 QUT786504:QUT786505 REP786504:REP786505 ROL786504:ROL786505 RYH786504:RYH786505 SID786504:SID786505 SRZ786504:SRZ786505 TBV786504:TBV786505 TLR786504:TLR786505 TVN786504:TVN786505 UFJ786504:UFJ786505 UPF786504:UPF786505 UZB786504:UZB786505 VIX786504:VIX786505 VST786504:VST786505 WCP786504:WCP786505 WML786504:WML786505 WWH786504:WWH786505 Z852040:Z852041 JV852040:JV852041 TR852040:TR852041 ADN852040:ADN852041 ANJ852040:ANJ852041 AXF852040:AXF852041 BHB852040:BHB852041 BQX852040:BQX852041 CAT852040:CAT852041 CKP852040:CKP852041 CUL852040:CUL852041 DEH852040:DEH852041 DOD852040:DOD852041 DXZ852040:DXZ852041 EHV852040:EHV852041 ERR852040:ERR852041 FBN852040:FBN852041 FLJ852040:FLJ852041 FVF852040:FVF852041 GFB852040:GFB852041 GOX852040:GOX852041 GYT852040:GYT852041 HIP852040:HIP852041 HSL852040:HSL852041 ICH852040:ICH852041 IMD852040:IMD852041 IVZ852040:IVZ852041 JFV852040:JFV852041 JPR852040:JPR852041 JZN852040:JZN852041 KJJ852040:KJJ852041 KTF852040:KTF852041 LDB852040:LDB852041 LMX852040:LMX852041 LWT852040:LWT852041 MGP852040:MGP852041 MQL852040:MQL852041 NAH852040:NAH852041 NKD852040:NKD852041 NTZ852040:NTZ852041 ODV852040:ODV852041 ONR852040:ONR852041 OXN852040:OXN852041 PHJ852040:PHJ852041 PRF852040:PRF852041 QBB852040:QBB852041 QKX852040:QKX852041 QUT852040:QUT852041 REP852040:REP852041 ROL852040:ROL852041 RYH852040:RYH852041 SID852040:SID852041 SRZ852040:SRZ852041 TBV852040:TBV852041 TLR852040:TLR852041 TVN852040:TVN852041 UFJ852040:UFJ852041 UPF852040:UPF852041 UZB852040:UZB852041 VIX852040:VIX852041 VST852040:VST852041 WCP852040:WCP852041 WML852040:WML852041 WWH852040:WWH852041 Z917576:Z917577 JV917576:JV917577 TR917576:TR917577 ADN917576:ADN917577 ANJ917576:ANJ917577 AXF917576:AXF917577 BHB917576:BHB917577 BQX917576:BQX917577 CAT917576:CAT917577 CKP917576:CKP917577 CUL917576:CUL917577 DEH917576:DEH917577 DOD917576:DOD917577 DXZ917576:DXZ917577 EHV917576:EHV917577 ERR917576:ERR917577 FBN917576:FBN917577 FLJ917576:FLJ917577 FVF917576:FVF917577 GFB917576:GFB917577 GOX917576:GOX917577 GYT917576:GYT917577 HIP917576:HIP917577 HSL917576:HSL917577 ICH917576:ICH917577 IMD917576:IMD917577 IVZ917576:IVZ917577 JFV917576:JFV917577 JPR917576:JPR917577 JZN917576:JZN917577 KJJ917576:KJJ917577 KTF917576:KTF917577 LDB917576:LDB917577 LMX917576:LMX917577 LWT917576:LWT917577 MGP917576:MGP917577 MQL917576:MQL917577 NAH917576:NAH917577 NKD917576:NKD917577 NTZ917576:NTZ917577 ODV917576:ODV917577 ONR917576:ONR917577 OXN917576:OXN917577 PHJ917576:PHJ917577 PRF917576:PRF917577 QBB917576:QBB917577 QKX917576:QKX917577 QUT917576:QUT917577 REP917576:REP917577 ROL917576:ROL917577 RYH917576:RYH917577 SID917576:SID917577 SRZ917576:SRZ917577 TBV917576:TBV917577 TLR917576:TLR917577 TVN917576:TVN917577 UFJ917576:UFJ917577 UPF917576:UPF917577 UZB917576:UZB917577 VIX917576:VIX917577 VST917576:VST917577 WCP917576:WCP917577 WML917576:WML917577 WWH917576:WWH917577 Z983112:Z983113 JV983112:JV983113 TR983112:TR983113 ADN983112:ADN983113 ANJ983112:ANJ983113 AXF983112:AXF983113 BHB983112:BHB983113 BQX983112:BQX983113 CAT983112:CAT983113 CKP983112:CKP983113 CUL983112:CUL983113 DEH983112:DEH983113 DOD983112:DOD983113 DXZ983112:DXZ983113 EHV983112:EHV983113 ERR983112:ERR983113 FBN983112:FBN983113 FLJ983112:FLJ983113 FVF983112:FVF983113 GFB983112:GFB983113 GOX983112:GOX983113 GYT983112:GYT983113 HIP983112:HIP983113 HSL983112:HSL983113 ICH983112:ICH983113 IMD983112:IMD983113 IVZ983112:IVZ983113 JFV983112:JFV983113 JPR983112:JPR983113 JZN983112:JZN983113 KJJ983112:KJJ983113 KTF983112:KTF983113 LDB983112:LDB983113 LMX983112:LMX983113 LWT983112:LWT983113 MGP983112:MGP983113 MQL983112:MQL983113 NAH983112:NAH983113 NKD983112:NKD983113 NTZ983112:NTZ983113 ODV983112:ODV983113 ONR983112:ONR983113 OXN983112:OXN983113 PHJ983112:PHJ983113 PRF983112:PRF983113 QBB983112:QBB983113 QKX983112:QKX983113 QUT983112:QUT983113 REP983112:REP983113 ROL983112:ROL983113 RYH983112:RYH983113 SID983112:SID983113 SRZ983112:SRZ983113 TBV983112:TBV983113 TLR983112:TLR983113 TVN983112:TVN983113 UFJ983112:UFJ983113 UPF983112:UPF983113 UZB983112:UZB983113 VIX983112:VIX983113 VST983112:VST983113 WCP983112:WCP983113 WML983112:WML983113" xr:uid="{43B81AEA-6362-4FFF-A1FF-81E24DB5D4CE}">
      <formula1>"Yes,No,N/A"</formula1>
    </dataValidation>
    <dataValidation allowBlank="1" showInputMessage="1" showErrorMessage="1" prompt="Where a service brake is provided without an emergency brake, actuation of the service brake shall cause a full-load-rated contactor or circuit breaker to open as quickly as practicable to disconnect by others means of equivalent safety." sqref="S91:Y94" xr:uid="{AAC26EC6-9FDD-40EF-BED5-32AA3A5C5030}"/>
    <dataValidation type="decimal" operator="greaterThanOrEqual" allowBlank="1" showErrorMessage="1" sqref="S19:Y19" xr:uid="{9DB764DF-787D-4147-8812-BDBF28D6D914}">
      <formula1>0</formula1>
    </dataValidation>
    <dataValidation type="list" allowBlank="1" showInputMessage="1" showErrorMessage="1" sqref="G66:M67" xr:uid="{4C9EF078-B844-4959-B745-6A5474AD7D82}">
      <formula1>SkiTensioning</formula1>
    </dataValidation>
    <dataValidation type="list" allowBlank="1" showErrorMessage="1" sqref="S124:Z125" xr:uid="{9020161B-C558-4B3B-B0C8-48E79C19D3BD}">
      <formula1>Passengerropewaysandpassengerconveyors</formula1>
    </dataValidation>
    <dataValidation type="whole" operator="greaterThan" allowBlank="1" showInputMessage="1" showErrorMessage="1" sqref="G20:M23 S26:Y27 S30:Y31" xr:uid="{7B964A8D-0EE0-4456-A170-0691DADDDE79}">
      <formula1>0</formula1>
    </dataValidation>
  </dataValidations>
  <printOptions horizontalCentered="1"/>
  <pageMargins left="0.19685039370078741" right="0.19685039370078741" top="0.19685039370078741" bottom="0.19685039370078741" header="0" footer="0.19685039370078741"/>
  <pageSetup scale="83" fitToHeight="4" orientation="portrait" r:id="rId1"/>
  <headerFooter alignWithMargins="0">
    <oddFooter>&amp;R&amp;"Arial Narrow,Regular"&amp;9Page &amp;P of &amp;N</oddFooter>
  </headerFooter>
  <rowBreaks count="3" manualBreakCount="3">
    <brk id="47" min="1" max="25" man="1"/>
    <brk id="81" min="1" max="25" man="1"/>
    <brk id="121" min="1" max="25" man="1"/>
  </rowBreaks>
  <drawing r:id="rId2"/>
  <legacyDrawing r:id="rId3"/>
  <extLst>
    <ext xmlns:x14="http://schemas.microsoft.com/office/spreadsheetml/2009/9/main" uri="{CCE6A557-97BC-4b89-ADB6-D9C93CAAB3DF}">
      <x14:dataValidations xmlns:xm="http://schemas.microsoft.com/office/excel/2006/main" count="1">
        <x14:dataValidation allowBlank="1" showErrorMessage="1" xr:uid="{A2933985-141E-49AA-ABBF-0E279ABB6EC0}">
          <xm:sqref>S85:Y90 JO124:JV125 TK124:TR125 ADG124:ADN125 ANC124:ANJ125 AWY124:AXF125 BGU124:BHB125 BQQ124:BQX125 CAM124:CAT125 CKI124:CKP125 CUE124:CUL125 DEA124:DEH125 DNW124:DOD125 DXS124:DXZ125 EHO124:EHV125 ERK124:ERR125 FBG124:FBN125 FLC124:FLJ125 FUY124:FVF125 GEU124:GFB125 GOQ124:GOX125 GYM124:GYT125 HII124:HIP125 HSE124:HSL125 ICA124:ICH125 ILW124:IMD125 IVS124:IVZ125 JFO124:JFV125 JPK124:JPR125 JZG124:JZN125 KJC124:KJJ125 KSY124:KTF125 LCU124:LDB125 LMQ124:LMX125 LWM124:LWT125 MGI124:MGP125 MQE124:MQL125 NAA124:NAH125 NJW124:NKD125 NTS124:NTZ125 ODO124:ODV125 ONK124:ONR125 OXG124:OXN125 PHC124:PHJ125 PQY124:PRF125 QAU124:QBB125 QKQ124:QKX125 QUM124:QUT125 REI124:REP125 ROE124:ROL125 RYA124:RYH125 SHW124:SID125 SRS124:SRZ125 TBO124:TBV125 TLK124:TLR125 TVG124:TVN125 UFC124:UFJ125 UOY124:UPF125 UYU124:UZB125 VIQ124:VIX125 VSM124:VST125 WCI124:WCP125 WME124:WML125 WWA124:WWH125 S65661:Z65662 JO65661:JV65662 TK65661:TR65662 ADG65661:ADN65662 ANC65661:ANJ65662 AWY65661:AXF65662 BGU65661:BHB65662 BQQ65661:BQX65662 CAM65661:CAT65662 CKI65661:CKP65662 CUE65661:CUL65662 DEA65661:DEH65662 DNW65661:DOD65662 DXS65661:DXZ65662 EHO65661:EHV65662 ERK65661:ERR65662 FBG65661:FBN65662 FLC65661:FLJ65662 FUY65661:FVF65662 GEU65661:GFB65662 GOQ65661:GOX65662 GYM65661:GYT65662 HII65661:HIP65662 HSE65661:HSL65662 ICA65661:ICH65662 ILW65661:IMD65662 IVS65661:IVZ65662 JFO65661:JFV65662 JPK65661:JPR65662 JZG65661:JZN65662 KJC65661:KJJ65662 KSY65661:KTF65662 LCU65661:LDB65662 LMQ65661:LMX65662 LWM65661:LWT65662 MGI65661:MGP65662 MQE65661:MQL65662 NAA65661:NAH65662 NJW65661:NKD65662 NTS65661:NTZ65662 ODO65661:ODV65662 ONK65661:ONR65662 OXG65661:OXN65662 PHC65661:PHJ65662 PQY65661:PRF65662 QAU65661:QBB65662 QKQ65661:QKX65662 QUM65661:QUT65662 REI65661:REP65662 ROE65661:ROL65662 RYA65661:RYH65662 SHW65661:SID65662 SRS65661:SRZ65662 TBO65661:TBV65662 TLK65661:TLR65662 TVG65661:TVN65662 UFC65661:UFJ65662 UOY65661:UPF65662 UYU65661:UZB65662 VIQ65661:VIX65662 VSM65661:VST65662 WCI65661:WCP65662 WME65661:WML65662 WWA65661:WWH65662 S131197:Z131198 JO131197:JV131198 TK131197:TR131198 ADG131197:ADN131198 ANC131197:ANJ131198 AWY131197:AXF131198 BGU131197:BHB131198 BQQ131197:BQX131198 CAM131197:CAT131198 CKI131197:CKP131198 CUE131197:CUL131198 DEA131197:DEH131198 DNW131197:DOD131198 DXS131197:DXZ131198 EHO131197:EHV131198 ERK131197:ERR131198 FBG131197:FBN131198 FLC131197:FLJ131198 FUY131197:FVF131198 GEU131197:GFB131198 GOQ131197:GOX131198 GYM131197:GYT131198 HII131197:HIP131198 HSE131197:HSL131198 ICA131197:ICH131198 ILW131197:IMD131198 IVS131197:IVZ131198 JFO131197:JFV131198 JPK131197:JPR131198 JZG131197:JZN131198 KJC131197:KJJ131198 KSY131197:KTF131198 LCU131197:LDB131198 LMQ131197:LMX131198 LWM131197:LWT131198 MGI131197:MGP131198 MQE131197:MQL131198 NAA131197:NAH131198 NJW131197:NKD131198 NTS131197:NTZ131198 ODO131197:ODV131198 ONK131197:ONR131198 OXG131197:OXN131198 PHC131197:PHJ131198 PQY131197:PRF131198 QAU131197:QBB131198 QKQ131197:QKX131198 QUM131197:QUT131198 REI131197:REP131198 ROE131197:ROL131198 RYA131197:RYH131198 SHW131197:SID131198 SRS131197:SRZ131198 TBO131197:TBV131198 TLK131197:TLR131198 TVG131197:TVN131198 UFC131197:UFJ131198 UOY131197:UPF131198 UYU131197:UZB131198 VIQ131197:VIX131198 VSM131197:VST131198 WCI131197:WCP131198 WME131197:WML131198 WWA131197:WWH131198 S196733:Z196734 JO196733:JV196734 TK196733:TR196734 ADG196733:ADN196734 ANC196733:ANJ196734 AWY196733:AXF196734 BGU196733:BHB196734 BQQ196733:BQX196734 CAM196733:CAT196734 CKI196733:CKP196734 CUE196733:CUL196734 DEA196733:DEH196734 DNW196733:DOD196734 DXS196733:DXZ196734 EHO196733:EHV196734 ERK196733:ERR196734 FBG196733:FBN196734 FLC196733:FLJ196734 FUY196733:FVF196734 GEU196733:GFB196734 GOQ196733:GOX196734 GYM196733:GYT196734 HII196733:HIP196734 HSE196733:HSL196734 ICA196733:ICH196734 ILW196733:IMD196734 IVS196733:IVZ196734 JFO196733:JFV196734 JPK196733:JPR196734 JZG196733:JZN196734 KJC196733:KJJ196734 KSY196733:KTF196734 LCU196733:LDB196734 LMQ196733:LMX196734 LWM196733:LWT196734 MGI196733:MGP196734 MQE196733:MQL196734 NAA196733:NAH196734 NJW196733:NKD196734 NTS196733:NTZ196734 ODO196733:ODV196734 ONK196733:ONR196734 OXG196733:OXN196734 PHC196733:PHJ196734 PQY196733:PRF196734 QAU196733:QBB196734 QKQ196733:QKX196734 QUM196733:QUT196734 REI196733:REP196734 ROE196733:ROL196734 RYA196733:RYH196734 SHW196733:SID196734 SRS196733:SRZ196734 TBO196733:TBV196734 TLK196733:TLR196734 TVG196733:TVN196734 UFC196733:UFJ196734 UOY196733:UPF196734 UYU196733:UZB196734 VIQ196733:VIX196734 VSM196733:VST196734 WCI196733:WCP196734 WME196733:WML196734 WWA196733:WWH196734 S262269:Z262270 JO262269:JV262270 TK262269:TR262270 ADG262269:ADN262270 ANC262269:ANJ262270 AWY262269:AXF262270 BGU262269:BHB262270 BQQ262269:BQX262270 CAM262269:CAT262270 CKI262269:CKP262270 CUE262269:CUL262270 DEA262269:DEH262270 DNW262269:DOD262270 DXS262269:DXZ262270 EHO262269:EHV262270 ERK262269:ERR262270 FBG262269:FBN262270 FLC262269:FLJ262270 FUY262269:FVF262270 GEU262269:GFB262270 GOQ262269:GOX262270 GYM262269:GYT262270 HII262269:HIP262270 HSE262269:HSL262270 ICA262269:ICH262270 ILW262269:IMD262270 IVS262269:IVZ262270 JFO262269:JFV262270 JPK262269:JPR262270 JZG262269:JZN262270 KJC262269:KJJ262270 KSY262269:KTF262270 LCU262269:LDB262270 LMQ262269:LMX262270 LWM262269:LWT262270 MGI262269:MGP262270 MQE262269:MQL262270 NAA262269:NAH262270 NJW262269:NKD262270 NTS262269:NTZ262270 ODO262269:ODV262270 ONK262269:ONR262270 OXG262269:OXN262270 PHC262269:PHJ262270 PQY262269:PRF262270 QAU262269:QBB262270 QKQ262269:QKX262270 QUM262269:QUT262270 REI262269:REP262270 ROE262269:ROL262270 RYA262269:RYH262270 SHW262269:SID262270 SRS262269:SRZ262270 TBO262269:TBV262270 TLK262269:TLR262270 TVG262269:TVN262270 UFC262269:UFJ262270 UOY262269:UPF262270 UYU262269:UZB262270 VIQ262269:VIX262270 VSM262269:VST262270 WCI262269:WCP262270 WME262269:WML262270 WWA262269:WWH262270 S327805:Z327806 JO327805:JV327806 TK327805:TR327806 ADG327805:ADN327806 ANC327805:ANJ327806 AWY327805:AXF327806 BGU327805:BHB327806 BQQ327805:BQX327806 CAM327805:CAT327806 CKI327805:CKP327806 CUE327805:CUL327806 DEA327805:DEH327806 DNW327805:DOD327806 DXS327805:DXZ327806 EHO327805:EHV327806 ERK327805:ERR327806 FBG327805:FBN327806 FLC327805:FLJ327806 FUY327805:FVF327806 GEU327805:GFB327806 GOQ327805:GOX327806 GYM327805:GYT327806 HII327805:HIP327806 HSE327805:HSL327806 ICA327805:ICH327806 ILW327805:IMD327806 IVS327805:IVZ327806 JFO327805:JFV327806 JPK327805:JPR327806 JZG327805:JZN327806 KJC327805:KJJ327806 KSY327805:KTF327806 LCU327805:LDB327806 LMQ327805:LMX327806 LWM327805:LWT327806 MGI327805:MGP327806 MQE327805:MQL327806 NAA327805:NAH327806 NJW327805:NKD327806 NTS327805:NTZ327806 ODO327805:ODV327806 ONK327805:ONR327806 OXG327805:OXN327806 PHC327805:PHJ327806 PQY327805:PRF327806 QAU327805:QBB327806 QKQ327805:QKX327806 QUM327805:QUT327806 REI327805:REP327806 ROE327805:ROL327806 RYA327805:RYH327806 SHW327805:SID327806 SRS327805:SRZ327806 TBO327805:TBV327806 TLK327805:TLR327806 TVG327805:TVN327806 UFC327805:UFJ327806 UOY327805:UPF327806 UYU327805:UZB327806 VIQ327805:VIX327806 VSM327805:VST327806 WCI327805:WCP327806 WME327805:WML327806 WWA327805:WWH327806 S393341:Z393342 JO393341:JV393342 TK393341:TR393342 ADG393341:ADN393342 ANC393341:ANJ393342 AWY393341:AXF393342 BGU393341:BHB393342 BQQ393341:BQX393342 CAM393341:CAT393342 CKI393341:CKP393342 CUE393341:CUL393342 DEA393341:DEH393342 DNW393341:DOD393342 DXS393341:DXZ393342 EHO393341:EHV393342 ERK393341:ERR393342 FBG393341:FBN393342 FLC393341:FLJ393342 FUY393341:FVF393342 GEU393341:GFB393342 GOQ393341:GOX393342 GYM393341:GYT393342 HII393341:HIP393342 HSE393341:HSL393342 ICA393341:ICH393342 ILW393341:IMD393342 IVS393341:IVZ393342 JFO393341:JFV393342 JPK393341:JPR393342 JZG393341:JZN393342 KJC393341:KJJ393342 KSY393341:KTF393342 LCU393341:LDB393342 LMQ393341:LMX393342 LWM393341:LWT393342 MGI393341:MGP393342 MQE393341:MQL393342 NAA393341:NAH393342 NJW393341:NKD393342 NTS393341:NTZ393342 ODO393341:ODV393342 ONK393341:ONR393342 OXG393341:OXN393342 PHC393341:PHJ393342 PQY393341:PRF393342 QAU393341:QBB393342 QKQ393341:QKX393342 QUM393341:QUT393342 REI393341:REP393342 ROE393341:ROL393342 RYA393341:RYH393342 SHW393341:SID393342 SRS393341:SRZ393342 TBO393341:TBV393342 TLK393341:TLR393342 TVG393341:TVN393342 UFC393341:UFJ393342 UOY393341:UPF393342 UYU393341:UZB393342 VIQ393341:VIX393342 VSM393341:VST393342 WCI393341:WCP393342 WME393341:WML393342 WWA393341:WWH393342 S458877:Z458878 JO458877:JV458878 TK458877:TR458878 ADG458877:ADN458878 ANC458877:ANJ458878 AWY458877:AXF458878 BGU458877:BHB458878 BQQ458877:BQX458878 CAM458877:CAT458878 CKI458877:CKP458878 CUE458877:CUL458878 DEA458877:DEH458878 DNW458877:DOD458878 DXS458877:DXZ458878 EHO458877:EHV458878 ERK458877:ERR458878 FBG458877:FBN458878 FLC458877:FLJ458878 FUY458877:FVF458878 GEU458877:GFB458878 GOQ458877:GOX458878 GYM458877:GYT458878 HII458877:HIP458878 HSE458877:HSL458878 ICA458877:ICH458878 ILW458877:IMD458878 IVS458877:IVZ458878 JFO458877:JFV458878 JPK458877:JPR458878 JZG458877:JZN458878 KJC458877:KJJ458878 KSY458877:KTF458878 LCU458877:LDB458878 LMQ458877:LMX458878 LWM458877:LWT458878 MGI458877:MGP458878 MQE458877:MQL458878 NAA458877:NAH458878 NJW458877:NKD458878 NTS458877:NTZ458878 ODO458877:ODV458878 ONK458877:ONR458878 OXG458877:OXN458878 PHC458877:PHJ458878 PQY458877:PRF458878 QAU458877:QBB458878 QKQ458877:QKX458878 QUM458877:QUT458878 REI458877:REP458878 ROE458877:ROL458878 RYA458877:RYH458878 SHW458877:SID458878 SRS458877:SRZ458878 TBO458877:TBV458878 TLK458877:TLR458878 TVG458877:TVN458878 UFC458877:UFJ458878 UOY458877:UPF458878 UYU458877:UZB458878 VIQ458877:VIX458878 VSM458877:VST458878 WCI458877:WCP458878 WME458877:WML458878 WWA458877:WWH458878 S524413:Z524414 JO524413:JV524414 TK524413:TR524414 ADG524413:ADN524414 ANC524413:ANJ524414 AWY524413:AXF524414 BGU524413:BHB524414 BQQ524413:BQX524414 CAM524413:CAT524414 CKI524413:CKP524414 CUE524413:CUL524414 DEA524413:DEH524414 DNW524413:DOD524414 DXS524413:DXZ524414 EHO524413:EHV524414 ERK524413:ERR524414 FBG524413:FBN524414 FLC524413:FLJ524414 FUY524413:FVF524414 GEU524413:GFB524414 GOQ524413:GOX524414 GYM524413:GYT524414 HII524413:HIP524414 HSE524413:HSL524414 ICA524413:ICH524414 ILW524413:IMD524414 IVS524413:IVZ524414 JFO524413:JFV524414 JPK524413:JPR524414 JZG524413:JZN524414 KJC524413:KJJ524414 KSY524413:KTF524414 LCU524413:LDB524414 LMQ524413:LMX524414 LWM524413:LWT524414 MGI524413:MGP524414 MQE524413:MQL524414 NAA524413:NAH524414 NJW524413:NKD524414 NTS524413:NTZ524414 ODO524413:ODV524414 ONK524413:ONR524414 OXG524413:OXN524414 PHC524413:PHJ524414 PQY524413:PRF524414 QAU524413:QBB524414 QKQ524413:QKX524414 QUM524413:QUT524414 REI524413:REP524414 ROE524413:ROL524414 RYA524413:RYH524414 SHW524413:SID524414 SRS524413:SRZ524414 TBO524413:TBV524414 TLK524413:TLR524414 TVG524413:TVN524414 UFC524413:UFJ524414 UOY524413:UPF524414 UYU524413:UZB524414 VIQ524413:VIX524414 VSM524413:VST524414 WCI524413:WCP524414 WME524413:WML524414 WWA524413:WWH524414 S589949:Z589950 JO589949:JV589950 TK589949:TR589950 ADG589949:ADN589950 ANC589949:ANJ589950 AWY589949:AXF589950 BGU589949:BHB589950 BQQ589949:BQX589950 CAM589949:CAT589950 CKI589949:CKP589950 CUE589949:CUL589950 DEA589949:DEH589950 DNW589949:DOD589950 DXS589949:DXZ589950 EHO589949:EHV589950 ERK589949:ERR589950 FBG589949:FBN589950 FLC589949:FLJ589950 FUY589949:FVF589950 GEU589949:GFB589950 GOQ589949:GOX589950 GYM589949:GYT589950 HII589949:HIP589950 HSE589949:HSL589950 ICA589949:ICH589950 ILW589949:IMD589950 IVS589949:IVZ589950 JFO589949:JFV589950 JPK589949:JPR589950 JZG589949:JZN589950 KJC589949:KJJ589950 KSY589949:KTF589950 LCU589949:LDB589950 LMQ589949:LMX589950 LWM589949:LWT589950 MGI589949:MGP589950 MQE589949:MQL589950 NAA589949:NAH589950 NJW589949:NKD589950 NTS589949:NTZ589950 ODO589949:ODV589950 ONK589949:ONR589950 OXG589949:OXN589950 PHC589949:PHJ589950 PQY589949:PRF589950 QAU589949:QBB589950 QKQ589949:QKX589950 QUM589949:QUT589950 REI589949:REP589950 ROE589949:ROL589950 RYA589949:RYH589950 SHW589949:SID589950 SRS589949:SRZ589950 TBO589949:TBV589950 TLK589949:TLR589950 TVG589949:TVN589950 UFC589949:UFJ589950 UOY589949:UPF589950 UYU589949:UZB589950 VIQ589949:VIX589950 VSM589949:VST589950 WCI589949:WCP589950 WME589949:WML589950 WWA589949:WWH589950 S655485:Z655486 JO655485:JV655486 TK655485:TR655486 ADG655485:ADN655486 ANC655485:ANJ655486 AWY655485:AXF655486 BGU655485:BHB655486 BQQ655485:BQX655486 CAM655485:CAT655486 CKI655485:CKP655486 CUE655485:CUL655486 DEA655485:DEH655486 DNW655485:DOD655486 DXS655485:DXZ655486 EHO655485:EHV655486 ERK655485:ERR655486 FBG655485:FBN655486 FLC655485:FLJ655486 FUY655485:FVF655486 GEU655485:GFB655486 GOQ655485:GOX655486 GYM655485:GYT655486 HII655485:HIP655486 HSE655485:HSL655486 ICA655485:ICH655486 ILW655485:IMD655486 IVS655485:IVZ655486 JFO655485:JFV655486 JPK655485:JPR655486 JZG655485:JZN655486 KJC655485:KJJ655486 KSY655485:KTF655486 LCU655485:LDB655486 LMQ655485:LMX655486 LWM655485:LWT655486 MGI655485:MGP655486 MQE655485:MQL655486 NAA655485:NAH655486 NJW655485:NKD655486 NTS655485:NTZ655486 ODO655485:ODV655486 ONK655485:ONR655486 OXG655485:OXN655486 PHC655485:PHJ655486 PQY655485:PRF655486 QAU655485:QBB655486 QKQ655485:QKX655486 QUM655485:QUT655486 REI655485:REP655486 ROE655485:ROL655486 RYA655485:RYH655486 SHW655485:SID655486 SRS655485:SRZ655486 TBO655485:TBV655486 TLK655485:TLR655486 TVG655485:TVN655486 UFC655485:UFJ655486 UOY655485:UPF655486 UYU655485:UZB655486 VIQ655485:VIX655486 VSM655485:VST655486 WCI655485:WCP655486 WME655485:WML655486 WWA655485:WWH655486 S721021:Z721022 JO721021:JV721022 TK721021:TR721022 ADG721021:ADN721022 ANC721021:ANJ721022 AWY721021:AXF721022 BGU721021:BHB721022 BQQ721021:BQX721022 CAM721021:CAT721022 CKI721021:CKP721022 CUE721021:CUL721022 DEA721021:DEH721022 DNW721021:DOD721022 DXS721021:DXZ721022 EHO721021:EHV721022 ERK721021:ERR721022 FBG721021:FBN721022 FLC721021:FLJ721022 FUY721021:FVF721022 GEU721021:GFB721022 GOQ721021:GOX721022 GYM721021:GYT721022 HII721021:HIP721022 HSE721021:HSL721022 ICA721021:ICH721022 ILW721021:IMD721022 IVS721021:IVZ721022 JFO721021:JFV721022 JPK721021:JPR721022 JZG721021:JZN721022 KJC721021:KJJ721022 KSY721021:KTF721022 LCU721021:LDB721022 LMQ721021:LMX721022 LWM721021:LWT721022 MGI721021:MGP721022 MQE721021:MQL721022 NAA721021:NAH721022 NJW721021:NKD721022 NTS721021:NTZ721022 ODO721021:ODV721022 ONK721021:ONR721022 OXG721021:OXN721022 PHC721021:PHJ721022 PQY721021:PRF721022 QAU721021:QBB721022 QKQ721021:QKX721022 QUM721021:QUT721022 REI721021:REP721022 ROE721021:ROL721022 RYA721021:RYH721022 SHW721021:SID721022 SRS721021:SRZ721022 TBO721021:TBV721022 TLK721021:TLR721022 TVG721021:TVN721022 UFC721021:UFJ721022 UOY721021:UPF721022 UYU721021:UZB721022 VIQ721021:VIX721022 VSM721021:VST721022 WCI721021:WCP721022 WME721021:WML721022 WWA721021:WWH721022 S786557:Z786558 JO786557:JV786558 TK786557:TR786558 ADG786557:ADN786558 ANC786557:ANJ786558 AWY786557:AXF786558 BGU786557:BHB786558 BQQ786557:BQX786558 CAM786557:CAT786558 CKI786557:CKP786558 CUE786557:CUL786558 DEA786557:DEH786558 DNW786557:DOD786558 DXS786557:DXZ786558 EHO786557:EHV786558 ERK786557:ERR786558 FBG786557:FBN786558 FLC786557:FLJ786558 FUY786557:FVF786558 GEU786557:GFB786558 GOQ786557:GOX786558 GYM786557:GYT786558 HII786557:HIP786558 HSE786557:HSL786558 ICA786557:ICH786558 ILW786557:IMD786558 IVS786557:IVZ786558 JFO786557:JFV786558 JPK786557:JPR786558 JZG786557:JZN786558 KJC786557:KJJ786558 KSY786557:KTF786558 LCU786557:LDB786558 LMQ786557:LMX786558 LWM786557:LWT786558 MGI786557:MGP786558 MQE786557:MQL786558 NAA786557:NAH786558 NJW786557:NKD786558 NTS786557:NTZ786558 ODO786557:ODV786558 ONK786557:ONR786558 OXG786557:OXN786558 PHC786557:PHJ786558 PQY786557:PRF786558 QAU786557:QBB786558 QKQ786557:QKX786558 QUM786557:QUT786558 REI786557:REP786558 ROE786557:ROL786558 RYA786557:RYH786558 SHW786557:SID786558 SRS786557:SRZ786558 TBO786557:TBV786558 TLK786557:TLR786558 TVG786557:TVN786558 UFC786557:UFJ786558 UOY786557:UPF786558 UYU786557:UZB786558 VIQ786557:VIX786558 VSM786557:VST786558 WCI786557:WCP786558 WME786557:WML786558 WWA786557:WWH786558 S852093:Z852094 JO852093:JV852094 TK852093:TR852094 ADG852093:ADN852094 ANC852093:ANJ852094 AWY852093:AXF852094 BGU852093:BHB852094 BQQ852093:BQX852094 CAM852093:CAT852094 CKI852093:CKP852094 CUE852093:CUL852094 DEA852093:DEH852094 DNW852093:DOD852094 DXS852093:DXZ852094 EHO852093:EHV852094 ERK852093:ERR852094 FBG852093:FBN852094 FLC852093:FLJ852094 FUY852093:FVF852094 GEU852093:GFB852094 GOQ852093:GOX852094 GYM852093:GYT852094 HII852093:HIP852094 HSE852093:HSL852094 ICA852093:ICH852094 ILW852093:IMD852094 IVS852093:IVZ852094 JFO852093:JFV852094 JPK852093:JPR852094 JZG852093:JZN852094 KJC852093:KJJ852094 KSY852093:KTF852094 LCU852093:LDB852094 LMQ852093:LMX852094 LWM852093:LWT852094 MGI852093:MGP852094 MQE852093:MQL852094 NAA852093:NAH852094 NJW852093:NKD852094 NTS852093:NTZ852094 ODO852093:ODV852094 ONK852093:ONR852094 OXG852093:OXN852094 PHC852093:PHJ852094 PQY852093:PRF852094 QAU852093:QBB852094 QKQ852093:QKX852094 QUM852093:QUT852094 REI852093:REP852094 ROE852093:ROL852094 RYA852093:RYH852094 SHW852093:SID852094 SRS852093:SRZ852094 TBO852093:TBV852094 TLK852093:TLR852094 TVG852093:TVN852094 UFC852093:UFJ852094 UOY852093:UPF852094 UYU852093:UZB852094 VIQ852093:VIX852094 VSM852093:VST852094 WCI852093:WCP852094 WME852093:WML852094 WWA852093:WWH852094 S917629:Z917630 JO917629:JV917630 TK917629:TR917630 ADG917629:ADN917630 ANC917629:ANJ917630 AWY917629:AXF917630 BGU917629:BHB917630 BQQ917629:BQX917630 CAM917629:CAT917630 CKI917629:CKP917630 CUE917629:CUL917630 DEA917629:DEH917630 DNW917629:DOD917630 DXS917629:DXZ917630 EHO917629:EHV917630 ERK917629:ERR917630 FBG917629:FBN917630 FLC917629:FLJ917630 FUY917629:FVF917630 GEU917629:GFB917630 GOQ917629:GOX917630 GYM917629:GYT917630 HII917629:HIP917630 HSE917629:HSL917630 ICA917629:ICH917630 ILW917629:IMD917630 IVS917629:IVZ917630 JFO917629:JFV917630 JPK917629:JPR917630 JZG917629:JZN917630 KJC917629:KJJ917630 KSY917629:KTF917630 LCU917629:LDB917630 LMQ917629:LMX917630 LWM917629:LWT917630 MGI917629:MGP917630 MQE917629:MQL917630 NAA917629:NAH917630 NJW917629:NKD917630 NTS917629:NTZ917630 ODO917629:ODV917630 ONK917629:ONR917630 OXG917629:OXN917630 PHC917629:PHJ917630 PQY917629:PRF917630 QAU917629:QBB917630 QKQ917629:QKX917630 QUM917629:QUT917630 REI917629:REP917630 ROE917629:ROL917630 RYA917629:RYH917630 SHW917629:SID917630 SRS917629:SRZ917630 TBO917629:TBV917630 TLK917629:TLR917630 TVG917629:TVN917630 UFC917629:UFJ917630 UOY917629:UPF917630 UYU917629:UZB917630 VIQ917629:VIX917630 VSM917629:VST917630 WCI917629:WCP917630 WME917629:WML917630 WWA917629:WWH917630 S983165:Z983166 JO983165:JV983166 TK983165:TR983166 ADG983165:ADN983166 ANC983165:ANJ983166 AWY983165:AXF983166 BGU983165:BHB983166 BQQ983165:BQX983166 CAM983165:CAT983166 CKI983165:CKP983166 CUE983165:CUL983166 DEA983165:DEH983166 DNW983165:DOD983166 DXS983165:DXZ983166 EHO983165:EHV983166 ERK983165:ERR983166 FBG983165:FBN983166 FLC983165:FLJ983166 FUY983165:FVF983166 GEU983165:GFB983166 GOQ983165:GOX983166 GYM983165:GYT983166 HII983165:HIP983166 HSE983165:HSL983166 ICA983165:ICH983166 ILW983165:IMD983166 IVS983165:IVZ983166 JFO983165:JFV983166 JPK983165:JPR983166 JZG983165:JZN983166 KJC983165:KJJ983166 KSY983165:KTF983166 LCU983165:LDB983166 LMQ983165:LMX983166 LWM983165:LWT983166 MGI983165:MGP983166 MQE983165:MQL983166 NAA983165:NAH983166 NJW983165:NKD983166 NTS983165:NTZ983166 ODO983165:ODV983166 ONK983165:ONR983166 OXG983165:OXN983166 PHC983165:PHJ983166 PQY983165:PRF983166 QAU983165:QBB983166 QKQ983165:QKX983166 QUM983165:QUT983166 REI983165:REP983166 ROE983165:ROL983166 RYA983165:RYH983166 SHW983165:SID983166 SRS983165:SRZ983166 TBO983165:TBV983166 TLK983165:TLR983166 TVG983165:TVN983166 UFC983165:UFJ983166 UOY983165:UPF983166 UYU983165:UZB983166 VIQ983165:VIX983166 VSM983165:VST983166 WCI983165:WCP983166 WME983165:WML983166 WWA983165:WWH983166 G126:N137 JO134:JV138 TK134:TR138 ADG134:ADN138 ANC134:ANJ138 AWY134:AXF138 BGU134:BHB138 BQQ134:BQX138 CAM134:CAT138 CKI134:CKP138 CUE134:CUL138 DEA134:DEH138 DNW134:DOD138 DXS134:DXZ138 EHO134:EHV138 ERK134:ERR138 FBG134:FBN138 FLC134:FLJ138 FUY134:FVF138 GEU134:GFB138 GOQ134:GOX138 GYM134:GYT138 HII134:HIP138 HSE134:HSL138 ICA134:ICH138 ILW134:IMD138 IVS134:IVZ138 JFO134:JFV138 JPK134:JPR138 JZG134:JZN138 KJC134:KJJ138 KSY134:KTF138 LCU134:LDB138 LMQ134:LMX138 LWM134:LWT138 MGI134:MGP138 MQE134:MQL138 NAA134:NAH138 NJW134:NKD138 NTS134:NTZ138 ODO134:ODV138 ONK134:ONR138 OXG134:OXN138 PHC134:PHJ138 PQY134:PRF138 QAU134:QBB138 QKQ134:QKX138 QUM134:QUT138 REI134:REP138 ROE134:ROL138 RYA134:RYH138 SHW134:SID138 SRS134:SRZ138 TBO134:TBV138 TLK134:TLR138 TVG134:TVN138 UFC134:UFJ138 UOY134:UPF138 UYU134:UZB138 VIQ134:VIX138 VSM134:VST138 WCI134:WCP138 WME134:WML138 WWA134:WWH138 S65671:Z65674 JO65671:JV65674 TK65671:TR65674 ADG65671:ADN65674 ANC65671:ANJ65674 AWY65671:AXF65674 BGU65671:BHB65674 BQQ65671:BQX65674 CAM65671:CAT65674 CKI65671:CKP65674 CUE65671:CUL65674 DEA65671:DEH65674 DNW65671:DOD65674 DXS65671:DXZ65674 EHO65671:EHV65674 ERK65671:ERR65674 FBG65671:FBN65674 FLC65671:FLJ65674 FUY65671:FVF65674 GEU65671:GFB65674 GOQ65671:GOX65674 GYM65671:GYT65674 HII65671:HIP65674 HSE65671:HSL65674 ICA65671:ICH65674 ILW65671:IMD65674 IVS65671:IVZ65674 JFO65671:JFV65674 JPK65671:JPR65674 JZG65671:JZN65674 KJC65671:KJJ65674 KSY65671:KTF65674 LCU65671:LDB65674 LMQ65671:LMX65674 LWM65671:LWT65674 MGI65671:MGP65674 MQE65671:MQL65674 NAA65671:NAH65674 NJW65671:NKD65674 NTS65671:NTZ65674 ODO65671:ODV65674 ONK65671:ONR65674 OXG65671:OXN65674 PHC65671:PHJ65674 PQY65671:PRF65674 QAU65671:QBB65674 QKQ65671:QKX65674 QUM65671:QUT65674 REI65671:REP65674 ROE65671:ROL65674 RYA65671:RYH65674 SHW65671:SID65674 SRS65671:SRZ65674 TBO65671:TBV65674 TLK65671:TLR65674 TVG65671:TVN65674 UFC65671:UFJ65674 UOY65671:UPF65674 UYU65671:UZB65674 VIQ65671:VIX65674 VSM65671:VST65674 WCI65671:WCP65674 WME65671:WML65674 WWA65671:WWH65674 S131207:Z131210 JO131207:JV131210 TK131207:TR131210 ADG131207:ADN131210 ANC131207:ANJ131210 AWY131207:AXF131210 BGU131207:BHB131210 BQQ131207:BQX131210 CAM131207:CAT131210 CKI131207:CKP131210 CUE131207:CUL131210 DEA131207:DEH131210 DNW131207:DOD131210 DXS131207:DXZ131210 EHO131207:EHV131210 ERK131207:ERR131210 FBG131207:FBN131210 FLC131207:FLJ131210 FUY131207:FVF131210 GEU131207:GFB131210 GOQ131207:GOX131210 GYM131207:GYT131210 HII131207:HIP131210 HSE131207:HSL131210 ICA131207:ICH131210 ILW131207:IMD131210 IVS131207:IVZ131210 JFO131207:JFV131210 JPK131207:JPR131210 JZG131207:JZN131210 KJC131207:KJJ131210 KSY131207:KTF131210 LCU131207:LDB131210 LMQ131207:LMX131210 LWM131207:LWT131210 MGI131207:MGP131210 MQE131207:MQL131210 NAA131207:NAH131210 NJW131207:NKD131210 NTS131207:NTZ131210 ODO131207:ODV131210 ONK131207:ONR131210 OXG131207:OXN131210 PHC131207:PHJ131210 PQY131207:PRF131210 QAU131207:QBB131210 QKQ131207:QKX131210 QUM131207:QUT131210 REI131207:REP131210 ROE131207:ROL131210 RYA131207:RYH131210 SHW131207:SID131210 SRS131207:SRZ131210 TBO131207:TBV131210 TLK131207:TLR131210 TVG131207:TVN131210 UFC131207:UFJ131210 UOY131207:UPF131210 UYU131207:UZB131210 VIQ131207:VIX131210 VSM131207:VST131210 WCI131207:WCP131210 WME131207:WML131210 WWA131207:WWH131210 S196743:Z196746 JO196743:JV196746 TK196743:TR196746 ADG196743:ADN196746 ANC196743:ANJ196746 AWY196743:AXF196746 BGU196743:BHB196746 BQQ196743:BQX196746 CAM196743:CAT196746 CKI196743:CKP196746 CUE196743:CUL196746 DEA196743:DEH196746 DNW196743:DOD196746 DXS196743:DXZ196746 EHO196743:EHV196746 ERK196743:ERR196746 FBG196743:FBN196746 FLC196743:FLJ196746 FUY196743:FVF196746 GEU196743:GFB196746 GOQ196743:GOX196746 GYM196743:GYT196746 HII196743:HIP196746 HSE196743:HSL196746 ICA196743:ICH196746 ILW196743:IMD196746 IVS196743:IVZ196746 JFO196743:JFV196746 JPK196743:JPR196746 JZG196743:JZN196746 KJC196743:KJJ196746 KSY196743:KTF196746 LCU196743:LDB196746 LMQ196743:LMX196746 LWM196743:LWT196746 MGI196743:MGP196746 MQE196743:MQL196746 NAA196743:NAH196746 NJW196743:NKD196746 NTS196743:NTZ196746 ODO196743:ODV196746 ONK196743:ONR196746 OXG196743:OXN196746 PHC196743:PHJ196746 PQY196743:PRF196746 QAU196743:QBB196746 QKQ196743:QKX196746 QUM196743:QUT196746 REI196743:REP196746 ROE196743:ROL196746 RYA196743:RYH196746 SHW196743:SID196746 SRS196743:SRZ196746 TBO196743:TBV196746 TLK196743:TLR196746 TVG196743:TVN196746 UFC196743:UFJ196746 UOY196743:UPF196746 UYU196743:UZB196746 VIQ196743:VIX196746 VSM196743:VST196746 WCI196743:WCP196746 WME196743:WML196746 WWA196743:WWH196746 S262279:Z262282 JO262279:JV262282 TK262279:TR262282 ADG262279:ADN262282 ANC262279:ANJ262282 AWY262279:AXF262282 BGU262279:BHB262282 BQQ262279:BQX262282 CAM262279:CAT262282 CKI262279:CKP262282 CUE262279:CUL262282 DEA262279:DEH262282 DNW262279:DOD262282 DXS262279:DXZ262282 EHO262279:EHV262282 ERK262279:ERR262282 FBG262279:FBN262282 FLC262279:FLJ262282 FUY262279:FVF262282 GEU262279:GFB262282 GOQ262279:GOX262282 GYM262279:GYT262282 HII262279:HIP262282 HSE262279:HSL262282 ICA262279:ICH262282 ILW262279:IMD262282 IVS262279:IVZ262282 JFO262279:JFV262282 JPK262279:JPR262282 JZG262279:JZN262282 KJC262279:KJJ262282 KSY262279:KTF262282 LCU262279:LDB262282 LMQ262279:LMX262282 LWM262279:LWT262282 MGI262279:MGP262282 MQE262279:MQL262282 NAA262279:NAH262282 NJW262279:NKD262282 NTS262279:NTZ262282 ODO262279:ODV262282 ONK262279:ONR262282 OXG262279:OXN262282 PHC262279:PHJ262282 PQY262279:PRF262282 QAU262279:QBB262282 QKQ262279:QKX262282 QUM262279:QUT262282 REI262279:REP262282 ROE262279:ROL262282 RYA262279:RYH262282 SHW262279:SID262282 SRS262279:SRZ262282 TBO262279:TBV262282 TLK262279:TLR262282 TVG262279:TVN262282 UFC262279:UFJ262282 UOY262279:UPF262282 UYU262279:UZB262282 VIQ262279:VIX262282 VSM262279:VST262282 WCI262279:WCP262282 WME262279:WML262282 WWA262279:WWH262282 S327815:Z327818 JO327815:JV327818 TK327815:TR327818 ADG327815:ADN327818 ANC327815:ANJ327818 AWY327815:AXF327818 BGU327815:BHB327818 BQQ327815:BQX327818 CAM327815:CAT327818 CKI327815:CKP327818 CUE327815:CUL327818 DEA327815:DEH327818 DNW327815:DOD327818 DXS327815:DXZ327818 EHO327815:EHV327818 ERK327815:ERR327818 FBG327815:FBN327818 FLC327815:FLJ327818 FUY327815:FVF327818 GEU327815:GFB327818 GOQ327815:GOX327818 GYM327815:GYT327818 HII327815:HIP327818 HSE327815:HSL327818 ICA327815:ICH327818 ILW327815:IMD327818 IVS327815:IVZ327818 JFO327815:JFV327818 JPK327815:JPR327818 JZG327815:JZN327818 KJC327815:KJJ327818 KSY327815:KTF327818 LCU327815:LDB327818 LMQ327815:LMX327818 LWM327815:LWT327818 MGI327815:MGP327818 MQE327815:MQL327818 NAA327815:NAH327818 NJW327815:NKD327818 NTS327815:NTZ327818 ODO327815:ODV327818 ONK327815:ONR327818 OXG327815:OXN327818 PHC327815:PHJ327818 PQY327815:PRF327818 QAU327815:QBB327818 QKQ327815:QKX327818 QUM327815:QUT327818 REI327815:REP327818 ROE327815:ROL327818 RYA327815:RYH327818 SHW327815:SID327818 SRS327815:SRZ327818 TBO327815:TBV327818 TLK327815:TLR327818 TVG327815:TVN327818 UFC327815:UFJ327818 UOY327815:UPF327818 UYU327815:UZB327818 VIQ327815:VIX327818 VSM327815:VST327818 WCI327815:WCP327818 WME327815:WML327818 WWA327815:WWH327818 S393351:Z393354 JO393351:JV393354 TK393351:TR393354 ADG393351:ADN393354 ANC393351:ANJ393354 AWY393351:AXF393354 BGU393351:BHB393354 BQQ393351:BQX393354 CAM393351:CAT393354 CKI393351:CKP393354 CUE393351:CUL393354 DEA393351:DEH393354 DNW393351:DOD393354 DXS393351:DXZ393354 EHO393351:EHV393354 ERK393351:ERR393354 FBG393351:FBN393354 FLC393351:FLJ393354 FUY393351:FVF393354 GEU393351:GFB393354 GOQ393351:GOX393354 GYM393351:GYT393354 HII393351:HIP393354 HSE393351:HSL393354 ICA393351:ICH393354 ILW393351:IMD393354 IVS393351:IVZ393354 JFO393351:JFV393354 JPK393351:JPR393354 JZG393351:JZN393354 KJC393351:KJJ393354 KSY393351:KTF393354 LCU393351:LDB393354 LMQ393351:LMX393354 LWM393351:LWT393354 MGI393351:MGP393354 MQE393351:MQL393354 NAA393351:NAH393354 NJW393351:NKD393354 NTS393351:NTZ393354 ODO393351:ODV393354 ONK393351:ONR393354 OXG393351:OXN393354 PHC393351:PHJ393354 PQY393351:PRF393354 QAU393351:QBB393354 QKQ393351:QKX393354 QUM393351:QUT393354 REI393351:REP393354 ROE393351:ROL393354 RYA393351:RYH393354 SHW393351:SID393354 SRS393351:SRZ393354 TBO393351:TBV393354 TLK393351:TLR393354 TVG393351:TVN393354 UFC393351:UFJ393354 UOY393351:UPF393354 UYU393351:UZB393354 VIQ393351:VIX393354 VSM393351:VST393354 WCI393351:WCP393354 WME393351:WML393354 WWA393351:WWH393354 S458887:Z458890 JO458887:JV458890 TK458887:TR458890 ADG458887:ADN458890 ANC458887:ANJ458890 AWY458887:AXF458890 BGU458887:BHB458890 BQQ458887:BQX458890 CAM458887:CAT458890 CKI458887:CKP458890 CUE458887:CUL458890 DEA458887:DEH458890 DNW458887:DOD458890 DXS458887:DXZ458890 EHO458887:EHV458890 ERK458887:ERR458890 FBG458887:FBN458890 FLC458887:FLJ458890 FUY458887:FVF458890 GEU458887:GFB458890 GOQ458887:GOX458890 GYM458887:GYT458890 HII458887:HIP458890 HSE458887:HSL458890 ICA458887:ICH458890 ILW458887:IMD458890 IVS458887:IVZ458890 JFO458887:JFV458890 JPK458887:JPR458890 JZG458887:JZN458890 KJC458887:KJJ458890 KSY458887:KTF458890 LCU458887:LDB458890 LMQ458887:LMX458890 LWM458887:LWT458890 MGI458887:MGP458890 MQE458887:MQL458890 NAA458887:NAH458890 NJW458887:NKD458890 NTS458887:NTZ458890 ODO458887:ODV458890 ONK458887:ONR458890 OXG458887:OXN458890 PHC458887:PHJ458890 PQY458887:PRF458890 QAU458887:QBB458890 QKQ458887:QKX458890 QUM458887:QUT458890 REI458887:REP458890 ROE458887:ROL458890 RYA458887:RYH458890 SHW458887:SID458890 SRS458887:SRZ458890 TBO458887:TBV458890 TLK458887:TLR458890 TVG458887:TVN458890 UFC458887:UFJ458890 UOY458887:UPF458890 UYU458887:UZB458890 VIQ458887:VIX458890 VSM458887:VST458890 WCI458887:WCP458890 WME458887:WML458890 WWA458887:WWH458890 S524423:Z524426 JO524423:JV524426 TK524423:TR524426 ADG524423:ADN524426 ANC524423:ANJ524426 AWY524423:AXF524426 BGU524423:BHB524426 BQQ524423:BQX524426 CAM524423:CAT524426 CKI524423:CKP524426 CUE524423:CUL524426 DEA524423:DEH524426 DNW524423:DOD524426 DXS524423:DXZ524426 EHO524423:EHV524426 ERK524423:ERR524426 FBG524423:FBN524426 FLC524423:FLJ524426 FUY524423:FVF524426 GEU524423:GFB524426 GOQ524423:GOX524426 GYM524423:GYT524426 HII524423:HIP524426 HSE524423:HSL524426 ICA524423:ICH524426 ILW524423:IMD524426 IVS524423:IVZ524426 JFO524423:JFV524426 JPK524423:JPR524426 JZG524423:JZN524426 KJC524423:KJJ524426 KSY524423:KTF524426 LCU524423:LDB524426 LMQ524423:LMX524426 LWM524423:LWT524426 MGI524423:MGP524426 MQE524423:MQL524426 NAA524423:NAH524426 NJW524423:NKD524426 NTS524423:NTZ524426 ODO524423:ODV524426 ONK524423:ONR524426 OXG524423:OXN524426 PHC524423:PHJ524426 PQY524423:PRF524426 QAU524423:QBB524426 QKQ524423:QKX524426 QUM524423:QUT524426 REI524423:REP524426 ROE524423:ROL524426 RYA524423:RYH524426 SHW524423:SID524426 SRS524423:SRZ524426 TBO524423:TBV524426 TLK524423:TLR524426 TVG524423:TVN524426 UFC524423:UFJ524426 UOY524423:UPF524426 UYU524423:UZB524426 VIQ524423:VIX524426 VSM524423:VST524426 WCI524423:WCP524426 WME524423:WML524426 WWA524423:WWH524426 S589959:Z589962 JO589959:JV589962 TK589959:TR589962 ADG589959:ADN589962 ANC589959:ANJ589962 AWY589959:AXF589962 BGU589959:BHB589962 BQQ589959:BQX589962 CAM589959:CAT589962 CKI589959:CKP589962 CUE589959:CUL589962 DEA589959:DEH589962 DNW589959:DOD589962 DXS589959:DXZ589962 EHO589959:EHV589962 ERK589959:ERR589962 FBG589959:FBN589962 FLC589959:FLJ589962 FUY589959:FVF589962 GEU589959:GFB589962 GOQ589959:GOX589962 GYM589959:GYT589962 HII589959:HIP589962 HSE589959:HSL589962 ICA589959:ICH589962 ILW589959:IMD589962 IVS589959:IVZ589962 JFO589959:JFV589962 JPK589959:JPR589962 JZG589959:JZN589962 KJC589959:KJJ589962 KSY589959:KTF589962 LCU589959:LDB589962 LMQ589959:LMX589962 LWM589959:LWT589962 MGI589959:MGP589962 MQE589959:MQL589962 NAA589959:NAH589962 NJW589959:NKD589962 NTS589959:NTZ589962 ODO589959:ODV589962 ONK589959:ONR589962 OXG589959:OXN589962 PHC589959:PHJ589962 PQY589959:PRF589962 QAU589959:QBB589962 QKQ589959:QKX589962 QUM589959:QUT589962 REI589959:REP589962 ROE589959:ROL589962 RYA589959:RYH589962 SHW589959:SID589962 SRS589959:SRZ589962 TBO589959:TBV589962 TLK589959:TLR589962 TVG589959:TVN589962 UFC589959:UFJ589962 UOY589959:UPF589962 UYU589959:UZB589962 VIQ589959:VIX589962 VSM589959:VST589962 WCI589959:WCP589962 WME589959:WML589962 WWA589959:WWH589962 S655495:Z655498 JO655495:JV655498 TK655495:TR655498 ADG655495:ADN655498 ANC655495:ANJ655498 AWY655495:AXF655498 BGU655495:BHB655498 BQQ655495:BQX655498 CAM655495:CAT655498 CKI655495:CKP655498 CUE655495:CUL655498 DEA655495:DEH655498 DNW655495:DOD655498 DXS655495:DXZ655498 EHO655495:EHV655498 ERK655495:ERR655498 FBG655495:FBN655498 FLC655495:FLJ655498 FUY655495:FVF655498 GEU655495:GFB655498 GOQ655495:GOX655498 GYM655495:GYT655498 HII655495:HIP655498 HSE655495:HSL655498 ICA655495:ICH655498 ILW655495:IMD655498 IVS655495:IVZ655498 JFO655495:JFV655498 JPK655495:JPR655498 JZG655495:JZN655498 KJC655495:KJJ655498 KSY655495:KTF655498 LCU655495:LDB655498 LMQ655495:LMX655498 LWM655495:LWT655498 MGI655495:MGP655498 MQE655495:MQL655498 NAA655495:NAH655498 NJW655495:NKD655498 NTS655495:NTZ655498 ODO655495:ODV655498 ONK655495:ONR655498 OXG655495:OXN655498 PHC655495:PHJ655498 PQY655495:PRF655498 QAU655495:QBB655498 QKQ655495:QKX655498 QUM655495:QUT655498 REI655495:REP655498 ROE655495:ROL655498 RYA655495:RYH655498 SHW655495:SID655498 SRS655495:SRZ655498 TBO655495:TBV655498 TLK655495:TLR655498 TVG655495:TVN655498 UFC655495:UFJ655498 UOY655495:UPF655498 UYU655495:UZB655498 VIQ655495:VIX655498 VSM655495:VST655498 WCI655495:WCP655498 WME655495:WML655498 WWA655495:WWH655498 S721031:Z721034 JO721031:JV721034 TK721031:TR721034 ADG721031:ADN721034 ANC721031:ANJ721034 AWY721031:AXF721034 BGU721031:BHB721034 BQQ721031:BQX721034 CAM721031:CAT721034 CKI721031:CKP721034 CUE721031:CUL721034 DEA721031:DEH721034 DNW721031:DOD721034 DXS721031:DXZ721034 EHO721031:EHV721034 ERK721031:ERR721034 FBG721031:FBN721034 FLC721031:FLJ721034 FUY721031:FVF721034 GEU721031:GFB721034 GOQ721031:GOX721034 GYM721031:GYT721034 HII721031:HIP721034 HSE721031:HSL721034 ICA721031:ICH721034 ILW721031:IMD721034 IVS721031:IVZ721034 JFO721031:JFV721034 JPK721031:JPR721034 JZG721031:JZN721034 KJC721031:KJJ721034 KSY721031:KTF721034 LCU721031:LDB721034 LMQ721031:LMX721034 LWM721031:LWT721034 MGI721031:MGP721034 MQE721031:MQL721034 NAA721031:NAH721034 NJW721031:NKD721034 NTS721031:NTZ721034 ODO721031:ODV721034 ONK721031:ONR721034 OXG721031:OXN721034 PHC721031:PHJ721034 PQY721031:PRF721034 QAU721031:QBB721034 QKQ721031:QKX721034 QUM721031:QUT721034 REI721031:REP721034 ROE721031:ROL721034 RYA721031:RYH721034 SHW721031:SID721034 SRS721031:SRZ721034 TBO721031:TBV721034 TLK721031:TLR721034 TVG721031:TVN721034 UFC721031:UFJ721034 UOY721031:UPF721034 UYU721031:UZB721034 VIQ721031:VIX721034 VSM721031:VST721034 WCI721031:WCP721034 WME721031:WML721034 WWA721031:WWH721034 S786567:Z786570 JO786567:JV786570 TK786567:TR786570 ADG786567:ADN786570 ANC786567:ANJ786570 AWY786567:AXF786570 BGU786567:BHB786570 BQQ786567:BQX786570 CAM786567:CAT786570 CKI786567:CKP786570 CUE786567:CUL786570 DEA786567:DEH786570 DNW786567:DOD786570 DXS786567:DXZ786570 EHO786567:EHV786570 ERK786567:ERR786570 FBG786567:FBN786570 FLC786567:FLJ786570 FUY786567:FVF786570 GEU786567:GFB786570 GOQ786567:GOX786570 GYM786567:GYT786570 HII786567:HIP786570 HSE786567:HSL786570 ICA786567:ICH786570 ILW786567:IMD786570 IVS786567:IVZ786570 JFO786567:JFV786570 JPK786567:JPR786570 JZG786567:JZN786570 KJC786567:KJJ786570 KSY786567:KTF786570 LCU786567:LDB786570 LMQ786567:LMX786570 LWM786567:LWT786570 MGI786567:MGP786570 MQE786567:MQL786570 NAA786567:NAH786570 NJW786567:NKD786570 NTS786567:NTZ786570 ODO786567:ODV786570 ONK786567:ONR786570 OXG786567:OXN786570 PHC786567:PHJ786570 PQY786567:PRF786570 QAU786567:QBB786570 QKQ786567:QKX786570 QUM786567:QUT786570 REI786567:REP786570 ROE786567:ROL786570 RYA786567:RYH786570 SHW786567:SID786570 SRS786567:SRZ786570 TBO786567:TBV786570 TLK786567:TLR786570 TVG786567:TVN786570 UFC786567:UFJ786570 UOY786567:UPF786570 UYU786567:UZB786570 VIQ786567:VIX786570 VSM786567:VST786570 WCI786567:WCP786570 WME786567:WML786570 WWA786567:WWH786570 S852103:Z852106 JO852103:JV852106 TK852103:TR852106 ADG852103:ADN852106 ANC852103:ANJ852106 AWY852103:AXF852106 BGU852103:BHB852106 BQQ852103:BQX852106 CAM852103:CAT852106 CKI852103:CKP852106 CUE852103:CUL852106 DEA852103:DEH852106 DNW852103:DOD852106 DXS852103:DXZ852106 EHO852103:EHV852106 ERK852103:ERR852106 FBG852103:FBN852106 FLC852103:FLJ852106 FUY852103:FVF852106 GEU852103:GFB852106 GOQ852103:GOX852106 GYM852103:GYT852106 HII852103:HIP852106 HSE852103:HSL852106 ICA852103:ICH852106 ILW852103:IMD852106 IVS852103:IVZ852106 JFO852103:JFV852106 JPK852103:JPR852106 JZG852103:JZN852106 KJC852103:KJJ852106 KSY852103:KTF852106 LCU852103:LDB852106 LMQ852103:LMX852106 LWM852103:LWT852106 MGI852103:MGP852106 MQE852103:MQL852106 NAA852103:NAH852106 NJW852103:NKD852106 NTS852103:NTZ852106 ODO852103:ODV852106 ONK852103:ONR852106 OXG852103:OXN852106 PHC852103:PHJ852106 PQY852103:PRF852106 QAU852103:QBB852106 QKQ852103:QKX852106 QUM852103:QUT852106 REI852103:REP852106 ROE852103:ROL852106 RYA852103:RYH852106 SHW852103:SID852106 SRS852103:SRZ852106 TBO852103:TBV852106 TLK852103:TLR852106 TVG852103:TVN852106 UFC852103:UFJ852106 UOY852103:UPF852106 UYU852103:UZB852106 VIQ852103:VIX852106 VSM852103:VST852106 WCI852103:WCP852106 WME852103:WML852106 WWA852103:WWH852106 S917639:Z917642 JO917639:JV917642 TK917639:TR917642 ADG917639:ADN917642 ANC917639:ANJ917642 AWY917639:AXF917642 BGU917639:BHB917642 BQQ917639:BQX917642 CAM917639:CAT917642 CKI917639:CKP917642 CUE917639:CUL917642 DEA917639:DEH917642 DNW917639:DOD917642 DXS917639:DXZ917642 EHO917639:EHV917642 ERK917639:ERR917642 FBG917639:FBN917642 FLC917639:FLJ917642 FUY917639:FVF917642 GEU917639:GFB917642 GOQ917639:GOX917642 GYM917639:GYT917642 HII917639:HIP917642 HSE917639:HSL917642 ICA917639:ICH917642 ILW917639:IMD917642 IVS917639:IVZ917642 JFO917639:JFV917642 JPK917639:JPR917642 JZG917639:JZN917642 KJC917639:KJJ917642 KSY917639:KTF917642 LCU917639:LDB917642 LMQ917639:LMX917642 LWM917639:LWT917642 MGI917639:MGP917642 MQE917639:MQL917642 NAA917639:NAH917642 NJW917639:NKD917642 NTS917639:NTZ917642 ODO917639:ODV917642 ONK917639:ONR917642 OXG917639:OXN917642 PHC917639:PHJ917642 PQY917639:PRF917642 QAU917639:QBB917642 QKQ917639:QKX917642 QUM917639:QUT917642 REI917639:REP917642 ROE917639:ROL917642 RYA917639:RYH917642 SHW917639:SID917642 SRS917639:SRZ917642 TBO917639:TBV917642 TLK917639:TLR917642 TVG917639:TVN917642 UFC917639:UFJ917642 UOY917639:UPF917642 UYU917639:UZB917642 VIQ917639:VIX917642 VSM917639:VST917642 WCI917639:WCP917642 WME917639:WML917642 WWA917639:WWH917642 S983175:Z983178 JO983175:JV983178 TK983175:TR983178 ADG983175:ADN983178 ANC983175:ANJ983178 AWY983175:AXF983178 BGU983175:BHB983178 BQQ983175:BQX983178 CAM983175:CAT983178 CKI983175:CKP983178 CUE983175:CUL983178 DEA983175:DEH983178 DNW983175:DOD983178 DXS983175:DXZ983178 EHO983175:EHV983178 ERK983175:ERR983178 FBG983175:FBN983178 FLC983175:FLJ983178 FUY983175:FVF983178 GEU983175:GFB983178 GOQ983175:GOX983178 GYM983175:GYT983178 HII983175:HIP983178 HSE983175:HSL983178 ICA983175:ICH983178 ILW983175:IMD983178 IVS983175:IVZ983178 JFO983175:JFV983178 JPK983175:JPR983178 JZG983175:JZN983178 KJC983175:KJJ983178 KSY983175:KTF983178 LCU983175:LDB983178 LMQ983175:LMX983178 LWM983175:LWT983178 MGI983175:MGP983178 MQE983175:MQL983178 NAA983175:NAH983178 NJW983175:NKD983178 NTS983175:NTZ983178 ODO983175:ODV983178 ONK983175:ONR983178 OXG983175:OXN983178 PHC983175:PHJ983178 PQY983175:PRF983178 QAU983175:QBB983178 QKQ983175:QKX983178 QUM983175:QUT983178 REI983175:REP983178 ROE983175:ROL983178 RYA983175:RYH983178 SHW983175:SID983178 SRS983175:SRZ983178 TBO983175:TBV983178 TLK983175:TLR983178 TVG983175:TVN983178 UFC983175:UFJ983178 UOY983175:UPF983178 UYU983175:UZB983178 VIQ983175:VIX983178 VSM983175:VST983178 WCI983175:WCP983178 WME983175:WML983178 WWA983175:WWH983178 O126:Z133 JK126:JV133 TG126:TR133 ADC126:ADN133 AMY126:ANJ133 AWU126:AXF133 BGQ126:BHB133 BQM126:BQX133 CAI126:CAT133 CKE126:CKP133 CUA126:CUL133 DDW126:DEH133 DNS126:DOD133 DXO126:DXZ133 EHK126:EHV133 ERG126:ERR133 FBC126:FBN133 FKY126:FLJ133 FUU126:FVF133 GEQ126:GFB133 GOM126:GOX133 GYI126:GYT133 HIE126:HIP133 HSA126:HSL133 IBW126:ICH133 ILS126:IMD133 IVO126:IVZ133 JFK126:JFV133 JPG126:JPR133 JZC126:JZN133 KIY126:KJJ133 KSU126:KTF133 LCQ126:LDB133 LMM126:LMX133 LWI126:LWT133 MGE126:MGP133 MQA126:MQL133 MZW126:NAH133 NJS126:NKD133 NTO126:NTZ133 ODK126:ODV133 ONG126:ONR133 OXC126:OXN133 PGY126:PHJ133 PQU126:PRF133 QAQ126:QBB133 QKM126:QKX133 QUI126:QUT133 REE126:REP133 ROA126:ROL133 RXW126:RYH133 SHS126:SID133 SRO126:SRZ133 TBK126:TBV133 TLG126:TLR133 TVC126:TVN133 UEY126:UFJ133 UOU126:UPF133 UYQ126:UZB133 VIM126:VIX133 VSI126:VST133 WCE126:WCP133 WMA126:WML133 WVW126:WWH133 O65663:Z65670 JK65663:JV65670 TG65663:TR65670 ADC65663:ADN65670 AMY65663:ANJ65670 AWU65663:AXF65670 BGQ65663:BHB65670 BQM65663:BQX65670 CAI65663:CAT65670 CKE65663:CKP65670 CUA65663:CUL65670 DDW65663:DEH65670 DNS65663:DOD65670 DXO65663:DXZ65670 EHK65663:EHV65670 ERG65663:ERR65670 FBC65663:FBN65670 FKY65663:FLJ65670 FUU65663:FVF65670 GEQ65663:GFB65670 GOM65663:GOX65670 GYI65663:GYT65670 HIE65663:HIP65670 HSA65663:HSL65670 IBW65663:ICH65670 ILS65663:IMD65670 IVO65663:IVZ65670 JFK65663:JFV65670 JPG65663:JPR65670 JZC65663:JZN65670 KIY65663:KJJ65670 KSU65663:KTF65670 LCQ65663:LDB65670 LMM65663:LMX65670 LWI65663:LWT65670 MGE65663:MGP65670 MQA65663:MQL65670 MZW65663:NAH65670 NJS65663:NKD65670 NTO65663:NTZ65670 ODK65663:ODV65670 ONG65663:ONR65670 OXC65663:OXN65670 PGY65663:PHJ65670 PQU65663:PRF65670 QAQ65663:QBB65670 QKM65663:QKX65670 QUI65663:QUT65670 REE65663:REP65670 ROA65663:ROL65670 RXW65663:RYH65670 SHS65663:SID65670 SRO65663:SRZ65670 TBK65663:TBV65670 TLG65663:TLR65670 TVC65663:TVN65670 UEY65663:UFJ65670 UOU65663:UPF65670 UYQ65663:UZB65670 VIM65663:VIX65670 VSI65663:VST65670 WCE65663:WCP65670 WMA65663:WML65670 WVW65663:WWH65670 O131199:Z131206 JK131199:JV131206 TG131199:TR131206 ADC131199:ADN131206 AMY131199:ANJ131206 AWU131199:AXF131206 BGQ131199:BHB131206 BQM131199:BQX131206 CAI131199:CAT131206 CKE131199:CKP131206 CUA131199:CUL131206 DDW131199:DEH131206 DNS131199:DOD131206 DXO131199:DXZ131206 EHK131199:EHV131206 ERG131199:ERR131206 FBC131199:FBN131206 FKY131199:FLJ131206 FUU131199:FVF131206 GEQ131199:GFB131206 GOM131199:GOX131206 GYI131199:GYT131206 HIE131199:HIP131206 HSA131199:HSL131206 IBW131199:ICH131206 ILS131199:IMD131206 IVO131199:IVZ131206 JFK131199:JFV131206 JPG131199:JPR131206 JZC131199:JZN131206 KIY131199:KJJ131206 KSU131199:KTF131206 LCQ131199:LDB131206 LMM131199:LMX131206 LWI131199:LWT131206 MGE131199:MGP131206 MQA131199:MQL131206 MZW131199:NAH131206 NJS131199:NKD131206 NTO131199:NTZ131206 ODK131199:ODV131206 ONG131199:ONR131206 OXC131199:OXN131206 PGY131199:PHJ131206 PQU131199:PRF131206 QAQ131199:QBB131206 QKM131199:QKX131206 QUI131199:QUT131206 REE131199:REP131206 ROA131199:ROL131206 RXW131199:RYH131206 SHS131199:SID131206 SRO131199:SRZ131206 TBK131199:TBV131206 TLG131199:TLR131206 TVC131199:TVN131206 UEY131199:UFJ131206 UOU131199:UPF131206 UYQ131199:UZB131206 VIM131199:VIX131206 VSI131199:VST131206 WCE131199:WCP131206 WMA131199:WML131206 WVW131199:WWH131206 O196735:Z196742 JK196735:JV196742 TG196735:TR196742 ADC196735:ADN196742 AMY196735:ANJ196742 AWU196735:AXF196742 BGQ196735:BHB196742 BQM196735:BQX196742 CAI196735:CAT196742 CKE196735:CKP196742 CUA196735:CUL196742 DDW196735:DEH196742 DNS196735:DOD196742 DXO196735:DXZ196742 EHK196735:EHV196742 ERG196735:ERR196742 FBC196735:FBN196742 FKY196735:FLJ196742 FUU196735:FVF196742 GEQ196735:GFB196742 GOM196735:GOX196742 GYI196735:GYT196742 HIE196735:HIP196742 HSA196735:HSL196742 IBW196735:ICH196742 ILS196735:IMD196742 IVO196735:IVZ196742 JFK196735:JFV196742 JPG196735:JPR196742 JZC196735:JZN196742 KIY196735:KJJ196742 KSU196735:KTF196742 LCQ196735:LDB196742 LMM196735:LMX196742 LWI196735:LWT196742 MGE196735:MGP196742 MQA196735:MQL196742 MZW196735:NAH196742 NJS196735:NKD196742 NTO196735:NTZ196742 ODK196735:ODV196742 ONG196735:ONR196742 OXC196735:OXN196742 PGY196735:PHJ196742 PQU196735:PRF196742 QAQ196735:QBB196742 QKM196735:QKX196742 QUI196735:QUT196742 REE196735:REP196742 ROA196735:ROL196742 RXW196735:RYH196742 SHS196735:SID196742 SRO196735:SRZ196742 TBK196735:TBV196742 TLG196735:TLR196742 TVC196735:TVN196742 UEY196735:UFJ196742 UOU196735:UPF196742 UYQ196735:UZB196742 VIM196735:VIX196742 VSI196735:VST196742 WCE196735:WCP196742 WMA196735:WML196742 WVW196735:WWH196742 O262271:Z262278 JK262271:JV262278 TG262271:TR262278 ADC262271:ADN262278 AMY262271:ANJ262278 AWU262271:AXF262278 BGQ262271:BHB262278 BQM262271:BQX262278 CAI262271:CAT262278 CKE262271:CKP262278 CUA262271:CUL262278 DDW262271:DEH262278 DNS262271:DOD262278 DXO262271:DXZ262278 EHK262271:EHV262278 ERG262271:ERR262278 FBC262271:FBN262278 FKY262271:FLJ262278 FUU262271:FVF262278 GEQ262271:GFB262278 GOM262271:GOX262278 GYI262271:GYT262278 HIE262271:HIP262278 HSA262271:HSL262278 IBW262271:ICH262278 ILS262271:IMD262278 IVO262271:IVZ262278 JFK262271:JFV262278 JPG262271:JPR262278 JZC262271:JZN262278 KIY262271:KJJ262278 KSU262271:KTF262278 LCQ262271:LDB262278 LMM262271:LMX262278 LWI262271:LWT262278 MGE262271:MGP262278 MQA262271:MQL262278 MZW262271:NAH262278 NJS262271:NKD262278 NTO262271:NTZ262278 ODK262271:ODV262278 ONG262271:ONR262278 OXC262271:OXN262278 PGY262271:PHJ262278 PQU262271:PRF262278 QAQ262271:QBB262278 QKM262271:QKX262278 QUI262271:QUT262278 REE262271:REP262278 ROA262271:ROL262278 RXW262271:RYH262278 SHS262271:SID262278 SRO262271:SRZ262278 TBK262271:TBV262278 TLG262271:TLR262278 TVC262271:TVN262278 UEY262271:UFJ262278 UOU262271:UPF262278 UYQ262271:UZB262278 VIM262271:VIX262278 VSI262271:VST262278 WCE262271:WCP262278 WMA262271:WML262278 WVW262271:WWH262278 O327807:Z327814 JK327807:JV327814 TG327807:TR327814 ADC327807:ADN327814 AMY327807:ANJ327814 AWU327807:AXF327814 BGQ327807:BHB327814 BQM327807:BQX327814 CAI327807:CAT327814 CKE327807:CKP327814 CUA327807:CUL327814 DDW327807:DEH327814 DNS327807:DOD327814 DXO327807:DXZ327814 EHK327807:EHV327814 ERG327807:ERR327814 FBC327807:FBN327814 FKY327807:FLJ327814 FUU327807:FVF327814 GEQ327807:GFB327814 GOM327807:GOX327814 GYI327807:GYT327814 HIE327807:HIP327814 HSA327807:HSL327814 IBW327807:ICH327814 ILS327807:IMD327814 IVO327807:IVZ327814 JFK327807:JFV327814 JPG327807:JPR327814 JZC327807:JZN327814 KIY327807:KJJ327814 KSU327807:KTF327814 LCQ327807:LDB327814 LMM327807:LMX327814 LWI327807:LWT327814 MGE327807:MGP327814 MQA327807:MQL327814 MZW327807:NAH327814 NJS327807:NKD327814 NTO327807:NTZ327814 ODK327807:ODV327814 ONG327807:ONR327814 OXC327807:OXN327814 PGY327807:PHJ327814 PQU327807:PRF327814 QAQ327807:QBB327814 QKM327807:QKX327814 QUI327807:QUT327814 REE327807:REP327814 ROA327807:ROL327814 RXW327807:RYH327814 SHS327807:SID327814 SRO327807:SRZ327814 TBK327807:TBV327814 TLG327807:TLR327814 TVC327807:TVN327814 UEY327807:UFJ327814 UOU327807:UPF327814 UYQ327807:UZB327814 VIM327807:VIX327814 VSI327807:VST327814 WCE327807:WCP327814 WMA327807:WML327814 WVW327807:WWH327814 O393343:Z393350 JK393343:JV393350 TG393343:TR393350 ADC393343:ADN393350 AMY393343:ANJ393350 AWU393343:AXF393350 BGQ393343:BHB393350 BQM393343:BQX393350 CAI393343:CAT393350 CKE393343:CKP393350 CUA393343:CUL393350 DDW393343:DEH393350 DNS393343:DOD393350 DXO393343:DXZ393350 EHK393343:EHV393350 ERG393343:ERR393350 FBC393343:FBN393350 FKY393343:FLJ393350 FUU393343:FVF393350 GEQ393343:GFB393350 GOM393343:GOX393350 GYI393343:GYT393350 HIE393343:HIP393350 HSA393343:HSL393350 IBW393343:ICH393350 ILS393343:IMD393350 IVO393343:IVZ393350 JFK393343:JFV393350 JPG393343:JPR393350 JZC393343:JZN393350 KIY393343:KJJ393350 KSU393343:KTF393350 LCQ393343:LDB393350 LMM393343:LMX393350 LWI393343:LWT393350 MGE393343:MGP393350 MQA393343:MQL393350 MZW393343:NAH393350 NJS393343:NKD393350 NTO393343:NTZ393350 ODK393343:ODV393350 ONG393343:ONR393350 OXC393343:OXN393350 PGY393343:PHJ393350 PQU393343:PRF393350 QAQ393343:QBB393350 QKM393343:QKX393350 QUI393343:QUT393350 REE393343:REP393350 ROA393343:ROL393350 RXW393343:RYH393350 SHS393343:SID393350 SRO393343:SRZ393350 TBK393343:TBV393350 TLG393343:TLR393350 TVC393343:TVN393350 UEY393343:UFJ393350 UOU393343:UPF393350 UYQ393343:UZB393350 VIM393343:VIX393350 VSI393343:VST393350 WCE393343:WCP393350 WMA393343:WML393350 WVW393343:WWH393350 O458879:Z458886 JK458879:JV458886 TG458879:TR458886 ADC458879:ADN458886 AMY458879:ANJ458886 AWU458879:AXF458886 BGQ458879:BHB458886 BQM458879:BQX458886 CAI458879:CAT458886 CKE458879:CKP458886 CUA458879:CUL458886 DDW458879:DEH458886 DNS458879:DOD458886 DXO458879:DXZ458886 EHK458879:EHV458886 ERG458879:ERR458886 FBC458879:FBN458886 FKY458879:FLJ458886 FUU458879:FVF458886 GEQ458879:GFB458886 GOM458879:GOX458886 GYI458879:GYT458886 HIE458879:HIP458886 HSA458879:HSL458886 IBW458879:ICH458886 ILS458879:IMD458886 IVO458879:IVZ458886 JFK458879:JFV458886 JPG458879:JPR458886 JZC458879:JZN458886 KIY458879:KJJ458886 KSU458879:KTF458886 LCQ458879:LDB458886 LMM458879:LMX458886 LWI458879:LWT458886 MGE458879:MGP458886 MQA458879:MQL458886 MZW458879:NAH458886 NJS458879:NKD458886 NTO458879:NTZ458886 ODK458879:ODV458886 ONG458879:ONR458886 OXC458879:OXN458886 PGY458879:PHJ458886 PQU458879:PRF458886 QAQ458879:QBB458886 QKM458879:QKX458886 QUI458879:QUT458886 REE458879:REP458886 ROA458879:ROL458886 RXW458879:RYH458886 SHS458879:SID458886 SRO458879:SRZ458886 TBK458879:TBV458886 TLG458879:TLR458886 TVC458879:TVN458886 UEY458879:UFJ458886 UOU458879:UPF458886 UYQ458879:UZB458886 VIM458879:VIX458886 VSI458879:VST458886 WCE458879:WCP458886 WMA458879:WML458886 WVW458879:WWH458886 O524415:Z524422 JK524415:JV524422 TG524415:TR524422 ADC524415:ADN524422 AMY524415:ANJ524422 AWU524415:AXF524422 BGQ524415:BHB524422 BQM524415:BQX524422 CAI524415:CAT524422 CKE524415:CKP524422 CUA524415:CUL524422 DDW524415:DEH524422 DNS524415:DOD524422 DXO524415:DXZ524422 EHK524415:EHV524422 ERG524415:ERR524422 FBC524415:FBN524422 FKY524415:FLJ524422 FUU524415:FVF524422 GEQ524415:GFB524422 GOM524415:GOX524422 GYI524415:GYT524422 HIE524415:HIP524422 HSA524415:HSL524422 IBW524415:ICH524422 ILS524415:IMD524422 IVO524415:IVZ524422 JFK524415:JFV524422 JPG524415:JPR524422 JZC524415:JZN524422 KIY524415:KJJ524422 KSU524415:KTF524422 LCQ524415:LDB524422 LMM524415:LMX524422 LWI524415:LWT524422 MGE524415:MGP524422 MQA524415:MQL524422 MZW524415:NAH524422 NJS524415:NKD524422 NTO524415:NTZ524422 ODK524415:ODV524422 ONG524415:ONR524422 OXC524415:OXN524422 PGY524415:PHJ524422 PQU524415:PRF524422 QAQ524415:QBB524422 QKM524415:QKX524422 QUI524415:QUT524422 REE524415:REP524422 ROA524415:ROL524422 RXW524415:RYH524422 SHS524415:SID524422 SRO524415:SRZ524422 TBK524415:TBV524422 TLG524415:TLR524422 TVC524415:TVN524422 UEY524415:UFJ524422 UOU524415:UPF524422 UYQ524415:UZB524422 VIM524415:VIX524422 VSI524415:VST524422 WCE524415:WCP524422 WMA524415:WML524422 WVW524415:WWH524422 O589951:Z589958 JK589951:JV589958 TG589951:TR589958 ADC589951:ADN589958 AMY589951:ANJ589958 AWU589951:AXF589958 BGQ589951:BHB589958 BQM589951:BQX589958 CAI589951:CAT589958 CKE589951:CKP589958 CUA589951:CUL589958 DDW589951:DEH589958 DNS589951:DOD589958 DXO589951:DXZ589958 EHK589951:EHV589958 ERG589951:ERR589958 FBC589951:FBN589958 FKY589951:FLJ589958 FUU589951:FVF589958 GEQ589951:GFB589958 GOM589951:GOX589958 GYI589951:GYT589958 HIE589951:HIP589958 HSA589951:HSL589958 IBW589951:ICH589958 ILS589951:IMD589958 IVO589951:IVZ589958 JFK589951:JFV589958 JPG589951:JPR589958 JZC589951:JZN589958 KIY589951:KJJ589958 KSU589951:KTF589958 LCQ589951:LDB589958 LMM589951:LMX589958 LWI589951:LWT589958 MGE589951:MGP589958 MQA589951:MQL589958 MZW589951:NAH589958 NJS589951:NKD589958 NTO589951:NTZ589958 ODK589951:ODV589958 ONG589951:ONR589958 OXC589951:OXN589958 PGY589951:PHJ589958 PQU589951:PRF589958 QAQ589951:QBB589958 QKM589951:QKX589958 QUI589951:QUT589958 REE589951:REP589958 ROA589951:ROL589958 RXW589951:RYH589958 SHS589951:SID589958 SRO589951:SRZ589958 TBK589951:TBV589958 TLG589951:TLR589958 TVC589951:TVN589958 UEY589951:UFJ589958 UOU589951:UPF589958 UYQ589951:UZB589958 VIM589951:VIX589958 VSI589951:VST589958 WCE589951:WCP589958 WMA589951:WML589958 WVW589951:WWH589958 O655487:Z655494 JK655487:JV655494 TG655487:TR655494 ADC655487:ADN655494 AMY655487:ANJ655494 AWU655487:AXF655494 BGQ655487:BHB655494 BQM655487:BQX655494 CAI655487:CAT655494 CKE655487:CKP655494 CUA655487:CUL655494 DDW655487:DEH655494 DNS655487:DOD655494 DXO655487:DXZ655494 EHK655487:EHV655494 ERG655487:ERR655494 FBC655487:FBN655494 FKY655487:FLJ655494 FUU655487:FVF655494 GEQ655487:GFB655494 GOM655487:GOX655494 GYI655487:GYT655494 HIE655487:HIP655494 HSA655487:HSL655494 IBW655487:ICH655494 ILS655487:IMD655494 IVO655487:IVZ655494 JFK655487:JFV655494 JPG655487:JPR655494 JZC655487:JZN655494 KIY655487:KJJ655494 KSU655487:KTF655494 LCQ655487:LDB655494 LMM655487:LMX655494 LWI655487:LWT655494 MGE655487:MGP655494 MQA655487:MQL655494 MZW655487:NAH655494 NJS655487:NKD655494 NTO655487:NTZ655494 ODK655487:ODV655494 ONG655487:ONR655494 OXC655487:OXN655494 PGY655487:PHJ655494 PQU655487:PRF655494 QAQ655487:QBB655494 QKM655487:QKX655494 QUI655487:QUT655494 REE655487:REP655494 ROA655487:ROL655494 RXW655487:RYH655494 SHS655487:SID655494 SRO655487:SRZ655494 TBK655487:TBV655494 TLG655487:TLR655494 TVC655487:TVN655494 UEY655487:UFJ655494 UOU655487:UPF655494 UYQ655487:UZB655494 VIM655487:VIX655494 VSI655487:VST655494 WCE655487:WCP655494 WMA655487:WML655494 WVW655487:WWH655494 O721023:Z721030 JK721023:JV721030 TG721023:TR721030 ADC721023:ADN721030 AMY721023:ANJ721030 AWU721023:AXF721030 BGQ721023:BHB721030 BQM721023:BQX721030 CAI721023:CAT721030 CKE721023:CKP721030 CUA721023:CUL721030 DDW721023:DEH721030 DNS721023:DOD721030 DXO721023:DXZ721030 EHK721023:EHV721030 ERG721023:ERR721030 FBC721023:FBN721030 FKY721023:FLJ721030 FUU721023:FVF721030 GEQ721023:GFB721030 GOM721023:GOX721030 GYI721023:GYT721030 HIE721023:HIP721030 HSA721023:HSL721030 IBW721023:ICH721030 ILS721023:IMD721030 IVO721023:IVZ721030 JFK721023:JFV721030 JPG721023:JPR721030 JZC721023:JZN721030 KIY721023:KJJ721030 KSU721023:KTF721030 LCQ721023:LDB721030 LMM721023:LMX721030 LWI721023:LWT721030 MGE721023:MGP721030 MQA721023:MQL721030 MZW721023:NAH721030 NJS721023:NKD721030 NTO721023:NTZ721030 ODK721023:ODV721030 ONG721023:ONR721030 OXC721023:OXN721030 PGY721023:PHJ721030 PQU721023:PRF721030 QAQ721023:QBB721030 QKM721023:QKX721030 QUI721023:QUT721030 REE721023:REP721030 ROA721023:ROL721030 RXW721023:RYH721030 SHS721023:SID721030 SRO721023:SRZ721030 TBK721023:TBV721030 TLG721023:TLR721030 TVC721023:TVN721030 UEY721023:UFJ721030 UOU721023:UPF721030 UYQ721023:UZB721030 VIM721023:VIX721030 VSI721023:VST721030 WCE721023:WCP721030 WMA721023:WML721030 WVW721023:WWH721030 O786559:Z786566 JK786559:JV786566 TG786559:TR786566 ADC786559:ADN786566 AMY786559:ANJ786566 AWU786559:AXF786566 BGQ786559:BHB786566 BQM786559:BQX786566 CAI786559:CAT786566 CKE786559:CKP786566 CUA786559:CUL786566 DDW786559:DEH786566 DNS786559:DOD786566 DXO786559:DXZ786566 EHK786559:EHV786566 ERG786559:ERR786566 FBC786559:FBN786566 FKY786559:FLJ786566 FUU786559:FVF786566 GEQ786559:GFB786566 GOM786559:GOX786566 GYI786559:GYT786566 HIE786559:HIP786566 HSA786559:HSL786566 IBW786559:ICH786566 ILS786559:IMD786566 IVO786559:IVZ786566 JFK786559:JFV786566 JPG786559:JPR786566 JZC786559:JZN786566 KIY786559:KJJ786566 KSU786559:KTF786566 LCQ786559:LDB786566 LMM786559:LMX786566 LWI786559:LWT786566 MGE786559:MGP786566 MQA786559:MQL786566 MZW786559:NAH786566 NJS786559:NKD786566 NTO786559:NTZ786566 ODK786559:ODV786566 ONG786559:ONR786566 OXC786559:OXN786566 PGY786559:PHJ786566 PQU786559:PRF786566 QAQ786559:QBB786566 QKM786559:QKX786566 QUI786559:QUT786566 REE786559:REP786566 ROA786559:ROL786566 RXW786559:RYH786566 SHS786559:SID786566 SRO786559:SRZ786566 TBK786559:TBV786566 TLG786559:TLR786566 TVC786559:TVN786566 UEY786559:UFJ786566 UOU786559:UPF786566 UYQ786559:UZB786566 VIM786559:VIX786566 VSI786559:VST786566 WCE786559:WCP786566 WMA786559:WML786566 WVW786559:WWH786566 O852095:Z852102 JK852095:JV852102 TG852095:TR852102 ADC852095:ADN852102 AMY852095:ANJ852102 AWU852095:AXF852102 BGQ852095:BHB852102 BQM852095:BQX852102 CAI852095:CAT852102 CKE852095:CKP852102 CUA852095:CUL852102 DDW852095:DEH852102 DNS852095:DOD852102 DXO852095:DXZ852102 EHK852095:EHV852102 ERG852095:ERR852102 FBC852095:FBN852102 FKY852095:FLJ852102 FUU852095:FVF852102 GEQ852095:GFB852102 GOM852095:GOX852102 GYI852095:GYT852102 HIE852095:HIP852102 HSA852095:HSL852102 IBW852095:ICH852102 ILS852095:IMD852102 IVO852095:IVZ852102 JFK852095:JFV852102 JPG852095:JPR852102 JZC852095:JZN852102 KIY852095:KJJ852102 KSU852095:KTF852102 LCQ852095:LDB852102 LMM852095:LMX852102 LWI852095:LWT852102 MGE852095:MGP852102 MQA852095:MQL852102 MZW852095:NAH852102 NJS852095:NKD852102 NTO852095:NTZ852102 ODK852095:ODV852102 ONG852095:ONR852102 OXC852095:OXN852102 PGY852095:PHJ852102 PQU852095:PRF852102 QAQ852095:QBB852102 QKM852095:QKX852102 QUI852095:QUT852102 REE852095:REP852102 ROA852095:ROL852102 RXW852095:RYH852102 SHS852095:SID852102 SRO852095:SRZ852102 TBK852095:TBV852102 TLG852095:TLR852102 TVC852095:TVN852102 UEY852095:UFJ852102 UOU852095:UPF852102 UYQ852095:UZB852102 VIM852095:VIX852102 VSI852095:VST852102 WCE852095:WCP852102 WMA852095:WML852102 WVW852095:WWH852102 O917631:Z917638 JK917631:JV917638 TG917631:TR917638 ADC917631:ADN917638 AMY917631:ANJ917638 AWU917631:AXF917638 BGQ917631:BHB917638 BQM917631:BQX917638 CAI917631:CAT917638 CKE917631:CKP917638 CUA917631:CUL917638 DDW917631:DEH917638 DNS917631:DOD917638 DXO917631:DXZ917638 EHK917631:EHV917638 ERG917631:ERR917638 FBC917631:FBN917638 FKY917631:FLJ917638 FUU917631:FVF917638 GEQ917631:GFB917638 GOM917631:GOX917638 GYI917631:GYT917638 HIE917631:HIP917638 HSA917631:HSL917638 IBW917631:ICH917638 ILS917631:IMD917638 IVO917631:IVZ917638 JFK917631:JFV917638 JPG917631:JPR917638 JZC917631:JZN917638 KIY917631:KJJ917638 KSU917631:KTF917638 LCQ917631:LDB917638 LMM917631:LMX917638 LWI917631:LWT917638 MGE917631:MGP917638 MQA917631:MQL917638 MZW917631:NAH917638 NJS917631:NKD917638 NTO917631:NTZ917638 ODK917631:ODV917638 ONG917631:ONR917638 OXC917631:OXN917638 PGY917631:PHJ917638 PQU917631:PRF917638 QAQ917631:QBB917638 QKM917631:QKX917638 QUI917631:QUT917638 REE917631:REP917638 ROA917631:ROL917638 RXW917631:RYH917638 SHS917631:SID917638 SRO917631:SRZ917638 TBK917631:TBV917638 TLG917631:TLR917638 TVC917631:TVN917638 UEY917631:UFJ917638 UOU917631:UPF917638 UYQ917631:UZB917638 VIM917631:VIX917638 VSI917631:VST917638 WCE917631:WCP917638 WMA917631:WML917638 WVW917631:WWH917638 O983167:Z983174 JK983167:JV983174 TG983167:TR983174 ADC983167:ADN983174 AMY983167:ANJ983174 AWU983167:AXF983174 BGQ983167:BHB983174 BQM983167:BQX983174 CAI983167:CAT983174 CKE983167:CKP983174 CUA983167:CUL983174 DDW983167:DEH983174 DNS983167:DOD983174 DXO983167:DXZ983174 EHK983167:EHV983174 ERG983167:ERR983174 FBC983167:FBN983174 FKY983167:FLJ983174 FUU983167:FVF983174 GEQ983167:GFB983174 GOM983167:GOX983174 GYI983167:GYT983174 HIE983167:HIP983174 HSA983167:HSL983174 IBW983167:ICH983174 ILS983167:IMD983174 IVO983167:IVZ983174 JFK983167:JFV983174 JPG983167:JPR983174 JZC983167:JZN983174 KIY983167:KJJ983174 KSU983167:KTF983174 LCQ983167:LDB983174 LMM983167:LMX983174 LWI983167:LWT983174 MGE983167:MGP983174 MQA983167:MQL983174 MZW983167:NAH983174 NJS983167:NKD983174 NTO983167:NTZ983174 ODK983167:ODV983174 ONG983167:ONR983174 OXC983167:OXN983174 PGY983167:PHJ983174 PQU983167:PRF983174 QAQ983167:QBB983174 QKM983167:QKX983174 QUI983167:QUT983174 REE983167:REP983174 ROA983167:ROL983174 RXW983167:RYH983174 SHS983167:SID983174 SRO983167:SRZ983174 TBK983167:TBV983174 TLG983167:TLR983174 TVC983167:TVN983174 UEY983167:UFJ983174 UOU983167:UPF983174 UYQ983167:UZB983174 VIM983167:VIX983174 VSI983167:VST983174 WCE983167:WCP983174 WMA983167:WML983174 WVW983167:WWH983174 G97 JC126:JJ138 SY126:TF138 ACU126:ADB138 AMQ126:AMX138 AWM126:AWT138 BGI126:BGP138 BQE126:BQL138 CAA126:CAH138 CJW126:CKD138 CTS126:CTZ138 DDO126:DDV138 DNK126:DNR138 DXG126:DXN138 EHC126:EHJ138 EQY126:ERF138 FAU126:FBB138 FKQ126:FKX138 FUM126:FUT138 GEI126:GEP138 GOE126:GOL138 GYA126:GYH138 HHW126:HID138 HRS126:HRZ138 IBO126:IBV138 ILK126:ILR138 IVG126:IVN138 JFC126:JFJ138 JOY126:JPF138 JYU126:JZB138 KIQ126:KIX138 KSM126:KST138 LCI126:LCP138 LME126:LML138 LWA126:LWH138 MFW126:MGD138 MPS126:MPZ138 MZO126:MZV138 NJK126:NJR138 NTG126:NTN138 ODC126:ODJ138 OMY126:ONF138 OWU126:OXB138 PGQ126:PGX138 PQM126:PQT138 QAI126:QAP138 QKE126:QKL138 QUA126:QUH138 RDW126:RED138 RNS126:RNZ138 RXO126:RXV138 SHK126:SHR138 SRG126:SRN138 TBC126:TBJ138 TKY126:TLF138 TUU126:TVB138 UEQ126:UEX138 UOM126:UOT138 UYI126:UYP138 VIE126:VIL138 VSA126:VSH138 WBW126:WCD138 WLS126:WLZ138 WVO126:WVV138 G65663:N65674 JC65663:JJ65674 SY65663:TF65674 ACU65663:ADB65674 AMQ65663:AMX65674 AWM65663:AWT65674 BGI65663:BGP65674 BQE65663:BQL65674 CAA65663:CAH65674 CJW65663:CKD65674 CTS65663:CTZ65674 DDO65663:DDV65674 DNK65663:DNR65674 DXG65663:DXN65674 EHC65663:EHJ65674 EQY65663:ERF65674 FAU65663:FBB65674 FKQ65663:FKX65674 FUM65663:FUT65674 GEI65663:GEP65674 GOE65663:GOL65674 GYA65663:GYH65674 HHW65663:HID65674 HRS65663:HRZ65674 IBO65663:IBV65674 ILK65663:ILR65674 IVG65663:IVN65674 JFC65663:JFJ65674 JOY65663:JPF65674 JYU65663:JZB65674 KIQ65663:KIX65674 KSM65663:KST65674 LCI65663:LCP65674 LME65663:LML65674 LWA65663:LWH65674 MFW65663:MGD65674 MPS65663:MPZ65674 MZO65663:MZV65674 NJK65663:NJR65674 NTG65663:NTN65674 ODC65663:ODJ65674 OMY65663:ONF65674 OWU65663:OXB65674 PGQ65663:PGX65674 PQM65663:PQT65674 QAI65663:QAP65674 QKE65663:QKL65674 QUA65663:QUH65674 RDW65663:RED65674 RNS65663:RNZ65674 RXO65663:RXV65674 SHK65663:SHR65674 SRG65663:SRN65674 TBC65663:TBJ65674 TKY65663:TLF65674 TUU65663:TVB65674 UEQ65663:UEX65674 UOM65663:UOT65674 UYI65663:UYP65674 VIE65663:VIL65674 VSA65663:VSH65674 WBW65663:WCD65674 WLS65663:WLZ65674 WVO65663:WVV65674 G131199:N131210 JC131199:JJ131210 SY131199:TF131210 ACU131199:ADB131210 AMQ131199:AMX131210 AWM131199:AWT131210 BGI131199:BGP131210 BQE131199:BQL131210 CAA131199:CAH131210 CJW131199:CKD131210 CTS131199:CTZ131210 DDO131199:DDV131210 DNK131199:DNR131210 DXG131199:DXN131210 EHC131199:EHJ131210 EQY131199:ERF131210 FAU131199:FBB131210 FKQ131199:FKX131210 FUM131199:FUT131210 GEI131199:GEP131210 GOE131199:GOL131210 GYA131199:GYH131210 HHW131199:HID131210 HRS131199:HRZ131210 IBO131199:IBV131210 ILK131199:ILR131210 IVG131199:IVN131210 JFC131199:JFJ131210 JOY131199:JPF131210 JYU131199:JZB131210 KIQ131199:KIX131210 KSM131199:KST131210 LCI131199:LCP131210 LME131199:LML131210 LWA131199:LWH131210 MFW131199:MGD131210 MPS131199:MPZ131210 MZO131199:MZV131210 NJK131199:NJR131210 NTG131199:NTN131210 ODC131199:ODJ131210 OMY131199:ONF131210 OWU131199:OXB131210 PGQ131199:PGX131210 PQM131199:PQT131210 QAI131199:QAP131210 QKE131199:QKL131210 QUA131199:QUH131210 RDW131199:RED131210 RNS131199:RNZ131210 RXO131199:RXV131210 SHK131199:SHR131210 SRG131199:SRN131210 TBC131199:TBJ131210 TKY131199:TLF131210 TUU131199:TVB131210 UEQ131199:UEX131210 UOM131199:UOT131210 UYI131199:UYP131210 VIE131199:VIL131210 VSA131199:VSH131210 WBW131199:WCD131210 WLS131199:WLZ131210 WVO131199:WVV131210 G196735:N196746 JC196735:JJ196746 SY196735:TF196746 ACU196735:ADB196746 AMQ196735:AMX196746 AWM196735:AWT196746 BGI196735:BGP196746 BQE196735:BQL196746 CAA196735:CAH196746 CJW196735:CKD196746 CTS196735:CTZ196746 DDO196735:DDV196746 DNK196735:DNR196746 DXG196735:DXN196746 EHC196735:EHJ196746 EQY196735:ERF196746 FAU196735:FBB196746 FKQ196735:FKX196746 FUM196735:FUT196746 GEI196735:GEP196746 GOE196735:GOL196746 GYA196735:GYH196746 HHW196735:HID196746 HRS196735:HRZ196746 IBO196735:IBV196746 ILK196735:ILR196746 IVG196735:IVN196746 JFC196735:JFJ196746 JOY196735:JPF196746 JYU196735:JZB196746 KIQ196735:KIX196746 KSM196735:KST196746 LCI196735:LCP196746 LME196735:LML196746 LWA196735:LWH196746 MFW196735:MGD196746 MPS196735:MPZ196746 MZO196735:MZV196746 NJK196735:NJR196746 NTG196735:NTN196746 ODC196735:ODJ196746 OMY196735:ONF196746 OWU196735:OXB196746 PGQ196735:PGX196746 PQM196735:PQT196746 QAI196735:QAP196746 QKE196735:QKL196746 QUA196735:QUH196746 RDW196735:RED196746 RNS196735:RNZ196746 RXO196735:RXV196746 SHK196735:SHR196746 SRG196735:SRN196746 TBC196735:TBJ196746 TKY196735:TLF196746 TUU196735:TVB196746 UEQ196735:UEX196746 UOM196735:UOT196746 UYI196735:UYP196746 VIE196735:VIL196746 VSA196735:VSH196746 WBW196735:WCD196746 WLS196735:WLZ196746 WVO196735:WVV196746 G262271:N262282 JC262271:JJ262282 SY262271:TF262282 ACU262271:ADB262282 AMQ262271:AMX262282 AWM262271:AWT262282 BGI262271:BGP262282 BQE262271:BQL262282 CAA262271:CAH262282 CJW262271:CKD262282 CTS262271:CTZ262282 DDO262271:DDV262282 DNK262271:DNR262282 DXG262271:DXN262282 EHC262271:EHJ262282 EQY262271:ERF262282 FAU262271:FBB262282 FKQ262271:FKX262282 FUM262271:FUT262282 GEI262271:GEP262282 GOE262271:GOL262282 GYA262271:GYH262282 HHW262271:HID262282 HRS262271:HRZ262282 IBO262271:IBV262282 ILK262271:ILR262282 IVG262271:IVN262282 JFC262271:JFJ262282 JOY262271:JPF262282 JYU262271:JZB262282 KIQ262271:KIX262282 KSM262271:KST262282 LCI262271:LCP262282 LME262271:LML262282 LWA262271:LWH262282 MFW262271:MGD262282 MPS262271:MPZ262282 MZO262271:MZV262282 NJK262271:NJR262282 NTG262271:NTN262282 ODC262271:ODJ262282 OMY262271:ONF262282 OWU262271:OXB262282 PGQ262271:PGX262282 PQM262271:PQT262282 QAI262271:QAP262282 QKE262271:QKL262282 QUA262271:QUH262282 RDW262271:RED262282 RNS262271:RNZ262282 RXO262271:RXV262282 SHK262271:SHR262282 SRG262271:SRN262282 TBC262271:TBJ262282 TKY262271:TLF262282 TUU262271:TVB262282 UEQ262271:UEX262282 UOM262271:UOT262282 UYI262271:UYP262282 VIE262271:VIL262282 VSA262271:VSH262282 WBW262271:WCD262282 WLS262271:WLZ262282 WVO262271:WVV262282 G327807:N327818 JC327807:JJ327818 SY327807:TF327818 ACU327807:ADB327818 AMQ327807:AMX327818 AWM327807:AWT327818 BGI327807:BGP327818 BQE327807:BQL327818 CAA327807:CAH327818 CJW327807:CKD327818 CTS327807:CTZ327818 DDO327807:DDV327818 DNK327807:DNR327818 DXG327807:DXN327818 EHC327807:EHJ327818 EQY327807:ERF327818 FAU327807:FBB327818 FKQ327807:FKX327818 FUM327807:FUT327818 GEI327807:GEP327818 GOE327807:GOL327818 GYA327807:GYH327818 HHW327807:HID327818 HRS327807:HRZ327818 IBO327807:IBV327818 ILK327807:ILR327818 IVG327807:IVN327818 JFC327807:JFJ327818 JOY327807:JPF327818 JYU327807:JZB327818 KIQ327807:KIX327818 KSM327807:KST327818 LCI327807:LCP327818 LME327807:LML327818 LWA327807:LWH327818 MFW327807:MGD327818 MPS327807:MPZ327818 MZO327807:MZV327818 NJK327807:NJR327818 NTG327807:NTN327818 ODC327807:ODJ327818 OMY327807:ONF327818 OWU327807:OXB327818 PGQ327807:PGX327818 PQM327807:PQT327818 QAI327807:QAP327818 QKE327807:QKL327818 QUA327807:QUH327818 RDW327807:RED327818 RNS327807:RNZ327818 RXO327807:RXV327818 SHK327807:SHR327818 SRG327807:SRN327818 TBC327807:TBJ327818 TKY327807:TLF327818 TUU327807:TVB327818 UEQ327807:UEX327818 UOM327807:UOT327818 UYI327807:UYP327818 VIE327807:VIL327818 VSA327807:VSH327818 WBW327807:WCD327818 WLS327807:WLZ327818 WVO327807:WVV327818 G393343:N393354 JC393343:JJ393354 SY393343:TF393354 ACU393343:ADB393354 AMQ393343:AMX393354 AWM393343:AWT393354 BGI393343:BGP393354 BQE393343:BQL393354 CAA393343:CAH393354 CJW393343:CKD393354 CTS393343:CTZ393354 DDO393343:DDV393354 DNK393343:DNR393354 DXG393343:DXN393354 EHC393343:EHJ393354 EQY393343:ERF393354 FAU393343:FBB393354 FKQ393343:FKX393354 FUM393343:FUT393354 GEI393343:GEP393354 GOE393343:GOL393354 GYA393343:GYH393354 HHW393343:HID393354 HRS393343:HRZ393354 IBO393343:IBV393354 ILK393343:ILR393354 IVG393343:IVN393354 JFC393343:JFJ393354 JOY393343:JPF393354 JYU393343:JZB393354 KIQ393343:KIX393354 KSM393343:KST393354 LCI393343:LCP393354 LME393343:LML393354 LWA393343:LWH393354 MFW393343:MGD393354 MPS393343:MPZ393354 MZO393343:MZV393354 NJK393343:NJR393354 NTG393343:NTN393354 ODC393343:ODJ393354 OMY393343:ONF393354 OWU393343:OXB393354 PGQ393343:PGX393354 PQM393343:PQT393354 QAI393343:QAP393354 QKE393343:QKL393354 QUA393343:QUH393354 RDW393343:RED393354 RNS393343:RNZ393354 RXO393343:RXV393354 SHK393343:SHR393354 SRG393343:SRN393354 TBC393343:TBJ393354 TKY393343:TLF393354 TUU393343:TVB393354 UEQ393343:UEX393354 UOM393343:UOT393354 UYI393343:UYP393354 VIE393343:VIL393354 VSA393343:VSH393354 WBW393343:WCD393354 WLS393343:WLZ393354 WVO393343:WVV393354 G458879:N458890 JC458879:JJ458890 SY458879:TF458890 ACU458879:ADB458890 AMQ458879:AMX458890 AWM458879:AWT458890 BGI458879:BGP458890 BQE458879:BQL458890 CAA458879:CAH458890 CJW458879:CKD458890 CTS458879:CTZ458890 DDO458879:DDV458890 DNK458879:DNR458890 DXG458879:DXN458890 EHC458879:EHJ458890 EQY458879:ERF458890 FAU458879:FBB458890 FKQ458879:FKX458890 FUM458879:FUT458890 GEI458879:GEP458890 GOE458879:GOL458890 GYA458879:GYH458890 HHW458879:HID458890 HRS458879:HRZ458890 IBO458879:IBV458890 ILK458879:ILR458890 IVG458879:IVN458890 JFC458879:JFJ458890 JOY458879:JPF458890 JYU458879:JZB458890 KIQ458879:KIX458890 KSM458879:KST458890 LCI458879:LCP458890 LME458879:LML458890 LWA458879:LWH458890 MFW458879:MGD458890 MPS458879:MPZ458890 MZO458879:MZV458890 NJK458879:NJR458890 NTG458879:NTN458890 ODC458879:ODJ458890 OMY458879:ONF458890 OWU458879:OXB458890 PGQ458879:PGX458890 PQM458879:PQT458890 QAI458879:QAP458890 QKE458879:QKL458890 QUA458879:QUH458890 RDW458879:RED458890 RNS458879:RNZ458890 RXO458879:RXV458890 SHK458879:SHR458890 SRG458879:SRN458890 TBC458879:TBJ458890 TKY458879:TLF458890 TUU458879:TVB458890 UEQ458879:UEX458890 UOM458879:UOT458890 UYI458879:UYP458890 VIE458879:VIL458890 VSA458879:VSH458890 WBW458879:WCD458890 WLS458879:WLZ458890 WVO458879:WVV458890 G524415:N524426 JC524415:JJ524426 SY524415:TF524426 ACU524415:ADB524426 AMQ524415:AMX524426 AWM524415:AWT524426 BGI524415:BGP524426 BQE524415:BQL524426 CAA524415:CAH524426 CJW524415:CKD524426 CTS524415:CTZ524426 DDO524415:DDV524426 DNK524415:DNR524426 DXG524415:DXN524426 EHC524415:EHJ524426 EQY524415:ERF524426 FAU524415:FBB524426 FKQ524415:FKX524426 FUM524415:FUT524426 GEI524415:GEP524426 GOE524415:GOL524426 GYA524415:GYH524426 HHW524415:HID524426 HRS524415:HRZ524426 IBO524415:IBV524426 ILK524415:ILR524426 IVG524415:IVN524426 JFC524415:JFJ524426 JOY524415:JPF524426 JYU524415:JZB524426 KIQ524415:KIX524426 KSM524415:KST524426 LCI524415:LCP524426 LME524415:LML524426 LWA524415:LWH524426 MFW524415:MGD524426 MPS524415:MPZ524426 MZO524415:MZV524426 NJK524415:NJR524426 NTG524415:NTN524426 ODC524415:ODJ524426 OMY524415:ONF524426 OWU524415:OXB524426 PGQ524415:PGX524426 PQM524415:PQT524426 QAI524415:QAP524426 QKE524415:QKL524426 QUA524415:QUH524426 RDW524415:RED524426 RNS524415:RNZ524426 RXO524415:RXV524426 SHK524415:SHR524426 SRG524415:SRN524426 TBC524415:TBJ524426 TKY524415:TLF524426 TUU524415:TVB524426 UEQ524415:UEX524426 UOM524415:UOT524426 UYI524415:UYP524426 VIE524415:VIL524426 VSA524415:VSH524426 WBW524415:WCD524426 WLS524415:WLZ524426 WVO524415:WVV524426 G589951:N589962 JC589951:JJ589962 SY589951:TF589962 ACU589951:ADB589962 AMQ589951:AMX589962 AWM589951:AWT589962 BGI589951:BGP589962 BQE589951:BQL589962 CAA589951:CAH589962 CJW589951:CKD589962 CTS589951:CTZ589962 DDO589951:DDV589962 DNK589951:DNR589962 DXG589951:DXN589962 EHC589951:EHJ589962 EQY589951:ERF589962 FAU589951:FBB589962 FKQ589951:FKX589962 FUM589951:FUT589962 GEI589951:GEP589962 GOE589951:GOL589962 GYA589951:GYH589962 HHW589951:HID589962 HRS589951:HRZ589962 IBO589951:IBV589962 ILK589951:ILR589962 IVG589951:IVN589962 JFC589951:JFJ589962 JOY589951:JPF589962 JYU589951:JZB589962 KIQ589951:KIX589962 KSM589951:KST589962 LCI589951:LCP589962 LME589951:LML589962 LWA589951:LWH589962 MFW589951:MGD589962 MPS589951:MPZ589962 MZO589951:MZV589962 NJK589951:NJR589962 NTG589951:NTN589962 ODC589951:ODJ589962 OMY589951:ONF589962 OWU589951:OXB589962 PGQ589951:PGX589962 PQM589951:PQT589962 QAI589951:QAP589962 QKE589951:QKL589962 QUA589951:QUH589962 RDW589951:RED589962 RNS589951:RNZ589962 RXO589951:RXV589962 SHK589951:SHR589962 SRG589951:SRN589962 TBC589951:TBJ589962 TKY589951:TLF589962 TUU589951:TVB589962 UEQ589951:UEX589962 UOM589951:UOT589962 UYI589951:UYP589962 VIE589951:VIL589962 VSA589951:VSH589962 WBW589951:WCD589962 WLS589951:WLZ589962 WVO589951:WVV589962 G655487:N655498 JC655487:JJ655498 SY655487:TF655498 ACU655487:ADB655498 AMQ655487:AMX655498 AWM655487:AWT655498 BGI655487:BGP655498 BQE655487:BQL655498 CAA655487:CAH655498 CJW655487:CKD655498 CTS655487:CTZ655498 DDO655487:DDV655498 DNK655487:DNR655498 DXG655487:DXN655498 EHC655487:EHJ655498 EQY655487:ERF655498 FAU655487:FBB655498 FKQ655487:FKX655498 FUM655487:FUT655498 GEI655487:GEP655498 GOE655487:GOL655498 GYA655487:GYH655498 HHW655487:HID655498 HRS655487:HRZ655498 IBO655487:IBV655498 ILK655487:ILR655498 IVG655487:IVN655498 JFC655487:JFJ655498 JOY655487:JPF655498 JYU655487:JZB655498 KIQ655487:KIX655498 KSM655487:KST655498 LCI655487:LCP655498 LME655487:LML655498 LWA655487:LWH655498 MFW655487:MGD655498 MPS655487:MPZ655498 MZO655487:MZV655498 NJK655487:NJR655498 NTG655487:NTN655498 ODC655487:ODJ655498 OMY655487:ONF655498 OWU655487:OXB655498 PGQ655487:PGX655498 PQM655487:PQT655498 QAI655487:QAP655498 QKE655487:QKL655498 QUA655487:QUH655498 RDW655487:RED655498 RNS655487:RNZ655498 RXO655487:RXV655498 SHK655487:SHR655498 SRG655487:SRN655498 TBC655487:TBJ655498 TKY655487:TLF655498 TUU655487:TVB655498 UEQ655487:UEX655498 UOM655487:UOT655498 UYI655487:UYP655498 VIE655487:VIL655498 VSA655487:VSH655498 WBW655487:WCD655498 WLS655487:WLZ655498 WVO655487:WVV655498 G721023:N721034 JC721023:JJ721034 SY721023:TF721034 ACU721023:ADB721034 AMQ721023:AMX721034 AWM721023:AWT721034 BGI721023:BGP721034 BQE721023:BQL721034 CAA721023:CAH721034 CJW721023:CKD721034 CTS721023:CTZ721034 DDO721023:DDV721034 DNK721023:DNR721034 DXG721023:DXN721034 EHC721023:EHJ721034 EQY721023:ERF721034 FAU721023:FBB721034 FKQ721023:FKX721034 FUM721023:FUT721034 GEI721023:GEP721034 GOE721023:GOL721034 GYA721023:GYH721034 HHW721023:HID721034 HRS721023:HRZ721034 IBO721023:IBV721034 ILK721023:ILR721034 IVG721023:IVN721034 JFC721023:JFJ721034 JOY721023:JPF721034 JYU721023:JZB721034 KIQ721023:KIX721034 KSM721023:KST721034 LCI721023:LCP721034 LME721023:LML721034 LWA721023:LWH721034 MFW721023:MGD721034 MPS721023:MPZ721034 MZO721023:MZV721034 NJK721023:NJR721034 NTG721023:NTN721034 ODC721023:ODJ721034 OMY721023:ONF721034 OWU721023:OXB721034 PGQ721023:PGX721034 PQM721023:PQT721034 QAI721023:QAP721034 QKE721023:QKL721034 QUA721023:QUH721034 RDW721023:RED721034 RNS721023:RNZ721034 RXO721023:RXV721034 SHK721023:SHR721034 SRG721023:SRN721034 TBC721023:TBJ721034 TKY721023:TLF721034 TUU721023:TVB721034 UEQ721023:UEX721034 UOM721023:UOT721034 UYI721023:UYP721034 VIE721023:VIL721034 VSA721023:VSH721034 WBW721023:WCD721034 WLS721023:WLZ721034 WVO721023:WVV721034 G786559:N786570 JC786559:JJ786570 SY786559:TF786570 ACU786559:ADB786570 AMQ786559:AMX786570 AWM786559:AWT786570 BGI786559:BGP786570 BQE786559:BQL786570 CAA786559:CAH786570 CJW786559:CKD786570 CTS786559:CTZ786570 DDO786559:DDV786570 DNK786559:DNR786570 DXG786559:DXN786570 EHC786559:EHJ786570 EQY786559:ERF786570 FAU786559:FBB786570 FKQ786559:FKX786570 FUM786559:FUT786570 GEI786559:GEP786570 GOE786559:GOL786570 GYA786559:GYH786570 HHW786559:HID786570 HRS786559:HRZ786570 IBO786559:IBV786570 ILK786559:ILR786570 IVG786559:IVN786570 JFC786559:JFJ786570 JOY786559:JPF786570 JYU786559:JZB786570 KIQ786559:KIX786570 KSM786559:KST786570 LCI786559:LCP786570 LME786559:LML786570 LWA786559:LWH786570 MFW786559:MGD786570 MPS786559:MPZ786570 MZO786559:MZV786570 NJK786559:NJR786570 NTG786559:NTN786570 ODC786559:ODJ786570 OMY786559:ONF786570 OWU786559:OXB786570 PGQ786559:PGX786570 PQM786559:PQT786570 QAI786559:QAP786570 QKE786559:QKL786570 QUA786559:QUH786570 RDW786559:RED786570 RNS786559:RNZ786570 RXO786559:RXV786570 SHK786559:SHR786570 SRG786559:SRN786570 TBC786559:TBJ786570 TKY786559:TLF786570 TUU786559:TVB786570 UEQ786559:UEX786570 UOM786559:UOT786570 UYI786559:UYP786570 VIE786559:VIL786570 VSA786559:VSH786570 WBW786559:WCD786570 WLS786559:WLZ786570 WVO786559:WVV786570 G852095:N852106 JC852095:JJ852106 SY852095:TF852106 ACU852095:ADB852106 AMQ852095:AMX852106 AWM852095:AWT852106 BGI852095:BGP852106 BQE852095:BQL852106 CAA852095:CAH852106 CJW852095:CKD852106 CTS852095:CTZ852106 DDO852095:DDV852106 DNK852095:DNR852106 DXG852095:DXN852106 EHC852095:EHJ852106 EQY852095:ERF852106 FAU852095:FBB852106 FKQ852095:FKX852106 FUM852095:FUT852106 GEI852095:GEP852106 GOE852095:GOL852106 GYA852095:GYH852106 HHW852095:HID852106 HRS852095:HRZ852106 IBO852095:IBV852106 ILK852095:ILR852106 IVG852095:IVN852106 JFC852095:JFJ852106 JOY852095:JPF852106 JYU852095:JZB852106 KIQ852095:KIX852106 KSM852095:KST852106 LCI852095:LCP852106 LME852095:LML852106 LWA852095:LWH852106 MFW852095:MGD852106 MPS852095:MPZ852106 MZO852095:MZV852106 NJK852095:NJR852106 NTG852095:NTN852106 ODC852095:ODJ852106 OMY852095:ONF852106 OWU852095:OXB852106 PGQ852095:PGX852106 PQM852095:PQT852106 QAI852095:QAP852106 QKE852095:QKL852106 QUA852095:QUH852106 RDW852095:RED852106 RNS852095:RNZ852106 RXO852095:RXV852106 SHK852095:SHR852106 SRG852095:SRN852106 TBC852095:TBJ852106 TKY852095:TLF852106 TUU852095:TVB852106 UEQ852095:UEX852106 UOM852095:UOT852106 UYI852095:UYP852106 VIE852095:VIL852106 VSA852095:VSH852106 WBW852095:WCD852106 WLS852095:WLZ852106 WVO852095:WVV852106 G917631:N917642 JC917631:JJ917642 SY917631:TF917642 ACU917631:ADB917642 AMQ917631:AMX917642 AWM917631:AWT917642 BGI917631:BGP917642 BQE917631:BQL917642 CAA917631:CAH917642 CJW917631:CKD917642 CTS917631:CTZ917642 DDO917631:DDV917642 DNK917631:DNR917642 DXG917631:DXN917642 EHC917631:EHJ917642 EQY917631:ERF917642 FAU917631:FBB917642 FKQ917631:FKX917642 FUM917631:FUT917642 GEI917631:GEP917642 GOE917631:GOL917642 GYA917631:GYH917642 HHW917631:HID917642 HRS917631:HRZ917642 IBO917631:IBV917642 ILK917631:ILR917642 IVG917631:IVN917642 JFC917631:JFJ917642 JOY917631:JPF917642 JYU917631:JZB917642 KIQ917631:KIX917642 KSM917631:KST917642 LCI917631:LCP917642 LME917631:LML917642 LWA917631:LWH917642 MFW917631:MGD917642 MPS917631:MPZ917642 MZO917631:MZV917642 NJK917631:NJR917642 NTG917631:NTN917642 ODC917631:ODJ917642 OMY917631:ONF917642 OWU917631:OXB917642 PGQ917631:PGX917642 PQM917631:PQT917642 QAI917631:QAP917642 QKE917631:QKL917642 QUA917631:QUH917642 RDW917631:RED917642 RNS917631:RNZ917642 RXO917631:RXV917642 SHK917631:SHR917642 SRG917631:SRN917642 TBC917631:TBJ917642 TKY917631:TLF917642 TUU917631:TVB917642 UEQ917631:UEX917642 UOM917631:UOT917642 UYI917631:UYP917642 VIE917631:VIL917642 VSA917631:VSH917642 WBW917631:WCD917642 WLS917631:WLZ917642 WVO917631:WVV917642 G983167:N983178 JC983167:JJ983178 SY983167:TF983178 ACU983167:ADB983178 AMQ983167:AMX983178 AWM983167:AWT983178 BGI983167:BGP983178 BQE983167:BQL983178 CAA983167:CAH983178 CJW983167:CKD983178 CTS983167:CTZ983178 DDO983167:DDV983178 DNK983167:DNR983178 DXG983167:DXN983178 EHC983167:EHJ983178 EQY983167:ERF983178 FAU983167:FBB983178 FKQ983167:FKX983178 FUM983167:FUT983178 GEI983167:GEP983178 GOE983167:GOL983178 GYA983167:GYH983178 HHW983167:HID983178 HRS983167:HRZ983178 IBO983167:IBV983178 ILK983167:ILR983178 IVG983167:IVN983178 JFC983167:JFJ983178 JOY983167:JPF983178 JYU983167:JZB983178 KIQ983167:KIX983178 KSM983167:KST983178 LCI983167:LCP983178 LME983167:LML983178 LWA983167:LWH983178 MFW983167:MGD983178 MPS983167:MPZ983178 MZO983167:MZV983178 NJK983167:NJR983178 NTG983167:NTN983178 ODC983167:ODJ983178 OMY983167:ONF983178 OWU983167:OXB983178 PGQ983167:PGX983178 PQM983167:PQT983178 QAI983167:QAP983178 QKE983167:QKL983178 QUA983167:QUH983178 RDW983167:RED983178 RNS983167:RNZ983178 RXO983167:RXV983178 SHK983167:SHR983178 SRG983167:SRN983178 TBC983167:TBJ983178 TKY983167:TLF983178 TUU983167:TVB983178 UEQ983167:UEX983178 UOM983167:UOT983178 UYI983167:UYP983178 VIE983167:VIL983178 VSA983167:VSH983178 WBW983167:WCD983178 WLS983167:WLZ983178 WVO983167:WVV983178 TG80:TG81 JC97 SY97 ACU97 AMQ97 AWM97 BGI97 BQE97 CAA97 CJW97 CTS97 DDO97 DNK97 DXG97 EHC97 EQY97 FAU97 FKQ97 FUM97 GEI97 GOE97 GYA97 HHW97 HRS97 IBO97 ILK97 IVG97 JFC97 JOY97 JYU97 KIQ97 KSM97 LCI97 LME97 LWA97 MFW97 MPS97 MZO97 NJK97 NTG97 ODC97 OMY97 OWU97 PGQ97 PQM97 QAI97 QKE97 QUA97 RDW97 RNS97 RXO97 SHK97 SRG97 TBC97 TKY97 TUU97 UEQ97 UOM97 UYI97 VIE97 VSA97 WBW97 WLS97 WVO97 G65635 JC65635 SY65635 ACU65635 AMQ65635 AWM65635 BGI65635 BQE65635 CAA65635 CJW65635 CTS65635 DDO65635 DNK65635 DXG65635 EHC65635 EQY65635 FAU65635 FKQ65635 FUM65635 GEI65635 GOE65635 GYA65635 HHW65635 HRS65635 IBO65635 ILK65635 IVG65635 JFC65635 JOY65635 JYU65635 KIQ65635 KSM65635 LCI65635 LME65635 LWA65635 MFW65635 MPS65635 MZO65635 NJK65635 NTG65635 ODC65635 OMY65635 OWU65635 PGQ65635 PQM65635 QAI65635 QKE65635 QUA65635 RDW65635 RNS65635 RXO65635 SHK65635 SRG65635 TBC65635 TKY65635 TUU65635 UEQ65635 UOM65635 UYI65635 VIE65635 VSA65635 WBW65635 WLS65635 WVO65635 G131171 JC131171 SY131171 ACU131171 AMQ131171 AWM131171 BGI131171 BQE131171 CAA131171 CJW131171 CTS131171 DDO131171 DNK131171 DXG131171 EHC131171 EQY131171 FAU131171 FKQ131171 FUM131171 GEI131171 GOE131171 GYA131171 HHW131171 HRS131171 IBO131171 ILK131171 IVG131171 JFC131171 JOY131171 JYU131171 KIQ131171 KSM131171 LCI131171 LME131171 LWA131171 MFW131171 MPS131171 MZO131171 NJK131171 NTG131171 ODC131171 OMY131171 OWU131171 PGQ131171 PQM131171 QAI131171 QKE131171 QUA131171 RDW131171 RNS131171 RXO131171 SHK131171 SRG131171 TBC131171 TKY131171 TUU131171 UEQ131171 UOM131171 UYI131171 VIE131171 VSA131171 WBW131171 WLS131171 WVO131171 G196707 JC196707 SY196707 ACU196707 AMQ196707 AWM196707 BGI196707 BQE196707 CAA196707 CJW196707 CTS196707 DDO196707 DNK196707 DXG196707 EHC196707 EQY196707 FAU196707 FKQ196707 FUM196707 GEI196707 GOE196707 GYA196707 HHW196707 HRS196707 IBO196707 ILK196707 IVG196707 JFC196707 JOY196707 JYU196707 KIQ196707 KSM196707 LCI196707 LME196707 LWA196707 MFW196707 MPS196707 MZO196707 NJK196707 NTG196707 ODC196707 OMY196707 OWU196707 PGQ196707 PQM196707 QAI196707 QKE196707 QUA196707 RDW196707 RNS196707 RXO196707 SHK196707 SRG196707 TBC196707 TKY196707 TUU196707 UEQ196707 UOM196707 UYI196707 VIE196707 VSA196707 WBW196707 WLS196707 WVO196707 G262243 JC262243 SY262243 ACU262243 AMQ262243 AWM262243 BGI262243 BQE262243 CAA262243 CJW262243 CTS262243 DDO262243 DNK262243 DXG262243 EHC262243 EQY262243 FAU262243 FKQ262243 FUM262243 GEI262243 GOE262243 GYA262243 HHW262243 HRS262243 IBO262243 ILK262243 IVG262243 JFC262243 JOY262243 JYU262243 KIQ262243 KSM262243 LCI262243 LME262243 LWA262243 MFW262243 MPS262243 MZO262243 NJK262243 NTG262243 ODC262243 OMY262243 OWU262243 PGQ262243 PQM262243 QAI262243 QKE262243 QUA262243 RDW262243 RNS262243 RXO262243 SHK262243 SRG262243 TBC262243 TKY262243 TUU262243 UEQ262243 UOM262243 UYI262243 VIE262243 VSA262243 WBW262243 WLS262243 WVO262243 G327779 JC327779 SY327779 ACU327779 AMQ327779 AWM327779 BGI327779 BQE327779 CAA327779 CJW327779 CTS327779 DDO327779 DNK327779 DXG327779 EHC327779 EQY327779 FAU327779 FKQ327779 FUM327779 GEI327779 GOE327779 GYA327779 HHW327779 HRS327779 IBO327779 ILK327779 IVG327779 JFC327779 JOY327779 JYU327779 KIQ327779 KSM327779 LCI327779 LME327779 LWA327779 MFW327779 MPS327779 MZO327779 NJK327779 NTG327779 ODC327779 OMY327779 OWU327779 PGQ327779 PQM327779 QAI327779 QKE327779 QUA327779 RDW327779 RNS327779 RXO327779 SHK327779 SRG327779 TBC327779 TKY327779 TUU327779 UEQ327779 UOM327779 UYI327779 VIE327779 VSA327779 WBW327779 WLS327779 WVO327779 G393315 JC393315 SY393315 ACU393315 AMQ393315 AWM393315 BGI393315 BQE393315 CAA393315 CJW393315 CTS393315 DDO393315 DNK393315 DXG393315 EHC393315 EQY393315 FAU393315 FKQ393315 FUM393315 GEI393315 GOE393315 GYA393315 HHW393315 HRS393315 IBO393315 ILK393315 IVG393315 JFC393315 JOY393315 JYU393315 KIQ393315 KSM393315 LCI393315 LME393315 LWA393315 MFW393315 MPS393315 MZO393315 NJK393315 NTG393315 ODC393315 OMY393315 OWU393315 PGQ393315 PQM393315 QAI393315 QKE393315 QUA393315 RDW393315 RNS393315 RXO393315 SHK393315 SRG393315 TBC393315 TKY393315 TUU393315 UEQ393315 UOM393315 UYI393315 VIE393315 VSA393315 WBW393315 WLS393315 WVO393315 G458851 JC458851 SY458851 ACU458851 AMQ458851 AWM458851 BGI458851 BQE458851 CAA458851 CJW458851 CTS458851 DDO458851 DNK458851 DXG458851 EHC458851 EQY458851 FAU458851 FKQ458851 FUM458851 GEI458851 GOE458851 GYA458851 HHW458851 HRS458851 IBO458851 ILK458851 IVG458851 JFC458851 JOY458851 JYU458851 KIQ458851 KSM458851 LCI458851 LME458851 LWA458851 MFW458851 MPS458851 MZO458851 NJK458851 NTG458851 ODC458851 OMY458851 OWU458851 PGQ458851 PQM458851 QAI458851 QKE458851 QUA458851 RDW458851 RNS458851 RXO458851 SHK458851 SRG458851 TBC458851 TKY458851 TUU458851 UEQ458851 UOM458851 UYI458851 VIE458851 VSA458851 WBW458851 WLS458851 WVO458851 G524387 JC524387 SY524387 ACU524387 AMQ524387 AWM524387 BGI524387 BQE524387 CAA524387 CJW524387 CTS524387 DDO524387 DNK524387 DXG524387 EHC524387 EQY524387 FAU524387 FKQ524387 FUM524387 GEI524387 GOE524387 GYA524387 HHW524387 HRS524387 IBO524387 ILK524387 IVG524387 JFC524387 JOY524387 JYU524387 KIQ524387 KSM524387 LCI524387 LME524387 LWA524387 MFW524387 MPS524387 MZO524387 NJK524387 NTG524387 ODC524387 OMY524387 OWU524387 PGQ524387 PQM524387 QAI524387 QKE524387 QUA524387 RDW524387 RNS524387 RXO524387 SHK524387 SRG524387 TBC524387 TKY524387 TUU524387 UEQ524387 UOM524387 UYI524387 VIE524387 VSA524387 WBW524387 WLS524387 WVO524387 G589923 JC589923 SY589923 ACU589923 AMQ589923 AWM589923 BGI589923 BQE589923 CAA589923 CJW589923 CTS589923 DDO589923 DNK589923 DXG589923 EHC589923 EQY589923 FAU589923 FKQ589923 FUM589923 GEI589923 GOE589923 GYA589923 HHW589923 HRS589923 IBO589923 ILK589923 IVG589923 JFC589923 JOY589923 JYU589923 KIQ589923 KSM589923 LCI589923 LME589923 LWA589923 MFW589923 MPS589923 MZO589923 NJK589923 NTG589923 ODC589923 OMY589923 OWU589923 PGQ589923 PQM589923 QAI589923 QKE589923 QUA589923 RDW589923 RNS589923 RXO589923 SHK589923 SRG589923 TBC589923 TKY589923 TUU589923 UEQ589923 UOM589923 UYI589923 VIE589923 VSA589923 WBW589923 WLS589923 WVO589923 G655459 JC655459 SY655459 ACU655459 AMQ655459 AWM655459 BGI655459 BQE655459 CAA655459 CJW655459 CTS655459 DDO655459 DNK655459 DXG655459 EHC655459 EQY655459 FAU655459 FKQ655459 FUM655459 GEI655459 GOE655459 GYA655459 HHW655459 HRS655459 IBO655459 ILK655459 IVG655459 JFC655459 JOY655459 JYU655459 KIQ655459 KSM655459 LCI655459 LME655459 LWA655459 MFW655459 MPS655459 MZO655459 NJK655459 NTG655459 ODC655459 OMY655459 OWU655459 PGQ655459 PQM655459 QAI655459 QKE655459 QUA655459 RDW655459 RNS655459 RXO655459 SHK655459 SRG655459 TBC655459 TKY655459 TUU655459 UEQ655459 UOM655459 UYI655459 VIE655459 VSA655459 WBW655459 WLS655459 WVO655459 G720995 JC720995 SY720995 ACU720995 AMQ720995 AWM720995 BGI720995 BQE720995 CAA720995 CJW720995 CTS720995 DDO720995 DNK720995 DXG720995 EHC720995 EQY720995 FAU720995 FKQ720995 FUM720995 GEI720995 GOE720995 GYA720995 HHW720995 HRS720995 IBO720995 ILK720995 IVG720995 JFC720995 JOY720995 JYU720995 KIQ720995 KSM720995 LCI720995 LME720995 LWA720995 MFW720995 MPS720995 MZO720995 NJK720995 NTG720995 ODC720995 OMY720995 OWU720995 PGQ720995 PQM720995 QAI720995 QKE720995 QUA720995 RDW720995 RNS720995 RXO720995 SHK720995 SRG720995 TBC720995 TKY720995 TUU720995 UEQ720995 UOM720995 UYI720995 VIE720995 VSA720995 WBW720995 WLS720995 WVO720995 G786531 JC786531 SY786531 ACU786531 AMQ786531 AWM786531 BGI786531 BQE786531 CAA786531 CJW786531 CTS786531 DDO786531 DNK786531 DXG786531 EHC786531 EQY786531 FAU786531 FKQ786531 FUM786531 GEI786531 GOE786531 GYA786531 HHW786531 HRS786531 IBO786531 ILK786531 IVG786531 JFC786531 JOY786531 JYU786531 KIQ786531 KSM786531 LCI786531 LME786531 LWA786531 MFW786531 MPS786531 MZO786531 NJK786531 NTG786531 ODC786531 OMY786531 OWU786531 PGQ786531 PQM786531 QAI786531 QKE786531 QUA786531 RDW786531 RNS786531 RXO786531 SHK786531 SRG786531 TBC786531 TKY786531 TUU786531 UEQ786531 UOM786531 UYI786531 VIE786531 VSA786531 WBW786531 WLS786531 WVO786531 G852067 JC852067 SY852067 ACU852067 AMQ852067 AWM852067 BGI852067 BQE852067 CAA852067 CJW852067 CTS852067 DDO852067 DNK852067 DXG852067 EHC852067 EQY852067 FAU852067 FKQ852067 FUM852067 GEI852067 GOE852067 GYA852067 HHW852067 HRS852067 IBO852067 ILK852067 IVG852067 JFC852067 JOY852067 JYU852067 KIQ852067 KSM852067 LCI852067 LME852067 LWA852067 MFW852067 MPS852067 MZO852067 NJK852067 NTG852067 ODC852067 OMY852067 OWU852067 PGQ852067 PQM852067 QAI852067 QKE852067 QUA852067 RDW852067 RNS852067 RXO852067 SHK852067 SRG852067 TBC852067 TKY852067 TUU852067 UEQ852067 UOM852067 UYI852067 VIE852067 VSA852067 WBW852067 WLS852067 WVO852067 G917603 JC917603 SY917603 ACU917603 AMQ917603 AWM917603 BGI917603 BQE917603 CAA917603 CJW917603 CTS917603 DDO917603 DNK917603 DXG917603 EHC917603 EQY917603 FAU917603 FKQ917603 FUM917603 GEI917603 GOE917603 GYA917603 HHW917603 HRS917603 IBO917603 ILK917603 IVG917603 JFC917603 JOY917603 JYU917603 KIQ917603 KSM917603 LCI917603 LME917603 LWA917603 MFW917603 MPS917603 MZO917603 NJK917603 NTG917603 ODC917603 OMY917603 OWU917603 PGQ917603 PQM917603 QAI917603 QKE917603 QUA917603 RDW917603 RNS917603 RXO917603 SHK917603 SRG917603 TBC917603 TKY917603 TUU917603 UEQ917603 UOM917603 UYI917603 VIE917603 VSA917603 WBW917603 WLS917603 WVO917603 G983139 JC983139 SY983139 ACU983139 AMQ983139 AWM983139 BGI983139 BQE983139 CAA983139 CJW983139 CTS983139 DDO983139 DNK983139 DXG983139 EHC983139 EQY983139 FAU983139 FKQ983139 FUM983139 GEI983139 GOE983139 GYA983139 HHW983139 HRS983139 IBO983139 ILK983139 IVG983139 JFC983139 JOY983139 JYU983139 KIQ983139 KSM983139 LCI983139 LME983139 LWA983139 MFW983139 MPS983139 MZO983139 NJK983139 NTG983139 ODC983139 OMY983139 OWU983139 PGQ983139 PQM983139 QAI983139 QKE983139 QUA983139 RDW983139 RNS983139 RXO983139 SHK983139 SRG983139 TBC983139 TKY983139 TUU983139 UEQ983139 UOM983139 UYI983139 VIE983139 VSA983139 WBW983139 WLS983139 WVO983139 Q85:R86 JM85:JN86 TI85:TJ86 ADE85:ADF86 ANA85:ANB86 AWW85:AWX86 BGS85:BGT86 BQO85:BQP86 CAK85:CAL86 CKG85:CKH86 CUC85:CUD86 DDY85:DDZ86 DNU85:DNV86 DXQ85:DXR86 EHM85:EHN86 ERI85:ERJ86 FBE85:FBF86 FLA85:FLB86 FUW85:FUX86 GES85:GET86 GOO85:GOP86 GYK85:GYL86 HIG85:HIH86 HSC85:HSD86 IBY85:IBZ86 ILU85:ILV86 IVQ85:IVR86 JFM85:JFN86 JPI85:JPJ86 JZE85:JZF86 KJA85:KJB86 KSW85:KSX86 LCS85:LCT86 LMO85:LMP86 LWK85:LWL86 MGG85:MGH86 MQC85:MQD86 MZY85:MZZ86 NJU85:NJV86 NTQ85:NTR86 ODM85:ODN86 ONI85:ONJ86 OXE85:OXF86 PHA85:PHB86 PQW85:PQX86 QAS85:QAT86 QKO85:QKP86 QUK85:QUL86 REG85:REH86 ROC85:ROD86 RXY85:RXZ86 SHU85:SHV86 SRQ85:SRR86 TBM85:TBN86 TLI85:TLJ86 TVE85:TVF86 UFA85:UFB86 UOW85:UOX86 UYS85:UYT86 VIO85:VIP86 VSK85:VSL86 WCG85:WCH86 WMC85:WMD86 WVY85:WVZ86 Q65625:R65626 JM65625:JN65626 TI65625:TJ65626 ADE65625:ADF65626 ANA65625:ANB65626 AWW65625:AWX65626 BGS65625:BGT65626 BQO65625:BQP65626 CAK65625:CAL65626 CKG65625:CKH65626 CUC65625:CUD65626 DDY65625:DDZ65626 DNU65625:DNV65626 DXQ65625:DXR65626 EHM65625:EHN65626 ERI65625:ERJ65626 FBE65625:FBF65626 FLA65625:FLB65626 FUW65625:FUX65626 GES65625:GET65626 GOO65625:GOP65626 GYK65625:GYL65626 HIG65625:HIH65626 HSC65625:HSD65626 IBY65625:IBZ65626 ILU65625:ILV65626 IVQ65625:IVR65626 JFM65625:JFN65626 JPI65625:JPJ65626 JZE65625:JZF65626 KJA65625:KJB65626 KSW65625:KSX65626 LCS65625:LCT65626 LMO65625:LMP65626 LWK65625:LWL65626 MGG65625:MGH65626 MQC65625:MQD65626 MZY65625:MZZ65626 NJU65625:NJV65626 NTQ65625:NTR65626 ODM65625:ODN65626 ONI65625:ONJ65626 OXE65625:OXF65626 PHA65625:PHB65626 PQW65625:PQX65626 QAS65625:QAT65626 QKO65625:QKP65626 QUK65625:QUL65626 REG65625:REH65626 ROC65625:ROD65626 RXY65625:RXZ65626 SHU65625:SHV65626 SRQ65625:SRR65626 TBM65625:TBN65626 TLI65625:TLJ65626 TVE65625:TVF65626 UFA65625:UFB65626 UOW65625:UOX65626 UYS65625:UYT65626 VIO65625:VIP65626 VSK65625:VSL65626 WCG65625:WCH65626 WMC65625:WMD65626 WVY65625:WVZ65626 Q131161:R131162 JM131161:JN131162 TI131161:TJ131162 ADE131161:ADF131162 ANA131161:ANB131162 AWW131161:AWX131162 BGS131161:BGT131162 BQO131161:BQP131162 CAK131161:CAL131162 CKG131161:CKH131162 CUC131161:CUD131162 DDY131161:DDZ131162 DNU131161:DNV131162 DXQ131161:DXR131162 EHM131161:EHN131162 ERI131161:ERJ131162 FBE131161:FBF131162 FLA131161:FLB131162 FUW131161:FUX131162 GES131161:GET131162 GOO131161:GOP131162 GYK131161:GYL131162 HIG131161:HIH131162 HSC131161:HSD131162 IBY131161:IBZ131162 ILU131161:ILV131162 IVQ131161:IVR131162 JFM131161:JFN131162 JPI131161:JPJ131162 JZE131161:JZF131162 KJA131161:KJB131162 KSW131161:KSX131162 LCS131161:LCT131162 LMO131161:LMP131162 LWK131161:LWL131162 MGG131161:MGH131162 MQC131161:MQD131162 MZY131161:MZZ131162 NJU131161:NJV131162 NTQ131161:NTR131162 ODM131161:ODN131162 ONI131161:ONJ131162 OXE131161:OXF131162 PHA131161:PHB131162 PQW131161:PQX131162 QAS131161:QAT131162 QKO131161:QKP131162 QUK131161:QUL131162 REG131161:REH131162 ROC131161:ROD131162 RXY131161:RXZ131162 SHU131161:SHV131162 SRQ131161:SRR131162 TBM131161:TBN131162 TLI131161:TLJ131162 TVE131161:TVF131162 UFA131161:UFB131162 UOW131161:UOX131162 UYS131161:UYT131162 VIO131161:VIP131162 VSK131161:VSL131162 WCG131161:WCH131162 WMC131161:WMD131162 WVY131161:WVZ131162 Q196697:R196698 JM196697:JN196698 TI196697:TJ196698 ADE196697:ADF196698 ANA196697:ANB196698 AWW196697:AWX196698 BGS196697:BGT196698 BQO196697:BQP196698 CAK196697:CAL196698 CKG196697:CKH196698 CUC196697:CUD196698 DDY196697:DDZ196698 DNU196697:DNV196698 DXQ196697:DXR196698 EHM196697:EHN196698 ERI196697:ERJ196698 FBE196697:FBF196698 FLA196697:FLB196698 FUW196697:FUX196698 GES196697:GET196698 GOO196697:GOP196698 GYK196697:GYL196698 HIG196697:HIH196698 HSC196697:HSD196698 IBY196697:IBZ196698 ILU196697:ILV196698 IVQ196697:IVR196698 JFM196697:JFN196698 JPI196697:JPJ196698 JZE196697:JZF196698 KJA196697:KJB196698 KSW196697:KSX196698 LCS196697:LCT196698 LMO196697:LMP196698 LWK196697:LWL196698 MGG196697:MGH196698 MQC196697:MQD196698 MZY196697:MZZ196698 NJU196697:NJV196698 NTQ196697:NTR196698 ODM196697:ODN196698 ONI196697:ONJ196698 OXE196697:OXF196698 PHA196697:PHB196698 PQW196697:PQX196698 QAS196697:QAT196698 QKO196697:QKP196698 QUK196697:QUL196698 REG196697:REH196698 ROC196697:ROD196698 RXY196697:RXZ196698 SHU196697:SHV196698 SRQ196697:SRR196698 TBM196697:TBN196698 TLI196697:TLJ196698 TVE196697:TVF196698 UFA196697:UFB196698 UOW196697:UOX196698 UYS196697:UYT196698 VIO196697:VIP196698 VSK196697:VSL196698 WCG196697:WCH196698 WMC196697:WMD196698 WVY196697:WVZ196698 Q262233:R262234 JM262233:JN262234 TI262233:TJ262234 ADE262233:ADF262234 ANA262233:ANB262234 AWW262233:AWX262234 BGS262233:BGT262234 BQO262233:BQP262234 CAK262233:CAL262234 CKG262233:CKH262234 CUC262233:CUD262234 DDY262233:DDZ262234 DNU262233:DNV262234 DXQ262233:DXR262234 EHM262233:EHN262234 ERI262233:ERJ262234 FBE262233:FBF262234 FLA262233:FLB262234 FUW262233:FUX262234 GES262233:GET262234 GOO262233:GOP262234 GYK262233:GYL262234 HIG262233:HIH262234 HSC262233:HSD262234 IBY262233:IBZ262234 ILU262233:ILV262234 IVQ262233:IVR262234 JFM262233:JFN262234 JPI262233:JPJ262234 JZE262233:JZF262234 KJA262233:KJB262234 KSW262233:KSX262234 LCS262233:LCT262234 LMO262233:LMP262234 LWK262233:LWL262234 MGG262233:MGH262234 MQC262233:MQD262234 MZY262233:MZZ262234 NJU262233:NJV262234 NTQ262233:NTR262234 ODM262233:ODN262234 ONI262233:ONJ262234 OXE262233:OXF262234 PHA262233:PHB262234 PQW262233:PQX262234 QAS262233:QAT262234 QKO262233:QKP262234 QUK262233:QUL262234 REG262233:REH262234 ROC262233:ROD262234 RXY262233:RXZ262234 SHU262233:SHV262234 SRQ262233:SRR262234 TBM262233:TBN262234 TLI262233:TLJ262234 TVE262233:TVF262234 UFA262233:UFB262234 UOW262233:UOX262234 UYS262233:UYT262234 VIO262233:VIP262234 VSK262233:VSL262234 WCG262233:WCH262234 WMC262233:WMD262234 WVY262233:WVZ262234 Q327769:R327770 JM327769:JN327770 TI327769:TJ327770 ADE327769:ADF327770 ANA327769:ANB327770 AWW327769:AWX327770 BGS327769:BGT327770 BQO327769:BQP327770 CAK327769:CAL327770 CKG327769:CKH327770 CUC327769:CUD327770 DDY327769:DDZ327770 DNU327769:DNV327770 DXQ327769:DXR327770 EHM327769:EHN327770 ERI327769:ERJ327770 FBE327769:FBF327770 FLA327769:FLB327770 FUW327769:FUX327770 GES327769:GET327770 GOO327769:GOP327770 GYK327769:GYL327770 HIG327769:HIH327770 HSC327769:HSD327770 IBY327769:IBZ327770 ILU327769:ILV327770 IVQ327769:IVR327770 JFM327769:JFN327770 JPI327769:JPJ327770 JZE327769:JZF327770 KJA327769:KJB327770 KSW327769:KSX327770 LCS327769:LCT327770 LMO327769:LMP327770 LWK327769:LWL327770 MGG327769:MGH327770 MQC327769:MQD327770 MZY327769:MZZ327770 NJU327769:NJV327770 NTQ327769:NTR327770 ODM327769:ODN327770 ONI327769:ONJ327770 OXE327769:OXF327770 PHA327769:PHB327770 PQW327769:PQX327770 QAS327769:QAT327770 QKO327769:QKP327770 QUK327769:QUL327770 REG327769:REH327770 ROC327769:ROD327770 RXY327769:RXZ327770 SHU327769:SHV327770 SRQ327769:SRR327770 TBM327769:TBN327770 TLI327769:TLJ327770 TVE327769:TVF327770 UFA327769:UFB327770 UOW327769:UOX327770 UYS327769:UYT327770 VIO327769:VIP327770 VSK327769:VSL327770 WCG327769:WCH327770 WMC327769:WMD327770 WVY327769:WVZ327770 Q393305:R393306 JM393305:JN393306 TI393305:TJ393306 ADE393305:ADF393306 ANA393305:ANB393306 AWW393305:AWX393306 BGS393305:BGT393306 BQO393305:BQP393306 CAK393305:CAL393306 CKG393305:CKH393306 CUC393305:CUD393306 DDY393305:DDZ393306 DNU393305:DNV393306 DXQ393305:DXR393306 EHM393305:EHN393306 ERI393305:ERJ393306 FBE393305:FBF393306 FLA393305:FLB393306 FUW393305:FUX393306 GES393305:GET393306 GOO393305:GOP393306 GYK393305:GYL393306 HIG393305:HIH393306 HSC393305:HSD393306 IBY393305:IBZ393306 ILU393305:ILV393306 IVQ393305:IVR393306 JFM393305:JFN393306 JPI393305:JPJ393306 JZE393305:JZF393306 KJA393305:KJB393306 KSW393305:KSX393306 LCS393305:LCT393306 LMO393305:LMP393306 LWK393305:LWL393306 MGG393305:MGH393306 MQC393305:MQD393306 MZY393305:MZZ393306 NJU393305:NJV393306 NTQ393305:NTR393306 ODM393305:ODN393306 ONI393305:ONJ393306 OXE393305:OXF393306 PHA393305:PHB393306 PQW393305:PQX393306 QAS393305:QAT393306 QKO393305:QKP393306 QUK393305:QUL393306 REG393305:REH393306 ROC393305:ROD393306 RXY393305:RXZ393306 SHU393305:SHV393306 SRQ393305:SRR393306 TBM393305:TBN393306 TLI393305:TLJ393306 TVE393305:TVF393306 UFA393305:UFB393306 UOW393305:UOX393306 UYS393305:UYT393306 VIO393305:VIP393306 VSK393305:VSL393306 WCG393305:WCH393306 WMC393305:WMD393306 WVY393305:WVZ393306 Q458841:R458842 JM458841:JN458842 TI458841:TJ458842 ADE458841:ADF458842 ANA458841:ANB458842 AWW458841:AWX458842 BGS458841:BGT458842 BQO458841:BQP458842 CAK458841:CAL458842 CKG458841:CKH458842 CUC458841:CUD458842 DDY458841:DDZ458842 DNU458841:DNV458842 DXQ458841:DXR458842 EHM458841:EHN458842 ERI458841:ERJ458842 FBE458841:FBF458842 FLA458841:FLB458842 FUW458841:FUX458842 GES458841:GET458842 GOO458841:GOP458842 GYK458841:GYL458842 HIG458841:HIH458842 HSC458841:HSD458842 IBY458841:IBZ458842 ILU458841:ILV458842 IVQ458841:IVR458842 JFM458841:JFN458842 JPI458841:JPJ458842 JZE458841:JZF458842 KJA458841:KJB458842 KSW458841:KSX458842 LCS458841:LCT458842 LMO458841:LMP458842 LWK458841:LWL458842 MGG458841:MGH458842 MQC458841:MQD458842 MZY458841:MZZ458842 NJU458841:NJV458842 NTQ458841:NTR458842 ODM458841:ODN458842 ONI458841:ONJ458842 OXE458841:OXF458842 PHA458841:PHB458842 PQW458841:PQX458842 QAS458841:QAT458842 QKO458841:QKP458842 QUK458841:QUL458842 REG458841:REH458842 ROC458841:ROD458842 RXY458841:RXZ458842 SHU458841:SHV458842 SRQ458841:SRR458842 TBM458841:TBN458842 TLI458841:TLJ458842 TVE458841:TVF458842 UFA458841:UFB458842 UOW458841:UOX458842 UYS458841:UYT458842 VIO458841:VIP458842 VSK458841:VSL458842 WCG458841:WCH458842 WMC458841:WMD458842 WVY458841:WVZ458842 Q524377:R524378 JM524377:JN524378 TI524377:TJ524378 ADE524377:ADF524378 ANA524377:ANB524378 AWW524377:AWX524378 BGS524377:BGT524378 BQO524377:BQP524378 CAK524377:CAL524378 CKG524377:CKH524378 CUC524377:CUD524378 DDY524377:DDZ524378 DNU524377:DNV524378 DXQ524377:DXR524378 EHM524377:EHN524378 ERI524377:ERJ524378 FBE524377:FBF524378 FLA524377:FLB524378 FUW524377:FUX524378 GES524377:GET524378 GOO524377:GOP524378 GYK524377:GYL524378 HIG524377:HIH524378 HSC524377:HSD524378 IBY524377:IBZ524378 ILU524377:ILV524378 IVQ524377:IVR524378 JFM524377:JFN524378 JPI524377:JPJ524378 JZE524377:JZF524378 KJA524377:KJB524378 KSW524377:KSX524378 LCS524377:LCT524378 LMO524377:LMP524378 LWK524377:LWL524378 MGG524377:MGH524378 MQC524377:MQD524378 MZY524377:MZZ524378 NJU524377:NJV524378 NTQ524377:NTR524378 ODM524377:ODN524378 ONI524377:ONJ524378 OXE524377:OXF524378 PHA524377:PHB524378 PQW524377:PQX524378 QAS524377:QAT524378 QKO524377:QKP524378 QUK524377:QUL524378 REG524377:REH524378 ROC524377:ROD524378 RXY524377:RXZ524378 SHU524377:SHV524378 SRQ524377:SRR524378 TBM524377:TBN524378 TLI524377:TLJ524378 TVE524377:TVF524378 UFA524377:UFB524378 UOW524377:UOX524378 UYS524377:UYT524378 VIO524377:VIP524378 VSK524377:VSL524378 WCG524377:WCH524378 WMC524377:WMD524378 WVY524377:WVZ524378 Q589913:R589914 JM589913:JN589914 TI589913:TJ589914 ADE589913:ADF589914 ANA589913:ANB589914 AWW589913:AWX589914 BGS589913:BGT589914 BQO589913:BQP589914 CAK589913:CAL589914 CKG589913:CKH589914 CUC589913:CUD589914 DDY589913:DDZ589914 DNU589913:DNV589914 DXQ589913:DXR589914 EHM589913:EHN589914 ERI589913:ERJ589914 FBE589913:FBF589914 FLA589913:FLB589914 FUW589913:FUX589914 GES589913:GET589914 GOO589913:GOP589914 GYK589913:GYL589914 HIG589913:HIH589914 HSC589913:HSD589914 IBY589913:IBZ589914 ILU589913:ILV589914 IVQ589913:IVR589914 JFM589913:JFN589914 JPI589913:JPJ589914 JZE589913:JZF589914 KJA589913:KJB589914 KSW589913:KSX589914 LCS589913:LCT589914 LMO589913:LMP589914 LWK589913:LWL589914 MGG589913:MGH589914 MQC589913:MQD589914 MZY589913:MZZ589914 NJU589913:NJV589914 NTQ589913:NTR589914 ODM589913:ODN589914 ONI589913:ONJ589914 OXE589913:OXF589914 PHA589913:PHB589914 PQW589913:PQX589914 QAS589913:QAT589914 QKO589913:QKP589914 QUK589913:QUL589914 REG589913:REH589914 ROC589913:ROD589914 RXY589913:RXZ589914 SHU589913:SHV589914 SRQ589913:SRR589914 TBM589913:TBN589914 TLI589913:TLJ589914 TVE589913:TVF589914 UFA589913:UFB589914 UOW589913:UOX589914 UYS589913:UYT589914 VIO589913:VIP589914 VSK589913:VSL589914 WCG589913:WCH589914 WMC589913:WMD589914 WVY589913:WVZ589914 Q655449:R655450 JM655449:JN655450 TI655449:TJ655450 ADE655449:ADF655450 ANA655449:ANB655450 AWW655449:AWX655450 BGS655449:BGT655450 BQO655449:BQP655450 CAK655449:CAL655450 CKG655449:CKH655450 CUC655449:CUD655450 DDY655449:DDZ655450 DNU655449:DNV655450 DXQ655449:DXR655450 EHM655449:EHN655450 ERI655449:ERJ655450 FBE655449:FBF655450 FLA655449:FLB655450 FUW655449:FUX655450 GES655449:GET655450 GOO655449:GOP655450 GYK655449:GYL655450 HIG655449:HIH655450 HSC655449:HSD655450 IBY655449:IBZ655450 ILU655449:ILV655450 IVQ655449:IVR655450 JFM655449:JFN655450 JPI655449:JPJ655450 JZE655449:JZF655450 KJA655449:KJB655450 KSW655449:KSX655450 LCS655449:LCT655450 LMO655449:LMP655450 LWK655449:LWL655450 MGG655449:MGH655450 MQC655449:MQD655450 MZY655449:MZZ655450 NJU655449:NJV655450 NTQ655449:NTR655450 ODM655449:ODN655450 ONI655449:ONJ655450 OXE655449:OXF655450 PHA655449:PHB655450 PQW655449:PQX655450 QAS655449:QAT655450 QKO655449:QKP655450 QUK655449:QUL655450 REG655449:REH655450 ROC655449:ROD655450 RXY655449:RXZ655450 SHU655449:SHV655450 SRQ655449:SRR655450 TBM655449:TBN655450 TLI655449:TLJ655450 TVE655449:TVF655450 UFA655449:UFB655450 UOW655449:UOX655450 UYS655449:UYT655450 VIO655449:VIP655450 VSK655449:VSL655450 WCG655449:WCH655450 WMC655449:WMD655450 WVY655449:WVZ655450 Q720985:R720986 JM720985:JN720986 TI720985:TJ720986 ADE720985:ADF720986 ANA720985:ANB720986 AWW720985:AWX720986 BGS720985:BGT720986 BQO720985:BQP720986 CAK720985:CAL720986 CKG720985:CKH720986 CUC720985:CUD720986 DDY720985:DDZ720986 DNU720985:DNV720986 DXQ720985:DXR720986 EHM720985:EHN720986 ERI720985:ERJ720986 FBE720985:FBF720986 FLA720985:FLB720986 FUW720985:FUX720986 GES720985:GET720986 GOO720985:GOP720986 GYK720985:GYL720986 HIG720985:HIH720986 HSC720985:HSD720986 IBY720985:IBZ720986 ILU720985:ILV720986 IVQ720985:IVR720986 JFM720985:JFN720986 JPI720985:JPJ720986 JZE720985:JZF720986 KJA720985:KJB720986 KSW720985:KSX720986 LCS720985:LCT720986 LMO720985:LMP720986 LWK720985:LWL720986 MGG720985:MGH720986 MQC720985:MQD720986 MZY720985:MZZ720986 NJU720985:NJV720986 NTQ720985:NTR720986 ODM720985:ODN720986 ONI720985:ONJ720986 OXE720985:OXF720986 PHA720985:PHB720986 PQW720985:PQX720986 QAS720985:QAT720986 QKO720985:QKP720986 QUK720985:QUL720986 REG720985:REH720986 ROC720985:ROD720986 RXY720985:RXZ720986 SHU720985:SHV720986 SRQ720985:SRR720986 TBM720985:TBN720986 TLI720985:TLJ720986 TVE720985:TVF720986 UFA720985:UFB720986 UOW720985:UOX720986 UYS720985:UYT720986 VIO720985:VIP720986 VSK720985:VSL720986 WCG720985:WCH720986 WMC720985:WMD720986 WVY720985:WVZ720986 Q786521:R786522 JM786521:JN786522 TI786521:TJ786522 ADE786521:ADF786522 ANA786521:ANB786522 AWW786521:AWX786522 BGS786521:BGT786522 BQO786521:BQP786522 CAK786521:CAL786522 CKG786521:CKH786522 CUC786521:CUD786522 DDY786521:DDZ786522 DNU786521:DNV786522 DXQ786521:DXR786522 EHM786521:EHN786522 ERI786521:ERJ786522 FBE786521:FBF786522 FLA786521:FLB786522 FUW786521:FUX786522 GES786521:GET786522 GOO786521:GOP786522 GYK786521:GYL786522 HIG786521:HIH786522 HSC786521:HSD786522 IBY786521:IBZ786522 ILU786521:ILV786522 IVQ786521:IVR786522 JFM786521:JFN786522 JPI786521:JPJ786522 JZE786521:JZF786522 KJA786521:KJB786522 KSW786521:KSX786522 LCS786521:LCT786522 LMO786521:LMP786522 LWK786521:LWL786522 MGG786521:MGH786522 MQC786521:MQD786522 MZY786521:MZZ786522 NJU786521:NJV786522 NTQ786521:NTR786522 ODM786521:ODN786522 ONI786521:ONJ786522 OXE786521:OXF786522 PHA786521:PHB786522 PQW786521:PQX786522 QAS786521:QAT786522 QKO786521:QKP786522 QUK786521:QUL786522 REG786521:REH786522 ROC786521:ROD786522 RXY786521:RXZ786522 SHU786521:SHV786522 SRQ786521:SRR786522 TBM786521:TBN786522 TLI786521:TLJ786522 TVE786521:TVF786522 UFA786521:UFB786522 UOW786521:UOX786522 UYS786521:UYT786522 VIO786521:VIP786522 VSK786521:VSL786522 WCG786521:WCH786522 WMC786521:WMD786522 WVY786521:WVZ786522 Q852057:R852058 JM852057:JN852058 TI852057:TJ852058 ADE852057:ADF852058 ANA852057:ANB852058 AWW852057:AWX852058 BGS852057:BGT852058 BQO852057:BQP852058 CAK852057:CAL852058 CKG852057:CKH852058 CUC852057:CUD852058 DDY852057:DDZ852058 DNU852057:DNV852058 DXQ852057:DXR852058 EHM852057:EHN852058 ERI852057:ERJ852058 FBE852057:FBF852058 FLA852057:FLB852058 FUW852057:FUX852058 GES852057:GET852058 GOO852057:GOP852058 GYK852057:GYL852058 HIG852057:HIH852058 HSC852057:HSD852058 IBY852057:IBZ852058 ILU852057:ILV852058 IVQ852057:IVR852058 JFM852057:JFN852058 JPI852057:JPJ852058 JZE852057:JZF852058 KJA852057:KJB852058 KSW852057:KSX852058 LCS852057:LCT852058 LMO852057:LMP852058 LWK852057:LWL852058 MGG852057:MGH852058 MQC852057:MQD852058 MZY852057:MZZ852058 NJU852057:NJV852058 NTQ852057:NTR852058 ODM852057:ODN852058 ONI852057:ONJ852058 OXE852057:OXF852058 PHA852057:PHB852058 PQW852057:PQX852058 QAS852057:QAT852058 QKO852057:QKP852058 QUK852057:QUL852058 REG852057:REH852058 ROC852057:ROD852058 RXY852057:RXZ852058 SHU852057:SHV852058 SRQ852057:SRR852058 TBM852057:TBN852058 TLI852057:TLJ852058 TVE852057:TVF852058 UFA852057:UFB852058 UOW852057:UOX852058 UYS852057:UYT852058 VIO852057:VIP852058 VSK852057:VSL852058 WCG852057:WCH852058 WMC852057:WMD852058 WVY852057:WVZ852058 Q917593:R917594 JM917593:JN917594 TI917593:TJ917594 ADE917593:ADF917594 ANA917593:ANB917594 AWW917593:AWX917594 BGS917593:BGT917594 BQO917593:BQP917594 CAK917593:CAL917594 CKG917593:CKH917594 CUC917593:CUD917594 DDY917593:DDZ917594 DNU917593:DNV917594 DXQ917593:DXR917594 EHM917593:EHN917594 ERI917593:ERJ917594 FBE917593:FBF917594 FLA917593:FLB917594 FUW917593:FUX917594 GES917593:GET917594 GOO917593:GOP917594 GYK917593:GYL917594 HIG917593:HIH917594 HSC917593:HSD917594 IBY917593:IBZ917594 ILU917593:ILV917594 IVQ917593:IVR917594 JFM917593:JFN917594 JPI917593:JPJ917594 JZE917593:JZF917594 KJA917593:KJB917594 KSW917593:KSX917594 LCS917593:LCT917594 LMO917593:LMP917594 LWK917593:LWL917594 MGG917593:MGH917594 MQC917593:MQD917594 MZY917593:MZZ917594 NJU917593:NJV917594 NTQ917593:NTR917594 ODM917593:ODN917594 ONI917593:ONJ917594 OXE917593:OXF917594 PHA917593:PHB917594 PQW917593:PQX917594 QAS917593:QAT917594 QKO917593:QKP917594 QUK917593:QUL917594 REG917593:REH917594 ROC917593:ROD917594 RXY917593:RXZ917594 SHU917593:SHV917594 SRQ917593:SRR917594 TBM917593:TBN917594 TLI917593:TLJ917594 TVE917593:TVF917594 UFA917593:UFB917594 UOW917593:UOX917594 UYS917593:UYT917594 VIO917593:VIP917594 VSK917593:VSL917594 WCG917593:WCH917594 WMC917593:WMD917594 WVY917593:WVZ917594 Q983129:R983130 JM983129:JN983130 TI983129:TJ983130 ADE983129:ADF983130 ANA983129:ANB983130 AWW983129:AWX983130 BGS983129:BGT983130 BQO983129:BQP983130 CAK983129:CAL983130 CKG983129:CKH983130 CUC983129:CUD983130 DDY983129:DDZ983130 DNU983129:DNV983130 DXQ983129:DXR983130 EHM983129:EHN983130 ERI983129:ERJ983130 FBE983129:FBF983130 FLA983129:FLB983130 FUW983129:FUX983130 GES983129:GET983130 GOO983129:GOP983130 GYK983129:GYL983130 HIG983129:HIH983130 HSC983129:HSD983130 IBY983129:IBZ983130 ILU983129:ILV983130 IVQ983129:IVR983130 JFM983129:JFN983130 JPI983129:JPJ983130 JZE983129:JZF983130 KJA983129:KJB983130 KSW983129:KSX983130 LCS983129:LCT983130 LMO983129:LMP983130 LWK983129:LWL983130 MGG983129:MGH983130 MQC983129:MQD983130 MZY983129:MZZ983130 NJU983129:NJV983130 NTQ983129:NTR983130 ODM983129:ODN983130 ONI983129:ONJ983130 OXE983129:OXF983130 PHA983129:PHB983130 PQW983129:PQX983130 QAS983129:QAT983130 QKO983129:QKP983130 QUK983129:QUL983130 REG983129:REH983130 ROC983129:ROD983130 RXY983129:RXZ983130 SHU983129:SHV983130 SRQ983129:SRR983130 TBM983129:TBN983130 TLI983129:TLJ983130 TVE983129:TVF983130 UFA983129:UFB983130 UOW983129:UOX983130 UYS983129:UYT983130 VIO983129:VIP983130 VSK983129:VSL983130 WCG983129:WCH983130 WMC983129:WMD983130 WVY983129:WVZ983130 P85:P90 JL85:JL90 TH85:TH90 ADD85:ADD90 AMZ85:AMZ90 AWV85:AWV90 BGR85:BGR90 BQN85:BQN90 CAJ85:CAJ90 CKF85:CKF90 CUB85:CUB90 DDX85:DDX90 DNT85:DNT90 DXP85:DXP90 EHL85:EHL90 ERH85:ERH90 FBD85:FBD90 FKZ85:FKZ90 FUV85:FUV90 GER85:GER90 GON85:GON90 GYJ85:GYJ90 HIF85:HIF90 HSB85:HSB90 IBX85:IBX90 ILT85:ILT90 IVP85:IVP90 JFL85:JFL90 JPH85:JPH90 JZD85:JZD90 KIZ85:KIZ90 KSV85:KSV90 LCR85:LCR90 LMN85:LMN90 LWJ85:LWJ90 MGF85:MGF90 MQB85:MQB90 MZX85:MZX90 NJT85:NJT90 NTP85:NTP90 ODL85:ODL90 ONH85:ONH90 OXD85:OXD90 PGZ85:PGZ90 PQV85:PQV90 QAR85:QAR90 QKN85:QKN90 QUJ85:QUJ90 REF85:REF90 ROB85:ROB90 RXX85:RXX90 SHT85:SHT90 SRP85:SRP90 TBL85:TBL90 TLH85:TLH90 TVD85:TVD90 UEZ85:UEZ90 UOV85:UOV90 UYR85:UYR90 VIN85:VIN90 VSJ85:VSJ90 WCF85:WCF90 WMB85:WMB90 WVX85:WVX90 P65625:P65630 JL65625:JL65630 TH65625:TH65630 ADD65625:ADD65630 AMZ65625:AMZ65630 AWV65625:AWV65630 BGR65625:BGR65630 BQN65625:BQN65630 CAJ65625:CAJ65630 CKF65625:CKF65630 CUB65625:CUB65630 DDX65625:DDX65630 DNT65625:DNT65630 DXP65625:DXP65630 EHL65625:EHL65630 ERH65625:ERH65630 FBD65625:FBD65630 FKZ65625:FKZ65630 FUV65625:FUV65630 GER65625:GER65630 GON65625:GON65630 GYJ65625:GYJ65630 HIF65625:HIF65630 HSB65625:HSB65630 IBX65625:IBX65630 ILT65625:ILT65630 IVP65625:IVP65630 JFL65625:JFL65630 JPH65625:JPH65630 JZD65625:JZD65630 KIZ65625:KIZ65630 KSV65625:KSV65630 LCR65625:LCR65630 LMN65625:LMN65630 LWJ65625:LWJ65630 MGF65625:MGF65630 MQB65625:MQB65630 MZX65625:MZX65630 NJT65625:NJT65630 NTP65625:NTP65630 ODL65625:ODL65630 ONH65625:ONH65630 OXD65625:OXD65630 PGZ65625:PGZ65630 PQV65625:PQV65630 QAR65625:QAR65630 QKN65625:QKN65630 QUJ65625:QUJ65630 REF65625:REF65630 ROB65625:ROB65630 RXX65625:RXX65630 SHT65625:SHT65630 SRP65625:SRP65630 TBL65625:TBL65630 TLH65625:TLH65630 TVD65625:TVD65630 UEZ65625:UEZ65630 UOV65625:UOV65630 UYR65625:UYR65630 VIN65625:VIN65630 VSJ65625:VSJ65630 WCF65625:WCF65630 WMB65625:WMB65630 WVX65625:WVX65630 P131161:P131166 JL131161:JL131166 TH131161:TH131166 ADD131161:ADD131166 AMZ131161:AMZ131166 AWV131161:AWV131166 BGR131161:BGR131166 BQN131161:BQN131166 CAJ131161:CAJ131166 CKF131161:CKF131166 CUB131161:CUB131166 DDX131161:DDX131166 DNT131161:DNT131166 DXP131161:DXP131166 EHL131161:EHL131166 ERH131161:ERH131166 FBD131161:FBD131166 FKZ131161:FKZ131166 FUV131161:FUV131166 GER131161:GER131166 GON131161:GON131166 GYJ131161:GYJ131166 HIF131161:HIF131166 HSB131161:HSB131166 IBX131161:IBX131166 ILT131161:ILT131166 IVP131161:IVP131166 JFL131161:JFL131166 JPH131161:JPH131166 JZD131161:JZD131166 KIZ131161:KIZ131166 KSV131161:KSV131166 LCR131161:LCR131166 LMN131161:LMN131166 LWJ131161:LWJ131166 MGF131161:MGF131166 MQB131161:MQB131166 MZX131161:MZX131166 NJT131161:NJT131166 NTP131161:NTP131166 ODL131161:ODL131166 ONH131161:ONH131166 OXD131161:OXD131166 PGZ131161:PGZ131166 PQV131161:PQV131166 QAR131161:QAR131166 QKN131161:QKN131166 QUJ131161:QUJ131166 REF131161:REF131166 ROB131161:ROB131166 RXX131161:RXX131166 SHT131161:SHT131166 SRP131161:SRP131166 TBL131161:TBL131166 TLH131161:TLH131166 TVD131161:TVD131166 UEZ131161:UEZ131166 UOV131161:UOV131166 UYR131161:UYR131166 VIN131161:VIN131166 VSJ131161:VSJ131166 WCF131161:WCF131166 WMB131161:WMB131166 WVX131161:WVX131166 P196697:P196702 JL196697:JL196702 TH196697:TH196702 ADD196697:ADD196702 AMZ196697:AMZ196702 AWV196697:AWV196702 BGR196697:BGR196702 BQN196697:BQN196702 CAJ196697:CAJ196702 CKF196697:CKF196702 CUB196697:CUB196702 DDX196697:DDX196702 DNT196697:DNT196702 DXP196697:DXP196702 EHL196697:EHL196702 ERH196697:ERH196702 FBD196697:FBD196702 FKZ196697:FKZ196702 FUV196697:FUV196702 GER196697:GER196702 GON196697:GON196702 GYJ196697:GYJ196702 HIF196697:HIF196702 HSB196697:HSB196702 IBX196697:IBX196702 ILT196697:ILT196702 IVP196697:IVP196702 JFL196697:JFL196702 JPH196697:JPH196702 JZD196697:JZD196702 KIZ196697:KIZ196702 KSV196697:KSV196702 LCR196697:LCR196702 LMN196697:LMN196702 LWJ196697:LWJ196702 MGF196697:MGF196702 MQB196697:MQB196702 MZX196697:MZX196702 NJT196697:NJT196702 NTP196697:NTP196702 ODL196697:ODL196702 ONH196697:ONH196702 OXD196697:OXD196702 PGZ196697:PGZ196702 PQV196697:PQV196702 QAR196697:QAR196702 QKN196697:QKN196702 QUJ196697:QUJ196702 REF196697:REF196702 ROB196697:ROB196702 RXX196697:RXX196702 SHT196697:SHT196702 SRP196697:SRP196702 TBL196697:TBL196702 TLH196697:TLH196702 TVD196697:TVD196702 UEZ196697:UEZ196702 UOV196697:UOV196702 UYR196697:UYR196702 VIN196697:VIN196702 VSJ196697:VSJ196702 WCF196697:WCF196702 WMB196697:WMB196702 WVX196697:WVX196702 P262233:P262238 JL262233:JL262238 TH262233:TH262238 ADD262233:ADD262238 AMZ262233:AMZ262238 AWV262233:AWV262238 BGR262233:BGR262238 BQN262233:BQN262238 CAJ262233:CAJ262238 CKF262233:CKF262238 CUB262233:CUB262238 DDX262233:DDX262238 DNT262233:DNT262238 DXP262233:DXP262238 EHL262233:EHL262238 ERH262233:ERH262238 FBD262233:FBD262238 FKZ262233:FKZ262238 FUV262233:FUV262238 GER262233:GER262238 GON262233:GON262238 GYJ262233:GYJ262238 HIF262233:HIF262238 HSB262233:HSB262238 IBX262233:IBX262238 ILT262233:ILT262238 IVP262233:IVP262238 JFL262233:JFL262238 JPH262233:JPH262238 JZD262233:JZD262238 KIZ262233:KIZ262238 KSV262233:KSV262238 LCR262233:LCR262238 LMN262233:LMN262238 LWJ262233:LWJ262238 MGF262233:MGF262238 MQB262233:MQB262238 MZX262233:MZX262238 NJT262233:NJT262238 NTP262233:NTP262238 ODL262233:ODL262238 ONH262233:ONH262238 OXD262233:OXD262238 PGZ262233:PGZ262238 PQV262233:PQV262238 QAR262233:QAR262238 QKN262233:QKN262238 QUJ262233:QUJ262238 REF262233:REF262238 ROB262233:ROB262238 RXX262233:RXX262238 SHT262233:SHT262238 SRP262233:SRP262238 TBL262233:TBL262238 TLH262233:TLH262238 TVD262233:TVD262238 UEZ262233:UEZ262238 UOV262233:UOV262238 UYR262233:UYR262238 VIN262233:VIN262238 VSJ262233:VSJ262238 WCF262233:WCF262238 WMB262233:WMB262238 WVX262233:WVX262238 P327769:P327774 JL327769:JL327774 TH327769:TH327774 ADD327769:ADD327774 AMZ327769:AMZ327774 AWV327769:AWV327774 BGR327769:BGR327774 BQN327769:BQN327774 CAJ327769:CAJ327774 CKF327769:CKF327774 CUB327769:CUB327774 DDX327769:DDX327774 DNT327769:DNT327774 DXP327769:DXP327774 EHL327769:EHL327774 ERH327769:ERH327774 FBD327769:FBD327774 FKZ327769:FKZ327774 FUV327769:FUV327774 GER327769:GER327774 GON327769:GON327774 GYJ327769:GYJ327774 HIF327769:HIF327774 HSB327769:HSB327774 IBX327769:IBX327774 ILT327769:ILT327774 IVP327769:IVP327774 JFL327769:JFL327774 JPH327769:JPH327774 JZD327769:JZD327774 KIZ327769:KIZ327774 KSV327769:KSV327774 LCR327769:LCR327774 LMN327769:LMN327774 LWJ327769:LWJ327774 MGF327769:MGF327774 MQB327769:MQB327774 MZX327769:MZX327774 NJT327769:NJT327774 NTP327769:NTP327774 ODL327769:ODL327774 ONH327769:ONH327774 OXD327769:OXD327774 PGZ327769:PGZ327774 PQV327769:PQV327774 QAR327769:QAR327774 QKN327769:QKN327774 QUJ327769:QUJ327774 REF327769:REF327774 ROB327769:ROB327774 RXX327769:RXX327774 SHT327769:SHT327774 SRP327769:SRP327774 TBL327769:TBL327774 TLH327769:TLH327774 TVD327769:TVD327774 UEZ327769:UEZ327774 UOV327769:UOV327774 UYR327769:UYR327774 VIN327769:VIN327774 VSJ327769:VSJ327774 WCF327769:WCF327774 WMB327769:WMB327774 WVX327769:WVX327774 P393305:P393310 JL393305:JL393310 TH393305:TH393310 ADD393305:ADD393310 AMZ393305:AMZ393310 AWV393305:AWV393310 BGR393305:BGR393310 BQN393305:BQN393310 CAJ393305:CAJ393310 CKF393305:CKF393310 CUB393305:CUB393310 DDX393305:DDX393310 DNT393305:DNT393310 DXP393305:DXP393310 EHL393305:EHL393310 ERH393305:ERH393310 FBD393305:FBD393310 FKZ393305:FKZ393310 FUV393305:FUV393310 GER393305:GER393310 GON393305:GON393310 GYJ393305:GYJ393310 HIF393305:HIF393310 HSB393305:HSB393310 IBX393305:IBX393310 ILT393305:ILT393310 IVP393305:IVP393310 JFL393305:JFL393310 JPH393305:JPH393310 JZD393305:JZD393310 KIZ393305:KIZ393310 KSV393305:KSV393310 LCR393305:LCR393310 LMN393305:LMN393310 LWJ393305:LWJ393310 MGF393305:MGF393310 MQB393305:MQB393310 MZX393305:MZX393310 NJT393305:NJT393310 NTP393305:NTP393310 ODL393305:ODL393310 ONH393305:ONH393310 OXD393305:OXD393310 PGZ393305:PGZ393310 PQV393305:PQV393310 QAR393305:QAR393310 QKN393305:QKN393310 QUJ393305:QUJ393310 REF393305:REF393310 ROB393305:ROB393310 RXX393305:RXX393310 SHT393305:SHT393310 SRP393305:SRP393310 TBL393305:TBL393310 TLH393305:TLH393310 TVD393305:TVD393310 UEZ393305:UEZ393310 UOV393305:UOV393310 UYR393305:UYR393310 VIN393305:VIN393310 VSJ393305:VSJ393310 WCF393305:WCF393310 WMB393305:WMB393310 WVX393305:WVX393310 P458841:P458846 JL458841:JL458846 TH458841:TH458846 ADD458841:ADD458846 AMZ458841:AMZ458846 AWV458841:AWV458846 BGR458841:BGR458846 BQN458841:BQN458846 CAJ458841:CAJ458846 CKF458841:CKF458846 CUB458841:CUB458846 DDX458841:DDX458846 DNT458841:DNT458846 DXP458841:DXP458846 EHL458841:EHL458846 ERH458841:ERH458846 FBD458841:FBD458846 FKZ458841:FKZ458846 FUV458841:FUV458846 GER458841:GER458846 GON458841:GON458846 GYJ458841:GYJ458846 HIF458841:HIF458846 HSB458841:HSB458846 IBX458841:IBX458846 ILT458841:ILT458846 IVP458841:IVP458846 JFL458841:JFL458846 JPH458841:JPH458846 JZD458841:JZD458846 KIZ458841:KIZ458846 KSV458841:KSV458846 LCR458841:LCR458846 LMN458841:LMN458846 LWJ458841:LWJ458846 MGF458841:MGF458846 MQB458841:MQB458846 MZX458841:MZX458846 NJT458841:NJT458846 NTP458841:NTP458846 ODL458841:ODL458846 ONH458841:ONH458846 OXD458841:OXD458846 PGZ458841:PGZ458846 PQV458841:PQV458846 QAR458841:QAR458846 QKN458841:QKN458846 QUJ458841:QUJ458846 REF458841:REF458846 ROB458841:ROB458846 RXX458841:RXX458846 SHT458841:SHT458846 SRP458841:SRP458846 TBL458841:TBL458846 TLH458841:TLH458846 TVD458841:TVD458846 UEZ458841:UEZ458846 UOV458841:UOV458846 UYR458841:UYR458846 VIN458841:VIN458846 VSJ458841:VSJ458846 WCF458841:WCF458846 WMB458841:WMB458846 WVX458841:WVX458846 P524377:P524382 JL524377:JL524382 TH524377:TH524382 ADD524377:ADD524382 AMZ524377:AMZ524382 AWV524377:AWV524382 BGR524377:BGR524382 BQN524377:BQN524382 CAJ524377:CAJ524382 CKF524377:CKF524382 CUB524377:CUB524382 DDX524377:DDX524382 DNT524377:DNT524382 DXP524377:DXP524382 EHL524377:EHL524382 ERH524377:ERH524382 FBD524377:FBD524382 FKZ524377:FKZ524382 FUV524377:FUV524382 GER524377:GER524382 GON524377:GON524382 GYJ524377:GYJ524382 HIF524377:HIF524382 HSB524377:HSB524382 IBX524377:IBX524382 ILT524377:ILT524382 IVP524377:IVP524382 JFL524377:JFL524382 JPH524377:JPH524382 JZD524377:JZD524382 KIZ524377:KIZ524382 KSV524377:KSV524382 LCR524377:LCR524382 LMN524377:LMN524382 LWJ524377:LWJ524382 MGF524377:MGF524382 MQB524377:MQB524382 MZX524377:MZX524382 NJT524377:NJT524382 NTP524377:NTP524382 ODL524377:ODL524382 ONH524377:ONH524382 OXD524377:OXD524382 PGZ524377:PGZ524382 PQV524377:PQV524382 QAR524377:QAR524382 QKN524377:QKN524382 QUJ524377:QUJ524382 REF524377:REF524382 ROB524377:ROB524382 RXX524377:RXX524382 SHT524377:SHT524382 SRP524377:SRP524382 TBL524377:TBL524382 TLH524377:TLH524382 TVD524377:TVD524382 UEZ524377:UEZ524382 UOV524377:UOV524382 UYR524377:UYR524382 VIN524377:VIN524382 VSJ524377:VSJ524382 WCF524377:WCF524382 WMB524377:WMB524382 WVX524377:WVX524382 P589913:P589918 JL589913:JL589918 TH589913:TH589918 ADD589913:ADD589918 AMZ589913:AMZ589918 AWV589913:AWV589918 BGR589913:BGR589918 BQN589913:BQN589918 CAJ589913:CAJ589918 CKF589913:CKF589918 CUB589913:CUB589918 DDX589913:DDX589918 DNT589913:DNT589918 DXP589913:DXP589918 EHL589913:EHL589918 ERH589913:ERH589918 FBD589913:FBD589918 FKZ589913:FKZ589918 FUV589913:FUV589918 GER589913:GER589918 GON589913:GON589918 GYJ589913:GYJ589918 HIF589913:HIF589918 HSB589913:HSB589918 IBX589913:IBX589918 ILT589913:ILT589918 IVP589913:IVP589918 JFL589913:JFL589918 JPH589913:JPH589918 JZD589913:JZD589918 KIZ589913:KIZ589918 KSV589913:KSV589918 LCR589913:LCR589918 LMN589913:LMN589918 LWJ589913:LWJ589918 MGF589913:MGF589918 MQB589913:MQB589918 MZX589913:MZX589918 NJT589913:NJT589918 NTP589913:NTP589918 ODL589913:ODL589918 ONH589913:ONH589918 OXD589913:OXD589918 PGZ589913:PGZ589918 PQV589913:PQV589918 QAR589913:QAR589918 QKN589913:QKN589918 QUJ589913:QUJ589918 REF589913:REF589918 ROB589913:ROB589918 RXX589913:RXX589918 SHT589913:SHT589918 SRP589913:SRP589918 TBL589913:TBL589918 TLH589913:TLH589918 TVD589913:TVD589918 UEZ589913:UEZ589918 UOV589913:UOV589918 UYR589913:UYR589918 VIN589913:VIN589918 VSJ589913:VSJ589918 WCF589913:WCF589918 WMB589913:WMB589918 WVX589913:WVX589918 P655449:P655454 JL655449:JL655454 TH655449:TH655454 ADD655449:ADD655454 AMZ655449:AMZ655454 AWV655449:AWV655454 BGR655449:BGR655454 BQN655449:BQN655454 CAJ655449:CAJ655454 CKF655449:CKF655454 CUB655449:CUB655454 DDX655449:DDX655454 DNT655449:DNT655454 DXP655449:DXP655454 EHL655449:EHL655454 ERH655449:ERH655454 FBD655449:FBD655454 FKZ655449:FKZ655454 FUV655449:FUV655454 GER655449:GER655454 GON655449:GON655454 GYJ655449:GYJ655454 HIF655449:HIF655454 HSB655449:HSB655454 IBX655449:IBX655454 ILT655449:ILT655454 IVP655449:IVP655454 JFL655449:JFL655454 JPH655449:JPH655454 JZD655449:JZD655454 KIZ655449:KIZ655454 KSV655449:KSV655454 LCR655449:LCR655454 LMN655449:LMN655454 LWJ655449:LWJ655454 MGF655449:MGF655454 MQB655449:MQB655454 MZX655449:MZX655454 NJT655449:NJT655454 NTP655449:NTP655454 ODL655449:ODL655454 ONH655449:ONH655454 OXD655449:OXD655454 PGZ655449:PGZ655454 PQV655449:PQV655454 QAR655449:QAR655454 QKN655449:QKN655454 QUJ655449:QUJ655454 REF655449:REF655454 ROB655449:ROB655454 RXX655449:RXX655454 SHT655449:SHT655454 SRP655449:SRP655454 TBL655449:TBL655454 TLH655449:TLH655454 TVD655449:TVD655454 UEZ655449:UEZ655454 UOV655449:UOV655454 UYR655449:UYR655454 VIN655449:VIN655454 VSJ655449:VSJ655454 WCF655449:WCF655454 WMB655449:WMB655454 WVX655449:WVX655454 P720985:P720990 JL720985:JL720990 TH720985:TH720990 ADD720985:ADD720990 AMZ720985:AMZ720990 AWV720985:AWV720990 BGR720985:BGR720990 BQN720985:BQN720990 CAJ720985:CAJ720990 CKF720985:CKF720990 CUB720985:CUB720990 DDX720985:DDX720990 DNT720985:DNT720990 DXP720985:DXP720990 EHL720985:EHL720990 ERH720985:ERH720990 FBD720985:FBD720990 FKZ720985:FKZ720990 FUV720985:FUV720990 GER720985:GER720990 GON720985:GON720990 GYJ720985:GYJ720990 HIF720985:HIF720990 HSB720985:HSB720990 IBX720985:IBX720990 ILT720985:ILT720990 IVP720985:IVP720990 JFL720985:JFL720990 JPH720985:JPH720990 JZD720985:JZD720990 KIZ720985:KIZ720990 KSV720985:KSV720990 LCR720985:LCR720990 LMN720985:LMN720990 LWJ720985:LWJ720990 MGF720985:MGF720990 MQB720985:MQB720990 MZX720985:MZX720990 NJT720985:NJT720990 NTP720985:NTP720990 ODL720985:ODL720990 ONH720985:ONH720990 OXD720985:OXD720990 PGZ720985:PGZ720990 PQV720985:PQV720990 QAR720985:QAR720990 QKN720985:QKN720990 QUJ720985:QUJ720990 REF720985:REF720990 ROB720985:ROB720990 RXX720985:RXX720990 SHT720985:SHT720990 SRP720985:SRP720990 TBL720985:TBL720990 TLH720985:TLH720990 TVD720985:TVD720990 UEZ720985:UEZ720990 UOV720985:UOV720990 UYR720985:UYR720990 VIN720985:VIN720990 VSJ720985:VSJ720990 WCF720985:WCF720990 WMB720985:WMB720990 WVX720985:WVX720990 P786521:P786526 JL786521:JL786526 TH786521:TH786526 ADD786521:ADD786526 AMZ786521:AMZ786526 AWV786521:AWV786526 BGR786521:BGR786526 BQN786521:BQN786526 CAJ786521:CAJ786526 CKF786521:CKF786526 CUB786521:CUB786526 DDX786521:DDX786526 DNT786521:DNT786526 DXP786521:DXP786526 EHL786521:EHL786526 ERH786521:ERH786526 FBD786521:FBD786526 FKZ786521:FKZ786526 FUV786521:FUV786526 GER786521:GER786526 GON786521:GON786526 GYJ786521:GYJ786526 HIF786521:HIF786526 HSB786521:HSB786526 IBX786521:IBX786526 ILT786521:ILT786526 IVP786521:IVP786526 JFL786521:JFL786526 JPH786521:JPH786526 JZD786521:JZD786526 KIZ786521:KIZ786526 KSV786521:KSV786526 LCR786521:LCR786526 LMN786521:LMN786526 LWJ786521:LWJ786526 MGF786521:MGF786526 MQB786521:MQB786526 MZX786521:MZX786526 NJT786521:NJT786526 NTP786521:NTP786526 ODL786521:ODL786526 ONH786521:ONH786526 OXD786521:OXD786526 PGZ786521:PGZ786526 PQV786521:PQV786526 QAR786521:QAR786526 QKN786521:QKN786526 QUJ786521:QUJ786526 REF786521:REF786526 ROB786521:ROB786526 RXX786521:RXX786526 SHT786521:SHT786526 SRP786521:SRP786526 TBL786521:TBL786526 TLH786521:TLH786526 TVD786521:TVD786526 UEZ786521:UEZ786526 UOV786521:UOV786526 UYR786521:UYR786526 VIN786521:VIN786526 VSJ786521:VSJ786526 WCF786521:WCF786526 WMB786521:WMB786526 WVX786521:WVX786526 P852057:P852062 JL852057:JL852062 TH852057:TH852062 ADD852057:ADD852062 AMZ852057:AMZ852062 AWV852057:AWV852062 BGR852057:BGR852062 BQN852057:BQN852062 CAJ852057:CAJ852062 CKF852057:CKF852062 CUB852057:CUB852062 DDX852057:DDX852062 DNT852057:DNT852062 DXP852057:DXP852062 EHL852057:EHL852062 ERH852057:ERH852062 FBD852057:FBD852062 FKZ852057:FKZ852062 FUV852057:FUV852062 GER852057:GER852062 GON852057:GON852062 GYJ852057:GYJ852062 HIF852057:HIF852062 HSB852057:HSB852062 IBX852057:IBX852062 ILT852057:ILT852062 IVP852057:IVP852062 JFL852057:JFL852062 JPH852057:JPH852062 JZD852057:JZD852062 KIZ852057:KIZ852062 KSV852057:KSV852062 LCR852057:LCR852062 LMN852057:LMN852062 LWJ852057:LWJ852062 MGF852057:MGF852062 MQB852057:MQB852062 MZX852057:MZX852062 NJT852057:NJT852062 NTP852057:NTP852062 ODL852057:ODL852062 ONH852057:ONH852062 OXD852057:OXD852062 PGZ852057:PGZ852062 PQV852057:PQV852062 QAR852057:QAR852062 QKN852057:QKN852062 QUJ852057:QUJ852062 REF852057:REF852062 ROB852057:ROB852062 RXX852057:RXX852062 SHT852057:SHT852062 SRP852057:SRP852062 TBL852057:TBL852062 TLH852057:TLH852062 TVD852057:TVD852062 UEZ852057:UEZ852062 UOV852057:UOV852062 UYR852057:UYR852062 VIN852057:VIN852062 VSJ852057:VSJ852062 WCF852057:WCF852062 WMB852057:WMB852062 WVX852057:WVX852062 P917593:P917598 JL917593:JL917598 TH917593:TH917598 ADD917593:ADD917598 AMZ917593:AMZ917598 AWV917593:AWV917598 BGR917593:BGR917598 BQN917593:BQN917598 CAJ917593:CAJ917598 CKF917593:CKF917598 CUB917593:CUB917598 DDX917593:DDX917598 DNT917593:DNT917598 DXP917593:DXP917598 EHL917593:EHL917598 ERH917593:ERH917598 FBD917593:FBD917598 FKZ917593:FKZ917598 FUV917593:FUV917598 GER917593:GER917598 GON917593:GON917598 GYJ917593:GYJ917598 HIF917593:HIF917598 HSB917593:HSB917598 IBX917593:IBX917598 ILT917593:ILT917598 IVP917593:IVP917598 JFL917593:JFL917598 JPH917593:JPH917598 JZD917593:JZD917598 KIZ917593:KIZ917598 KSV917593:KSV917598 LCR917593:LCR917598 LMN917593:LMN917598 LWJ917593:LWJ917598 MGF917593:MGF917598 MQB917593:MQB917598 MZX917593:MZX917598 NJT917593:NJT917598 NTP917593:NTP917598 ODL917593:ODL917598 ONH917593:ONH917598 OXD917593:OXD917598 PGZ917593:PGZ917598 PQV917593:PQV917598 QAR917593:QAR917598 QKN917593:QKN917598 QUJ917593:QUJ917598 REF917593:REF917598 ROB917593:ROB917598 RXX917593:RXX917598 SHT917593:SHT917598 SRP917593:SRP917598 TBL917593:TBL917598 TLH917593:TLH917598 TVD917593:TVD917598 UEZ917593:UEZ917598 UOV917593:UOV917598 UYR917593:UYR917598 VIN917593:VIN917598 VSJ917593:VSJ917598 WCF917593:WCF917598 WMB917593:WMB917598 WVX917593:WVX917598 P983129:P983134 JL983129:JL983134 TH983129:TH983134 ADD983129:ADD983134 AMZ983129:AMZ983134 AWV983129:AWV983134 BGR983129:BGR983134 BQN983129:BQN983134 CAJ983129:CAJ983134 CKF983129:CKF983134 CUB983129:CUB983134 DDX983129:DDX983134 DNT983129:DNT983134 DXP983129:DXP983134 EHL983129:EHL983134 ERH983129:ERH983134 FBD983129:FBD983134 FKZ983129:FKZ983134 FUV983129:FUV983134 GER983129:GER983134 GON983129:GON983134 GYJ983129:GYJ983134 HIF983129:HIF983134 HSB983129:HSB983134 IBX983129:IBX983134 ILT983129:ILT983134 IVP983129:IVP983134 JFL983129:JFL983134 JPH983129:JPH983134 JZD983129:JZD983134 KIZ983129:KIZ983134 KSV983129:KSV983134 LCR983129:LCR983134 LMN983129:LMN983134 LWJ983129:LWJ983134 MGF983129:MGF983134 MQB983129:MQB983134 MZX983129:MZX983134 NJT983129:NJT983134 NTP983129:NTP983134 ODL983129:ODL983134 ONH983129:ONH983134 OXD983129:OXD983134 PGZ983129:PGZ983134 PQV983129:PQV983134 QAR983129:QAR983134 QKN983129:QKN983134 QUJ983129:QUJ983134 REF983129:REF983134 ROB983129:ROB983134 RXX983129:RXX983134 SHT983129:SHT983134 SRP983129:SRP983134 TBL983129:TBL983134 TLH983129:TLH983134 TVD983129:TVD983134 UEZ983129:UEZ983134 UOV983129:UOV983134 UYR983129:UYR983134 VIN983129:VIN983134 VSJ983129:VSJ983134 WCF983129:WCF983134 WMB983129:WMB983134 WVX983129:WVX983134 S134:Z137 JD91:JI94 SZ91:TE94 ACV91:ADA94 AMR91:AMW94 AWN91:AWS94 BGJ91:BGO94 BQF91:BQK94 CAB91:CAG94 CJX91:CKC94 CTT91:CTY94 DDP91:DDU94 DNL91:DNQ94 DXH91:DXM94 EHD91:EHI94 EQZ91:ERE94 FAV91:FBA94 FKR91:FKW94 FUN91:FUS94 GEJ91:GEO94 GOF91:GOK94 GYB91:GYG94 HHX91:HIC94 HRT91:HRY94 IBP91:IBU94 ILL91:ILQ94 IVH91:IVM94 JFD91:JFI94 JOZ91:JPE94 JYV91:JZA94 KIR91:KIW94 KSN91:KSS94 LCJ91:LCO94 LMF91:LMK94 LWB91:LWG94 MFX91:MGC94 MPT91:MPY94 MZP91:MZU94 NJL91:NJQ94 NTH91:NTM94 ODD91:ODI94 OMZ91:ONE94 OWV91:OXA94 PGR91:PGW94 PQN91:PQS94 QAJ91:QAO94 QKF91:QKK94 QUB91:QUG94 RDX91:REC94 RNT91:RNY94 RXP91:RXU94 SHL91:SHQ94 SRH91:SRM94 TBD91:TBI94 TKZ91:TLE94 TUV91:TVA94 UER91:UEW94 UON91:UOS94 UYJ91:UYO94 VIF91:VIK94 VSB91:VSG94 WBX91:WCC94 WLT91:WLY94 WVP91:WVU94 H65631:M65632 JD65631:JI65632 SZ65631:TE65632 ACV65631:ADA65632 AMR65631:AMW65632 AWN65631:AWS65632 BGJ65631:BGO65632 BQF65631:BQK65632 CAB65631:CAG65632 CJX65631:CKC65632 CTT65631:CTY65632 DDP65631:DDU65632 DNL65631:DNQ65632 DXH65631:DXM65632 EHD65631:EHI65632 EQZ65631:ERE65632 FAV65631:FBA65632 FKR65631:FKW65632 FUN65631:FUS65632 GEJ65631:GEO65632 GOF65631:GOK65632 GYB65631:GYG65632 HHX65631:HIC65632 HRT65631:HRY65632 IBP65631:IBU65632 ILL65631:ILQ65632 IVH65631:IVM65632 JFD65631:JFI65632 JOZ65631:JPE65632 JYV65631:JZA65632 KIR65631:KIW65632 KSN65631:KSS65632 LCJ65631:LCO65632 LMF65631:LMK65632 LWB65631:LWG65632 MFX65631:MGC65632 MPT65631:MPY65632 MZP65631:MZU65632 NJL65631:NJQ65632 NTH65631:NTM65632 ODD65631:ODI65632 OMZ65631:ONE65632 OWV65631:OXA65632 PGR65631:PGW65632 PQN65631:PQS65632 QAJ65631:QAO65632 QKF65631:QKK65632 QUB65631:QUG65632 RDX65631:REC65632 RNT65631:RNY65632 RXP65631:RXU65632 SHL65631:SHQ65632 SRH65631:SRM65632 TBD65631:TBI65632 TKZ65631:TLE65632 TUV65631:TVA65632 UER65631:UEW65632 UON65631:UOS65632 UYJ65631:UYO65632 VIF65631:VIK65632 VSB65631:VSG65632 WBX65631:WCC65632 WLT65631:WLY65632 WVP65631:WVU65632 H131167:M131168 JD131167:JI131168 SZ131167:TE131168 ACV131167:ADA131168 AMR131167:AMW131168 AWN131167:AWS131168 BGJ131167:BGO131168 BQF131167:BQK131168 CAB131167:CAG131168 CJX131167:CKC131168 CTT131167:CTY131168 DDP131167:DDU131168 DNL131167:DNQ131168 DXH131167:DXM131168 EHD131167:EHI131168 EQZ131167:ERE131168 FAV131167:FBA131168 FKR131167:FKW131168 FUN131167:FUS131168 GEJ131167:GEO131168 GOF131167:GOK131168 GYB131167:GYG131168 HHX131167:HIC131168 HRT131167:HRY131168 IBP131167:IBU131168 ILL131167:ILQ131168 IVH131167:IVM131168 JFD131167:JFI131168 JOZ131167:JPE131168 JYV131167:JZA131168 KIR131167:KIW131168 KSN131167:KSS131168 LCJ131167:LCO131168 LMF131167:LMK131168 LWB131167:LWG131168 MFX131167:MGC131168 MPT131167:MPY131168 MZP131167:MZU131168 NJL131167:NJQ131168 NTH131167:NTM131168 ODD131167:ODI131168 OMZ131167:ONE131168 OWV131167:OXA131168 PGR131167:PGW131168 PQN131167:PQS131168 QAJ131167:QAO131168 QKF131167:QKK131168 QUB131167:QUG131168 RDX131167:REC131168 RNT131167:RNY131168 RXP131167:RXU131168 SHL131167:SHQ131168 SRH131167:SRM131168 TBD131167:TBI131168 TKZ131167:TLE131168 TUV131167:TVA131168 UER131167:UEW131168 UON131167:UOS131168 UYJ131167:UYO131168 VIF131167:VIK131168 VSB131167:VSG131168 WBX131167:WCC131168 WLT131167:WLY131168 WVP131167:WVU131168 H196703:M196704 JD196703:JI196704 SZ196703:TE196704 ACV196703:ADA196704 AMR196703:AMW196704 AWN196703:AWS196704 BGJ196703:BGO196704 BQF196703:BQK196704 CAB196703:CAG196704 CJX196703:CKC196704 CTT196703:CTY196704 DDP196703:DDU196704 DNL196703:DNQ196704 DXH196703:DXM196704 EHD196703:EHI196704 EQZ196703:ERE196704 FAV196703:FBA196704 FKR196703:FKW196704 FUN196703:FUS196704 GEJ196703:GEO196704 GOF196703:GOK196704 GYB196703:GYG196704 HHX196703:HIC196704 HRT196703:HRY196704 IBP196703:IBU196704 ILL196703:ILQ196704 IVH196703:IVM196704 JFD196703:JFI196704 JOZ196703:JPE196704 JYV196703:JZA196704 KIR196703:KIW196704 KSN196703:KSS196704 LCJ196703:LCO196704 LMF196703:LMK196704 LWB196703:LWG196704 MFX196703:MGC196704 MPT196703:MPY196704 MZP196703:MZU196704 NJL196703:NJQ196704 NTH196703:NTM196704 ODD196703:ODI196704 OMZ196703:ONE196704 OWV196703:OXA196704 PGR196703:PGW196704 PQN196703:PQS196704 QAJ196703:QAO196704 QKF196703:QKK196704 QUB196703:QUG196704 RDX196703:REC196704 RNT196703:RNY196704 RXP196703:RXU196704 SHL196703:SHQ196704 SRH196703:SRM196704 TBD196703:TBI196704 TKZ196703:TLE196704 TUV196703:TVA196704 UER196703:UEW196704 UON196703:UOS196704 UYJ196703:UYO196704 VIF196703:VIK196704 VSB196703:VSG196704 WBX196703:WCC196704 WLT196703:WLY196704 WVP196703:WVU196704 H262239:M262240 JD262239:JI262240 SZ262239:TE262240 ACV262239:ADA262240 AMR262239:AMW262240 AWN262239:AWS262240 BGJ262239:BGO262240 BQF262239:BQK262240 CAB262239:CAG262240 CJX262239:CKC262240 CTT262239:CTY262240 DDP262239:DDU262240 DNL262239:DNQ262240 DXH262239:DXM262240 EHD262239:EHI262240 EQZ262239:ERE262240 FAV262239:FBA262240 FKR262239:FKW262240 FUN262239:FUS262240 GEJ262239:GEO262240 GOF262239:GOK262240 GYB262239:GYG262240 HHX262239:HIC262240 HRT262239:HRY262240 IBP262239:IBU262240 ILL262239:ILQ262240 IVH262239:IVM262240 JFD262239:JFI262240 JOZ262239:JPE262240 JYV262239:JZA262240 KIR262239:KIW262240 KSN262239:KSS262240 LCJ262239:LCO262240 LMF262239:LMK262240 LWB262239:LWG262240 MFX262239:MGC262240 MPT262239:MPY262240 MZP262239:MZU262240 NJL262239:NJQ262240 NTH262239:NTM262240 ODD262239:ODI262240 OMZ262239:ONE262240 OWV262239:OXA262240 PGR262239:PGW262240 PQN262239:PQS262240 QAJ262239:QAO262240 QKF262239:QKK262240 QUB262239:QUG262240 RDX262239:REC262240 RNT262239:RNY262240 RXP262239:RXU262240 SHL262239:SHQ262240 SRH262239:SRM262240 TBD262239:TBI262240 TKZ262239:TLE262240 TUV262239:TVA262240 UER262239:UEW262240 UON262239:UOS262240 UYJ262239:UYO262240 VIF262239:VIK262240 VSB262239:VSG262240 WBX262239:WCC262240 WLT262239:WLY262240 WVP262239:WVU262240 H327775:M327776 JD327775:JI327776 SZ327775:TE327776 ACV327775:ADA327776 AMR327775:AMW327776 AWN327775:AWS327776 BGJ327775:BGO327776 BQF327775:BQK327776 CAB327775:CAG327776 CJX327775:CKC327776 CTT327775:CTY327776 DDP327775:DDU327776 DNL327775:DNQ327776 DXH327775:DXM327776 EHD327775:EHI327776 EQZ327775:ERE327776 FAV327775:FBA327776 FKR327775:FKW327776 FUN327775:FUS327776 GEJ327775:GEO327776 GOF327775:GOK327776 GYB327775:GYG327776 HHX327775:HIC327776 HRT327775:HRY327776 IBP327775:IBU327776 ILL327775:ILQ327776 IVH327775:IVM327776 JFD327775:JFI327776 JOZ327775:JPE327776 JYV327775:JZA327776 KIR327775:KIW327776 KSN327775:KSS327776 LCJ327775:LCO327776 LMF327775:LMK327776 LWB327775:LWG327776 MFX327775:MGC327776 MPT327775:MPY327776 MZP327775:MZU327776 NJL327775:NJQ327776 NTH327775:NTM327776 ODD327775:ODI327776 OMZ327775:ONE327776 OWV327775:OXA327776 PGR327775:PGW327776 PQN327775:PQS327776 QAJ327775:QAO327776 QKF327775:QKK327776 QUB327775:QUG327776 RDX327775:REC327776 RNT327775:RNY327776 RXP327775:RXU327776 SHL327775:SHQ327776 SRH327775:SRM327776 TBD327775:TBI327776 TKZ327775:TLE327776 TUV327775:TVA327776 UER327775:UEW327776 UON327775:UOS327776 UYJ327775:UYO327776 VIF327775:VIK327776 VSB327775:VSG327776 WBX327775:WCC327776 WLT327775:WLY327776 WVP327775:WVU327776 H393311:M393312 JD393311:JI393312 SZ393311:TE393312 ACV393311:ADA393312 AMR393311:AMW393312 AWN393311:AWS393312 BGJ393311:BGO393312 BQF393311:BQK393312 CAB393311:CAG393312 CJX393311:CKC393312 CTT393311:CTY393312 DDP393311:DDU393312 DNL393311:DNQ393312 DXH393311:DXM393312 EHD393311:EHI393312 EQZ393311:ERE393312 FAV393311:FBA393312 FKR393311:FKW393312 FUN393311:FUS393312 GEJ393311:GEO393312 GOF393311:GOK393312 GYB393311:GYG393312 HHX393311:HIC393312 HRT393311:HRY393312 IBP393311:IBU393312 ILL393311:ILQ393312 IVH393311:IVM393312 JFD393311:JFI393312 JOZ393311:JPE393312 JYV393311:JZA393312 KIR393311:KIW393312 KSN393311:KSS393312 LCJ393311:LCO393312 LMF393311:LMK393312 LWB393311:LWG393312 MFX393311:MGC393312 MPT393311:MPY393312 MZP393311:MZU393312 NJL393311:NJQ393312 NTH393311:NTM393312 ODD393311:ODI393312 OMZ393311:ONE393312 OWV393311:OXA393312 PGR393311:PGW393312 PQN393311:PQS393312 QAJ393311:QAO393312 QKF393311:QKK393312 QUB393311:QUG393312 RDX393311:REC393312 RNT393311:RNY393312 RXP393311:RXU393312 SHL393311:SHQ393312 SRH393311:SRM393312 TBD393311:TBI393312 TKZ393311:TLE393312 TUV393311:TVA393312 UER393311:UEW393312 UON393311:UOS393312 UYJ393311:UYO393312 VIF393311:VIK393312 VSB393311:VSG393312 WBX393311:WCC393312 WLT393311:WLY393312 WVP393311:WVU393312 H458847:M458848 JD458847:JI458848 SZ458847:TE458848 ACV458847:ADA458848 AMR458847:AMW458848 AWN458847:AWS458848 BGJ458847:BGO458848 BQF458847:BQK458848 CAB458847:CAG458848 CJX458847:CKC458848 CTT458847:CTY458848 DDP458847:DDU458848 DNL458847:DNQ458848 DXH458847:DXM458848 EHD458847:EHI458848 EQZ458847:ERE458848 FAV458847:FBA458848 FKR458847:FKW458848 FUN458847:FUS458848 GEJ458847:GEO458848 GOF458847:GOK458848 GYB458847:GYG458848 HHX458847:HIC458848 HRT458847:HRY458848 IBP458847:IBU458848 ILL458847:ILQ458848 IVH458847:IVM458848 JFD458847:JFI458848 JOZ458847:JPE458848 JYV458847:JZA458848 KIR458847:KIW458848 KSN458847:KSS458848 LCJ458847:LCO458848 LMF458847:LMK458848 LWB458847:LWG458848 MFX458847:MGC458848 MPT458847:MPY458848 MZP458847:MZU458848 NJL458847:NJQ458848 NTH458847:NTM458848 ODD458847:ODI458848 OMZ458847:ONE458848 OWV458847:OXA458848 PGR458847:PGW458848 PQN458847:PQS458848 QAJ458847:QAO458848 QKF458847:QKK458848 QUB458847:QUG458848 RDX458847:REC458848 RNT458847:RNY458848 RXP458847:RXU458848 SHL458847:SHQ458848 SRH458847:SRM458848 TBD458847:TBI458848 TKZ458847:TLE458848 TUV458847:TVA458848 UER458847:UEW458848 UON458847:UOS458848 UYJ458847:UYO458848 VIF458847:VIK458848 VSB458847:VSG458848 WBX458847:WCC458848 WLT458847:WLY458848 WVP458847:WVU458848 H524383:M524384 JD524383:JI524384 SZ524383:TE524384 ACV524383:ADA524384 AMR524383:AMW524384 AWN524383:AWS524384 BGJ524383:BGO524384 BQF524383:BQK524384 CAB524383:CAG524384 CJX524383:CKC524384 CTT524383:CTY524384 DDP524383:DDU524384 DNL524383:DNQ524384 DXH524383:DXM524384 EHD524383:EHI524384 EQZ524383:ERE524384 FAV524383:FBA524384 FKR524383:FKW524384 FUN524383:FUS524384 GEJ524383:GEO524384 GOF524383:GOK524384 GYB524383:GYG524384 HHX524383:HIC524384 HRT524383:HRY524384 IBP524383:IBU524384 ILL524383:ILQ524384 IVH524383:IVM524384 JFD524383:JFI524384 JOZ524383:JPE524384 JYV524383:JZA524384 KIR524383:KIW524384 KSN524383:KSS524384 LCJ524383:LCO524384 LMF524383:LMK524384 LWB524383:LWG524384 MFX524383:MGC524384 MPT524383:MPY524384 MZP524383:MZU524384 NJL524383:NJQ524384 NTH524383:NTM524384 ODD524383:ODI524384 OMZ524383:ONE524384 OWV524383:OXA524384 PGR524383:PGW524384 PQN524383:PQS524384 QAJ524383:QAO524384 QKF524383:QKK524384 QUB524383:QUG524384 RDX524383:REC524384 RNT524383:RNY524384 RXP524383:RXU524384 SHL524383:SHQ524384 SRH524383:SRM524384 TBD524383:TBI524384 TKZ524383:TLE524384 TUV524383:TVA524384 UER524383:UEW524384 UON524383:UOS524384 UYJ524383:UYO524384 VIF524383:VIK524384 VSB524383:VSG524384 WBX524383:WCC524384 WLT524383:WLY524384 WVP524383:WVU524384 H589919:M589920 JD589919:JI589920 SZ589919:TE589920 ACV589919:ADA589920 AMR589919:AMW589920 AWN589919:AWS589920 BGJ589919:BGO589920 BQF589919:BQK589920 CAB589919:CAG589920 CJX589919:CKC589920 CTT589919:CTY589920 DDP589919:DDU589920 DNL589919:DNQ589920 DXH589919:DXM589920 EHD589919:EHI589920 EQZ589919:ERE589920 FAV589919:FBA589920 FKR589919:FKW589920 FUN589919:FUS589920 GEJ589919:GEO589920 GOF589919:GOK589920 GYB589919:GYG589920 HHX589919:HIC589920 HRT589919:HRY589920 IBP589919:IBU589920 ILL589919:ILQ589920 IVH589919:IVM589920 JFD589919:JFI589920 JOZ589919:JPE589920 JYV589919:JZA589920 KIR589919:KIW589920 KSN589919:KSS589920 LCJ589919:LCO589920 LMF589919:LMK589920 LWB589919:LWG589920 MFX589919:MGC589920 MPT589919:MPY589920 MZP589919:MZU589920 NJL589919:NJQ589920 NTH589919:NTM589920 ODD589919:ODI589920 OMZ589919:ONE589920 OWV589919:OXA589920 PGR589919:PGW589920 PQN589919:PQS589920 QAJ589919:QAO589920 QKF589919:QKK589920 QUB589919:QUG589920 RDX589919:REC589920 RNT589919:RNY589920 RXP589919:RXU589920 SHL589919:SHQ589920 SRH589919:SRM589920 TBD589919:TBI589920 TKZ589919:TLE589920 TUV589919:TVA589920 UER589919:UEW589920 UON589919:UOS589920 UYJ589919:UYO589920 VIF589919:VIK589920 VSB589919:VSG589920 WBX589919:WCC589920 WLT589919:WLY589920 WVP589919:WVU589920 H655455:M655456 JD655455:JI655456 SZ655455:TE655456 ACV655455:ADA655456 AMR655455:AMW655456 AWN655455:AWS655456 BGJ655455:BGO655456 BQF655455:BQK655456 CAB655455:CAG655456 CJX655455:CKC655456 CTT655455:CTY655456 DDP655455:DDU655456 DNL655455:DNQ655456 DXH655455:DXM655456 EHD655455:EHI655456 EQZ655455:ERE655456 FAV655455:FBA655456 FKR655455:FKW655456 FUN655455:FUS655456 GEJ655455:GEO655456 GOF655455:GOK655456 GYB655455:GYG655456 HHX655455:HIC655456 HRT655455:HRY655456 IBP655455:IBU655456 ILL655455:ILQ655456 IVH655455:IVM655456 JFD655455:JFI655456 JOZ655455:JPE655456 JYV655455:JZA655456 KIR655455:KIW655456 KSN655455:KSS655456 LCJ655455:LCO655456 LMF655455:LMK655456 LWB655455:LWG655456 MFX655455:MGC655456 MPT655455:MPY655456 MZP655455:MZU655456 NJL655455:NJQ655456 NTH655455:NTM655456 ODD655455:ODI655456 OMZ655455:ONE655456 OWV655455:OXA655456 PGR655455:PGW655456 PQN655455:PQS655456 QAJ655455:QAO655456 QKF655455:QKK655456 QUB655455:QUG655456 RDX655455:REC655456 RNT655455:RNY655456 RXP655455:RXU655456 SHL655455:SHQ655456 SRH655455:SRM655456 TBD655455:TBI655456 TKZ655455:TLE655456 TUV655455:TVA655456 UER655455:UEW655456 UON655455:UOS655456 UYJ655455:UYO655456 VIF655455:VIK655456 VSB655455:VSG655456 WBX655455:WCC655456 WLT655455:WLY655456 WVP655455:WVU655456 H720991:M720992 JD720991:JI720992 SZ720991:TE720992 ACV720991:ADA720992 AMR720991:AMW720992 AWN720991:AWS720992 BGJ720991:BGO720992 BQF720991:BQK720992 CAB720991:CAG720992 CJX720991:CKC720992 CTT720991:CTY720992 DDP720991:DDU720992 DNL720991:DNQ720992 DXH720991:DXM720992 EHD720991:EHI720992 EQZ720991:ERE720992 FAV720991:FBA720992 FKR720991:FKW720992 FUN720991:FUS720992 GEJ720991:GEO720992 GOF720991:GOK720992 GYB720991:GYG720992 HHX720991:HIC720992 HRT720991:HRY720992 IBP720991:IBU720992 ILL720991:ILQ720992 IVH720991:IVM720992 JFD720991:JFI720992 JOZ720991:JPE720992 JYV720991:JZA720992 KIR720991:KIW720992 KSN720991:KSS720992 LCJ720991:LCO720992 LMF720991:LMK720992 LWB720991:LWG720992 MFX720991:MGC720992 MPT720991:MPY720992 MZP720991:MZU720992 NJL720991:NJQ720992 NTH720991:NTM720992 ODD720991:ODI720992 OMZ720991:ONE720992 OWV720991:OXA720992 PGR720991:PGW720992 PQN720991:PQS720992 QAJ720991:QAO720992 QKF720991:QKK720992 QUB720991:QUG720992 RDX720991:REC720992 RNT720991:RNY720992 RXP720991:RXU720992 SHL720991:SHQ720992 SRH720991:SRM720992 TBD720991:TBI720992 TKZ720991:TLE720992 TUV720991:TVA720992 UER720991:UEW720992 UON720991:UOS720992 UYJ720991:UYO720992 VIF720991:VIK720992 VSB720991:VSG720992 WBX720991:WCC720992 WLT720991:WLY720992 WVP720991:WVU720992 H786527:M786528 JD786527:JI786528 SZ786527:TE786528 ACV786527:ADA786528 AMR786527:AMW786528 AWN786527:AWS786528 BGJ786527:BGO786528 BQF786527:BQK786528 CAB786527:CAG786528 CJX786527:CKC786528 CTT786527:CTY786528 DDP786527:DDU786528 DNL786527:DNQ786528 DXH786527:DXM786528 EHD786527:EHI786528 EQZ786527:ERE786528 FAV786527:FBA786528 FKR786527:FKW786528 FUN786527:FUS786528 GEJ786527:GEO786528 GOF786527:GOK786528 GYB786527:GYG786528 HHX786527:HIC786528 HRT786527:HRY786528 IBP786527:IBU786528 ILL786527:ILQ786528 IVH786527:IVM786528 JFD786527:JFI786528 JOZ786527:JPE786528 JYV786527:JZA786528 KIR786527:KIW786528 KSN786527:KSS786528 LCJ786527:LCO786528 LMF786527:LMK786528 LWB786527:LWG786528 MFX786527:MGC786528 MPT786527:MPY786528 MZP786527:MZU786528 NJL786527:NJQ786528 NTH786527:NTM786528 ODD786527:ODI786528 OMZ786527:ONE786528 OWV786527:OXA786528 PGR786527:PGW786528 PQN786527:PQS786528 QAJ786527:QAO786528 QKF786527:QKK786528 QUB786527:QUG786528 RDX786527:REC786528 RNT786527:RNY786528 RXP786527:RXU786528 SHL786527:SHQ786528 SRH786527:SRM786528 TBD786527:TBI786528 TKZ786527:TLE786528 TUV786527:TVA786528 UER786527:UEW786528 UON786527:UOS786528 UYJ786527:UYO786528 VIF786527:VIK786528 VSB786527:VSG786528 WBX786527:WCC786528 WLT786527:WLY786528 WVP786527:WVU786528 H852063:M852064 JD852063:JI852064 SZ852063:TE852064 ACV852063:ADA852064 AMR852063:AMW852064 AWN852063:AWS852064 BGJ852063:BGO852064 BQF852063:BQK852064 CAB852063:CAG852064 CJX852063:CKC852064 CTT852063:CTY852064 DDP852063:DDU852064 DNL852063:DNQ852064 DXH852063:DXM852064 EHD852063:EHI852064 EQZ852063:ERE852064 FAV852063:FBA852064 FKR852063:FKW852064 FUN852063:FUS852064 GEJ852063:GEO852064 GOF852063:GOK852064 GYB852063:GYG852064 HHX852063:HIC852064 HRT852063:HRY852064 IBP852063:IBU852064 ILL852063:ILQ852064 IVH852063:IVM852064 JFD852063:JFI852064 JOZ852063:JPE852064 JYV852063:JZA852064 KIR852063:KIW852064 KSN852063:KSS852064 LCJ852063:LCO852064 LMF852063:LMK852064 LWB852063:LWG852064 MFX852063:MGC852064 MPT852063:MPY852064 MZP852063:MZU852064 NJL852063:NJQ852064 NTH852063:NTM852064 ODD852063:ODI852064 OMZ852063:ONE852064 OWV852063:OXA852064 PGR852063:PGW852064 PQN852063:PQS852064 QAJ852063:QAO852064 QKF852063:QKK852064 QUB852063:QUG852064 RDX852063:REC852064 RNT852063:RNY852064 RXP852063:RXU852064 SHL852063:SHQ852064 SRH852063:SRM852064 TBD852063:TBI852064 TKZ852063:TLE852064 TUV852063:TVA852064 UER852063:UEW852064 UON852063:UOS852064 UYJ852063:UYO852064 VIF852063:VIK852064 VSB852063:VSG852064 WBX852063:WCC852064 WLT852063:WLY852064 WVP852063:WVU852064 H917599:M917600 JD917599:JI917600 SZ917599:TE917600 ACV917599:ADA917600 AMR917599:AMW917600 AWN917599:AWS917600 BGJ917599:BGO917600 BQF917599:BQK917600 CAB917599:CAG917600 CJX917599:CKC917600 CTT917599:CTY917600 DDP917599:DDU917600 DNL917599:DNQ917600 DXH917599:DXM917600 EHD917599:EHI917600 EQZ917599:ERE917600 FAV917599:FBA917600 FKR917599:FKW917600 FUN917599:FUS917600 GEJ917599:GEO917600 GOF917599:GOK917600 GYB917599:GYG917600 HHX917599:HIC917600 HRT917599:HRY917600 IBP917599:IBU917600 ILL917599:ILQ917600 IVH917599:IVM917600 JFD917599:JFI917600 JOZ917599:JPE917600 JYV917599:JZA917600 KIR917599:KIW917600 KSN917599:KSS917600 LCJ917599:LCO917600 LMF917599:LMK917600 LWB917599:LWG917600 MFX917599:MGC917600 MPT917599:MPY917600 MZP917599:MZU917600 NJL917599:NJQ917600 NTH917599:NTM917600 ODD917599:ODI917600 OMZ917599:ONE917600 OWV917599:OXA917600 PGR917599:PGW917600 PQN917599:PQS917600 QAJ917599:QAO917600 QKF917599:QKK917600 QUB917599:QUG917600 RDX917599:REC917600 RNT917599:RNY917600 RXP917599:RXU917600 SHL917599:SHQ917600 SRH917599:SRM917600 TBD917599:TBI917600 TKZ917599:TLE917600 TUV917599:TVA917600 UER917599:UEW917600 UON917599:UOS917600 UYJ917599:UYO917600 VIF917599:VIK917600 VSB917599:VSG917600 WBX917599:WCC917600 WLT917599:WLY917600 WVP917599:WVU917600 H983135:M983136 JD983135:JI983136 SZ983135:TE983136 ACV983135:ADA983136 AMR983135:AMW983136 AWN983135:AWS983136 BGJ983135:BGO983136 BQF983135:BQK983136 CAB983135:CAG983136 CJX983135:CKC983136 CTT983135:CTY983136 DDP983135:DDU983136 DNL983135:DNQ983136 DXH983135:DXM983136 EHD983135:EHI983136 EQZ983135:ERE983136 FAV983135:FBA983136 FKR983135:FKW983136 FUN983135:FUS983136 GEJ983135:GEO983136 GOF983135:GOK983136 GYB983135:GYG983136 HHX983135:HIC983136 HRT983135:HRY983136 IBP983135:IBU983136 ILL983135:ILQ983136 IVH983135:IVM983136 JFD983135:JFI983136 JOZ983135:JPE983136 JYV983135:JZA983136 KIR983135:KIW983136 KSN983135:KSS983136 LCJ983135:LCO983136 LMF983135:LMK983136 LWB983135:LWG983136 MFX983135:MGC983136 MPT983135:MPY983136 MZP983135:MZU983136 NJL983135:NJQ983136 NTH983135:NTM983136 ODD983135:ODI983136 OMZ983135:ONE983136 OWV983135:OXA983136 PGR983135:PGW983136 PQN983135:PQS983136 QAJ983135:QAO983136 QKF983135:QKK983136 QUB983135:QUG983136 RDX983135:REC983136 RNT983135:RNY983136 RXP983135:RXU983136 SHL983135:SHQ983136 SRH983135:SRM983136 TBD983135:TBI983136 TKZ983135:TLE983136 TUV983135:TVA983136 UER983135:UEW983136 UON983135:UOS983136 UYJ983135:UYO983136 VIF983135:VIK983136 VSB983135:VSG983136 WBX983135:WCC983136 WLT983135:WLY983136 WVP983135:WVU983136 G75:M76 JC75:JI76 SY75:TE76 ACU75:ADA76 AMQ75:AMW76 AWM75:AWS76 BGI75:BGO76 BQE75:BQK76 CAA75:CAG76 CJW75:CKC76 CTS75:CTY76 DDO75:DDU76 DNK75:DNQ76 DXG75:DXM76 EHC75:EHI76 EQY75:ERE76 FAU75:FBA76 FKQ75:FKW76 FUM75:FUS76 GEI75:GEO76 GOE75:GOK76 GYA75:GYG76 HHW75:HIC76 HRS75:HRY76 IBO75:IBU76 ILK75:ILQ76 IVG75:IVM76 JFC75:JFI76 JOY75:JPE76 JYU75:JZA76 KIQ75:KIW76 KSM75:KSS76 LCI75:LCO76 LME75:LMK76 LWA75:LWG76 MFW75:MGC76 MPS75:MPY76 MZO75:MZU76 NJK75:NJQ76 NTG75:NTM76 ODC75:ODI76 OMY75:ONE76 OWU75:OXA76 PGQ75:PGW76 PQM75:PQS76 QAI75:QAO76 QKE75:QKK76 QUA75:QUG76 RDW75:REC76 RNS75:RNY76 RXO75:RXU76 SHK75:SHQ76 SRG75:SRM76 TBC75:TBI76 TKY75:TLE76 TUU75:TVA76 UEQ75:UEW76 UOM75:UOS76 UYI75:UYO76 VIE75:VIK76 VSA75:VSG76 WBW75:WCC76 WLS75:WLY76 WVO75:WVU76 G65616:M65617 JC65616:JI65617 SY65616:TE65617 ACU65616:ADA65617 AMQ65616:AMW65617 AWM65616:AWS65617 BGI65616:BGO65617 BQE65616:BQK65617 CAA65616:CAG65617 CJW65616:CKC65617 CTS65616:CTY65617 DDO65616:DDU65617 DNK65616:DNQ65617 DXG65616:DXM65617 EHC65616:EHI65617 EQY65616:ERE65617 FAU65616:FBA65617 FKQ65616:FKW65617 FUM65616:FUS65617 GEI65616:GEO65617 GOE65616:GOK65617 GYA65616:GYG65617 HHW65616:HIC65617 HRS65616:HRY65617 IBO65616:IBU65617 ILK65616:ILQ65617 IVG65616:IVM65617 JFC65616:JFI65617 JOY65616:JPE65617 JYU65616:JZA65617 KIQ65616:KIW65617 KSM65616:KSS65617 LCI65616:LCO65617 LME65616:LMK65617 LWA65616:LWG65617 MFW65616:MGC65617 MPS65616:MPY65617 MZO65616:MZU65617 NJK65616:NJQ65617 NTG65616:NTM65617 ODC65616:ODI65617 OMY65616:ONE65617 OWU65616:OXA65617 PGQ65616:PGW65617 PQM65616:PQS65617 QAI65616:QAO65617 QKE65616:QKK65617 QUA65616:QUG65617 RDW65616:REC65617 RNS65616:RNY65617 RXO65616:RXU65617 SHK65616:SHQ65617 SRG65616:SRM65617 TBC65616:TBI65617 TKY65616:TLE65617 TUU65616:TVA65617 UEQ65616:UEW65617 UOM65616:UOS65617 UYI65616:UYO65617 VIE65616:VIK65617 VSA65616:VSG65617 WBW65616:WCC65617 WLS65616:WLY65617 WVO65616:WVU65617 G131152:M131153 JC131152:JI131153 SY131152:TE131153 ACU131152:ADA131153 AMQ131152:AMW131153 AWM131152:AWS131153 BGI131152:BGO131153 BQE131152:BQK131153 CAA131152:CAG131153 CJW131152:CKC131153 CTS131152:CTY131153 DDO131152:DDU131153 DNK131152:DNQ131153 DXG131152:DXM131153 EHC131152:EHI131153 EQY131152:ERE131153 FAU131152:FBA131153 FKQ131152:FKW131153 FUM131152:FUS131153 GEI131152:GEO131153 GOE131152:GOK131153 GYA131152:GYG131153 HHW131152:HIC131153 HRS131152:HRY131153 IBO131152:IBU131153 ILK131152:ILQ131153 IVG131152:IVM131153 JFC131152:JFI131153 JOY131152:JPE131153 JYU131152:JZA131153 KIQ131152:KIW131153 KSM131152:KSS131153 LCI131152:LCO131153 LME131152:LMK131153 LWA131152:LWG131153 MFW131152:MGC131153 MPS131152:MPY131153 MZO131152:MZU131153 NJK131152:NJQ131153 NTG131152:NTM131153 ODC131152:ODI131153 OMY131152:ONE131153 OWU131152:OXA131153 PGQ131152:PGW131153 PQM131152:PQS131153 QAI131152:QAO131153 QKE131152:QKK131153 QUA131152:QUG131153 RDW131152:REC131153 RNS131152:RNY131153 RXO131152:RXU131153 SHK131152:SHQ131153 SRG131152:SRM131153 TBC131152:TBI131153 TKY131152:TLE131153 TUU131152:TVA131153 UEQ131152:UEW131153 UOM131152:UOS131153 UYI131152:UYO131153 VIE131152:VIK131153 VSA131152:VSG131153 WBW131152:WCC131153 WLS131152:WLY131153 WVO131152:WVU131153 G196688:M196689 JC196688:JI196689 SY196688:TE196689 ACU196688:ADA196689 AMQ196688:AMW196689 AWM196688:AWS196689 BGI196688:BGO196689 BQE196688:BQK196689 CAA196688:CAG196689 CJW196688:CKC196689 CTS196688:CTY196689 DDO196688:DDU196689 DNK196688:DNQ196689 DXG196688:DXM196689 EHC196688:EHI196689 EQY196688:ERE196689 FAU196688:FBA196689 FKQ196688:FKW196689 FUM196688:FUS196689 GEI196688:GEO196689 GOE196688:GOK196689 GYA196688:GYG196689 HHW196688:HIC196689 HRS196688:HRY196689 IBO196688:IBU196689 ILK196688:ILQ196689 IVG196688:IVM196689 JFC196688:JFI196689 JOY196688:JPE196689 JYU196688:JZA196689 KIQ196688:KIW196689 KSM196688:KSS196689 LCI196688:LCO196689 LME196688:LMK196689 LWA196688:LWG196689 MFW196688:MGC196689 MPS196688:MPY196689 MZO196688:MZU196689 NJK196688:NJQ196689 NTG196688:NTM196689 ODC196688:ODI196689 OMY196688:ONE196689 OWU196688:OXA196689 PGQ196688:PGW196689 PQM196688:PQS196689 QAI196688:QAO196689 QKE196688:QKK196689 QUA196688:QUG196689 RDW196688:REC196689 RNS196688:RNY196689 RXO196688:RXU196689 SHK196688:SHQ196689 SRG196688:SRM196689 TBC196688:TBI196689 TKY196688:TLE196689 TUU196688:TVA196689 UEQ196688:UEW196689 UOM196688:UOS196689 UYI196688:UYO196689 VIE196688:VIK196689 VSA196688:VSG196689 WBW196688:WCC196689 WLS196688:WLY196689 WVO196688:WVU196689 G262224:M262225 JC262224:JI262225 SY262224:TE262225 ACU262224:ADA262225 AMQ262224:AMW262225 AWM262224:AWS262225 BGI262224:BGO262225 BQE262224:BQK262225 CAA262224:CAG262225 CJW262224:CKC262225 CTS262224:CTY262225 DDO262224:DDU262225 DNK262224:DNQ262225 DXG262224:DXM262225 EHC262224:EHI262225 EQY262224:ERE262225 FAU262224:FBA262225 FKQ262224:FKW262225 FUM262224:FUS262225 GEI262224:GEO262225 GOE262224:GOK262225 GYA262224:GYG262225 HHW262224:HIC262225 HRS262224:HRY262225 IBO262224:IBU262225 ILK262224:ILQ262225 IVG262224:IVM262225 JFC262224:JFI262225 JOY262224:JPE262225 JYU262224:JZA262225 KIQ262224:KIW262225 KSM262224:KSS262225 LCI262224:LCO262225 LME262224:LMK262225 LWA262224:LWG262225 MFW262224:MGC262225 MPS262224:MPY262225 MZO262224:MZU262225 NJK262224:NJQ262225 NTG262224:NTM262225 ODC262224:ODI262225 OMY262224:ONE262225 OWU262224:OXA262225 PGQ262224:PGW262225 PQM262224:PQS262225 QAI262224:QAO262225 QKE262224:QKK262225 QUA262224:QUG262225 RDW262224:REC262225 RNS262224:RNY262225 RXO262224:RXU262225 SHK262224:SHQ262225 SRG262224:SRM262225 TBC262224:TBI262225 TKY262224:TLE262225 TUU262224:TVA262225 UEQ262224:UEW262225 UOM262224:UOS262225 UYI262224:UYO262225 VIE262224:VIK262225 VSA262224:VSG262225 WBW262224:WCC262225 WLS262224:WLY262225 WVO262224:WVU262225 G327760:M327761 JC327760:JI327761 SY327760:TE327761 ACU327760:ADA327761 AMQ327760:AMW327761 AWM327760:AWS327761 BGI327760:BGO327761 BQE327760:BQK327761 CAA327760:CAG327761 CJW327760:CKC327761 CTS327760:CTY327761 DDO327760:DDU327761 DNK327760:DNQ327761 DXG327760:DXM327761 EHC327760:EHI327761 EQY327760:ERE327761 FAU327760:FBA327761 FKQ327760:FKW327761 FUM327760:FUS327761 GEI327760:GEO327761 GOE327760:GOK327761 GYA327760:GYG327761 HHW327760:HIC327761 HRS327760:HRY327761 IBO327760:IBU327761 ILK327760:ILQ327761 IVG327760:IVM327761 JFC327760:JFI327761 JOY327760:JPE327761 JYU327760:JZA327761 KIQ327760:KIW327761 KSM327760:KSS327761 LCI327760:LCO327761 LME327760:LMK327761 LWA327760:LWG327761 MFW327760:MGC327761 MPS327760:MPY327761 MZO327760:MZU327761 NJK327760:NJQ327761 NTG327760:NTM327761 ODC327760:ODI327761 OMY327760:ONE327761 OWU327760:OXA327761 PGQ327760:PGW327761 PQM327760:PQS327761 QAI327760:QAO327761 QKE327760:QKK327761 QUA327760:QUG327761 RDW327760:REC327761 RNS327760:RNY327761 RXO327760:RXU327761 SHK327760:SHQ327761 SRG327760:SRM327761 TBC327760:TBI327761 TKY327760:TLE327761 TUU327760:TVA327761 UEQ327760:UEW327761 UOM327760:UOS327761 UYI327760:UYO327761 VIE327760:VIK327761 VSA327760:VSG327761 WBW327760:WCC327761 WLS327760:WLY327761 WVO327760:WVU327761 G393296:M393297 JC393296:JI393297 SY393296:TE393297 ACU393296:ADA393297 AMQ393296:AMW393297 AWM393296:AWS393297 BGI393296:BGO393297 BQE393296:BQK393297 CAA393296:CAG393297 CJW393296:CKC393297 CTS393296:CTY393297 DDO393296:DDU393297 DNK393296:DNQ393297 DXG393296:DXM393297 EHC393296:EHI393297 EQY393296:ERE393297 FAU393296:FBA393297 FKQ393296:FKW393297 FUM393296:FUS393297 GEI393296:GEO393297 GOE393296:GOK393297 GYA393296:GYG393297 HHW393296:HIC393297 HRS393296:HRY393297 IBO393296:IBU393297 ILK393296:ILQ393297 IVG393296:IVM393297 JFC393296:JFI393297 JOY393296:JPE393297 JYU393296:JZA393297 KIQ393296:KIW393297 KSM393296:KSS393297 LCI393296:LCO393297 LME393296:LMK393297 LWA393296:LWG393297 MFW393296:MGC393297 MPS393296:MPY393297 MZO393296:MZU393297 NJK393296:NJQ393297 NTG393296:NTM393297 ODC393296:ODI393297 OMY393296:ONE393297 OWU393296:OXA393297 PGQ393296:PGW393297 PQM393296:PQS393297 QAI393296:QAO393297 QKE393296:QKK393297 QUA393296:QUG393297 RDW393296:REC393297 RNS393296:RNY393297 RXO393296:RXU393297 SHK393296:SHQ393297 SRG393296:SRM393297 TBC393296:TBI393297 TKY393296:TLE393297 TUU393296:TVA393297 UEQ393296:UEW393297 UOM393296:UOS393297 UYI393296:UYO393297 VIE393296:VIK393297 VSA393296:VSG393297 WBW393296:WCC393297 WLS393296:WLY393297 WVO393296:WVU393297 G458832:M458833 JC458832:JI458833 SY458832:TE458833 ACU458832:ADA458833 AMQ458832:AMW458833 AWM458832:AWS458833 BGI458832:BGO458833 BQE458832:BQK458833 CAA458832:CAG458833 CJW458832:CKC458833 CTS458832:CTY458833 DDO458832:DDU458833 DNK458832:DNQ458833 DXG458832:DXM458833 EHC458832:EHI458833 EQY458832:ERE458833 FAU458832:FBA458833 FKQ458832:FKW458833 FUM458832:FUS458833 GEI458832:GEO458833 GOE458832:GOK458833 GYA458832:GYG458833 HHW458832:HIC458833 HRS458832:HRY458833 IBO458832:IBU458833 ILK458832:ILQ458833 IVG458832:IVM458833 JFC458832:JFI458833 JOY458832:JPE458833 JYU458832:JZA458833 KIQ458832:KIW458833 KSM458832:KSS458833 LCI458832:LCO458833 LME458832:LMK458833 LWA458832:LWG458833 MFW458832:MGC458833 MPS458832:MPY458833 MZO458832:MZU458833 NJK458832:NJQ458833 NTG458832:NTM458833 ODC458832:ODI458833 OMY458832:ONE458833 OWU458832:OXA458833 PGQ458832:PGW458833 PQM458832:PQS458833 QAI458832:QAO458833 QKE458832:QKK458833 QUA458832:QUG458833 RDW458832:REC458833 RNS458832:RNY458833 RXO458832:RXU458833 SHK458832:SHQ458833 SRG458832:SRM458833 TBC458832:TBI458833 TKY458832:TLE458833 TUU458832:TVA458833 UEQ458832:UEW458833 UOM458832:UOS458833 UYI458832:UYO458833 VIE458832:VIK458833 VSA458832:VSG458833 WBW458832:WCC458833 WLS458832:WLY458833 WVO458832:WVU458833 G524368:M524369 JC524368:JI524369 SY524368:TE524369 ACU524368:ADA524369 AMQ524368:AMW524369 AWM524368:AWS524369 BGI524368:BGO524369 BQE524368:BQK524369 CAA524368:CAG524369 CJW524368:CKC524369 CTS524368:CTY524369 DDO524368:DDU524369 DNK524368:DNQ524369 DXG524368:DXM524369 EHC524368:EHI524369 EQY524368:ERE524369 FAU524368:FBA524369 FKQ524368:FKW524369 FUM524368:FUS524369 GEI524368:GEO524369 GOE524368:GOK524369 GYA524368:GYG524369 HHW524368:HIC524369 HRS524368:HRY524369 IBO524368:IBU524369 ILK524368:ILQ524369 IVG524368:IVM524369 JFC524368:JFI524369 JOY524368:JPE524369 JYU524368:JZA524369 KIQ524368:KIW524369 KSM524368:KSS524369 LCI524368:LCO524369 LME524368:LMK524369 LWA524368:LWG524369 MFW524368:MGC524369 MPS524368:MPY524369 MZO524368:MZU524369 NJK524368:NJQ524369 NTG524368:NTM524369 ODC524368:ODI524369 OMY524368:ONE524369 OWU524368:OXA524369 PGQ524368:PGW524369 PQM524368:PQS524369 QAI524368:QAO524369 QKE524368:QKK524369 QUA524368:QUG524369 RDW524368:REC524369 RNS524368:RNY524369 RXO524368:RXU524369 SHK524368:SHQ524369 SRG524368:SRM524369 TBC524368:TBI524369 TKY524368:TLE524369 TUU524368:TVA524369 UEQ524368:UEW524369 UOM524368:UOS524369 UYI524368:UYO524369 VIE524368:VIK524369 VSA524368:VSG524369 WBW524368:WCC524369 WLS524368:WLY524369 WVO524368:WVU524369 G589904:M589905 JC589904:JI589905 SY589904:TE589905 ACU589904:ADA589905 AMQ589904:AMW589905 AWM589904:AWS589905 BGI589904:BGO589905 BQE589904:BQK589905 CAA589904:CAG589905 CJW589904:CKC589905 CTS589904:CTY589905 DDO589904:DDU589905 DNK589904:DNQ589905 DXG589904:DXM589905 EHC589904:EHI589905 EQY589904:ERE589905 FAU589904:FBA589905 FKQ589904:FKW589905 FUM589904:FUS589905 GEI589904:GEO589905 GOE589904:GOK589905 GYA589904:GYG589905 HHW589904:HIC589905 HRS589904:HRY589905 IBO589904:IBU589905 ILK589904:ILQ589905 IVG589904:IVM589905 JFC589904:JFI589905 JOY589904:JPE589905 JYU589904:JZA589905 KIQ589904:KIW589905 KSM589904:KSS589905 LCI589904:LCO589905 LME589904:LMK589905 LWA589904:LWG589905 MFW589904:MGC589905 MPS589904:MPY589905 MZO589904:MZU589905 NJK589904:NJQ589905 NTG589904:NTM589905 ODC589904:ODI589905 OMY589904:ONE589905 OWU589904:OXA589905 PGQ589904:PGW589905 PQM589904:PQS589905 QAI589904:QAO589905 QKE589904:QKK589905 QUA589904:QUG589905 RDW589904:REC589905 RNS589904:RNY589905 RXO589904:RXU589905 SHK589904:SHQ589905 SRG589904:SRM589905 TBC589904:TBI589905 TKY589904:TLE589905 TUU589904:TVA589905 UEQ589904:UEW589905 UOM589904:UOS589905 UYI589904:UYO589905 VIE589904:VIK589905 VSA589904:VSG589905 WBW589904:WCC589905 WLS589904:WLY589905 WVO589904:WVU589905 G655440:M655441 JC655440:JI655441 SY655440:TE655441 ACU655440:ADA655441 AMQ655440:AMW655441 AWM655440:AWS655441 BGI655440:BGO655441 BQE655440:BQK655441 CAA655440:CAG655441 CJW655440:CKC655441 CTS655440:CTY655441 DDO655440:DDU655441 DNK655440:DNQ655441 DXG655440:DXM655441 EHC655440:EHI655441 EQY655440:ERE655441 FAU655440:FBA655441 FKQ655440:FKW655441 FUM655440:FUS655441 GEI655440:GEO655441 GOE655440:GOK655441 GYA655440:GYG655441 HHW655440:HIC655441 HRS655440:HRY655441 IBO655440:IBU655441 ILK655440:ILQ655441 IVG655440:IVM655441 JFC655440:JFI655441 JOY655440:JPE655441 JYU655440:JZA655441 KIQ655440:KIW655441 KSM655440:KSS655441 LCI655440:LCO655441 LME655440:LMK655441 LWA655440:LWG655441 MFW655440:MGC655441 MPS655440:MPY655441 MZO655440:MZU655441 NJK655440:NJQ655441 NTG655440:NTM655441 ODC655440:ODI655441 OMY655440:ONE655441 OWU655440:OXA655441 PGQ655440:PGW655441 PQM655440:PQS655441 QAI655440:QAO655441 QKE655440:QKK655441 QUA655440:QUG655441 RDW655440:REC655441 RNS655440:RNY655441 RXO655440:RXU655441 SHK655440:SHQ655441 SRG655440:SRM655441 TBC655440:TBI655441 TKY655440:TLE655441 TUU655440:TVA655441 UEQ655440:UEW655441 UOM655440:UOS655441 UYI655440:UYO655441 VIE655440:VIK655441 VSA655440:VSG655441 WBW655440:WCC655441 WLS655440:WLY655441 WVO655440:WVU655441 G720976:M720977 JC720976:JI720977 SY720976:TE720977 ACU720976:ADA720977 AMQ720976:AMW720977 AWM720976:AWS720977 BGI720976:BGO720977 BQE720976:BQK720977 CAA720976:CAG720977 CJW720976:CKC720977 CTS720976:CTY720977 DDO720976:DDU720977 DNK720976:DNQ720977 DXG720976:DXM720977 EHC720976:EHI720977 EQY720976:ERE720977 FAU720976:FBA720977 FKQ720976:FKW720977 FUM720976:FUS720977 GEI720976:GEO720977 GOE720976:GOK720977 GYA720976:GYG720977 HHW720976:HIC720977 HRS720976:HRY720977 IBO720976:IBU720977 ILK720976:ILQ720977 IVG720976:IVM720977 JFC720976:JFI720977 JOY720976:JPE720977 JYU720976:JZA720977 KIQ720976:KIW720977 KSM720976:KSS720977 LCI720976:LCO720977 LME720976:LMK720977 LWA720976:LWG720977 MFW720976:MGC720977 MPS720976:MPY720977 MZO720976:MZU720977 NJK720976:NJQ720977 NTG720976:NTM720977 ODC720976:ODI720977 OMY720976:ONE720977 OWU720976:OXA720977 PGQ720976:PGW720977 PQM720976:PQS720977 QAI720976:QAO720977 QKE720976:QKK720977 QUA720976:QUG720977 RDW720976:REC720977 RNS720976:RNY720977 RXO720976:RXU720977 SHK720976:SHQ720977 SRG720976:SRM720977 TBC720976:TBI720977 TKY720976:TLE720977 TUU720976:TVA720977 UEQ720976:UEW720977 UOM720976:UOS720977 UYI720976:UYO720977 VIE720976:VIK720977 VSA720976:VSG720977 WBW720976:WCC720977 WLS720976:WLY720977 WVO720976:WVU720977 G786512:M786513 JC786512:JI786513 SY786512:TE786513 ACU786512:ADA786513 AMQ786512:AMW786513 AWM786512:AWS786513 BGI786512:BGO786513 BQE786512:BQK786513 CAA786512:CAG786513 CJW786512:CKC786513 CTS786512:CTY786513 DDO786512:DDU786513 DNK786512:DNQ786513 DXG786512:DXM786513 EHC786512:EHI786513 EQY786512:ERE786513 FAU786512:FBA786513 FKQ786512:FKW786513 FUM786512:FUS786513 GEI786512:GEO786513 GOE786512:GOK786513 GYA786512:GYG786513 HHW786512:HIC786513 HRS786512:HRY786513 IBO786512:IBU786513 ILK786512:ILQ786513 IVG786512:IVM786513 JFC786512:JFI786513 JOY786512:JPE786513 JYU786512:JZA786513 KIQ786512:KIW786513 KSM786512:KSS786513 LCI786512:LCO786513 LME786512:LMK786513 LWA786512:LWG786513 MFW786512:MGC786513 MPS786512:MPY786513 MZO786512:MZU786513 NJK786512:NJQ786513 NTG786512:NTM786513 ODC786512:ODI786513 OMY786512:ONE786513 OWU786512:OXA786513 PGQ786512:PGW786513 PQM786512:PQS786513 QAI786512:QAO786513 QKE786512:QKK786513 QUA786512:QUG786513 RDW786512:REC786513 RNS786512:RNY786513 RXO786512:RXU786513 SHK786512:SHQ786513 SRG786512:SRM786513 TBC786512:TBI786513 TKY786512:TLE786513 TUU786512:TVA786513 UEQ786512:UEW786513 UOM786512:UOS786513 UYI786512:UYO786513 VIE786512:VIK786513 VSA786512:VSG786513 WBW786512:WCC786513 WLS786512:WLY786513 WVO786512:WVU786513 G852048:M852049 JC852048:JI852049 SY852048:TE852049 ACU852048:ADA852049 AMQ852048:AMW852049 AWM852048:AWS852049 BGI852048:BGO852049 BQE852048:BQK852049 CAA852048:CAG852049 CJW852048:CKC852049 CTS852048:CTY852049 DDO852048:DDU852049 DNK852048:DNQ852049 DXG852048:DXM852049 EHC852048:EHI852049 EQY852048:ERE852049 FAU852048:FBA852049 FKQ852048:FKW852049 FUM852048:FUS852049 GEI852048:GEO852049 GOE852048:GOK852049 GYA852048:GYG852049 HHW852048:HIC852049 HRS852048:HRY852049 IBO852048:IBU852049 ILK852048:ILQ852049 IVG852048:IVM852049 JFC852048:JFI852049 JOY852048:JPE852049 JYU852048:JZA852049 KIQ852048:KIW852049 KSM852048:KSS852049 LCI852048:LCO852049 LME852048:LMK852049 LWA852048:LWG852049 MFW852048:MGC852049 MPS852048:MPY852049 MZO852048:MZU852049 NJK852048:NJQ852049 NTG852048:NTM852049 ODC852048:ODI852049 OMY852048:ONE852049 OWU852048:OXA852049 PGQ852048:PGW852049 PQM852048:PQS852049 QAI852048:QAO852049 QKE852048:QKK852049 QUA852048:QUG852049 RDW852048:REC852049 RNS852048:RNY852049 RXO852048:RXU852049 SHK852048:SHQ852049 SRG852048:SRM852049 TBC852048:TBI852049 TKY852048:TLE852049 TUU852048:TVA852049 UEQ852048:UEW852049 UOM852048:UOS852049 UYI852048:UYO852049 VIE852048:VIK852049 VSA852048:VSG852049 WBW852048:WCC852049 WLS852048:WLY852049 WVO852048:WVU852049 G917584:M917585 JC917584:JI917585 SY917584:TE917585 ACU917584:ADA917585 AMQ917584:AMW917585 AWM917584:AWS917585 BGI917584:BGO917585 BQE917584:BQK917585 CAA917584:CAG917585 CJW917584:CKC917585 CTS917584:CTY917585 DDO917584:DDU917585 DNK917584:DNQ917585 DXG917584:DXM917585 EHC917584:EHI917585 EQY917584:ERE917585 FAU917584:FBA917585 FKQ917584:FKW917585 FUM917584:FUS917585 GEI917584:GEO917585 GOE917584:GOK917585 GYA917584:GYG917585 HHW917584:HIC917585 HRS917584:HRY917585 IBO917584:IBU917585 ILK917584:ILQ917585 IVG917584:IVM917585 JFC917584:JFI917585 JOY917584:JPE917585 JYU917584:JZA917585 KIQ917584:KIW917585 KSM917584:KSS917585 LCI917584:LCO917585 LME917584:LMK917585 LWA917584:LWG917585 MFW917584:MGC917585 MPS917584:MPY917585 MZO917584:MZU917585 NJK917584:NJQ917585 NTG917584:NTM917585 ODC917584:ODI917585 OMY917584:ONE917585 OWU917584:OXA917585 PGQ917584:PGW917585 PQM917584:PQS917585 QAI917584:QAO917585 QKE917584:QKK917585 QUA917584:QUG917585 RDW917584:REC917585 RNS917584:RNY917585 RXO917584:RXU917585 SHK917584:SHQ917585 SRG917584:SRM917585 TBC917584:TBI917585 TKY917584:TLE917585 TUU917584:TVA917585 UEQ917584:UEW917585 UOM917584:UOS917585 UYI917584:UYO917585 VIE917584:VIK917585 VSA917584:VSG917585 WBW917584:WCC917585 WLS917584:WLY917585 WVO917584:WVU917585 G983120:M983121 JC983120:JI983121 SY983120:TE983121 ACU983120:ADA983121 AMQ983120:AMW983121 AWM983120:AWS983121 BGI983120:BGO983121 BQE983120:BQK983121 CAA983120:CAG983121 CJW983120:CKC983121 CTS983120:CTY983121 DDO983120:DDU983121 DNK983120:DNQ983121 DXG983120:DXM983121 EHC983120:EHI983121 EQY983120:ERE983121 FAU983120:FBA983121 FKQ983120:FKW983121 FUM983120:FUS983121 GEI983120:GEO983121 GOE983120:GOK983121 GYA983120:GYG983121 HHW983120:HIC983121 HRS983120:HRY983121 IBO983120:IBU983121 ILK983120:ILQ983121 IVG983120:IVM983121 JFC983120:JFI983121 JOY983120:JPE983121 JYU983120:JZA983121 KIQ983120:KIW983121 KSM983120:KSS983121 LCI983120:LCO983121 LME983120:LMK983121 LWA983120:LWG983121 MFW983120:MGC983121 MPS983120:MPY983121 MZO983120:MZU983121 NJK983120:NJQ983121 NTG983120:NTM983121 ODC983120:ODI983121 OMY983120:ONE983121 OWU983120:OXA983121 PGQ983120:PGW983121 PQM983120:PQS983121 QAI983120:QAO983121 QKE983120:QKK983121 QUA983120:QUG983121 RDW983120:REC983121 RNS983120:RNY983121 RXO983120:RXU983121 SHK983120:SHQ983121 SRG983120:SRM983121 TBC983120:TBI983121 TKY983120:TLE983121 TUU983120:TVA983121 UEQ983120:UEW983121 UOM983120:UOS983121 UYI983120:UYO983121 VIE983120:VIK983121 VSA983120:VSG983121 WBW983120:WCC983121 WLS983120:WLY983121 WVO983120:WVU983121 O85:O99 JK85:JK99 TG85:TG99 ADC85:ADC99 AMY85:AMY99 AWU85:AWU99 BGQ85:BGQ99 BQM85:BQM99 CAI85:CAI99 CKE85:CKE99 CUA85:CUA99 DDW85:DDW99 DNS85:DNS99 DXO85:DXO99 EHK85:EHK99 ERG85:ERG99 FBC85:FBC99 FKY85:FKY99 FUU85:FUU99 GEQ85:GEQ99 GOM85:GOM99 GYI85:GYI99 HIE85:HIE99 HSA85:HSA99 IBW85:IBW99 ILS85:ILS99 IVO85:IVO99 JFK85:JFK99 JPG85:JPG99 JZC85:JZC99 KIY85:KIY99 KSU85:KSU99 LCQ85:LCQ99 LMM85:LMM99 LWI85:LWI99 MGE85:MGE99 MQA85:MQA99 MZW85:MZW99 NJS85:NJS99 NTO85:NTO99 ODK85:ODK99 ONG85:ONG99 OXC85:OXC99 PGY85:PGY99 PQU85:PQU99 QAQ85:QAQ99 QKM85:QKM99 QUI85:QUI99 REE85:REE99 ROA85:ROA99 RXW85:RXW99 SHS85:SHS99 SRO85:SRO99 TBK85:TBK99 TLG85:TLG99 TVC85:TVC99 UEY85:UEY99 UOU85:UOU99 UYQ85:UYQ99 VIM85:VIM99 VSI85:VSI99 WCE85:WCE99 WMA85:WMA99 WVW85:WVW99 O65625:O65636 JK65625:JK65636 TG65625:TG65636 ADC65625:ADC65636 AMY65625:AMY65636 AWU65625:AWU65636 BGQ65625:BGQ65636 BQM65625:BQM65636 CAI65625:CAI65636 CKE65625:CKE65636 CUA65625:CUA65636 DDW65625:DDW65636 DNS65625:DNS65636 DXO65625:DXO65636 EHK65625:EHK65636 ERG65625:ERG65636 FBC65625:FBC65636 FKY65625:FKY65636 FUU65625:FUU65636 GEQ65625:GEQ65636 GOM65625:GOM65636 GYI65625:GYI65636 HIE65625:HIE65636 HSA65625:HSA65636 IBW65625:IBW65636 ILS65625:ILS65636 IVO65625:IVO65636 JFK65625:JFK65636 JPG65625:JPG65636 JZC65625:JZC65636 KIY65625:KIY65636 KSU65625:KSU65636 LCQ65625:LCQ65636 LMM65625:LMM65636 LWI65625:LWI65636 MGE65625:MGE65636 MQA65625:MQA65636 MZW65625:MZW65636 NJS65625:NJS65636 NTO65625:NTO65636 ODK65625:ODK65636 ONG65625:ONG65636 OXC65625:OXC65636 PGY65625:PGY65636 PQU65625:PQU65636 QAQ65625:QAQ65636 QKM65625:QKM65636 QUI65625:QUI65636 REE65625:REE65636 ROA65625:ROA65636 RXW65625:RXW65636 SHS65625:SHS65636 SRO65625:SRO65636 TBK65625:TBK65636 TLG65625:TLG65636 TVC65625:TVC65636 UEY65625:UEY65636 UOU65625:UOU65636 UYQ65625:UYQ65636 VIM65625:VIM65636 VSI65625:VSI65636 WCE65625:WCE65636 WMA65625:WMA65636 WVW65625:WVW65636 O131161:O131172 JK131161:JK131172 TG131161:TG131172 ADC131161:ADC131172 AMY131161:AMY131172 AWU131161:AWU131172 BGQ131161:BGQ131172 BQM131161:BQM131172 CAI131161:CAI131172 CKE131161:CKE131172 CUA131161:CUA131172 DDW131161:DDW131172 DNS131161:DNS131172 DXO131161:DXO131172 EHK131161:EHK131172 ERG131161:ERG131172 FBC131161:FBC131172 FKY131161:FKY131172 FUU131161:FUU131172 GEQ131161:GEQ131172 GOM131161:GOM131172 GYI131161:GYI131172 HIE131161:HIE131172 HSA131161:HSA131172 IBW131161:IBW131172 ILS131161:ILS131172 IVO131161:IVO131172 JFK131161:JFK131172 JPG131161:JPG131172 JZC131161:JZC131172 KIY131161:KIY131172 KSU131161:KSU131172 LCQ131161:LCQ131172 LMM131161:LMM131172 LWI131161:LWI131172 MGE131161:MGE131172 MQA131161:MQA131172 MZW131161:MZW131172 NJS131161:NJS131172 NTO131161:NTO131172 ODK131161:ODK131172 ONG131161:ONG131172 OXC131161:OXC131172 PGY131161:PGY131172 PQU131161:PQU131172 QAQ131161:QAQ131172 QKM131161:QKM131172 QUI131161:QUI131172 REE131161:REE131172 ROA131161:ROA131172 RXW131161:RXW131172 SHS131161:SHS131172 SRO131161:SRO131172 TBK131161:TBK131172 TLG131161:TLG131172 TVC131161:TVC131172 UEY131161:UEY131172 UOU131161:UOU131172 UYQ131161:UYQ131172 VIM131161:VIM131172 VSI131161:VSI131172 WCE131161:WCE131172 WMA131161:WMA131172 WVW131161:WVW131172 O196697:O196708 JK196697:JK196708 TG196697:TG196708 ADC196697:ADC196708 AMY196697:AMY196708 AWU196697:AWU196708 BGQ196697:BGQ196708 BQM196697:BQM196708 CAI196697:CAI196708 CKE196697:CKE196708 CUA196697:CUA196708 DDW196697:DDW196708 DNS196697:DNS196708 DXO196697:DXO196708 EHK196697:EHK196708 ERG196697:ERG196708 FBC196697:FBC196708 FKY196697:FKY196708 FUU196697:FUU196708 GEQ196697:GEQ196708 GOM196697:GOM196708 GYI196697:GYI196708 HIE196697:HIE196708 HSA196697:HSA196708 IBW196697:IBW196708 ILS196697:ILS196708 IVO196697:IVO196708 JFK196697:JFK196708 JPG196697:JPG196708 JZC196697:JZC196708 KIY196697:KIY196708 KSU196697:KSU196708 LCQ196697:LCQ196708 LMM196697:LMM196708 LWI196697:LWI196708 MGE196697:MGE196708 MQA196697:MQA196708 MZW196697:MZW196708 NJS196697:NJS196708 NTO196697:NTO196708 ODK196697:ODK196708 ONG196697:ONG196708 OXC196697:OXC196708 PGY196697:PGY196708 PQU196697:PQU196708 QAQ196697:QAQ196708 QKM196697:QKM196708 QUI196697:QUI196708 REE196697:REE196708 ROA196697:ROA196708 RXW196697:RXW196708 SHS196697:SHS196708 SRO196697:SRO196708 TBK196697:TBK196708 TLG196697:TLG196708 TVC196697:TVC196708 UEY196697:UEY196708 UOU196697:UOU196708 UYQ196697:UYQ196708 VIM196697:VIM196708 VSI196697:VSI196708 WCE196697:WCE196708 WMA196697:WMA196708 WVW196697:WVW196708 O262233:O262244 JK262233:JK262244 TG262233:TG262244 ADC262233:ADC262244 AMY262233:AMY262244 AWU262233:AWU262244 BGQ262233:BGQ262244 BQM262233:BQM262244 CAI262233:CAI262244 CKE262233:CKE262244 CUA262233:CUA262244 DDW262233:DDW262244 DNS262233:DNS262244 DXO262233:DXO262244 EHK262233:EHK262244 ERG262233:ERG262244 FBC262233:FBC262244 FKY262233:FKY262244 FUU262233:FUU262244 GEQ262233:GEQ262244 GOM262233:GOM262244 GYI262233:GYI262244 HIE262233:HIE262244 HSA262233:HSA262244 IBW262233:IBW262244 ILS262233:ILS262244 IVO262233:IVO262244 JFK262233:JFK262244 JPG262233:JPG262244 JZC262233:JZC262244 KIY262233:KIY262244 KSU262233:KSU262244 LCQ262233:LCQ262244 LMM262233:LMM262244 LWI262233:LWI262244 MGE262233:MGE262244 MQA262233:MQA262244 MZW262233:MZW262244 NJS262233:NJS262244 NTO262233:NTO262244 ODK262233:ODK262244 ONG262233:ONG262244 OXC262233:OXC262244 PGY262233:PGY262244 PQU262233:PQU262244 QAQ262233:QAQ262244 QKM262233:QKM262244 QUI262233:QUI262244 REE262233:REE262244 ROA262233:ROA262244 RXW262233:RXW262244 SHS262233:SHS262244 SRO262233:SRO262244 TBK262233:TBK262244 TLG262233:TLG262244 TVC262233:TVC262244 UEY262233:UEY262244 UOU262233:UOU262244 UYQ262233:UYQ262244 VIM262233:VIM262244 VSI262233:VSI262244 WCE262233:WCE262244 WMA262233:WMA262244 WVW262233:WVW262244 O327769:O327780 JK327769:JK327780 TG327769:TG327780 ADC327769:ADC327780 AMY327769:AMY327780 AWU327769:AWU327780 BGQ327769:BGQ327780 BQM327769:BQM327780 CAI327769:CAI327780 CKE327769:CKE327780 CUA327769:CUA327780 DDW327769:DDW327780 DNS327769:DNS327780 DXO327769:DXO327780 EHK327769:EHK327780 ERG327769:ERG327780 FBC327769:FBC327780 FKY327769:FKY327780 FUU327769:FUU327780 GEQ327769:GEQ327780 GOM327769:GOM327780 GYI327769:GYI327780 HIE327769:HIE327780 HSA327769:HSA327780 IBW327769:IBW327780 ILS327769:ILS327780 IVO327769:IVO327780 JFK327769:JFK327780 JPG327769:JPG327780 JZC327769:JZC327780 KIY327769:KIY327780 KSU327769:KSU327780 LCQ327769:LCQ327780 LMM327769:LMM327780 LWI327769:LWI327780 MGE327769:MGE327780 MQA327769:MQA327780 MZW327769:MZW327780 NJS327769:NJS327780 NTO327769:NTO327780 ODK327769:ODK327780 ONG327769:ONG327780 OXC327769:OXC327780 PGY327769:PGY327780 PQU327769:PQU327780 QAQ327769:QAQ327780 QKM327769:QKM327780 QUI327769:QUI327780 REE327769:REE327780 ROA327769:ROA327780 RXW327769:RXW327780 SHS327769:SHS327780 SRO327769:SRO327780 TBK327769:TBK327780 TLG327769:TLG327780 TVC327769:TVC327780 UEY327769:UEY327780 UOU327769:UOU327780 UYQ327769:UYQ327780 VIM327769:VIM327780 VSI327769:VSI327780 WCE327769:WCE327780 WMA327769:WMA327780 WVW327769:WVW327780 O393305:O393316 JK393305:JK393316 TG393305:TG393316 ADC393305:ADC393316 AMY393305:AMY393316 AWU393305:AWU393316 BGQ393305:BGQ393316 BQM393305:BQM393316 CAI393305:CAI393316 CKE393305:CKE393316 CUA393305:CUA393316 DDW393305:DDW393316 DNS393305:DNS393316 DXO393305:DXO393316 EHK393305:EHK393316 ERG393305:ERG393316 FBC393305:FBC393316 FKY393305:FKY393316 FUU393305:FUU393316 GEQ393305:GEQ393316 GOM393305:GOM393316 GYI393305:GYI393316 HIE393305:HIE393316 HSA393305:HSA393316 IBW393305:IBW393316 ILS393305:ILS393316 IVO393305:IVO393316 JFK393305:JFK393316 JPG393305:JPG393316 JZC393305:JZC393316 KIY393305:KIY393316 KSU393305:KSU393316 LCQ393305:LCQ393316 LMM393305:LMM393316 LWI393305:LWI393316 MGE393305:MGE393316 MQA393305:MQA393316 MZW393305:MZW393316 NJS393305:NJS393316 NTO393305:NTO393316 ODK393305:ODK393316 ONG393305:ONG393316 OXC393305:OXC393316 PGY393305:PGY393316 PQU393305:PQU393316 QAQ393305:QAQ393316 QKM393305:QKM393316 QUI393305:QUI393316 REE393305:REE393316 ROA393305:ROA393316 RXW393305:RXW393316 SHS393305:SHS393316 SRO393305:SRO393316 TBK393305:TBK393316 TLG393305:TLG393316 TVC393305:TVC393316 UEY393305:UEY393316 UOU393305:UOU393316 UYQ393305:UYQ393316 VIM393305:VIM393316 VSI393305:VSI393316 WCE393305:WCE393316 WMA393305:WMA393316 WVW393305:WVW393316 O458841:O458852 JK458841:JK458852 TG458841:TG458852 ADC458841:ADC458852 AMY458841:AMY458852 AWU458841:AWU458852 BGQ458841:BGQ458852 BQM458841:BQM458852 CAI458841:CAI458852 CKE458841:CKE458852 CUA458841:CUA458852 DDW458841:DDW458852 DNS458841:DNS458852 DXO458841:DXO458852 EHK458841:EHK458852 ERG458841:ERG458852 FBC458841:FBC458852 FKY458841:FKY458852 FUU458841:FUU458852 GEQ458841:GEQ458852 GOM458841:GOM458852 GYI458841:GYI458852 HIE458841:HIE458852 HSA458841:HSA458852 IBW458841:IBW458852 ILS458841:ILS458852 IVO458841:IVO458852 JFK458841:JFK458852 JPG458841:JPG458852 JZC458841:JZC458852 KIY458841:KIY458852 KSU458841:KSU458852 LCQ458841:LCQ458852 LMM458841:LMM458852 LWI458841:LWI458852 MGE458841:MGE458852 MQA458841:MQA458852 MZW458841:MZW458852 NJS458841:NJS458852 NTO458841:NTO458852 ODK458841:ODK458852 ONG458841:ONG458852 OXC458841:OXC458852 PGY458841:PGY458852 PQU458841:PQU458852 QAQ458841:QAQ458852 QKM458841:QKM458852 QUI458841:QUI458852 REE458841:REE458852 ROA458841:ROA458852 RXW458841:RXW458852 SHS458841:SHS458852 SRO458841:SRO458852 TBK458841:TBK458852 TLG458841:TLG458852 TVC458841:TVC458852 UEY458841:UEY458852 UOU458841:UOU458852 UYQ458841:UYQ458852 VIM458841:VIM458852 VSI458841:VSI458852 WCE458841:WCE458852 WMA458841:WMA458852 WVW458841:WVW458852 O524377:O524388 JK524377:JK524388 TG524377:TG524388 ADC524377:ADC524388 AMY524377:AMY524388 AWU524377:AWU524388 BGQ524377:BGQ524388 BQM524377:BQM524388 CAI524377:CAI524388 CKE524377:CKE524388 CUA524377:CUA524388 DDW524377:DDW524388 DNS524377:DNS524388 DXO524377:DXO524388 EHK524377:EHK524388 ERG524377:ERG524388 FBC524377:FBC524388 FKY524377:FKY524388 FUU524377:FUU524388 GEQ524377:GEQ524388 GOM524377:GOM524388 GYI524377:GYI524388 HIE524377:HIE524388 HSA524377:HSA524388 IBW524377:IBW524388 ILS524377:ILS524388 IVO524377:IVO524388 JFK524377:JFK524388 JPG524377:JPG524388 JZC524377:JZC524388 KIY524377:KIY524388 KSU524377:KSU524388 LCQ524377:LCQ524388 LMM524377:LMM524388 LWI524377:LWI524388 MGE524377:MGE524388 MQA524377:MQA524388 MZW524377:MZW524388 NJS524377:NJS524388 NTO524377:NTO524388 ODK524377:ODK524388 ONG524377:ONG524388 OXC524377:OXC524388 PGY524377:PGY524388 PQU524377:PQU524388 QAQ524377:QAQ524388 QKM524377:QKM524388 QUI524377:QUI524388 REE524377:REE524388 ROA524377:ROA524388 RXW524377:RXW524388 SHS524377:SHS524388 SRO524377:SRO524388 TBK524377:TBK524388 TLG524377:TLG524388 TVC524377:TVC524388 UEY524377:UEY524388 UOU524377:UOU524388 UYQ524377:UYQ524388 VIM524377:VIM524388 VSI524377:VSI524388 WCE524377:WCE524388 WMA524377:WMA524388 WVW524377:WVW524388 O589913:O589924 JK589913:JK589924 TG589913:TG589924 ADC589913:ADC589924 AMY589913:AMY589924 AWU589913:AWU589924 BGQ589913:BGQ589924 BQM589913:BQM589924 CAI589913:CAI589924 CKE589913:CKE589924 CUA589913:CUA589924 DDW589913:DDW589924 DNS589913:DNS589924 DXO589913:DXO589924 EHK589913:EHK589924 ERG589913:ERG589924 FBC589913:FBC589924 FKY589913:FKY589924 FUU589913:FUU589924 GEQ589913:GEQ589924 GOM589913:GOM589924 GYI589913:GYI589924 HIE589913:HIE589924 HSA589913:HSA589924 IBW589913:IBW589924 ILS589913:ILS589924 IVO589913:IVO589924 JFK589913:JFK589924 JPG589913:JPG589924 JZC589913:JZC589924 KIY589913:KIY589924 KSU589913:KSU589924 LCQ589913:LCQ589924 LMM589913:LMM589924 LWI589913:LWI589924 MGE589913:MGE589924 MQA589913:MQA589924 MZW589913:MZW589924 NJS589913:NJS589924 NTO589913:NTO589924 ODK589913:ODK589924 ONG589913:ONG589924 OXC589913:OXC589924 PGY589913:PGY589924 PQU589913:PQU589924 QAQ589913:QAQ589924 QKM589913:QKM589924 QUI589913:QUI589924 REE589913:REE589924 ROA589913:ROA589924 RXW589913:RXW589924 SHS589913:SHS589924 SRO589913:SRO589924 TBK589913:TBK589924 TLG589913:TLG589924 TVC589913:TVC589924 UEY589913:UEY589924 UOU589913:UOU589924 UYQ589913:UYQ589924 VIM589913:VIM589924 VSI589913:VSI589924 WCE589913:WCE589924 WMA589913:WMA589924 WVW589913:WVW589924 O655449:O655460 JK655449:JK655460 TG655449:TG655460 ADC655449:ADC655460 AMY655449:AMY655460 AWU655449:AWU655460 BGQ655449:BGQ655460 BQM655449:BQM655460 CAI655449:CAI655460 CKE655449:CKE655460 CUA655449:CUA655460 DDW655449:DDW655460 DNS655449:DNS655460 DXO655449:DXO655460 EHK655449:EHK655460 ERG655449:ERG655460 FBC655449:FBC655460 FKY655449:FKY655460 FUU655449:FUU655460 GEQ655449:GEQ655460 GOM655449:GOM655460 GYI655449:GYI655460 HIE655449:HIE655460 HSA655449:HSA655460 IBW655449:IBW655460 ILS655449:ILS655460 IVO655449:IVO655460 JFK655449:JFK655460 JPG655449:JPG655460 JZC655449:JZC655460 KIY655449:KIY655460 KSU655449:KSU655460 LCQ655449:LCQ655460 LMM655449:LMM655460 LWI655449:LWI655460 MGE655449:MGE655460 MQA655449:MQA655460 MZW655449:MZW655460 NJS655449:NJS655460 NTO655449:NTO655460 ODK655449:ODK655460 ONG655449:ONG655460 OXC655449:OXC655460 PGY655449:PGY655460 PQU655449:PQU655460 QAQ655449:QAQ655460 QKM655449:QKM655460 QUI655449:QUI655460 REE655449:REE655460 ROA655449:ROA655460 RXW655449:RXW655460 SHS655449:SHS655460 SRO655449:SRO655460 TBK655449:TBK655460 TLG655449:TLG655460 TVC655449:TVC655460 UEY655449:UEY655460 UOU655449:UOU655460 UYQ655449:UYQ655460 VIM655449:VIM655460 VSI655449:VSI655460 WCE655449:WCE655460 WMA655449:WMA655460 WVW655449:WVW655460 O720985:O720996 JK720985:JK720996 TG720985:TG720996 ADC720985:ADC720996 AMY720985:AMY720996 AWU720985:AWU720996 BGQ720985:BGQ720996 BQM720985:BQM720996 CAI720985:CAI720996 CKE720985:CKE720996 CUA720985:CUA720996 DDW720985:DDW720996 DNS720985:DNS720996 DXO720985:DXO720996 EHK720985:EHK720996 ERG720985:ERG720996 FBC720985:FBC720996 FKY720985:FKY720996 FUU720985:FUU720996 GEQ720985:GEQ720996 GOM720985:GOM720996 GYI720985:GYI720996 HIE720985:HIE720996 HSA720985:HSA720996 IBW720985:IBW720996 ILS720985:ILS720996 IVO720985:IVO720996 JFK720985:JFK720996 JPG720985:JPG720996 JZC720985:JZC720996 KIY720985:KIY720996 KSU720985:KSU720996 LCQ720985:LCQ720996 LMM720985:LMM720996 LWI720985:LWI720996 MGE720985:MGE720996 MQA720985:MQA720996 MZW720985:MZW720996 NJS720985:NJS720996 NTO720985:NTO720996 ODK720985:ODK720996 ONG720985:ONG720996 OXC720985:OXC720996 PGY720985:PGY720996 PQU720985:PQU720996 QAQ720985:QAQ720996 QKM720985:QKM720996 QUI720985:QUI720996 REE720985:REE720996 ROA720985:ROA720996 RXW720985:RXW720996 SHS720985:SHS720996 SRO720985:SRO720996 TBK720985:TBK720996 TLG720985:TLG720996 TVC720985:TVC720996 UEY720985:UEY720996 UOU720985:UOU720996 UYQ720985:UYQ720996 VIM720985:VIM720996 VSI720985:VSI720996 WCE720985:WCE720996 WMA720985:WMA720996 WVW720985:WVW720996 O786521:O786532 JK786521:JK786532 TG786521:TG786532 ADC786521:ADC786532 AMY786521:AMY786532 AWU786521:AWU786532 BGQ786521:BGQ786532 BQM786521:BQM786532 CAI786521:CAI786532 CKE786521:CKE786532 CUA786521:CUA786532 DDW786521:DDW786532 DNS786521:DNS786532 DXO786521:DXO786532 EHK786521:EHK786532 ERG786521:ERG786532 FBC786521:FBC786532 FKY786521:FKY786532 FUU786521:FUU786532 GEQ786521:GEQ786532 GOM786521:GOM786532 GYI786521:GYI786532 HIE786521:HIE786532 HSA786521:HSA786532 IBW786521:IBW786532 ILS786521:ILS786532 IVO786521:IVO786532 JFK786521:JFK786532 JPG786521:JPG786532 JZC786521:JZC786532 KIY786521:KIY786532 KSU786521:KSU786532 LCQ786521:LCQ786532 LMM786521:LMM786532 LWI786521:LWI786532 MGE786521:MGE786532 MQA786521:MQA786532 MZW786521:MZW786532 NJS786521:NJS786532 NTO786521:NTO786532 ODK786521:ODK786532 ONG786521:ONG786532 OXC786521:OXC786532 PGY786521:PGY786532 PQU786521:PQU786532 QAQ786521:QAQ786532 QKM786521:QKM786532 QUI786521:QUI786532 REE786521:REE786532 ROA786521:ROA786532 RXW786521:RXW786532 SHS786521:SHS786532 SRO786521:SRO786532 TBK786521:TBK786532 TLG786521:TLG786532 TVC786521:TVC786532 UEY786521:UEY786532 UOU786521:UOU786532 UYQ786521:UYQ786532 VIM786521:VIM786532 VSI786521:VSI786532 WCE786521:WCE786532 WMA786521:WMA786532 WVW786521:WVW786532 O852057:O852068 JK852057:JK852068 TG852057:TG852068 ADC852057:ADC852068 AMY852057:AMY852068 AWU852057:AWU852068 BGQ852057:BGQ852068 BQM852057:BQM852068 CAI852057:CAI852068 CKE852057:CKE852068 CUA852057:CUA852068 DDW852057:DDW852068 DNS852057:DNS852068 DXO852057:DXO852068 EHK852057:EHK852068 ERG852057:ERG852068 FBC852057:FBC852068 FKY852057:FKY852068 FUU852057:FUU852068 GEQ852057:GEQ852068 GOM852057:GOM852068 GYI852057:GYI852068 HIE852057:HIE852068 HSA852057:HSA852068 IBW852057:IBW852068 ILS852057:ILS852068 IVO852057:IVO852068 JFK852057:JFK852068 JPG852057:JPG852068 JZC852057:JZC852068 KIY852057:KIY852068 KSU852057:KSU852068 LCQ852057:LCQ852068 LMM852057:LMM852068 LWI852057:LWI852068 MGE852057:MGE852068 MQA852057:MQA852068 MZW852057:MZW852068 NJS852057:NJS852068 NTO852057:NTO852068 ODK852057:ODK852068 ONG852057:ONG852068 OXC852057:OXC852068 PGY852057:PGY852068 PQU852057:PQU852068 QAQ852057:QAQ852068 QKM852057:QKM852068 QUI852057:QUI852068 REE852057:REE852068 ROA852057:ROA852068 RXW852057:RXW852068 SHS852057:SHS852068 SRO852057:SRO852068 TBK852057:TBK852068 TLG852057:TLG852068 TVC852057:TVC852068 UEY852057:UEY852068 UOU852057:UOU852068 UYQ852057:UYQ852068 VIM852057:VIM852068 VSI852057:VSI852068 WCE852057:WCE852068 WMA852057:WMA852068 WVW852057:WVW852068 O917593:O917604 JK917593:JK917604 TG917593:TG917604 ADC917593:ADC917604 AMY917593:AMY917604 AWU917593:AWU917604 BGQ917593:BGQ917604 BQM917593:BQM917604 CAI917593:CAI917604 CKE917593:CKE917604 CUA917593:CUA917604 DDW917593:DDW917604 DNS917593:DNS917604 DXO917593:DXO917604 EHK917593:EHK917604 ERG917593:ERG917604 FBC917593:FBC917604 FKY917593:FKY917604 FUU917593:FUU917604 GEQ917593:GEQ917604 GOM917593:GOM917604 GYI917593:GYI917604 HIE917593:HIE917604 HSA917593:HSA917604 IBW917593:IBW917604 ILS917593:ILS917604 IVO917593:IVO917604 JFK917593:JFK917604 JPG917593:JPG917604 JZC917593:JZC917604 KIY917593:KIY917604 KSU917593:KSU917604 LCQ917593:LCQ917604 LMM917593:LMM917604 LWI917593:LWI917604 MGE917593:MGE917604 MQA917593:MQA917604 MZW917593:MZW917604 NJS917593:NJS917604 NTO917593:NTO917604 ODK917593:ODK917604 ONG917593:ONG917604 OXC917593:OXC917604 PGY917593:PGY917604 PQU917593:PQU917604 QAQ917593:QAQ917604 QKM917593:QKM917604 QUI917593:QUI917604 REE917593:REE917604 ROA917593:ROA917604 RXW917593:RXW917604 SHS917593:SHS917604 SRO917593:SRO917604 TBK917593:TBK917604 TLG917593:TLG917604 TVC917593:TVC917604 UEY917593:UEY917604 UOU917593:UOU917604 UYQ917593:UYQ917604 VIM917593:VIM917604 VSI917593:VSI917604 WCE917593:WCE917604 WMA917593:WMA917604 WVW917593:WVW917604 O983129:O983140 JK983129:JK983140 TG983129:TG983140 ADC983129:ADC983140 AMY983129:AMY983140 AWU983129:AWU983140 BGQ983129:BGQ983140 BQM983129:BQM983140 CAI983129:CAI983140 CKE983129:CKE983140 CUA983129:CUA983140 DDW983129:DDW983140 DNS983129:DNS983140 DXO983129:DXO983140 EHK983129:EHK983140 ERG983129:ERG983140 FBC983129:FBC983140 FKY983129:FKY983140 FUU983129:FUU983140 GEQ983129:GEQ983140 GOM983129:GOM983140 GYI983129:GYI983140 HIE983129:HIE983140 HSA983129:HSA983140 IBW983129:IBW983140 ILS983129:ILS983140 IVO983129:IVO983140 JFK983129:JFK983140 JPG983129:JPG983140 JZC983129:JZC983140 KIY983129:KIY983140 KSU983129:KSU983140 LCQ983129:LCQ983140 LMM983129:LMM983140 LWI983129:LWI983140 MGE983129:MGE983140 MQA983129:MQA983140 MZW983129:MZW983140 NJS983129:NJS983140 NTO983129:NTO983140 ODK983129:ODK983140 ONG983129:ONG983140 OXC983129:OXC983140 PGY983129:PGY983140 PQU983129:PQU983140 QAQ983129:QAQ983140 QKM983129:QKM983140 QUI983129:QUI983140 REE983129:REE983140 ROA983129:ROA983140 RXW983129:RXW983140 SHS983129:SHS983140 SRO983129:SRO983140 TBK983129:TBK983140 TLG983129:TLG983140 TVC983129:TVC983140 UEY983129:UEY983140 UOU983129:UOU983140 UYQ983129:UYQ983140 VIM983129:VIM983140 VSI983129:VSI983140 WCE983129:WCE983140 WMA983129:WMA983140 WVW983129:WVW983140 G44 JJ68:JJ70 TF68:TF70 ADB68:ADB70 AMX68:AMX70 AWT68:AWT70 BGP68:BGP70 BQL68:BQL70 CAH68:CAH70 CKD68:CKD70 CTZ68:CTZ70 DDV68:DDV70 DNR68:DNR70 DXN68:DXN70 EHJ68:EHJ70 ERF68:ERF70 FBB68:FBB70 FKX68:FKX70 FUT68:FUT70 GEP68:GEP70 GOL68:GOL70 GYH68:GYH70 HID68:HID70 HRZ68:HRZ70 IBV68:IBV70 ILR68:ILR70 IVN68:IVN70 JFJ68:JFJ70 JPF68:JPF70 JZB68:JZB70 KIX68:KIX70 KST68:KST70 LCP68:LCP70 LML68:LML70 LWH68:LWH70 MGD68:MGD70 MPZ68:MPZ70 MZV68:MZV70 NJR68:NJR70 NTN68:NTN70 ODJ68:ODJ70 ONF68:ONF70 OXB68:OXB70 PGX68:PGX70 PQT68:PQT70 QAP68:QAP70 QKL68:QKL70 QUH68:QUH70 RED68:RED70 RNZ68:RNZ70 RXV68:RXV70 SHR68:SHR70 SRN68:SRN70 TBJ68:TBJ70 TLF68:TLF70 TVB68:TVB70 UEX68:UEX70 UOT68:UOT70 UYP68:UYP70 VIL68:VIL70 VSH68:VSH70 WCD68:WCD70 WLZ68:WLZ70 WVV68:WVV70 N65610:N65611 JJ65610:JJ65611 TF65610:TF65611 ADB65610:ADB65611 AMX65610:AMX65611 AWT65610:AWT65611 BGP65610:BGP65611 BQL65610:BQL65611 CAH65610:CAH65611 CKD65610:CKD65611 CTZ65610:CTZ65611 DDV65610:DDV65611 DNR65610:DNR65611 DXN65610:DXN65611 EHJ65610:EHJ65611 ERF65610:ERF65611 FBB65610:FBB65611 FKX65610:FKX65611 FUT65610:FUT65611 GEP65610:GEP65611 GOL65610:GOL65611 GYH65610:GYH65611 HID65610:HID65611 HRZ65610:HRZ65611 IBV65610:IBV65611 ILR65610:ILR65611 IVN65610:IVN65611 JFJ65610:JFJ65611 JPF65610:JPF65611 JZB65610:JZB65611 KIX65610:KIX65611 KST65610:KST65611 LCP65610:LCP65611 LML65610:LML65611 LWH65610:LWH65611 MGD65610:MGD65611 MPZ65610:MPZ65611 MZV65610:MZV65611 NJR65610:NJR65611 NTN65610:NTN65611 ODJ65610:ODJ65611 ONF65610:ONF65611 OXB65610:OXB65611 PGX65610:PGX65611 PQT65610:PQT65611 QAP65610:QAP65611 QKL65610:QKL65611 QUH65610:QUH65611 RED65610:RED65611 RNZ65610:RNZ65611 RXV65610:RXV65611 SHR65610:SHR65611 SRN65610:SRN65611 TBJ65610:TBJ65611 TLF65610:TLF65611 TVB65610:TVB65611 UEX65610:UEX65611 UOT65610:UOT65611 UYP65610:UYP65611 VIL65610:VIL65611 VSH65610:VSH65611 WCD65610:WCD65611 WLZ65610:WLZ65611 WVV65610:WVV65611 N131146:N131147 JJ131146:JJ131147 TF131146:TF131147 ADB131146:ADB131147 AMX131146:AMX131147 AWT131146:AWT131147 BGP131146:BGP131147 BQL131146:BQL131147 CAH131146:CAH131147 CKD131146:CKD131147 CTZ131146:CTZ131147 DDV131146:DDV131147 DNR131146:DNR131147 DXN131146:DXN131147 EHJ131146:EHJ131147 ERF131146:ERF131147 FBB131146:FBB131147 FKX131146:FKX131147 FUT131146:FUT131147 GEP131146:GEP131147 GOL131146:GOL131147 GYH131146:GYH131147 HID131146:HID131147 HRZ131146:HRZ131147 IBV131146:IBV131147 ILR131146:ILR131147 IVN131146:IVN131147 JFJ131146:JFJ131147 JPF131146:JPF131147 JZB131146:JZB131147 KIX131146:KIX131147 KST131146:KST131147 LCP131146:LCP131147 LML131146:LML131147 LWH131146:LWH131147 MGD131146:MGD131147 MPZ131146:MPZ131147 MZV131146:MZV131147 NJR131146:NJR131147 NTN131146:NTN131147 ODJ131146:ODJ131147 ONF131146:ONF131147 OXB131146:OXB131147 PGX131146:PGX131147 PQT131146:PQT131147 QAP131146:QAP131147 QKL131146:QKL131147 QUH131146:QUH131147 RED131146:RED131147 RNZ131146:RNZ131147 RXV131146:RXV131147 SHR131146:SHR131147 SRN131146:SRN131147 TBJ131146:TBJ131147 TLF131146:TLF131147 TVB131146:TVB131147 UEX131146:UEX131147 UOT131146:UOT131147 UYP131146:UYP131147 VIL131146:VIL131147 VSH131146:VSH131147 WCD131146:WCD131147 WLZ131146:WLZ131147 WVV131146:WVV131147 N196682:N196683 JJ196682:JJ196683 TF196682:TF196683 ADB196682:ADB196683 AMX196682:AMX196683 AWT196682:AWT196683 BGP196682:BGP196683 BQL196682:BQL196683 CAH196682:CAH196683 CKD196682:CKD196683 CTZ196682:CTZ196683 DDV196682:DDV196683 DNR196682:DNR196683 DXN196682:DXN196683 EHJ196682:EHJ196683 ERF196682:ERF196683 FBB196682:FBB196683 FKX196682:FKX196683 FUT196682:FUT196683 GEP196682:GEP196683 GOL196682:GOL196683 GYH196682:GYH196683 HID196682:HID196683 HRZ196682:HRZ196683 IBV196682:IBV196683 ILR196682:ILR196683 IVN196682:IVN196683 JFJ196682:JFJ196683 JPF196682:JPF196683 JZB196682:JZB196683 KIX196682:KIX196683 KST196682:KST196683 LCP196682:LCP196683 LML196682:LML196683 LWH196682:LWH196683 MGD196682:MGD196683 MPZ196682:MPZ196683 MZV196682:MZV196683 NJR196682:NJR196683 NTN196682:NTN196683 ODJ196682:ODJ196683 ONF196682:ONF196683 OXB196682:OXB196683 PGX196682:PGX196683 PQT196682:PQT196683 QAP196682:QAP196683 QKL196682:QKL196683 QUH196682:QUH196683 RED196682:RED196683 RNZ196682:RNZ196683 RXV196682:RXV196683 SHR196682:SHR196683 SRN196682:SRN196683 TBJ196682:TBJ196683 TLF196682:TLF196683 TVB196682:TVB196683 UEX196682:UEX196683 UOT196682:UOT196683 UYP196682:UYP196683 VIL196682:VIL196683 VSH196682:VSH196683 WCD196682:WCD196683 WLZ196682:WLZ196683 WVV196682:WVV196683 N262218:N262219 JJ262218:JJ262219 TF262218:TF262219 ADB262218:ADB262219 AMX262218:AMX262219 AWT262218:AWT262219 BGP262218:BGP262219 BQL262218:BQL262219 CAH262218:CAH262219 CKD262218:CKD262219 CTZ262218:CTZ262219 DDV262218:DDV262219 DNR262218:DNR262219 DXN262218:DXN262219 EHJ262218:EHJ262219 ERF262218:ERF262219 FBB262218:FBB262219 FKX262218:FKX262219 FUT262218:FUT262219 GEP262218:GEP262219 GOL262218:GOL262219 GYH262218:GYH262219 HID262218:HID262219 HRZ262218:HRZ262219 IBV262218:IBV262219 ILR262218:ILR262219 IVN262218:IVN262219 JFJ262218:JFJ262219 JPF262218:JPF262219 JZB262218:JZB262219 KIX262218:KIX262219 KST262218:KST262219 LCP262218:LCP262219 LML262218:LML262219 LWH262218:LWH262219 MGD262218:MGD262219 MPZ262218:MPZ262219 MZV262218:MZV262219 NJR262218:NJR262219 NTN262218:NTN262219 ODJ262218:ODJ262219 ONF262218:ONF262219 OXB262218:OXB262219 PGX262218:PGX262219 PQT262218:PQT262219 QAP262218:QAP262219 QKL262218:QKL262219 QUH262218:QUH262219 RED262218:RED262219 RNZ262218:RNZ262219 RXV262218:RXV262219 SHR262218:SHR262219 SRN262218:SRN262219 TBJ262218:TBJ262219 TLF262218:TLF262219 TVB262218:TVB262219 UEX262218:UEX262219 UOT262218:UOT262219 UYP262218:UYP262219 VIL262218:VIL262219 VSH262218:VSH262219 WCD262218:WCD262219 WLZ262218:WLZ262219 WVV262218:WVV262219 N327754:N327755 JJ327754:JJ327755 TF327754:TF327755 ADB327754:ADB327755 AMX327754:AMX327755 AWT327754:AWT327755 BGP327754:BGP327755 BQL327754:BQL327755 CAH327754:CAH327755 CKD327754:CKD327755 CTZ327754:CTZ327755 DDV327754:DDV327755 DNR327754:DNR327755 DXN327754:DXN327755 EHJ327754:EHJ327755 ERF327754:ERF327755 FBB327754:FBB327755 FKX327754:FKX327755 FUT327754:FUT327755 GEP327754:GEP327755 GOL327754:GOL327755 GYH327754:GYH327755 HID327754:HID327755 HRZ327754:HRZ327755 IBV327754:IBV327755 ILR327754:ILR327755 IVN327754:IVN327755 JFJ327754:JFJ327755 JPF327754:JPF327755 JZB327754:JZB327755 KIX327754:KIX327755 KST327754:KST327755 LCP327754:LCP327755 LML327754:LML327755 LWH327754:LWH327755 MGD327754:MGD327755 MPZ327754:MPZ327755 MZV327754:MZV327755 NJR327754:NJR327755 NTN327754:NTN327755 ODJ327754:ODJ327755 ONF327754:ONF327755 OXB327754:OXB327755 PGX327754:PGX327755 PQT327754:PQT327755 QAP327754:QAP327755 QKL327754:QKL327755 QUH327754:QUH327755 RED327754:RED327755 RNZ327754:RNZ327755 RXV327754:RXV327755 SHR327754:SHR327755 SRN327754:SRN327755 TBJ327754:TBJ327755 TLF327754:TLF327755 TVB327754:TVB327755 UEX327754:UEX327755 UOT327754:UOT327755 UYP327754:UYP327755 VIL327754:VIL327755 VSH327754:VSH327755 WCD327754:WCD327755 WLZ327754:WLZ327755 WVV327754:WVV327755 N393290:N393291 JJ393290:JJ393291 TF393290:TF393291 ADB393290:ADB393291 AMX393290:AMX393291 AWT393290:AWT393291 BGP393290:BGP393291 BQL393290:BQL393291 CAH393290:CAH393291 CKD393290:CKD393291 CTZ393290:CTZ393291 DDV393290:DDV393291 DNR393290:DNR393291 DXN393290:DXN393291 EHJ393290:EHJ393291 ERF393290:ERF393291 FBB393290:FBB393291 FKX393290:FKX393291 FUT393290:FUT393291 GEP393290:GEP393291 GOL393290:GOL393291 GYH393290:GYH393291 HID393290:HID393291 HRZ393290:HRZ393291 IBV393290:IBV393291 ILR393290:ILR393291 IVN393290:IVN393291 JFJ393290:JFJ393291 JPF393290:JPF393291 JZB393290:JZB393291 KIX393290:KIX393291 KST393290:KST393291 LCP393290:LCP393291 LML393290:LML393291 LWH393290:LWH393291 MGD393290:MGD393291 MPZ393290:MPZ393291 MZV393290:MZV393291 NJR393290:NJR393291 NTN393290:NTN393291 ODJ393290:ODJ393291 ONF393290:ONF393291 OXB393290:OXB393291 PGX393290:PGX393291 PQT393290:PQT393291 QAP393290:QAP393291 QKL393290:QKL393291 QUH393290:QUH393291 RED393290:RED393291 RNZ393290:RNZ393291 RXV393290:RXV393291 SHR393290:SHR393291 SRN393290:SRN393291 TBJ393290:TBJ393291 TLF393290:TLF393291 TVB393290:TVB393291 UEX393290:UEX393291 UOT393290:UOT393291 UYP393290:UYP393291 VIL393290:VIL393291 VSH393290:VSH393291 WCD393290:WCD393291 WLZ393290:WLZ393291 WVV393290:WVV393291 N458826:N458827 JJ458826:JJ458827 TF458826:TF458827 ADB458826:ADB458827 AMX458826:AMX458827 AWT458826:AWT458827 BGP458826:BGP458827 BQL458826:BQL458827 CAH458826:CAH458827 CKD458826:CKD458827 CTZ458826:CTZ458827 DDV458826:DDV458827 DNR458826:DNR458827 DXN458826:DXN458827 EHJ458826:EHJ458827 ERF458826:ERF458827 FBB458826:FBB458827 FKX458826:FKX458827 FUT458826:FUT458827 GEP458826:GEP458827 GOL458826:GOL458827 GYH458826:GYH458827 HID458826:HID458827 HRZ458826:HRZ458827 IBV458826:IBV458827 ILR458826:ILR458827 IVN458826:IVN458827 JFJ458826:JFJ458827 JPF458826:JPF458827 JZB458826:JZB458827 KIX458826:KIX458827 KST458826:KST458827 LCP458826:LCP458827 LML458826:LML458827 LWH458826:LWH458827 MGD458826:MGD458827 MPZ458826:MPZ458827 MZV458826:MZV458827 NJR458826:NJR458827 NTN458826:NTN458827 ODJ458826:ODJ458827 ONF458826:ONF458827 OXB458826:OXB458827 PGX458826:PGX458827 PQT458826:PQT458827 QAP458826:QAP458827 QKL458826:QKL458827 QUH458826:QUH458827 RED458826:RED458827 RNZ458826:RNZ458827 RXV458826:RXV458827 SHR458826:SHR458827 SRN458826:SRN458827 TBJ458826:TBJ458827 TLF458826:TLF458827 TVB458826:TVB458827 UEX458826:UEX458827 UOT458826:UOT458827 UYP458826:UYP458827 VIL458826:VIL458827 VSH458826:VSH458827 WCD458826:WCD458827 WLZ458826:WLZ458827 WVV458826:WVV458827 N524362:N524363 JJ524362:JJ524363 TF524362:TF524363 ADB524362:ADB524363 AMX524362:AMX524363 AWT524362:AWT524363 BGP524362:BGP524363 BQL524362:BQL524363 CAH524362:CAH524363 CKD524362:CKD524363 CTZ524362:CTZ524363 DDV524362:DDV524363 DNR524362:DNR524363 DXN524362:DXN524363 EHJ524362:EHJ524363 ERF524362:ERF524363 FBB524362:FBB524363 FKX524362:FKX524363 FUT524362:FUT524363 GEP524362:GEP524363 GOL524362:GOL524363 GYH524362:GYH524363 HID524362:HID524363 HRZ524362:HRZ524363 IBV524362:IBV524363 ILR524362:ILR524363 IVN524362:IVN524363 JFJ524362:JFJ524363 JPF524362:JPF524363 JZB524362:JZB524363 KIX524362:KIX524363 KST524362:KST524363 LCP524362:LCP524363 LML524362:LML524363 LWH524362:LWH524363 MGD524362:MGD524363 MPZ524362:MPZ524363 MZV524362:MZV524363 NJR524362:NJR524363 NTN524362:NTN524363 ODJ524362:ODJ524363 ONF524362:ONF524363 OXB524362:OXB524363 PGX524362:PGX524363 PQT524362:PQT524363 QAP524362:QAP524363 QKL524362:QKL524363 QUH524362:QUH524363 RED524362:RED524363 RNZ524362:RNZ524363 RXV524362:RXV524363 SHR524362:SHR524363 SRN524362:SRN524363 TBJ524362:TBJ524363 TLF524362:TLF524363 TVB524362:TVB524363 UEX524362:UEX524363 UOT524362:UOT524363 UYP524362:UYP524363 VIL524362:VIL524363 VSH524362:VSH524363 WCD524362:WCD524363 WLZ524362:WLZ524363 WVV524362:WVV524363 N589898:N589899 JJ589898:JJ589899 TF589898:TF589899 ADB589898:ADB589899 AMX589898:AMX589899 AWT589898:AWT589899 BGP589898:BGP589899 BQL589898:BQL589899 CAH589898:CAH589899 CKD589898:CKD589899 CTZ589898:CTZ589899 DDV589898:DDV589899 DNR589898:DNR589899 DXN589898:DXN589899 EHJ589898:EHJ589899 ERF589898:ERF589899 FBB589898:FBB589899 FKX589898:FKX589899 FUT589898:FUT589899 GEP589898:GEP589899 GOL589898:GOL589899 GYH589898:GYH589899 HID589898:HID589899 HRZ589898:HRZ589899 IBV589898:IBV589899 ILR589898:ILR589899 IVN589898:IVN589899 JFJ589898:JFJ589899 JPF589898:JPF589899 JZB589898:JZB589899 KIX589898:KIX589899 KST589898:KST589899 LCP589898:LCP589899 LML589898:LML589899 LWH589898:LWH589899 MGD589898:MGD589899 MPZ589898:MPZ589899 MZV589898:MZV589899 NJR589898:NJR589899 NTN589898:NTN589899 ODJ589898:ODJ589899 ONF589898:ONF589899 OXB589898:OXB589899 PGX589898:PGX589899 PQT589898:PQT589899 QAP589898:QAP589899 QKL589898:QKL589899 QUH589898:QUH589899 RED589898:RED589899 RNZ589898:RNZ589899 RXV589898:RXV589899 SHR589898:SHR589899 SRN589898:SRN589899 TBJ589898:TBJ589899 TLF589898:TLF589899 TVB589898:TVB589899 UEX589898:UEX589899 UOT589898:UOT589899 UYP589898:UYP589899 VIL589898:VIL589899 VSH589898:VSH589899 WCD589898:WCD589899 WLZ589898:WLZ589899 WVV589898:WVV589899 N655434:N655435 JJ655434:JJ655435 TF655434:TF655435 ADB655434:ADB655435 AMX655434:AMX655435 AWT655434:AWT655435 BGP655434:BGP655435 BQL655434:BQL655435 CAH655434:CAH655435 CKD655434:CKD655435 CTZ655434:CTZ655435 DDV655434:DDV655435 DNR655434:DNR655435 DXN655434:DXN655435 EHJ655434:EHJ655435 ERF655434:ERF655435 FBB655434:FBB655435 FKX655434:FKX655435 FUT655434:FUT655435 GEP655434:GEP655435 GOL655434:GOL655435 GYH655434:GYH655435 HID655434:HID655435 HRZ655434:HRZ655435 IBV655434:IBV655435 ILR655434:ILR655435 IVN655434:IVN655435 JFJ655434:JFJ655435 JPF655434:JPF655435 JZB655434:JZB655435 KIX655434:KIX655435 KST655434:KST655435 LCP655434:LCP655435 LML655434:LML655435 LWH655434:LWH655435 MGD655434:MGD655435 MPZ655434:MPZ655435 MZV655434:MZV655435 NJR655434:NJR655435 NTN655434:NTN655435 ODJ655434:ODJ655435 ONF655434:ONF655435 OXB655434:OXB655435 PGX655434:PGX655435 PQT655434:PQT655435 QAP655434:QAP655435 QKL655434:QKL655435 QUH655434:QUH655435 RED655434:RED655435 RNZ655434:RNZ655435 RXV655434:RXV655435 SHR655434:SHR655435 SRN655434:SRN655435 TBJ655434:TBJ655435 TLF655434:TLF655435 TVB655434:TVB655435 UEX655434:UEX655435 UOT655434:UOT655435 UYP655434:UYP655435 VIL655434:VIL655435 VSH655434:VSH655435 WCD655434:WCD655435 WLZ655434:WLZ655435 WVV655434:WVV655435 N720970:N720971 JJ720970:JJ720971 TF720970:TF720971 ADB720970:ADB720971 AMX720970:AMX720971 AWT720970:AWT720971 BGP720970:BGP720971 BQL720970:BQL720971 CAH720970:CAH720971 CKD720970:CKD720971 CTZ720970:CTZ720971 DDV720970:DDV720971 DNR720970:DNR720971 DXN720970:DXN720971 EHJ720970:EHJ720971 ERF720970:ERF720971 FBB720970:FBB720971 FKX720970:FKX720971 FUT720970:FUT720971 GEP720970:GEP720971 GOL720970:GOL720971 GYH720970:GYH720971 HID720970:HID720971 HRZ720970:HRZ720971 IBV720970:IBV720971 ILR720970:ILR720971 IVN720970:IVN720971 JFJ720970:JFJ720971 JPF720970:JPF720971 JZB720970:JZB720971 KIX720970:KIX720971 KST720970:KST720971 LCP720970:LCP720971 LML720970:LML720971 LWH720970:LWH720971 MGD720970:MGD720971 MPZ720970:MPZ720971 MZV720970:MZV720971 NJR720970:NJR720971 NTN720970:NTN720971 ODJ720970:ODJ720971 ONF720970:ONF720971 OXB720970:OXB720971 PGX720970:PGX720971 PQT720970:PQT720971 QAP720970:QAP720971 QKL720970:QKL720971 QUH720970:QUH720971 RED720970:RED720971 RNZ720970:RNZ720971 RXV720970:RXV720971 SHR720970:SHR720971 SRN720970:SRN720971 TBJ720970:TBJ720971 TLF720970:TLF720971 TVB720970:TVB720971 UEX720970:UEX720971 UOT720970:UOT720971 UYP720970:UYP720971 VIL720970:VIL720971 VSH720970:VSH720971 WCD720970:WCD720971 WLZ720970:WLZ720971 WVV720970:WVV720971 N786506:N786507 JJ786506:JJ786507 TF786506:TF786507 ADB786506:ADB786507 AMX786506:AMX786507 AWT786506:AWT786507 BGP786506:BGP786507 BQL786506:BQL786507 CAH786506:CAH786507 CKD786506:CKD786507 CTZ786506:CTZ786507 DDV786506:DDV786507 DNR786506:DNR786507 DXN786506:DXN786507 EHJ786506:EHJ786507 ERF786506:ERF786507 FBB786506:FBB786507 FKX786506:FKX786507 FUT786506:FUT786507 GEP786506:GEP786507 GOL786506:GOL786507 GYH786506:GYH786507 HID786506:HID786507 HRZ786506:HRZ786507 IBV786506:IBV786507 ILR786506:ILR786507 IVN786506:IVN786507 JFJ786506:JFJ786507 JPF786506:JPF786507 JZB786506:JZB786507 KIX786506:KIX786507 KST786506:KST786507 LCP786506:LCP786507 LML786506:LML786507 LWH786506:LWH786507 MGD786506:MGD786507 MPZ786506:MPZ786507 MZV786506:MZV786507 NJR786506:NJR786507 NTN786506:NTN786507 ODJ786506:ODJ786507 ONF786506:ONF786507 OXB786506:OXB786507 PGX786506:PGX786507 PQT786506:PQT786507 QAP786506:QAP786507 QKL786506:QKL786507 QUH786506:QUH786507 RED786506:RED786507 RNZ786506:RNZ786507 RXV786506:RXV786507 SHR786506:SHR786507 SRN786506:SRN786507 TBJ786506:TBJ786507 TLF786506:TLF786507 TVB786506:TVB786507 UEX786506:UEX786507 UOT786506:UOT786507 UYP786506:UYP786507 VIL786506:VIL786507 VSH786506:VSH786507 WCD786506:WCD786507 WLZ786506:WLZ786507 WVV786506:WVV786507 N852042:N852043 JJ852042:JJ852043 TF852042:TF852043 ADB852042:ADB852043 AMX852042:AMX852043 AWT852042:AWT852043 BGP852042:BGP852043 BQL852042:BQL852043 CAH852042:CAH852043 CKD852042:CKD852043 CTZ852042:CTZ852043 DDV852042:DDV852043 DNR852042:DNR852043 DXN852042:DXN852043 EHJ852042:EHJ852043 ERF852042:ERF852043 FBB852042:FBB852043 FKX852042:FKX852043 FUT852042:FUT852043 GEP852042:GEP852043 GOL852042:GOL852043 GYH852042:GYH852043 HID852042:HID852043 HRZ852042:HRZ852043 IBV852042:IBV852043 ILR852042:ILR852043 IVN852042:IVN852043 JFJ852042:JFJ852043 JPF852042:JPF852043 JZB852042:JZB852043 KIX852042:KIX852043 KST852042:KST852043 LCP852042:LCP852043 LML852042:LML852043 LWH852042:LWH852043 MGD852042:MGD852043 MPZ852042:MPZ852043 MZV852042:MZV852043 NJR852042:NJR852043 NTN852042:NTN852043 ODJ852042:ODJ852043 ONF852042:ONF852043 OXB852042:OXB852043 PGX852042:PGX852043 PQT852042:PQT852043 QAP852042:QAP852043 QKL852042:QKL852043 QUH852042:QUH852043 RED852042:RED852043 RNZ852042:RNZ852043 RXV852042:RXV852043 SHR852042:SHR852043 SRN852042:SRN852043 TBJ852042:TBJ852043 TLF852042:TLF852043 TVB852042:TVB852043 UEX852042:UEX852043 UOT852042:UOT852043 UYP852042:UYP852043 VIL852042:VIL852043 VSH852042:VSH852043 WCD852042:WCD852043 WLZ852042:WLZ852043 WVV852042:WVV852043 N917578:N917579 JJ917578:JJ917579 TF917578:TF917579 ADB917578:ADB917579 AMX917578:AMX917579 AWT917578:AWT917579 BGP917578:BGP917579 BQL917578:BQL917579 CAH917578:CAH917579 CKD917578:CKD917579 CTZ917578:CTZ917579 DDV917578:DDV917579 DNR917578:DNR917579 DXN917578:DXN917579 EHJ917578:EHJ917579 ERF917578:ERF917579 FBB917578:FBB917579 FKX917578:FKX917579 FUT917578:FUT917579 GEP917578:GEP917579 GOL917578:GOL917579 GYH917578:GYH917579 HID917578:HID917579 HRZ917578:HRZ917579 IBV917578:IBV917579 ILR917578:ILR917579 IVN917578:IVN917579 JFJ917578:JFJ917579 JPF917578:JPF917579 JZB917578:JZB917579 KIX917578:KIX917579 KST917578:KST917579 LCP917578:LCP917579 LML917578:LML917579 LWH917578:LWH917579 MGD917578:MGD917579 MPZ917578:MPZ917579 MZV917578:MZV917579 NJR917578:NJR917579 NTN917578:NTN917579 ODJ917578:ODJ917579 ONF917578:ONF917579 OXB917578:OXB917579 PGX917578:PGX917579 PQT917578:PQT917579 QAP917578:QAP917579 QKL917578:QKL917579 QUH917578:QUH917579 RED917578:RED917579 RNZ917578:RNZ917579 RXV917578:RXV917579 SHR917578:SHR917579 SRN917578:SRN917579 TBJ917578:TBJ917579 TLF917578:TLF917579 TVB917578:TVB917579 UEX917578:UEX917579 UOT917578:UOT917579 UYP917578:UYP917579 VIL917578:VIL917579 VSH917578:VSH917579 WCD917578:WCD917579 WLZ917578:WLZ917579 WVV917578:WVV917579 N983114:N983115 JJ983114:JJ983115 TF983114:TF983115 ADB983114:ADB983115 AMX983114:AMX983115 AWT983114:AWT983115 BGP983114:BGP983115 BQL983114:BQL983115 CAH983114:CAH983115 CKD983114:CKD983115 CTZ983114:CTZ983115 DDV983114:DDV983115 DNR983114:DNR983115 DXN983114:DXN983115 EHJ983114:EHJ983115 ERF983114:ERF983115 FBB983114:FBB983115 FKX983114:FKX983115 FUT983114:FUT983115 GEP983114:GEP983115 GOL983114:GOL983115 GYH983114:GYH983115 HID983114:HID983115 HRZ983114:HRZ983115 IBV983114:IBV983115 ILR983114:ILR983115 IVN983114:IVN983115 JFJ983114:JFJ983115 JPF983114:JPF983115 JZB983114:JZB983115 KIX983114:KIX983115 KST983114:KST983115 LCP983114:LCP983115 LML983114:LML983115 LWH983114:LWH983115 MGD983114:MGD983115 MPZ983114:MPZ983115 MZV983114:MZV983115 NJR983114:NJR983115 NTN983114:NTN983115 ODJ983114:ODJ983115 ONF983114:ONF983115 OXB983114:OXB983115 PGX983114:PGX983115 PQT983114:PQT983115 QAP983114:QAP983115 QKL983114:QKL983115 QUH983114:QUH983115 RED983114:RED983115 RNZ983114:RNZ983115 RXV983114:RXV983115 SHR983114:SHR983115 SRN983114:SRN983115 TBJ983114:TBJ983115 TLF983114:TLF983115 TVB983114:TVB983115 UEX983114:UEX983115 UOT983114:UOT983115 UYP983114:UYP983115 VIL983114:VIL983115 VSH983114:VSH983115 WCD983114:WCD983115 WLZ983114:WLZ983115 WVV983114:WVV983115 G65620 JC65620 SY65620 ACU65620 AMQ65620 AWM65620 BGI65620 BQE65620 CAA65620 CJW65620 CTS65620 DDO65620 DNK65620 DXG65620 EHC65620 EQY65620 FAU65620 FKQ65620 FUM65620 GEI65620 GOE65620 GYA65620 HHW65620 HRS65620 IBO65620 ILK65620 IVG65620 JFC65620 JOY65620 JYU65620 KIQ65620 KSM65620 LCI65620 LME65620 LWA65620 MFW65620 MPS65620 MZO65620 NJK65620 NTG65620 ODC65620 OMY65620 OWU65620 PGQ65620 PQM65620 QAI65620 QKE65620 QUA65620 RDW65620 RNS65620 RXO65620 SHK65620 SRG65620 TBC65620 TKY65620 TUU65620 UEQ65620 UOM65620 UYI65620 VIE65620 VSA65620 WBW65620 WLS65620 WVO65620 G131156 JC131156 SY131156 ACU131156 AMQ131156 AWM131156 BGI131156 BQE131156 CAA131156 CJW131156 CTS131156 DDO131156 DNK131156 DXG131156 EHC131156 EQY131156 FAU131156 FKQ131156 FUM131156 GEI131156 GOE131156 GYA131156 HHW131156 HRS131156 IBO131156 ILK131156 IVG131156 JFC131156 JOY131156 JYU131156 KIQ131156 KSM131156 LCI131156 LME131156 LWA131156 MFW131156 MPS131156 MZO131156 NJK131156 NTG131156 ODC131156 OMY131156 OWU131156 PGQ131156 PQM131156 QAI131156 QKE131156 QUA131156 RDW131156 RNS131156 RXO131156 SHK131156 SRG131156 TBC131156 TKY131156 TUU131156 UEQ131156 UOM131156 UYI131156 VIE131156 VSA131156 WBW131156 WLS131156 WVO131156 G196692 JC196692 SY196692 ACU196692 AMQ196692 AWM196692 BGI196692 BQE196692 CAA196692 CJW196692 CTS196692 DDO196692 DNK196692 DXG196692 EHC196692 EQY196692 FAU196692 FKQ196692 FUM196692 GEI196692 GOE196692 GYA196692 HHW196692 HRS196692 IBO196692 ILK196692 IVG196692 JFC196692 JOY196692 JYU196692 KIQ196692 KSM196692 LCI196692 LME196692 LWA196692 MFW196692 MPS196692 MZO196692 NJK196692 NTG196692 ODC196692 OMY196692 OWU196692 PGQ196692 PQM196692 QAI196692 QKE196692 QUA196692 RDW196692 RNS196692 RXO196692 SHK196692 SRG196692 TBC196692 TKY196692 TUU196692 UEQ196692 UOM196692 UYI196692 VIE196692 VSA196692 WBW196692 WLS196692 WVO196692 G262228 JC262228 SY262228 ACU262228 AMQ262228 AWM262228 BGI262228 BQE262228 CAA262228 CJW262228 CTS262228 DDO262228 DNK262228 DXG262228 EHC262228 EQY262228 FAU262228 FKQ262228 FUM262228 GEI262228 GOE262228 GYA262228 HHW262228 HRS262228 IBO262228 ILK262228 IVG262228 JFC262228 JOY262228 JYU262228 KIQ262228 KSM262228 LCI262228 LME262228 LWA262228 MFW262228 MPS262228 MZO262228 NJK262228 NTG262228 ODC262228 OMY262228 OWU262228 PGQ262228 PQM262228 QAI262228 QKE262228 QUA262228 RDW262228 RNS262228 RXO262228 SHK262228 SRG262228 TBC262228 TKY262228 TUU262228 UEQ262228 UOM262228 UYI262228 VIE262228 VSA262228 WBW262228 WLS262228 WVO262228 G327764 JC327764 SY327764 ACU327764 AMQ327764 AWM327764 BGI327764 BQE327764 CAA327764 CJW327764 CTS327764 DDO327764 DNK327764 DXG327764 EHC327764 EQY327764 FAU327764 FKQ327764 FUM327764 GEI327764 GOE327764 GYA327764 HHW327764 HRS327764 IBO327764 ILK327764 IVG327764 JFC327764 JOY327764 JYU327764 KIQ327764 KSM327764 LCI327764 LME327764 LWA327764 MFW327764 MPS327764 MZO327764 NJK327764 NTG327764 ODC327764 OMY327764 OWU327764 PGQ327764 PQM327764 QAI327764 QKE327764 QUA327764 RDW327764 RNS327764 RXO327764 SHK327764 SRG327764 TBC327764 TKY327764 TUU327764 UEQ327764 UOM327764 UYI327764 VIE327764 VSA327764 WBW327764 WLS327764 WVO327764 G393300 JC393300 SY393300 ACU393300 AMQ393300 AWM393300 BGI393300 BQE393300 CAA393300 CJW393300 CTS393300 DDO393300 DNK393300 DXG393300 EHC393300 EQY393300 FAU393300 FKQ393300 FUM393300 GEI393300 GOE393300 GYA393300 HHW393300 HRS393300 IBO393300 ILK393300 IVG393300 JFC393300 JOY393300 JYU393300 KIQ393300 KSM393300 LCI393300 LME393300 LWA393300 MFW393300 MPS393300 MZO393300 NJK393300 NTG393300 ODC393300 OMY393300 OWU393300 PGQ393300 PQM393300 QAI393300 QKE393300 QUA393300 RDW393300 RNS393300 RXO393300 SHK393300 SRG393300 TBC393300 TKY393300 TUU393300 UEQ393300 UOM393300 UYI393300 VIE393300 VSA393300 WBW393300 WLS393300 WVO393300 G458836 JC458836 SY458836 ACU458836 AMQ458836 AWM458836 BGI458836 BQE458836 CAA458836 CJW458836 CTS458836 DDO458836 DNK458836 DXG458836 EHC458836 EQY458836 FAU458836 FKQ458836 FUM458836 GEI458836 GOE458836 GYA458836 HHW458836 HRS458836 IBO458836 ILK458836 IVG458836 JFC458836 JOY458836 JYU458836 KIQ458836 KSM458836 LCI458836 LME458836 LWA458836 MFW458836 MPS458836 MZO458836 NJK458836 NTG458836 ODC458836 OMY458836 OWU458836 PGQ458836 PQM458836 QAI458836 QKE458836 QUA458836 RDW458836 RNS458836 RXO458836 SHK458836 SRG458836 TBC458836 TKY458836 TUU458836 UEQ458836 UOM458836 UYI458836 VIE458836 VSA458836 WBW458836 WLS458836 WVO458836 G524372 JC524372 SY524372 ACU524372 AMQ524372 AWM524372 BGI524372 BQE524372 CAA524372 CJW524372 CTS524372 DDO524372 DNK524372 DXG524372 EHC524372 EQY524372 FAU524372 FKQ524372 FUM524372 GEI524372 GOE524372 GYA524372 HHW524372 HRS524372 IBO524372 ILK524372 IVG524372 JFC524372 JOY524372 JYU524372 KIQ524372 KSM524372 LCI524372 LME524372 LWA524372 MFW524372 MPS524372 MZO524372 NJK524372 NTG524372 ODC524372 OMY524372 OWU524372 PGQ524372 PQM524372 QAI524372 QKE524372 QUA524372 RDW524372 RNS524372 RXO524372 SHK524372 SRG524372 TBC524372 TKY524372 TUU524372 UEQ524372 UOM524372 UYI524372 VIE524372 VSA524372 WBW524372 WLS524372 WVO524372 G589908 JC589908 SY589908 ACU589908 AMQ589908 AWM589908 BGI589908 BQE589908 CAA589908 CJW589908 CTS589908 DDO589908 DNK589908 DXG589908 EHC589908 EQY589908 FAU589908 FKQ589908 FUM589908 GEI589908 GOE589908 GYA589908 HHW589908 HRS589908 IBO589908 ILK589908 IVG589908 JFC589908 JOY589908 JYU589908 KIQ589908 KSM589908 LCI589908 LME589908 LWA589908 MFW589908 MPS589908 MZO589908 NJK589908 NTG589908 ODC589908 OMY589908 OWU589908 PGQ589908 PQM589908 QAI589908 QKE589908 QUA589908 RDW589908 RNS589908 RXO589908 SHK589908 SRG589908 TBC589908 TKY589908 TUU589908 UEQ589908 UOM589908 UYI589908 VIE589908 VSA589908 WBW589908 WLS589908 WVO589908 G655444 JC655444 SY655444 ACU655444 AMQ655444 AWM655444 BGI655444 BQE655444 CAA655444 CJW655444 CTS655444 DDO655444 DNK655444 DXG655444 EHC655444 EQY655444 FAU655444 FKQ655444 FUM655444 GEI655444 GOE655444 GYA655444 HHW655444 HRS655444 IBO655444 ILK655444 IVG655444 JFC655444 JOY655444 JYU655444 KIQ655444 KSM655444 LCI655444 LME655444 LWA655444 MFW655444 MPS655444 MZO655444 NJK655444 NTG655444 ODC655444 OMY655444 OWU655444 PGQ655444 PQM655444 QAI655444 QKE655444 QUA655444 RDW655444 RNS655444 RXO655444 SHK655444 SRG655444 TBC655444 TKY655444 TUU655444 UEQ655444 UOM655444 UYI655444 VIE655444 VSA655444 WBW655444 WLS655444 WVO655444 G720980 JC720980 SY720980 ACU720980 AMQ720980 AWM720980 BGI720980 BQE720980 CAA720980 CJW720980 CTS720980 DDO720980 DNK720980 DXG720980 EHC720980 EQY720980 FAU720980 FKQ720980 FUM720980 GEI720980 GOE720980 GYA720980 HHW720980 HRS720980 IBO720980 ILK720980 IVG720980 JFC720980 JOY720980 JYU720980 KIQ720980 KSM720980 LCI720980 LME720980 LWA720980 MFW720980 MPS720980 MZO720980 NJK720980 NTG720980 ODC720980 OMY720980 OWU720980 PGQ720980 PQM720980 QAI720980 QKE720980 QUA720980 RDW720980 RNS720980 RXO720980 SHK720980 SRG720980 TBC720980 TKY720980 TUU720980 UEQ720980 UOM720980 UYI720980 VIE720980 VSA720980 WBW720980 WLS720980 WVO720980 G786516 JC786516 SY786516 ACU786516 AMQ786516 AWM786516 BGI786516 BQE786516 CAA786516 CJW786516 CTS786516 DDO786516 DNK786516 DXG786516 EHC786516 EQY786516 FAU786516 FKQ786516 FUM786516 GEI786516 GOE786516 GYA786516 HHW786516 HRS786516 IBO786516 ILK786516 IVG786516 JFC786516 JOY786516 JYU786516 KIQ786516 KSM786516 LCI786516 LME786516 LWA786516 MFW786516 MPS786516 MZO786516 NJK786516 NTG786516 ODC786516 OMY786516 OWU786516 PGQ786516 PQM786516 QAI786516 QKE786516 QUA786516 RDW786516 RNS786516 RXO786516 SHK786516 SRG786516 TBC786516 TKY786516 TUU786516 UEQ786516 UOM786516 UYI786516 VIE786516 VSA786516 WBW786516 WLS786516 WVO786516 G852052 JC852052 SY852052 ACU852052 AMQ852052 AWM852052 BGI852052 BQE852052 CAA852052 CJW852052 CTS852052 DDO852052 DNK852052 DXG852052 EHC852052 EQY852052 FAU852052 FKQ852052 FUM852052 GEI852052 GOE852052 GYA852052 HHW852052 HRS852052 IBO852052 ILK852052 IVG852052 JFC852052 JOY852052 JYU852052 KIQ852052 KSM852052 LCI852052 LME852052 LWA852052 MFW852052 MPS852052 MZO852052 NJK852052 NTG852052 ODC852052 OMY852052 OWU852052 PGQ852052 PQM852052 QAI852052 QKE852052 QUA852052 RDW852052 RNS852052 RXO852052 SHK852052 SRG852052 TBC852052 TKY852052 TUU852052 UEQ852052 UOM852052 UYI852052 VIE852052 VSA852052 WBW852052 WLS852052 WVO852052 G917588 JC917588 SY917588 ACU917588 AMQ917588 AWM917588 BGI917588 BQE917588 CAA917588 CJW917588 CTS917588 DDO917588 DNK917588 DXG917588 EHC917588 EQY917588 FAU917588 FKQ917588 FUM917588 GEI917588 GOE917588 GYA917588 HHW917588 HRS917588 IBO917588 ILK917588 IVG917588 JFC917588 JOY917588 JYU917588 KIQ917588 KSM917588 LCI917588 LME917588 LWA917588 MFW917588 MPS917588 MZO917588 NJK917588 NTG917588 ODC917588 OMY917588 OWU917588 PGQ917588 PQM917588 QAI917588 QKE917588 QUA917588 RDW917588 RNS917588 RXO917588 SHK917588 SRG917588 TBC917588 TKY917588 TUU917588 UEQ917588 UOM917588 UYI917588 VIE917588 VSA917588 WBW917588 WLS917588 WVO917588 G983124 JC983124 SY983124 ACU983124 AMQ983124 AWM983124 BGI983124 BQE983124 CAA983124 CJW983124 CTS983124 DDO983124 DNK983124 DXG983124 EHC983124 EQY983124 FAU983124 FKQ983124 FUM983124 GEI983124 GOE983124 GYA983124 HHW983124 HRS983124 IBO983124 ILK983124 IVG983124 JFC983124 JOY983124 JYU983124 KIQ983124 KSM983124 LCI983124 LME983124 LWA983124 MFW983124 MPS983124 MZO983124 NJK983124 NTG983124 ODC983124 OMY983124 OWU983124 PGQ983124 PQM983124 QAI983124 QKE983124 QUA983124 RDW983124 RNS983124 RXO983124 SHK983124 SRG983124 TBC983124 TKY983124 TUU983124 UEQ983124 UOM983124 UYI983124 VIE983124 VSA983124 WBW983124 WLS983124 WVO983124 G77 JC77 SY77 ACU77 AMQ77 AWM77 BGI77 BQE77 CAA77 CJW77 CTS77 DDO77 DNK77 DXG77 EHC77 EQY77 FAU77 FKQ77 FUM77 GEI77 GOE77 GYA77 HHW77 HRS77 IBO77 ILK77 IVG77 JFC77 JOY77 JYU77 KIQ77 KSM77 LCI77 LME77 LWA77 MFW77 MPS77 MZO77 NJK77 NTG77 ODC77 OMY77 OWU77 PGQ77 PQM77 QAI77 QKE77 QUA77 RDW77 RNS77 RXO77 SHK77 SRG77 TBC77 TKY77 TUU77 UEQ77 UOM77 UYI77 VIE77 VSA77 WBW77 WLS77 WVO77 G65618 JC65618 SY65618 ACU65618 AMQ65618 AWM65618 BGI65618 BQE65618 CAA65618 CJW65618 CTS65618 DDO65618 DNK65618 DXG65618 EHC65618 EQY65618 FAU65618 FKQ65618 FUM65618 GEI65618 GOE65618 GYA65618 HHW65618 HRS65618 IBO65618 ILK65618 IVG65618 JFC65618 JOY65618 JYU65618 KIQ65618 KSM65618 LCI65618 LME65618 LWA65618 MFW65618 MPS65618 MZO65618 NJK65618 NTG65618 ODC65618 OMY65618 OWU65618 PGQ65618 PQM65618 QAI65618 QKE65618 QUA65618 RDW65618 RNS65618 RXO65618 SHK65618 SRG65618 TBC65618 TKY65618 TUU65618 UEQ65618 UOM65618 UYI65618 VIE65618 VSA65618 WBW65618 WLS65618 WVO65618 G131154 JC131154 SY131154 ACU131154 AMQ131154 AWM131154 BGI131154 BQE131154 CAA131154 CJW131154 CTS131154 DDO131154 DNK131154 DXG131154 EHC131154 EQY131154 FAU131154 FKQ131154 FUM131154 GEI131154 GOE131154 GYA131154 HHW131154 HRS131154 IBO131154 ILK131154 IVG131154 JFC131154 JOY131154 JYU131154 KIQ131154 KSM131154 LCI131154 LME131154 LWA131154 MFW131154 MPS131154 MZO131154 NJK131154 NTG131154 ODC131154 OMY131154 OWU131154 PGQ131154 PQM131154 QAI131154 QKE131154 QUA131154 RDW131154 RNS131154 RXO131154 SHK131154 SRG131154 TBC131154 TKY131154 TUU131154 UEQ131154 UOM131154 UYI131154 VIE131154 VSA131154 WBW131154 WLS131154 WVO131154 G196690 JC196690 SY196690 ACU196690 AMQ196690 AWM196690 BGI196690 BQE196690 CAA196690 CJW196690 CTS196690 DDO196690 DNK196690 DXG196690 EHC196690 EQY196690 FAU196690 FKQ196690 FUM196690 GEI196690 GOE196690 GYA196690 HHW196690 HRS196690 IBO196690 ILK196690 IVG196690 JFC196690 JOY196690 JYU196690 KIQ196690 KSM196690 LCI196690 LME196690 LWA196690 MFW196690 MPS196690 MZO196690 NJK196690 NTG196690 ODC196690 OMY196690 OWU196690 PGQ196690 PQM196690 QAI196690 QKE196690 QUA196690 RDW196690 RNS196690 RXO196690 SHK196690 SRG196690 TBC196690 TKY196690 TUU196690 UEQ196690 UOM196690 UYI196690 VIE196690 VSA196690 WBW196690 WLS196690 WVO196690 G262226 JC262226 SY262226 ACU262226 AMQ262226 AWM262226 BGI262226 BQE262226 CAA262226 CJW262226 CTS262226 DDO262226 DNK262226 DXG262226 EHC262226 EQY262226 FAU262226 FKQ262226 FUM262226 GEI262226 GOE262226 GYA262226 HHW262226 HRS262226 IBO262226 ILK262226 IVG262226 JFC262226 JOY262226 JYU262226 KIQ262226 KSM262226 LCI262226 LME262226 LWA262226 MFW262226 MPS262226 MZO262226 NJK262226 NTG262226 ODC262226 OMY262226 OWU262226 PGQ262226 PQM262226 QAI262226 QKE262226 QUA262226 RDW262226 RNS262226 RXO262226 SHK262226 SRG262226 TBC262226 TKY262226 TUU262226 UEQ262226 UOM262226 UYI262226 VIE262226 VSA262226 WBW262226 WLS262226 WVO262226 G327762 JC327762 SY327762 ACU327762 AMQ327762 AWM327762 BGI327762 BQE327762 CAA327762 CJW327762 CTS327762 DDO327762 DNK327762 DXG327762 EHC327762 EQY327762 FAU327762 FKQ327762 FUM327762 GEI327762 GOE327762 GYA327762 HHW327762 HRS327762 IBO327762 ILK327762 IVG327762 JFC327762 JOY327762 JYU327762 KIQ327762 KSM327762 LCI327762 LME327762 LWA327762 MFW327762 MPS327762 MZO327762 NJK327762 NTG327762 ODC327762 OMY327762 OWU327762 PGQ327762 PQM327762 QAI327762 QKE327762 QUA327762 RDW327762 RNS327762 RXO327762 SHK327762 SRG327762 TBC327762 TKY327762 TUU327762 UEQ327762 UOM327762 UYI327762 VIE327762 VSA327762 WBW327762 WLS327762 WVO327762 G393298 JC393298 SY393298 ACU393298 AMQ393298 AWM393298 BGI393298 BQE393298 CAA393298 CJW393298 CTS393298 DDO393298 DNK393298 DXG393298 EHC393298 EQY393298 FAU393298 FKQ393298 FUM393298 GEI393298 GOE393298 GYA393298 HHW393298 HRS393298 IBO393298 ILK393298 IVG393298 JFC393298 JOY393298 JYU393298 KIQ393298 KSM393298 LCI393298 LME393298 LWA393298 MFW393298 MPS393298 MZO393298 NJK393298 NTG393298 ODC393298 OMY393298 OWU393298 PGQ393298 PQM393298 QAI393298 QKE393298 QUA393298 RDW393298 RNS393298 RXO393298 SHK393298 SRG393298 TBC393298 TKY393298 TUU393298 UEQ393298 UOM393298 UYI393298 VIE393298 VSA393298 WBW393298 WLS393298 WVO393298 G458834 JC458834 SY458834 ACU458834 AMQ458834 AWM458834 BGI458834 BQE458834 CAA458834 CJW458834 CTS458834 DDO458834 DNK458834 DXG458834 EHC458834 EQY458834 FAU458834 FKQ458834 FUM458834 GEI458834 GOE458834 GYA458834 HHW458834 HRS458834 IBO458834 ILK458834 IVG458834 JFC458834 JOY458834 JYU458834 KIQ458834 KSM458834 LCI458834 LME458834 LWA458834 MFW458834 MPS458834 MZO458834 NJK458834 NTG458834 ODC458834 OMY458834 OWU458834 PGQ458834 PQM458834 QAI458834 QKE458834 QUA458834 RDW458834 RNS458834 RXO458834 SHK458834 SRG458834 TBC458834 TKY458834 TUU458834 UEQ458834 UOM458834 UYI458834 VIE458834 VSA458834 WBW458834 WLS458834 WVO458834 G524370 JC524370 SY524370 ACU524370 AMQ524370 AWM524370 BGI524370 BQE524370 CAA524370 CJW524370 CTS524370 DDO524370 DNK524370 DXG524370 EHC524370 EQY524370 FAU524370 FKQ524370 FUM524370 GEI524370 GOE524370 GYA524370 HHW524370 HRS524370 IBO524370 ILK524370 IVG524370 JFC524370 JOY524370 JYU524370 KIQ524370 KSM524370 LCI524370 LME524370 LWA524370 MFW524370 MPS524370 MZO524370 NJK524370 NTG524370 ODC524370 OMY524370 OWU524370 PGQ524370 PQM524370 QAI524370 QKE524370 QUA524370 RDW524370 RNS524370 RXO524370 SHK524370 SRG524370 TBC524370 TKY524370 TUU524370 UEQ524370 UOM524370 UYI524370 VIE524370 VSA524370 WBW524370 WLS524370 WVO524370 G589906 JC589906 SY589906 ACU589906 AMQ589906 AWM589906 BGI589906 BQE589906 CAA589906 CJW589906 CTS589906 DDO589906 DNK589906 DXG589906 EHC589906 EQY589906 FAU589906 FKQ589906 FUM589906 GEI589906 GOE589906 GYA589906 HHW589906 HRS589906 IBO589906 ILK589906 IVG589906 JFC589906 JOY589906 JYU589906 KIQ589906 KSM589906 LCI589906 LME589906 LWA589906 MFW589906 MPS589906 MZO589906 NJK589906 NTG589906 ODC589906 OMY589906 OWU589906 PGQ589906 PQM589906 QAI589906 QKE589906 QUA589906 RDW589906 RNS589906 RXO589906 SHK589906 SRG589906 TBC589906 TKY589906 TUU589906 UEQ589906 UOM589906 UYI589906 VIE589906 VSA589906 WBW589906 WLS589906 WVO589906 G655442 JC655442 SY655442 ACU655442 AMQ655442 AWM655442 BGI655442 BQE655442 CAA655442 CJW655442 CTS655442 DDO655442 DNK655442 DXG655442 EHC655442 EQY655442 FAU655442 FKQ655442 FUM655442 GEI655442 GOE655442 GYA655442 HHW655442 HRS655442 IBO655442 ILK655442 IVG655442 JFC655442 JOY655442 JYU655442 KIQ655442 KSM655442 LCI655442 LME655442 LWA655442 MFW655442 MPS655442 MZO655442 NJK655442 NTG655442 ODC655442 OMY655442 OWU655442 PGQ655442 PQM655442 QAI655442 QKE655442 QUA655442 RDW655442 RNS655442 RXO655442 SHK655442 SRG655442 TBC655442 TKY655442 TUU655442 UEQ655442 UOM655442 UYI655442 VIE655442 VSA655442 WBW655442 WLS655442 WVO655442 G720978 JC720978 SY720978 ACU720978 AMQ720978 AWM720978 BGI720978 BQE720978 CAA720978 CJW720978 CTS720978 DDO720978 DNK720978 DXG720978 EHC720978 EQY720978 FAU720978 FKQ720978 FUM720978 GEI720978 GOE720978 GYA720978 HHW720978 HRS720978 IBO720978 ILK720978 IVG720978 JFC720978 JOY720978 JYU720978 KIQ720978 KSM720978 LCI720978 LME720978 LWA720978 MFW720978 MPS720978 MZO720978 NJK720978 NTG720978 ODC720978 OMY720978 OWU720978 PGQ720978 PQM720978 QAI720978 QKE720978 QUA720978 RDW720978 RNS720978 RXO720978 SHK720978 SRG720978 TBC720978 TKY720978 TUU720978 UEQ720978 UOM720978 UYI720978 VIE720978 VSA720978 WBW720978 WLS720978 WVO720978 G786514 JC786514 SY786514 ACU786514 AMQ786514 AWM786514 BGI786514 BQE786514 CAA786514 CJW786514 CTS786514 DDO786514 DNK786514 DXG786514 EHC786514 EQY786514 FAU786514 FKQ786514 FUM786514 GEI786514 GOE786514 GYA786514 HHW786514 HRS786514 IBO786514 ILK786514 IVG786514 JFC786514 JOY786514 JYU786514 KIQ786514 KSM786514 LCI786514 LME786514 LWA786514 MFW786514 MPS786514 MZO786514 NJK786514 NTG786514 ODC786514 OMY786514 OWU786514 PGQ786514 PQM786514 QAI786514 QKE786514 QUA786514 RDW786514 RNS786514 RXO786514 SHK786514 SRG786514 TBC786514 TKY786514 TUU786514 UEQ786514 UOM786514 UYI786514 VIE786514 VSA786514 WBW786514 WLS786514 WVO786514 G852050 JC852050 SY852050 ACU852050 AMQ852050 AWM852050 BGI852050 BQE852050 CAA852050 CJW852050 CTS852050 DDO852050 DNK852050 DXG852050 EHC852050 EQY852050 FAU852050 FKQ852050 FUM852050 GEI852050 GOE852050 GYA852050 HHW852050 HRS852050 IBO852050 ILK852050 IVG852050 JFC852050 JOY852050 JYU852050 KIQ852050 KSM852050 LCI852050 LME852050 LWA852050 MFW852050 MPS852050 MZO852050 NJK852050 NTG852050 ODC852050 OMY852050 OWU852050 PGQ852050 PQM852050 QAI852050 QKE852050 QUA852050 RDW852050 RNS852050 RXO852050 SHK852050 SRG852050 TBC852050 TKY852050 TUU852050 UEQ852050 UOM852050 UYI852050 VIE852050 VSA852050 WBW852050 WLS852050 WVO852050 G917586 JC917586 SY917586 ACU917586 AMQ917586 AWM917586 BGI917586 BQE917586 CAA917586 CJW917586 CTS917586 DDO917586 DNK917586 DXG917586 EHC917586 EQY917586 FAU917586 FKQ917586 FUM917586 GEI917586 GOE917586 GYA917586 HHW917586 HRS917586 IBO917586 ILK917586 IVG917586 JFC917586 JOY917586 JYU917586 KIQ917586 KSM917586 LCI917586 LME917586 LWA917586 MFW917586 MPS917586 MZO917586 NJK917586 NTG917586 ODC917586 OMY917586 OWU917586 PGQ917586 PQM917586 QAI917586 QKE917586 QUA917586 RDW917586 RNS917586 RXO917586 SHK917586 SRG917586 TBC917586 TKY917586 TUU917586 UEQ917586 UOM917586 UYI917586 VIE917586 VSA917586 WBW917586 WLS917586 WVO917586 G983122 JC983122 SY983122 ACU983122 AMQ983122 AWM983122 BGI983122 BQE983122 CAA983122 CJW983122 CTS983122 DDO983122 DNK983122 DXG983122 EHC983122 EQY983122 FAU983122 FKQ983122 FUM983122 GEI983122 GOE983122 GYA983122 HHW983122 HRS983122 IBO983122 ILK983122 IVG983122 JFC983122 JOY983122 JYU983122 KIQ983122 KSM983122 LCI983122 LME983122 LWA983122 MFW983122 MPS983122 MZO983122 NJK983122 NTG983122 ODC983122 OMY983122 OWU983122 PGQ983122 PQM983122 QAI983122 QKE983122 QUA983122 RDW983122 RNS983122 RXO983122 SHK983122 SRG983122 TBC983122 TKY983122 TUU983122 UEQ983122 UOM983122 UYI983122 VIE983122 VSA983122 WBW983122 WLS983122 WVO983122 G82:Z82 JC82:JV82 SY82:TR82 ACU82:ADN82 AMQ82:ANJ82 AWM82:AXF82 BGI82:BHB82 BQE82:BQX82 CAA82:CAT82 CJW82:CKP82 CTS82:CUL82 DDO82:DEH82 DNK82:DOD82 DXG82:DXZ82 EHC82:EHV82 EQY82:ERR82 FAU82:FBN82 FKQ82:FLJ82 FUM82:FVF82 GEI82:GFB82 GOE82:GOX82 GYA82:GYT82 HHW82:HIP82 HRS82:HSL82 IBO82:ICH82 ILK82:IMD82 IVG82:IVZ82 JFC82:JFV82 JOY82:JPR82 JYU82:JZN82 KIQ82:KJJ82 KSM82:KTF82 LCI82:LDB82 LME82:LMX82 LWA82:LWT82 MFW82:MGP82 MPS82:MQL82 MZO82:NAH82 NJK82:NKD82 NTG82:NTZ82 ODC82:ODV82 OMY82:ONR82 OWU82:OXN82 PGQ82:PHJ82 PQM82:PRF82 QAI82:QBB82 QKE82:QKX82 QUA82:QUT82 RDW82:REP82 RNS82:ROL82 RXO82:RYH82 SHK82:SID82 SRG82:SRZ82 TBC82:TBV82 TKY82:TLR82 TUU82:TVN82 UEQ82:UFJ82 UOM82:UPF82 UYI82:UZB82 VIE82:VIX82 VSA82:VST82 WBW82:WCP82 WLS82:WML82 WVO82:WWH82 G65622:Z65622 JC65622:JV65622 SY65622:TR65622 ACU65622:ADN65622 AMQ65622:ANJ65622 AWM65622:AXF65622 BGI65622:BHB65622 BQE65622:BQX65622 CAA65622:CAT65622 CJW65622:CKP65622 CTS65622:CUL65622 DDO65622:DEH65622 DNK65622:DOD65622 DXG65622:DXZ65622 EHC65622:EHV65622 EQY65622:ERR65622 FAU65622:FBN65622 FKQ65622:FLJ65622 FUM65622:FVF65622 GEI65622:GFB65622 GOE65622:GOX65622 GYA65622:GYT65622 HHW65622:HIP65622 HRS65622:HSL65622 IBO65622:ICH65622 ILK65622:IMD65622 IVG65622:IVZ65622 JFC65622:JFV65622 JOY65622:JPR65622 JYU65622:JZN65622 KIQ65622:KJJ65622 KSM65622:KTF65622 LCI65622:LDB65622 LME65622:LMX65622 LWA65622:LWT65622 MFW65622:MGP65622 MPS65622:MQL65622 MZO65622:NAH65622 NJK65622:NKD65622 NTG65622:NTZ65622 ODC65622:ODV65622 OMY65622:ONR65622 OWU65622:OXN65622 PGQ65622:PHJ65622 PQM65622:PRF65622 QAI65622:QBB65622 QKE65622:QKX65622 QUA65622:QUT65622 RDW65622:REP65622 RNS65622:ROL65622 RXO65622:RYH65622 SHK65622:SID65622 SRG65622:SRZ65622 TBC65622:TBV65622 TKY65622:TLR65622 TUU65622:TVN65622 UEQ65622:UFJ65622 UOM65622:UPF65622 UYI65622:UZB65622 VIE65622:VIX65622 VSA65622:VST65622 WBW65622:WCP65622 WLS65622:WML65622 WVO65622:WWH65622 G131158:Z131158 JC131158:JV131158 SY131158:TR131158 ACU131158:ADN131158 AMQ131158:ANJ131158 AWM131158:AXF131158 BGI131158:BHB131158 BQE131158:BQX131158 CAA131158:CAT131158 CJW131158:CKP131158 CTS131158:CUL131158 DDO131158:DEH131158 DNK131158:DOD131158 DXG131158:DXZ131158 EHC131158:EHV131158 EQY131158:ERR131158 FAU131158:FBN131158 FKQ131158:FLJ131158 FUM131158:FVF131158 GEI131158:GFB131158 GOE131158:GOX131158 GYA131158:GYT131158 HHW131158:HIP131158 HRS131158:HSL131158 IBO131158:ICH131158 ILK131158:IMD131158 IVG131158:IVZ131158 JFC131158:JFV131158 JOY131158:JPR131158 JYU131158:JZN131158 KIQ131158:KJJ131158 KSM131158:KTF131158 LCI131158:LDB131158 LME131158:LMX131158 LWA131158:LWT131158 MFW131158:MGP131158 MPS131158:MQL131158 MZO131158:NAH131158 NJK131158:NKD131158 NTG131158:NTZ131158 ODC131158:ODV131158 OMY131158:ONR131158 OWU131158:OXN131158 PGQ131158:PHJ131158 PQM131158:PRF131158 QAI131158:QBB131158 QKE131158:QKX131158 QUA131158:QUT131158 RDW131158:REP131158 RNS131158:ROL131158 RXO131158:RYH131158 SHK131158:SID131158 SRG131158:SRZ131158 TBC131158:TBV131158 TKY131158:TLR131158 TUU131158:TVN131158 UEQ131158:UFJ131158 UOM131158:UPF131158 UYI131158:UZB131158 VIE131158:VIX131158 VSA131158:VST131158 WBW131158:WCP131158 WLS131158:WML131158 WVO131158:WWH131158 G196694:Z196694 JC196694:JV196694 SY196694:TR196694 ACU196694:ADN196694 AMQ196694:ANJ196694 AWM196694:AXF196694 BGI196694:BHB196694 BQE196694:BQX196694 CAA196694:CAT196694 CJW196694:CKP196694 CTS196694:CUL196694 DDO196694:DEH196694 DNK196694:DOD196694 DXG196694:DXZ196694 EHC196694:EHV196694 EQY196694:ERR196694 FAU196694:FBN196694 FKQ196694:FLJ196694 FUM196694:FVF196694 GEI196694:GFB196694 GOE196694:GOX196694 GYA196694:GYT196694 HHW196694:HIP196694 HRS196694:HSL196694 IBO196694:ICH196694 ILK196694:IMD196694 IVG196694:IVZ196694 JFC196694:JFV196694 JOY196694:JPR196694 JYU196694:JZN196694 KIQ196694:KJJ196694 KSM196694:KTF196694 LCI196694:LDB196694 LME196694:LMX196694 LWA196694:LWT196694 MFW196694:MGP196694 MPS196694:MQL196694 MZO196694:NAH196694 NJK196694:NKD196694 NTG196694:NTZ196694 ODC196694:ODV196694 OMY196694:ONR196694 OWU196694:OXN196694 PGQ196694:PHJ196694 PQM196694:PRF196694 QAI196694:QBB196694 QKE196694:QKX196694 QUA196694:QUT196694 RDW196694:REP196694 RNS196694:ROL196694 RXO196694:RYH196694 SHK196694:SID196694 SRG196694:SRZ196694 TBC196694:TBV196694 TKY196694:TLR196694 TUU196694:TVN196694 UEQ196694:UFJ196694 UOM196694:UPF196694 UYI196694:UZB196694 VIE196694:VIX196694 VSA196694:VST196694 WBW196694:WCP196694 WLS196694:WML196694 WVO196694:WWH196694 G262230:Z262230 JC262230:JV262230 SY262230:TR262230 ACU262230:ADN262230 AMQ262230:ANJ262230 AWM262230:AXF262230 BGI262230:BHB262230 BQE262230:BQX262230 CAA262230:CAT262230 CJW262230:CKP262230 CTS262230:CUL262230 DDO262230:DEH262230 DNK262230:DOD262230 DXG262230:DXZ262230 EHC262230:EHV262230 EQY262230:ERR262230 FAU262230:FBN262230 FKQ262230:FLJ262230 FUM262230:FVF262230 GEI262230:GFB262230 GOE262230:GOX262230 GYA262230:GYT262230 HHW262230:HIP262230 HRS262230:HSL262230 IBO262230:ICH262230 ILK262230:IMD262230 IVG262230:IVZ262230 JFC262230:JFV262230 JOY262230:JPR262230 JYU262230:JZN262230 KIQ262230:KJJ262230 KSM262230:KTF262230 LCI262230:LDB262230 LME262230:LMX262230 LWA262230:LWT262230 MFW262230:MGP262230 MPS262230:MQL262230 MZO262230:NAH262230 NJK262230:NKD262230 NTG262230:NTZ262230 ODC262230:ODV262230 OMY262230:ONR262230 OWU262230:OXN262230 PGQ262230:PHJ262230 PQM262230:PRF262230 QAI262230:QBB262230 QKE262230:QKX262230 QUA262230:QUT262230 RDW262230:REP262230 RNS262230:ROL262230 RXO262230:RYH262230 SHK262230:SID262230 SRG262230:SRZ262230 TBC262230:TBV262230 TKY262230:TLR262230 TUU262230:TVN262230 UEQ262230:UFJ262230 UOM262230:UPF262230 UYI262230:UZB262230 VIE262230:VIX262230 VSA262230:VST262230 WBW262230:WCP262230 WLS262230:WML262230 WVO262230:WWH262230 G327766:Z327766 JC327766:JV327766 SY327766:TR327766 ACU327766:ADN327766 AMQ327766:ANJ327766 AWM327766:AXF327766 BGI327766:BHB327766 BQE327766:BQX327766 CAA327766:CAT327766 CJW327766:CKP327766 CTS327766:CUL327766 DDO327766:DEH327766 DNK327766:DOD327766 DXG327766:DXZ327766 EHC327766:EHV327766 EQY327766:ERR327766 FAU327766:FBN327766 FKQ327766:FLJ327766 FUM327766:FVF327766 GEI327766:GFB327766 GOE327766:GOX327766 GYA327766:GYT327766 HHW327766:HIP327766 HRS327766:HSL327766 IBO327766:ICH327766 ILK327766:IMD327766 IVG327766:IVZ327766 JFC327766:JFV327766 JOY327766:JPR327766 JYU327766:JZN327766 KIQ327766:KJJ327766 KSM327766:KTF327766 LCI327766:LDB327766 LME327766:LMX327766 LWA327766:LWT327766 MFW327766:MGP327766 MPS327766:MQL327766 MZO327766:NAH327766 NJK327766:NKD327766 NTG327766:NTZ327766 ODC327766:ODV327766 OMY327766:ONR327766 OWU327766:OXN327766 PGQ327766:PHJ327766 PQM327766:PRF327766 QAI327766:QBB327766 QKE327766:QKX327766 QUA327766:QUT327766 RDW327766:REP327766 RNS327766:ROL327766 RXO327766:RYH327766 SHK327766:SID327766 SRG327766:SRZ327766 TBC327766:TBV327766 TKY327766:TLR327766 TUU327766:TVN327766 UEQ327766:UFJ327766 UOM327766:UPF327766 UYI327766:UZB327766 VIE327766:VIX327766 VSA327766:VST327766 WBW327766:WCP327766 WLS327766:WML327766 WVO327766:WWH327766 G393302:Z393302 JC393302:JV393302 SY393302:TR393302 ACU393302:ADN393302 AMQ393302:ANJ393302 AWM393302:AXF393302 BGI393302:BHB393302 BQE393302:BQX393302 CAA393302:CAT393302 CJW393302:CKP393302 CTS393302:CUL393302 DDO393302:DEH393302 DNK393302:DOD393302 DXG393302:DXZ393302 EHC393302:EHV393302 EQY393302:ERR393302 FAU393302:FBN393302 FKQ393302:FLJ393302 FUM393302:FVF393302 GEI393302:GFB393302 GOE393302:GOX393302 GYA393302:GYT393302 HHW393302:HIP393302 HRS393302:HSL393302 IBO393302:ICH393302 ILK393302:IMD393302 IVG393302:IVZ393302 JFC393302:JFV393302 JOY393302:JPR393302 JYU393302:JZN393302 KIQ393302:KJJ393302 KSM393302:KTF393302 LCI393302:LDB393302 LME393302:LMX393302 LWA393302:LWT393302 MFW393302:MGP393302 MPS393302:MQL393302 MZO393302:NAH393302 NJK393302:NKD393302 NTG393302:NTZ393302 ODC393302:ODV393302 OMY393302:ONR393302 OWU393302:OXN393302 PGQ393302:PHJ393302 PQM393302:PRF393302 QAI393302:QBB393302 QKE393302:QKX393302 QUA393302:QUT393302 RDW393302:REP393302 RNS393302:ROL393302 RXO393302:RYH393302 SHK393302:SID393302 SRG393302:SRZ393302 TBC393302:TBV393302 TKY393302:TLR393302 TUU393302:TVN393302 UEQ393302:UFJ393302 UOM393302:UPF393302 UYI393302:UZB393302 VIE393302:VIX393302 VSA393302:VST393302 WBW393302:WCP393302 WLS393302:WML393302 WVO393302:WWH393302 G458838:Z458838 JC458838:JV458838 SY458838:TR458838 ACU458838:ADN458838 AMQ458838:ANJ458838 AWM458838:AXF458838 BGI458838:BHB458838 BQE458838:BQX458838 CAA458838:CAT458838 CJW458838:CKP458838 CTS458838:CUL458838 DDO458838:DEH458838 DNK458838:DOD458838 DXG458838:DXZ458838 EHC458838:EHV458838 EQY458838:ERR458838 FAU458838:FBN458838 FKQ458838:FLJ458838 FUM458838:FVF458838 GEI458838:GFB458838 GOE458838:GOX458838 GYA458838:GYT458838 HHW458838:HIP458838 HRS458838:HSL458838 IBO458838:ICH458838 ILK458838:IMD458838 IVG458838:IVZ458838 JFC458838:JFV458838 JOY458838:JPR458838 JYU458838:JZN458838 KIQ458838:KJJ458838 KSM458838:KTF458838 LCI458838:LDB458838 LME458838:LMX458838 LWA458838:LWT458838 MFW458838:MGP458838 MPS458838:MQL458838 MZO458838:NAH458838 NJK458838:NKD458838 NTG458838:NTZ458838 ODC458838:ODV458838 OMY458838:ONR458838 OWU458838:OXN458838 PGQ458838:PHJ458838 PQM458838:PRF458838 QAI458838:QBB458838 QKE458838:QKX458838 QUA458838:QUT458838 RDW458838:REP458838 RNS458838:ROL458838 RXO458838:RYH458838 SHK458838:SID458838 SRG458838:SRZ458838 TBC458838:TBV458838 TKY458838:TLR458838 TUU458838:TVN458838 UEQ458838:UFJ458838 UOM458838:UPF458838 UYI458838:UZB458838 VIE458838:VIX458838 VSA458838:VST458838 WBW458838:WCP458838 WLS458838:WML458838 WVO458838:WWH458838 G524374:Z524374 JC524374:JV524374 SY524374:TR524374 ACU524374:ADN524374 AMQ524374:ANJ524374 AWM524374:AXF524374 BGI524374:BHB524374 BQE524374:BQX524374 CAA524374:CAT524374 CJW524374:CKP524374 CTS524374:CUL524374 DDO524374:DEH524374 DNK524374:DOD524374 DXG524374:DXZ524374 EHC524374:EHV524374 EQY524374:ERR524374 FAU524374:FBN524374 FKQ524374:FLJ524374 FUM524374:FVF524374 GEI524374:GFB524374 GOE524374:GOX524374 GYA524374:GYT524374 HHW524374:HIP524374 HRS524374:HSL524374 IBO524374:ICH524374 ILK524374:IMD524374 IVG524374:IVZ524374 JFC524374:JFV524374 JOY524374:JPR524374 JYU524374:JZN524374 KIQ524374:KJJ524374 KSM524374:KTF524374 LCI524374:LDB524374 LME524374:LMX524374 LWA524374:LWT524374 MFW524374:MGP524374 MPS524374:MQL524374 MZO524374:NAH524374 NJK524374:NKD524374 NTG524374:NTZ524374 ODC524374:ODV524374 OMY524374:ONR524374 OWU524374:OXN524374 PGQ524374:PHJ524374 PQM524374:PRF524374 QAI524374:QBB524374 QKE524374:QKX524374 QUA524374:QUT524374 RDW524374:REP524374 RNS524374:ROL524374 RXO524374:RYH524374 SHK524374:SID524374 SRG524374:SRZ524374 TBC524374:TBV524374 TKY524374:TLR524374 TUU524374:TVN524374 UEQ524374:UFJ524374 UOM524374:UPF524374 UYI524374:UZB524374 VIE524374:VIX524374 VSA524374:VST524374 WBW524374:WCP524374 WLS524374:WML524374 WVO524374:WWH524374 G589910:Z589910 JC589910:JV589910 SY589910:TR589910 ACU589910:ADN589910 AMQ589910:ANJ589910 AWM589910:AXF589910 BGI589910:BHB589910 BQE589910:BQX589910 CAA589910:CAT589910 CJW589910:CKP589910 CTS589910:CUL589910 DDO589910:DEH589910 DNK589910:DOD589910 DXG589910:DXZ589910 EHC589910:EHV589910 EQY589910:ERR589910 FAU589910:FBN589910 FKQ589910:FLJ589910 FUM589910:FVF589910 GEI589910:GFB589910 GOE589910:GOX589910 GYA589910:GYT589910 HHW589910:HIP589910 HRS589910:HSL589910 IBO589910:ICH589910 ILK589910:IMD589910 IVG589910:IVZ589910 JFC589910:JFV589910 JOY589910:JPR589910 JYU589910:JZN589910 KIQ589910:KJJ589910 KSM589910:KTF589910 LCI589910:LDB589910 LME589910:LMX589910 LWA589910:LWT589910 MFW589910:MGP589910 MPS589910:MQL589910 MZO589910:NAH589910 NJK589910:NKD589910 NTG589910:NTZ589910 ODC589910:ODV589910 OMY589910:ONR589910 OWU589910:OXN589910 PGQ589910:PHJ589910 PQM589910:PRF589910 QAI589910:QBB589910 QKE589910:QKX589910 QUA589910:QUT589910 RDW589910:REP589910 RNS589910:ROL589910 RXO589910:RYH589910 SHK589910:SID589910 SRG589910:SRZ589910 TBC589910:TBV589910 TKY589910:TLR589910 TUU589910:TVN589910 UEQ589910:UFJ589910 UOM589910:UPF589910 UYI589910:UZB589910 VIE589910:VIX589910 VSA589910:VST589910 WBW589910:WCP589910 WLS589910:WML589910 WVO589910:WWH589910 G655446:Z655446 JC655446:JV655446 SY655446:TR655446 ACU655446:ADN655446 AMQ655446:ANJ655446 AWM655446:AXF655446 BGI655446:BHB655446 BQE655446:BQX655446 CAA655446:CAT655446 CJW655446:CKP655446 CTS655446:CUL655446 DDO655446:DEH655446 DNK655446:DOD655446 DXG655446:DXZ655446 EHC655446:EHV655446 EQY655446:ERR655446 FAU655446:FBN655446 FKQ655446:FLJ655446 FUM655446:FVF655446 GEI655446:GFB655446 GOE655446:GOX655446 GYA655446:GYT655446 HHW655446:HIP655446 HRS655446:HSL655446 IBO655446:ICH655446 ILK655446:IMD655446 IVG655446:IVZ655446 JFC655446:JFV655446 JOY655446:JPR655446 JYU655446:JZN655446 KIQ655446:KJJ655446 KSM655446:KTF655446 LCI655446:LDB655446 LME655446:LMX655446 LWA655446:LWT655446 MFW655446:MGP655446 MPS655446:MQL655446 MZO655446:NAH655446 NJK655446:NKD655446 NTG655446:NTZ655446 ODC655446:ODV655446 OMY655446:ONR655446 OWU655446:OXN655446 PGQ655446:PHJ655446 PQM655446:PRF655446 QAI655446:QBB655446 QKE655446:QKX655446 QUA655446:QUT655446 RDW655446:REP655446 RNS655446:ROL655446 RXO655446:RYH655446 SHK655446:SID655446 SRG655446:SRZ655446 TBC655446:TBV655446 TKY655446:TLR655446 TUU655446:TVN655446 UEQ655446:UFJ655446 UOM655446:UPF655446 UYI655446:UZB655446 VIE655446:VIX655446 VSA655446:VST655446 WBW655446:WCP655446 WLS655446:WML655446 WVO655446:WWH655446 G720982:Z720982 JC720982:JV720982 SY720982:TR720982 ACU720982:ADN720982 AMQ720982:ANJ720982 AWM720982:AXF720982 BGI720982:BHB720982 BQE720982:BQX720982 CAA720982:CAT720982 CJW720982:CKP720982 CTS720982:CUL720982 DDO720982:DEH720982 DNK720982:DOD720982 DXG720982:DXZ720982 EHC720982:EHV720982 EQY720982:ERR720982 FAU720982:FBN720982 FKQ720982:FLJ720982 FUM720982:FVF720982 GEI720982:GFB720982 GOE720982:GOX720982 GYA720982:GYT720982 HHW720982:HIP720982 HRS720982:HSL720982 IBO720982:ICH720982 ILK720982:IMD720982 IVG720982:IVZ720982 JFC720982:JFV720982 JOY720982:JPR720982 JYU720982:JZN720982 KIQ720982:KJJ720982 KSM720982:KTF720982 LCI720982:LDB720982 LME720982:LMX720982 LWA720982:LWT720982 MFW720982:MGP720982 MPS720982:MQL720982 MZO720982:NAH720982 NJK720982:NKD720982 NTG720982:NTZ720982 ODC720982:ODV720982 OMY720982:ONR720982 OWU720982:OXN720982 PGQ720982:PHJ720982 PQM720982:PRF720982 QAI720982:QBB720982 QKE720982:QKX720982 QUA720982:QUT720982 RDW720982:REP720982 RNS720982:ROL720982 RXO720982:RYH720982 SHK720982:SID720982 SRG720982:SRZ720982 TBC720982:TBV720982 TKY720982:TLR720982 TUU720982:TVN720982 UEQ720982:UFJ720982 UOM720982:UPF720982 UYI720982:UZB720982 VIE720982:VIX720982 VSA720982:VST720982 WBW720982:WCP720982 WLS720982:WML720982 WVO720982:WWH720982 G786518:Z786518 JC786518:JV786518 SY786518:TR786518 ACU786518:ADN786518 AMQ786518:ANJ786518 AWM786518:AXF786518 BGI786518:BHB786518 BQE786518:BQX786518 CAA786518:CAT786518 CJW786518:CKP786518 CTS786518:CUL786518 DDO786518:DEH786518 DNK786518:DOD786518 DXG786518:DXZ786518 EHC786518:EHV786518 EQY786518:ERR786518 FAU786518:FBN786518 FKQ786518:FLJ786518 FUM786518:FVF786518 GEI786518:GFB786518 GOE786518:GOX786518 GYA786518:GYT786518 HHW786518:HIP786518 HRS786518:HSL786518 IBO786518:ICH786518 ILK786518:IMD786518 IVG786518:IVZ786518 JFC786518:JFV786518 JOY786518:JPR786518 JYU786518:JZN786518 KIQ786518:KJJ786518 KSM786518:KTF786518 LCI786518:LDB786518 LME786518:LMX786518 LWA786518:LWT786518 MFW786518:MGP786518 MPS786518:MQL786518 MZO786518:NAH786518 NJK786518:NKD786518 NTG786518:NTZ786518 ODC786518:ODV786518 OMY786518:ONR786518 OWU786518:OXN786518 PGQ786518:PHJ786518 PQM786518:PRF786518 QAI786518:QBB786518 QKE786518:QKX786518 QUA786518:QUT786518 RDW786518:REP786518 RNS786518:ROL786518 RXO786518:RYH786518 SHK786518:SID786518 SRG786518:SRZ786518 TBC786518:TBV786518 TKY786518:TLR786518 TUU786518:TVN786518 UEQ786518:UFJ786518 UOM786518:UPF786518 UYI786518:UZB786518 VIE786518:VIX786518 VSA786518:VST786518 WBW786518:WCP786518 WLS786518:WML786518 WVO786518:WWH786518 G852054:Z852054 JC852054:JV852054 SY852054:TR852054 ACU852054:ADN852054 AMQ852054:ANJ852054 AWM852054:AXF852054 BGI852054:BHB852054 BQE852054:BQX852054 CAA852054:CAT852054 CJW852054:CKP852054 CTS852054:CUL852054 DDO852054:DEH852054 DNK852054:DOD852054 DXG852054:DXZ852054 EHC852054:EHV852054 EQY852054:ERR852054 FAU852054:FBN852054 FKQ852054:FLJ852054 FUM852054:FVF852054 GEI852054:GFB852054 GOE852054:GOX852054 GYA852054:GYT852054 HHW852054:HIP852054 HRS852054:HSL852054 IBO852054:ICH852054 ILK852054:IMD852054 IVG852054:IVZ852054 JFC852054:JFV852054 JOY852054:JPR852054 JYU852054:JZN852054 KIQ852054:KJJ852054 KSM852054:KTF852054 LCI852054:LDB852054 LME852054:LMX852054 LWA852054:LWT852054 MFW852054:MGP852054 MPS852054:MQL852054 MZO852054:NAH852054 NJK852054:NKD852054 NTG852054:NTZ852054 ODC852054:ODV852054 OMY852054:ONR852054 OWU852054:OXN852054 PGQ852054:PHJ852054 PQM852054:PRF852054 QAI852054:QBB852054 QKE852054:QKX852054 QUA852054:QUT852054 RDW852054:REP852054 RNS852054:ROL852054 RXO852054:RYH852054 SHK852054:SID852054 SRG852054:SRZ852054 TBC852054:TBV852054 TKY852054:TLR852054 TUU852054:TVN852054 UEQ852054:UFJ852054 UOM852054:UPF852054 UYI852054:UZB852054 VIE852054:VIX852054 VSA852054:VST852054 WBW852054:WCP852054 WLS852054:WML852054 WVO852054:WWH852054 G917590:Z917590 JC917590:JV917590 SY917590:TR917590 ACU917590:ADN917590 AMQ917590:ANJ917590 AWM917590:AXF917590 BGI917590:BHB917590 BQE917590:BQX917590 CAA917590:CAT917590 CJW917590:CKP917590 CTS917590:CUL917590 DDO917590:DEH917590 DNK917590:DOD917590 DXG917590:DXZ917590 EHC917590:EHV917590 EQY917590:ERR917590 FAU917590:FBN917590 FKQ917590:FLJ917590 FUM917590:FVF917590 GEI917590:GFB917590 GOE917590:GOX917590 GYA917590:GYT917590 HHW917590:HIP917590 HRS917590:HSL917590 IBO917590:ICH917590 ILK917590:IMD917590 IVG917590:IVZ917590 JFC917590:JFV917590 JOY917590:JPR917590 JYU917590:JZN917590 KIQ917590:KJJ917590 KSM917590:KTF917590 LCI917590:LDB917590 LME917590:LMX917590 LWA917590:LWT917590 MFW917590:MGP917590 MPS917590:MQL917590 MZO917590:NAH917590 NJK917590:NKD917590 NTG917590:NTZ917590 ODC917590:ODV917590 OMY917590:ONR917590 OWU917590:OXN917590 PGQ917590:PHJ917590 PQM917590:PRF917590 QAI917590:QBB917590 QKE917590:QKX917590 QUA917590:QUT917590 RDW917590:REP917590 RNS917590:ROL917590 RXO917590:RYH917590 SHK917590:SID917590 SRG917590:SRZ917590 TBC917590:TBV917590 TKY917590:TLR917590 TUU917590:TVN917590 UEQ917590:UFJ917590 UOM917590:UPF917590 UYI917590:UZB917590 VIE917590:VIX917590 VSA917590:VST917590 WBW917590:WCP917590 WLS917590:WML917590 WVO917590:WWH917590 G983126:Z983126 JC983126:JV983126 SY983126:TR983126 ACU983126:ADN983126 AMQ983126:ANJ983126 AWM983126:AXF983126 BGI983126:BHB983126 BQE983126:BQX983126 CAA983126:CAT983126 CJW983126:CKP983126 CTS983126:CUL983126 DDO983126:DEH983126 DNK983126:DOD983126 DXG983126:DXZ983126 EHC983126:EHV983126 EQY983126:ERR983126 FAU983126:FBN983126 FKQ983126:FLJ983126 FUM983126:FVF983126 GEI983126:GFB983126 GOE983126:GOX983126 GYA983126:GYT983126 HHW983126:HIP983126 HRS983126:HSL983126 IBO983126:ICH983126 ILK983126:IMD983126 IVG983126:IVZ983126 JFC983126:JFV983126 JOY983126:JPR983126 JYU983126:JZN983126 KIQ983126:KJJ983126 KSM983126:KTF983126 LCI983126:LDB983126 LME983126:LMX983126 LWA983126:LWT983126 MFW983126:MGP983126 MPS983126:MQL983126 MZO983126:NAH983126 NJK983126:NKD983126 NTG983126:NTZ983126 ODC983126:ODV983126 OMY983126:ONR983126 OWU983126:OXN983126 PGQ983126:PHJ983126 PQM983126:PRF983126 QAI983126:QBB983126 QKE983126:QKX983126 QUA983126:QUT983126 RDW983126:REP983126 RNS983126:ROL983126 RXO983126:RYH983126 SHK983126:SID983126 SRG983126:SRZ983126 TBC983126:TBV983126 TKY983126:TLR983126 TUU983126:TVN983126 UEQ983126:UFJ983126 UOM983126:UPF983126 UYI983126:UZB983126 VIE983126:VIX983126 VSA983126:VST983126 WBW983126:WCP983126 WLS983126:WML983126 WVO983126:WWH983126 P91:R94 JC44:JI45 SY44:TE45 ACU44:ADA45 AMQ44:AMW45 AWM44:AWS45 BGI44:BGO45 BQE44:BQK45 CAA44:CAG45 CJW44:CKC45 CTS44:CTY45 DDO44:DDU45 DNK44:DNQ45 DXG44:DXM45 EHC44:EHI45 EQY44:ERE45 FAU44:FBA45 FKQ44:FKW45 FUM44:FUS45 GEI44:GEO45 GOE44:GOK45 GYA44:GYG45 HHW44:HIC45 HRS44:HRY45 IBO44:IBU45 ILK44:ILQ45 IVG44:IVM45 JFC44:JFI45 JOY44:JPE45 JYU44:JZA45 KIQ44:KIW45 KSM44:KSS45 LCI44:LCO45 LME44:LMK45 LWA44:LWG45 MFW44:MGC45 MPS44:MPY45 MZO44:MZU45 NJK44:NJQ45 NTG44:NTM45 ODC44:ODI45 OMY44:ONE45 OWU44:OXA45 PGQ44:PGW45 PQM44:PQS45 QAI44:QAO45 QKE44:QKK45 QUA44:QUG45 RDW44:REC45 RNS44:RNY45 RXO44:RXU45 SHK44:SHQ45 SRG44:SRM45 TBC44:TBI45 TKY44:TLE45 TUU44:TVA45 UEQ44:UEW45 UOM44:UOS45 UYI44:UYO45 VIE44:VIK45 VSA44:VSG45 WBW44:WCC45 WLS44:WLY45 WVO44:WVU45 G65591:M65591 JC65591:JI65591 SY65591:TE65591 ACU65591:ADA65591 AMQ65591:AMW65591 AWM65591:AWS65591 BGI65591:BGO65591 BQE65591:BQK65591 CAA65591:CAG65591 CJW65591:CKC65591 CTS65591:CTY65591 DDO65591:DDU65591 DNK65591:DNQ65591 DXG65591:DXM65591 EHC65591:EHI65591 EQY65591:ERE65591 FAU65591:FBA65591 FKQ65591:FKW65591 FUM65591:FUS65591 GEI65591:GEO65591 GOE65591:GOK65591 GYA65591:GYG65591 HHW65591:HIC65591 HRS65591:HRY65591 IBO65591:IBU65591 ILK65591:ILQ65591 IVG65591:IVM65591 JFC65591:JFI65591 JOY65591:JPE65591 JYU65591:JZA65591 KIQ65591:KIW65591 KSM65591:KSS65591 LCI65591:LCO65591 LME65591:LMK65591 LWA65591:LWG65591 MFW65591:MGC65591 MPS65591:MPY65591 MZO65591:MZU65591 NJK65591:NJQ65591 NTG65591:NTM65591 ODC65591:ODI65591 OMY65591:ONE65591 OWU65591:OXA65591 PGQ65591:PGW65591 PQM65591:PQS65591 QAI65591:QAO65591 QKE65591:QKK65591 QUA65591:QUG65591 RDW65591:REC65591 RNS65591:RNY65591 RXO65591:RXU65591 SHK65591:SHQ65591 SRG65591:SRM65591 TBC65591:TBI65591 TKY65591:TLE65591 TUU65591:TVA65591 UEQ65591:UEW65591 UOM65591:UOS65591 UYI65591:UYO65591 VIE65591:VIK65591 VSA65591:VSG65591 WBW65591:WCC65591 WLS65591:WLY65591 WVO65591:WVU65591 G131127:M131127 JC131127:JI131127 SY131127:TE131127 ACU131127:ADA131127 AMQ131127:AMW131127 AWM131127:AWS131127 BGI131127:BGO131127 BQE131127:BQK131127 CAA131127:CAG131127 CJW131127:CKC131127 CTS131127:CTY131127 DDO131127:DDU131127 DNK131127:DNQ131127 DXG131127:DXM131127 EHC131127:EHI131127 EQY131127:ERE131127 FAU131127:FBA131127 FKQ131127:FKW131127 FUM131127:FUS131127 GEI131127:GEO131127 GOE131127:GOK131127 GYA131127:GYG131127 HHW131127:HIC131127 HRS131127:HRY131127 IBO131127:IBU131127 ILK131127:ILQ131127 IVG131127:IVM131127 JFC131127:JFI131127 JOY131127:JPE131127 JYU131127:JZA131127 KIQ131127:KIW131127 KSM131127:KSS131127 LCI131127:LCO131127 LME131127:LMK131127 LWA131127:LWG131127 MFW131127:MGC131127 MPS131127:MPY131127 MZO131127:MZU131127 NJK131127:NJQ131127 NTG131127:NTM131127 ODC131127:ODI131127 OMY131127:ONE131127 OWU131127:OXA131127 PGQ131127:PGW131127 PQM131127:PQS131127 QAI131127:QAO131127 QKE131127:QKK131127 QUA131127:QUG131127 RDW131127:REC131127 RNS131127:RNY131127 RXO131127:RXU131127 SHK131127:SHQ131127 SRG131127:SRM131127 TBC131127:TBI131127 TKY131127:TLE131127 TUU131127:TVA131127 UEQ131127:UEW131127 UOM131127:UOS131127 UYI131127:UYO131127 VIE131127:VIK131127 VSA131127:VSG131127 WBW131127:WCC131127 WLS131127:WLY131127 WVO131127:WVU131127 G196663:M196663 JC196663:JI196663 SY196663:TE196663 ACU196663:ADA196663 AMQ196663:AMW196663 AWM196663:AWS196663 BGI196663:BGO196663 BQE196663:BQK196663 CAA196663:CAG196663 CJW196663:CKC196663 CTS196663:CTY196663 DDO196663:DDU196663 DNK196663:DNQ196663 DXG196663:DXM196663 EHC196663:EHI196663 EQY196663:ERE196663 FAU196663:FBA196663 FKQ196663:FKW196663 FUM196663:FUS196663 GEI196663:GEO196663 GOE196663:GOK196663 GYA196663:GYG196663 HHW196663:HIC196663 HRS196663:HRY196663 IBO196663:IBU196663 ILK196663:ILQ196663 IVG196663:IVM196663 JFC196663:JFI196663 JOY196663:JPE196663 JYU196663:JZA196663 KIQ196663:KIW196663 KSM196663:KSS196663 LCI196663:LCO196663 LME196663:LMK196663 LWA196663:LWG196663 MFW196663:MGC196663 MPS196663:MPY196663 MZO196663:MZU196663 NJK196663:NJQ196663 NTG196663:NTM196663 ODC196663:ODI196663 OMY196663:ONE196663 OWU196663:OXA196663 PGQ196663:PGW196663 PQM196663:PQS196663 QAI196663:QAO196663 QKE196663:QKK196663 QUA196663:QUG196663 RDW196663:REC196663 RNS196663:RNY196663 RXO196663:RXU196663 SHK196663:SHQ196663 SRG196663:SRM196663 TBC196663:TBI196663 TKY196663:TLE196663 TUU196663:TVA196663 UEQ196663:UEW196663 UOM196663:UOS196663 UYI196663:UYO196663 VIE196663:VIK196663 VSA196663:VSG196663 WBW196663:WCC196663 WLS196663:WLY196663 WVO196663:WVU196663 G262199:M262199 JC262199:JI262199 SY262199:TE262199 ACU262199:ADA262199 AMQ262199:AMW262199 AWM262199:AWS262199 BGI262199:BGO262199 BQE262199:BQK262199 CAA262199:CAG262199 CJW262199:CKC262199 CTS262199:CTY262199 DDO262199:DDU262199 DNK262199:DNQ262199 DXG262199:DXM262199 EHC262199:EHI262199 EQY262199:ERE262199 FAU262199:FBA262199 FKQ262199:FKW262199 FUM262199:FUS262199 GEI262199:GEO262199 GOE262199:GOK262199 GYA262199:GYG262199 HHW262199:HIC262199 HRS262199:HRY262199 IBO262199:IBU262199 ILK262199:ILQ262199 IVG262199:IVM262199 JFC262199:JFI262199 JOY262199:JPE262199 JYU262199:JZA262199 KIQ262199:KIW262199 KSM262199:KSS262199 LCI262199:LCO262199 LME262199:LMK262199 LWA262199:LWG262199 MFW262199:MGC262199 MPS262199:MPY262199 MZO262199:MZU262199 NJK262199:NJQ262199 NTG262199:NTM262199 ODC262199:ODI262199 OMY262199:ONE262199 OWU262199:OXA262199 PGQ262199:PGW262199 PQM262199:PQS262199 QAI262199:QAO262199 QKE262199:QKK262199 QUA262199:QUG262199 RDW262199:REC262199 RNS262199:RNY262199 RXO262199:RXU262199 SHK262199:SHQ262199 SRG262199:SRM262199 TBC262199:TBI262199 TKY262199:TLE262199 TUU262199:TVA262199 UEQ262199:UEW262199 UOM262199:UOS262199 UYI262199:UYO262199 VIE262199:VIK262199 VSA262199:VSG262199 WBW262199:WCC262199 WLS262199:WLY262199 WVO262199:WVU262199 G327735:M327735 JC327735:JI327735 SY327735:TE327735 ACU327735:ADA327735 AMQ327735:AMW327735 AWM327735:AWS327735 BGI327735:BGO327735 BQE327735:BQK327735 CAA327735:CAG327735 CJW327735:CKC327735 CTS327735:CTY327735 DDO327735:DDU327735 DNK327735:DNQ327735 DXG327735:DXM327735 EHC327735:EHI327735 EQY327735:ERE327735 FAU327735:FBA327735 FKQ327735:FKW327735 FUM327735:FUS327735 GEI327735:GEO327735 GOE327735:GOK327735 GYA327735:GYG327735 HHW327735:HIC327735 HRS327735:HRY327735 IBO327735:IBU327735 ILK327735:ILQ327735 IVG327735:IVM327735 JFC327735:JFI327735 JOY327735:JPE327735 JYU327735:JZA327735 KIQ327735:KIW327735 KSM327735:KSS327735 LCI327735:LCO327735 LME327735:LMK327735 LWA327735:LWG327735 MFW327735:MGC327735 MPS327735:MPY327735 MZO327735:MZU327735 NJK327735:NJQ327735 NTG327735:NTM327735 ODC327735:ODI327735 OMY327735:ONE327735 OWU327735:OXA327735 PGQ327735:PGW327735 PQM327735:PQS327735 QAI327735:QAO327735 QKE327735:QKK327735 QUA327735:QUG327735 RDW327735:REC327735 RNS327735:RNY327735 RXO327735:RXU327735 SHK327735:SHQ327735 SRG327735:SRM327735 TBC327735:TBI327735 TKY327735:TLE327735 TUU327735:TVA327735 UEQ327735:UEW327735 UOM327735:UOS327735 UYI327735:UYO327735 VIE327735:VIK327735 VSA327735:VSG327735 WBW327735:WCC327735 WLS327735:WLY327735 WVO327735:WVU327735 G393271:M393271 JC393271:JI393271 SY393271:TE393271 ACU393271:ADA393271 AMQ393271:AMW393271 AWM393271:AWS393271 BGI393271:BGO393271 BQE393271:BQK393271 CAA393271:CAG393271 CJW393271:CKC393271 CTS393271:CTY393271 DDO393271:DDU393271 DNK393271:DNQ393271 DXG393271:DXM393271 EHC393271:EHI393271 EQY393271:ERE393271 FAU393271:FBA393271 FKQ393271:FKW393271 FUM393271:FUS393271 GEI393271:GEO393271 GOE393271:GOK393271 GYA393271:GYG393271 HHW393271:HIC393271 HRS393271:HRY393271 IBO393271:IBU393271 ILK393271:ILQ393271 IVG393271:IVM393271 JFC393271:JFI393271 JOY393271:JPE393271 JYU393271:JZA393271 KIQ393271:KIW393271 KSM393271:KSS393271 LCI393271:LCO393271 LME393271:LMK393271 LWA393271:LWG393271 MFW393271:MGC393271 MPS393271:MPY393271 MZO393271:MZU393271 NJK393271:NJQ393271 NTG393271:NTM393271 ODC393271:ODI393271 OMY393271:ONE393271 OWU393271:OXA393271 PGQ393271:PGW393271 PQM393271:PQS393271 QAI393271:QAO393271 QKE393271:QKK393271 QUA393271:QUG393271 RDW393271:REC393271 RNS393271:RNY393271 RXO393271:RXU393271 SHK393271:SHQ393271 SRG393271:SRM393271 TBC393271:TBI393271 TKY393271:TLE393271 TUU393271:TVA393271 UEQ393271:UEW393271 UOM393271:UOS393271 UYI393271:UYO393271 VIE393271:VIK393271 VSA393271:VSG393271 WBW393271:WCC393271 WLS393271:WLY393271 WVO393271:WVU393271 G458807:M458807 JC458807:JI458807 SY458807:TE458807 ACU458807:ADA458807 AMQ458807:AMW458807 AWM458807:AWS458807 BGI458807:BGO458807 BQE458807:BQK458807 CAA458807:CAG458807 CJW458807:CKC458807 CTS458807:CTY458807 DDO458807:DDU458807 DNK458807:DNQ458807 DXG458807:DXM458807 EHC458807:EHI458807 EQY458807:ERE458807 FAU458807:FBA458807 FKQ458807:FKW458807 FUM458807:FUS458807 GEI458807:GEO458807 GOE458807:GOK458807 GYA458807:GYG458807 HHW458807:HIC458807 HRS458807:HRY458807 IBO458807:IBU458807 ILK458807:ILQ458807 IVG458807:IVM458807 JFC458807:JFI458807 JOY458807:JPE458807 JYU458807:JZA458807 KIQ458807:KIW458807 KSM458807:KSS458807 LCI458807:LCO458807 LME458807:LMK458807 LWA458807:LWG458807 MFW458807:MGC458807 MPS458807:MPY458807 MZO458807:MZU458807 NJK458807:NJQ458807 NTG458807:NTM458807 ODC458807:ODI458807 OMY458807:ONE458807 OWU458807:OXA458807 PGQ458807:PGW458807 PQM458807:PQS458807 QAI458807:QAO458807 QKE458807:QKK458807 QUA458807:QUG458807 RDW458807:REC458807 RNS458807:RNY458807 RXO458807:RXU458807 SHK458807:SHQ458807 SRG458807:SRM458807 TBC458807:TBI458807 TKY458807:TLE458807 TUU458807:TVA458807 UEQ458807:UEW458807 UOM458807:UOS458807 UYI458807:UYO458807 VIE458807:VIK458807 VSA458807:VSG458807 WBW458807:WCC458807 WLS458807:WLY458807 WVO458807:WVU458807 G524343:M524343 JC524343:JI524343 SY524343:TE524343 ACU524343:ADA524343 AMQ524343:AMW524343 AWM524343:AWS524343 BGI524343:BGO524343 BQE524343:BQK524343 CAA524343:CAG524343 CJW524343:CKC524343 CTS524343:CTY524343 DDO524343:DDU524343 DNK524343:DNQ524343 DXG524343:DXM524343 EHC524343:EHI524343 EQY524343:ERE524343 FAU524343:FBA524343 FKQ524343:FKW524343 FUM524343:FUS524343 GEI524343:GEO524343 GOE524343:GOK524343 GYA524343:GYG524343 HHW524343:HIC524343 HRS524343:HRY524343 IBO524343:IBU524343 ILK524343:ILQ524343 IVG524343:IVM524343 JFC524343:JFI524343 JOY524343:JPE524343 JYU524343:JZA524343 KIQ524343:KIW524343 KSM524343:KSS524343 LCI524343:LCO524343 LME524343:LMK524343 LWA524343:LWG524343 MFW524343:MGC524343 MPS524343:MPY524343 MZO524343:MZU524343 NJK524343:NJQ524343 NTG524343:NTM524343 ODC524343:ODI524343 OMY524343:ONE524343 OWU524343:OXA524343 PGQ524343:PGW524343 PQM524343:PQS524343 QAI524343:QAO524343 QKE524343:QKK524343 QUA524343:QUG524343 RDW524343:REC524343 RNS524343:RNY524343 RXO524343:RXU524343 SHK524343:SHQ524343 SRG524343:SRM524343 TBC524343:TBI524343 TKY524343:TLE524343 TUU524343:TVA524343 UEQ524343:UEW524343 UOM524343:UOS524343 UYI524343:UYO524343 VIE524343:VIK524343 VSA524343:VSG524343 WBW524343:WCC524343 WLS524343:WLY524343 WVO524343:WVU524343 G589879:M589879 JC589879:JI589879 SY589879:TE589879 ACU589879:ADA589879 AMQ589879:AMW589879 AWM589879:AWS589879 BGI589879:BGO589879 BQE589879:BQK589879 CAA589879:CAG589879 CJW589879:CKC589879 CTS589879:CTY589879 DDO589879:DDU589879 DNK589879:DNQ589879 DXG589879:DXM589879 EHC589879:EHI589879 EQY589879:ERE589879 FAU589879:FBA589879 FKQ589879:FKW589879 FUM589879:FUS589879 GEI589879:GEO589879 GOE589879:GOK589879 GYA589879:GYG589879 HHW589879:HIC589879 HRS589879:HRY589879 IBO589879:IBU589879 ILK589879:ILQ589879 IVG589879:IVM589879 JFC589879:JFI589879 JOY589879:JPE589879 JYU589879:JZA589879 KIQ589879:KIW589879 KSM589879:KSS589879 LCI589879:LCO589879 LME589879:LMK589879 LWA589879:LWG589879 MFW589879:MGC589879 MPS589879:MPY589879 MZO589879:MZU589879 NJK589879:NJQ589879 NTG589879:NTM589879 ODC589879:ODI589879 OMY589879:ONE589879 OWU589879:OXA589879 PGQ589879:PGW589879 PQM589879:PQS589879 QAI589879:QAO589879 QKE589879:QKK589879 QUA589879:QUG589879 RDW589879:REC589879 RNS589879:RNY589879 RXO589879:RXU589879 SHK589879:SHQ589879 SRG589879:SRM589879 TBC589879:TBI589879 TKY589879:TLE589879 TUU589879:TVA589879 UEQ589879:UEW589879 UOM589879:UOS589879 UYI589879:UYO589879 VIE589879:VIK589879 VSA589879:VSG589879 WBW589879:WCC589879 WLS589879:WLY589879 WVO589879:WVU589879 G655415:M655415 JC655415:JI655415 SY655415:TE655415 ACU655415:ADA655415 AMQ655415:AMW655415 AWM655415:AWS655415 BGI655415:BGO655415 BQE655415:BQK655415 CAA655415:CAG655415 CJW655415:CKC655415 CTS655415:CTY655415 DDO655415:DDU655415 DNK655415:DNQ655415 DXG655415:DXM655415 EHC655415:EHI655415 EQY655415:ERE655415 FAU655415:FBA655415 FKQ655415:FKW655415 FUM655415:FUS655415 GEI655415:GEO655415 GOE655415:GOK655415 GYA655415:GYG655415 HHW655415:HIC655415 HRS655415:HRY655415 IBO655415:IBU655415 ILK655415:ILQ655415 IVG655415:IVM655415 JFC655415:JFI655415 JOY655415:JPE655415 JYU655415:JZA655415 KIQ655415:KIW655415 KSM655415:KSS655415 LCI655415:LCO655415 LME655415:LMK655415 LWA655415:LWG655415 MFW655415:MGC655415 MPS655415:MPY655415 MZO655415:MZU655415 NJK655415:NJQ655415 NTG655415:NTM655415 ODC655415:ODI655415 OMY655415:ONE655415 OWU655415:OXA655415 PGQ655415:PGW655415 PQM655415:PQS655415 QAI655415:QAO655415 QKE655415:QKK655415 QUA655415:QUG655415 RDW655415:REC655415 RNS655415:RNY655415 RXO655415:RXU655415 SHK655415:SHQ655415 SRG655415:SRM655415 TBC655415:TBI655415 TKY655415:TLE655415 TUU655415:TVA655415 UEQ655415:UEW655415 UOM655415:UOS655415 UYI655415:UYO655415 VIE655415:VIK655415 VSA655415:VSG655415 WBW655415:WCC655415 WLS655415:WLY655415 WVO655415:WVU655415 G720951:M720951 JC720951:JI720951 SY720951:TE720951 ACU720951:ADA720951 AMQ720951:AMW720951 AWM720951:AWS720951 BGI720951:BGO720951 BQE720951:BQK720951 CAA720951:CAG720951 CJW720951:CKC720951 CTS720951:CTY720951 DDO720951:DDU720951 DNK720951:DNQ720951 DXG720951:DXM720951 EHC720951:EHI720951 EQY720951:ERE720951 FAU720951:FBA720951 FKQ720951:FKW720951 FUM720951:FUS720951 GEI720951:GEO720951 GOE720951:GOK720951 GYA720951:GYG720951 HHW720951:HIC720951 HRS720951:HRY720951 IBO720951:IBU720951 ILK720951:ILQ720951 IVG720951:IVM720951 JFC720951:JFI720951 JOY720951:JPE720951 JYU720951:JZA720951 KIQ720951:KIW720951 KSM720951:KSS720951 LCI720951:LCO720951 LME720951:LMK720951 LWA720951:LWG720951 MFW720951:MGC720951 MPS720951:MPY720951 MZO720951:MZU720951 NJK720951:NJQ720951 NTG720951:NTM720951 ODC720951:ODI720951 OMY720951:ONE720951 OWU720951:OXA720951 PGQ720951:PGW720951 PQM720951:PQS720951 QAI720951:QAO720951 QKE720951:QKK720951 QUA720951:QUG720951 RDW720951:REC720951 RNS720951:RNY720951 RXO720951:RXU720951 SHK720951:SHQ720951 SRG720951:SRM720951 TBC720951:TBI720951 TKY720951:TLE720951 TUU720951:TVA720951 UEQ720951:UEW720951 UOM720951:UOS720951 UYI720951:UYO720951 VIE720951:VIK720951 VSA720951:VSG720951 WBW720951:WCC720951 WLS720951:WLY720951 WVO720951:WVU720951 G786487:M786487 JC786487:JI786487 SY786487:TE786487 ACU786487:ADA786487 AMQ786487:AMW786487 AWM786487:AWS786487 BGI786487:BGO786487 BQE786487:BQK786487 CAA786487:CAG786487 CJW786487:CKC786487 CTS786487:CTY786487 DDO786487:DDU786487 DNK786487:DNQ786487 DXG786487:DXM786487 EHC786487:EHI786487 EQY786487:ERE786487 FAU786487:FBA786487 FKQ786487:FKW786487 FUM786487:FUS786487 GEI786487:GEO786487 GOE786487:GOK786487 GYA786487:GYG786487 HHW786487:HIC786487 HRS786487:HRY786487 IBO786487:IBU786487 ILK786487:ILQ786487 IVG786487:IVM786487 JFC786487:JFI786487 JOY786487:JPE786487 JYU786487:JZA786487 KIQ786487:KIW786487 KSM786487:KSS786487 LCI786487:LCO786487 LME786487:LMK786487 LWA786487:LWG786487 MFW786487:MGC786487 MPS786487:MPY786487 MZO786487:MZU786487 NJK786487:NJQ786487 NTG786487:NTM786487 ODC786487:ODI786487 OMY786487:ONE786487 OWU786487:OXA786487 PGQ786487:PGW786487 PQM786487:PQS786487 QAI786487:QAO786487 QKE786487:QKK786487 QUA786487:QUG786487 RDW786487:REC786487 RNS786487:RNY786487 RXO786487:RXU786487 SHK786487:SHQ786487 SRG786487:SRM786487 TBC786487:TBI786487 TKY786487:TLE786487 TUU786487:TVA786487 UEQ786487:UEW786487 UOM786487:UOS786487 UYI786487:UYO786487 VIE786487:VIK786487 VSA786487:VSG786487 WBW786487:WCC786487 WLS786487:WLY786487 WVO786487:WVU786487 G852023:M852023 JC852023:JI852023 SY852023:TE852023 ACU852023:ADA852023 AMQ852023:AMW852023 AWM852023:AWS852023 BGI852023:BGO852023 BQE852023:BQK852023 CAA852023:CAG852023 CJW852023:CKC852023 CTS852023:CTY852023 DDO852023:DDU852023 DNK852023:DNQ852023 DXG852023:DXM852023 EHC852023:EHI852023 EQY852023:ERE852023 FAU852023:FBA852023 FKQ852023:FKW852023 FUM852023:FUS852023 GEI852023:GEO852023 GOE852023:GOK852023 GYA852023:GYG852023 HHW852023:HIC852023 HRS852023:HRY852023 IBO852023:IBU852023 ILK852023:ILQ852023 IVG852023:IVM852023 JFC852023:JFI852023 JOY852023:JPE852023 JYU852023:JZA852023 KIQ852023:KIW852023 KSM852023:KSS852023 LCI852023:LCO852023 LME852023:LMK852023 LWA852023:LWG852023 MFW852023:MGC852023 MPS852023:MPY852023 MZO852023:MZU852023 NJK852023:NJQ852023 NTG852023:NTM852023 ODC852023:ODI852023 OMY852023:ONE852023 OWU852023:OXA852023 PGQ852023:PGW852023 PQM852023:PQS852023 QAI852023:QAO852023 QKE852023:QKK852023 QUA852023:QUG852023 RDW852023:REC852023 RNS852023:RNY852023 RXO852023:RXU852023 SHK852023:SHQ852023 SRG852023:SRM852023 TBC852023:TBI852023 TKY852023:TLE852023 TUU852023:TVA852023 UEQ852023:UEW852023 UOM852023:UOS852023 UYI852023:UYO852023 VIE852023:VIK852023 VSA852023:VSG852023 WBW852023:WCC852023 WLS852023:WLY852023 WVO852023:WVU852023 G917559:M917559 JC917559:JI917559 SY917559:TE917559 ACU917559:ADA917559 AMQ917559:AMW917559 AWM917559:AWS917559 BGI917559:BGO917559 BQE917559:BQK917559 CAA917559:CAG917559 CJW917559:CKC917559 CTS917559:CTY917559 DDO917559:DDU917559 DNK917559:DNQ917559 DXG917559:DXM917559 EHC917559:EHI917559 EQY917559:ERE917559 FAU917559:FBA917559 FKQ917559:FKW917559 FUM917559:FUS917559 GEI917559:GEO917559 GOE917559:GOK917559 GYA917559:GYG917559 HHW917559:HIC917559 HRS917559:HRY917559 IBO917559:IBU917559 ILK917559:ILQ917559 IVG917559:IVM917559 JFC917559:JFI917559 JOY917559:JPE917559 JYU917559:JZA917559 KIQ917559:KIW917559 KSM917559:KSS917559 LCI917559:LCO917559 LME917559:LMK917559 LWA917559:LWG917559 MFW917559:MGC917559 MPS917559:MPY917559 MZO917559:MZU917559 NJK917559:NJQ917559 NTG917559:NTM917559 ODC917559:ODI917559 OMY917559:ONE917559 OWU917559:OXA917559 PGQ917559:PGW917559 PQM917559:PQS917559 QAI917559:QAO917559 QKE917559:QKK917559 QUA917559:QUG917559 RDW917559:REC917559 RNS917559:RNY917559 RXO917559:RXU917559 SHK917559:SHQ917559 SRG917559:SRM917559 TBC917559:TBI917559 TKY917559:TLE917559 TUU917559:TVA917559 UEQ917559:UEW917559 UOM917559:UOS917559 UYI917559:UYO917559 VIE917559:VIK917559 VSA917559:VSG917559 WBW917559:WCC917559 WLS917559:WLY917559 WVO917559:WVU917559 G983095:M983095 JC983095:JI983095 SY983095:TE983095 ACU983095:ADA983095 AMQ983095:AMW983095 AWM983095:AWS983095 BGI983095:BGO983095 BQE983095:BQK983095 CAA983095:CAG983095 CJW983095:CKC983095 CTS983095:CTY983095 DDO983095:DDU983095 DNK983095:DNQ983095 DXG983095:DXM983095 EHC983095:EHI983095 EQY983095:ERE983095 FAU983095:FBA983095 FKQ983095:FKW983095 FUM983095:FUS983095 GEI983095:GEO983095 GOE983095:GOK983095 GYA983095:GYG983095 HHW983095:HIC983095 HRS983095:HRY983095 IBO983095:IBU983095 ILK983095:ILQ983095 IVG983095:IVM983095 JFC983095:JFI983095 JOY983095:JPE983095 JYU983095:JZA983095 KIQ983095:KIW983095 KSM983095:KSS983095 LCI983095:LCO983095 LME983095:LMK983095 LWA983095:LWG983095 MFW983095:MGC983095 MPS983095:MPY983095 MZO983095:MZU983095 NJK983095:NJQ983095 NTG983095:NTM983095 ODC983095:ODI983095 OMY983095:ONE983095 OWU983095:OXA983095 PGQ983095:PGW983095 PQM983095:PQS983095 QAI983095:QAO983095 QKE983095:QKK983095 QUA983095:QUG983095 RDW983095:REC983095 RNS983095:RNY983095 RXO983095:RXU983095 SHK983095:SHQ983095 SRG983095:SRM983095 TBC983095:TBI983095 TKY983095:TLE983095 TUU983095:TVA983095 UEQ983095:UEW983095 UOM983095:UOS983095 UYI983095:UYO983095 VIE983095:VIK983095 VSA983095:VSG983095 WBW983095:WCC983095 WLS983095:WLY983095 WVO983095:WVU983095 S71:S73 JO71:JO73 TK71:TK73 ADG71:ADG73 ANC71:ANC73 AWY71:AWY73 BGU71:BGU73 BQQ71:BQQ73 CAM71:CAM73 CKI71:CKI73 CUE71:CUE73 DEA71:DEA73 DNW71:DNW73 DXS71:DXS73 EHO71:EHO73 ERK71:ERK73 FBG71:FBG73 FLC71:FLC73 FUY71:FUY73 GEU71:GEU73 GOQ71:GOQ73 GYM71:GYM73 HII71:HII73 HSE71:HSE73 ICA71:ICA73 ILW71:ILW73 IVS71:IVS73 JFO71:JFO73 JPK71:JPK73 JZG71:JZG73 KJC71:KJC73 KSY71:KSY73 LCU71:LCU73 LMQ71:LMQ73 LWM71:LWM73 MGI71:MGI73 MQE71:MQE73 NAA71:NAA73 NJW71:NJW73 NTS71:NTS73 ODO71:ODO73 ONK71:ONK73 OXG71:OXG73 PHC71:PHC73 PQY71:PQY73 QAU71:QAU73 QKQ71:QKQ73 QUM71:QUM73 REI71:REI73 ROE71:ROE73 RYA71:RYA73 SHW71:SHW73 SRS71:SRS73 TBO71:TBO73 TLK71:TLK73 TVG71:TVG73 UFC71:UFC73 UOY71:UOY73 UYU71:UYU73 VIQ71:VIQ73 VSM71:VSM73 WCI71:WCI73 WME71:WME73 WWA71:WWA73 S65612:S65614 JO65612:JO65614 TK65612:TK65614 ADG65612:ADG65614 ANC65612:ANC65614 AWY65612:AWY65614 BGU65612:BGU65614 BQQ65612:BQQ65614 CAM65612:CAM65614 CKI65612:CKI65614 CUE65612:CUE65614 DEA65612:DEA65614 DNW65612:DNW65614 DXS65612:DXS65614 EHO65612:EHO65614 ERK65612:ERK65614 FBG65612:FBG65614 FLC65612:FLC65614 FUY65612:FUY65614 GEU65612:GEU65614 GOQ65612:GOQ65614 GYM65612:GYM65614 HII65612:HII65614 HSE65612:HSE65614 ICA65612:ICA65614 ILW65612:ILW65614 IVS65612:IVS65614 JFO65612:JFO65614 JPK65612:JPK65614 JZG65612:JZG65614 KJC65612:KJC65614 KSY65612:KSY65614 LCU65612:LCU65614 LMQ65612:LMQ65614 LWM65612:LWM65614 MGI65612:MGI65614 MQE65612:MQE65614 NAA65612:NAA65614 NJW65612:NJW65614 NTS65612:NTS65614 ODO65612:ODO65614 ONK65612:ONK65614 OXG65612:OXG65614 PHC65612:PHC65614 PQY65612:PQY65614 QAU65612:QAU65614 QKQ65612:QKQ65614 QUM65612:QUM65614 REI65612:REI65614 ROE65612:ROE65614 RYA65612:RYA65614 SHW65612:SHW65614 SRS65612:SRS65614 TBO65612:TBO65614 TLK65612:TLK65614 TVG65612:TVG65614 UFC65612:UFC65614 UOY65612:UOY65614 UYU65612:UYU65614 VIQ65612:VIQ65614 VSM65612:VSM65614 WCI65612:WCI65614 WME65612:WME65614 WWA65612:WWA65614 S131148:S131150 JO131148:JO131150 TK131148:TK131150 ADG131148:ADG131150 ANC131148:ANC131150 AWY131148:AWY131150 BGU131148:BGU131150 BQQ131148:BQQ131150 CAM131148:CAM131150 CKI131148:CKI131150 CUE131148:CUE131150 DEA131148:DEA131150 DNW131148:DNW131150 DXS131148:DXS131150 EHO131148:EHO131150 ERK131148:ERK131150 FBG131148:FBG131150 FLC131148:FLC131150 FUY131148:FUY131150 GEU131148:GEU131150 GOQ131148:GOQ131150 GYM131148:GYM131150 HII131148:HII131150 HSE131148:HSE131150 ICA131148:ICA131150 ILW131148:ILW131150 IVS131148:IVS131150 JFO131148:JFO131150 JPK131148:JPK131150 JZG131148:JZG131150 KJC131148:KJC131150 KSY131148:KSY131150 LCU131148:LCU131150 LMQ131148:LMQ131150 LWM131148:LWM131150 MGI131148:MGI131150 MQE131148:MQE131150 NAA131148:NAA131150 NJW131148:NJW131150 NTS131148:NTS131150 ODO131148:ODO131150 ONK131148:ONK131150 OXG131148:OXG131150 PHC131148:PHC131150 PQY131148:PQY131150 QAU131148:QAU131150 QKQ131148:QKQ131150 QUM131148:QUM131150 REI131148:REI131150 ROE131148:ROE131150 RYA131148:RYA131150 SHW131148:SHW131150 SRS131148:SRS131150 TBO131148:TBO131150 TLK131148:TLK131150 TVG131148:TVG131150 UFC131148:UFC131150 UOY131148:UOY131150 UYU131148:UYU131150 VIQ131148:VIQ131150 VSM131148:VSM131150 WCI131148:WCI131150 WME131148:WME131150 WWA131148:WWA131150 S196684:S196686 JO196684:JO196686 TK196684:TK196686 ADG196684:ADG196686 ANC196684:ANC196686 AWY196684:AWY196686 BGU196684:BGU196686 BQQ196684:BQQ196686 CAM196684:CAM196686 CKI196684:CKI196686 CUE196684:CUE196686 DEA196684:DEA196686 DNW196684:DNW196686 DXS196684:DXS196686 EHO196684:EHO196686 ERK196684:ERK196686 FBG196684:FBG196686 FLC196684:FLC196686 FUY196684:FUY196686 GEU196684:GEU196686 GOQ196684:GOQ196686 GYM196684:GYM196686 HII196684:HII196686 HSE196684:HSE196686 ICA196684:ICA196686 ILW196684:ILW196686 IVS196684:IVS196686 JFO196684:JFO196686 JPK196684:JPK196686 JZG196684:JZG196686 KJC196684:KJC196686 KSY196684:KSY196686 LCU196684:LCU196686 LMQ196684:LMQ196686 LWM196684:LWM196686 MGI196684:MGI196686 MQE196684:MQE196686 NAA196684:NAA196686 NJW196684:NJW196686 NTS196684:NTS196686 ODO196684:ODO196686 ONK196684:ONK196686 OXG196684:OXG196686 PHC196684:PHC196686 PQY196684:PQY196686 QAU196684:QAU196686 QKQ196684:QKQ196686 QUM196684:QUM196686 REI196684:REI196686 ROE196684:ROE196686 RYA196684:RYA196686 SHW196684:SHW196686 SRS196684:SRS196686 TBO196684:TBO196686 TLK196684:TLK196686 TVG196684:TVG196686 UFC196684:UFC196686 UOY196684:UOY196686 UYU196684:UYU196686 VIQ196684:VIQ196686 VSM196684:VSM196686 WCI196684:WCI196686 WME196684:WME196686 WWA196684:WWA196686 S262220:S262222 JO262220:JO262222 TK262220:TK262222 ADG262220:ADG262222 ANC262220:ANC262222 AWY262220:AWY262222 BGU262220:BGU262222 BQQ262220:BQQ262222 CAM262220:CAM262222 CKI262220:CKI262222 CUE262220:CUE262222 DEA262220:DEA262222 DNW262220:DNW262222 DXS262220:DXS262222 EHO262220:EHO262222 ERK262220:ERK262222 FBG262220:FBG262222 FLC262220:FLC262222 FUY262220:FUY262222 GEU262220:GEU262222 GOQ262220:GOQ262222 GYM262220:GYM262222 HII262220:HII262222 HSE262220:HSE262222 ICA262220:ICA262222 ILW262220:ILW262222 IVS262220:IVS262222 JFO262220:JFO262222 JPK262220:JPK262222 JZG262220:JZG262222 KJC262220:KJC262222 KSY262220:KSY262222 LCU262220:LCU262222 LMQ262220:LMQ262222 LWM262220:LWM262222 MGI262220:MGI262222 MQE262220:MQE262222 NAA262220:NAA262222 NJW262220:NJW262222 NTS262220:NTS262222 ODO262220:ODO262222 ONK262220:ONK262222 OXG262220:OXG262222 PHC262220:PHC262222 PQY262220:PQY262222 QAU262220:QAU262222 QKQ262220:QKQ262222 QUM262220:QUM262222 REI262220:REI262222 ROE262220:ROE262222 RYA262220:RYA262222 SHW262220:SHW262222 SRS262220:SRS262222 TBO262220:TBO262222 TLK262220:TLK262222 TVG262220:TVG262222 UFC262220:UFC262222 UOY262220:UOY262222 UYU262220:UYU262222 VIQ262220:VIQ262222 VSM262220:VSM262222 WCI262220:WCI262222 WME262220:WME262222 WWA262220:WWA262222 S327756:S327758 JO327756:JO327758 TK327756:TK327758 ADG327756:ADG327758 ANC327756:ANC327758 AWY327756:AWY327758 BGU327756:BGU327758 BQQ327756:BQQ327758 CAM327756:CAM327758 CKI327756:CKI327758 CUE327756:CUE327758 DEA327756:DEA327758 DNW327756:DNW327758 DXS327756:DXS327758 EHO327756:EHO327758 ERK327756:ERK327758 FBG327756:FBG327758 FLC327756:FLC327758 FUY327756:FUY327758 GEU327756:GEU327758 GOQ327756:GOQ327758 GYM327756:GYM327758 HII327756:HII327758 HSE327756:HSE327758 ICA327756:ICA327758 ILW327756:ILW327758 IVS327756:IVS327758 JFO327756:JFO327758 JPK327756:JPK327758 JZG327756:JZG327758 KJC327756:KJC327758 KSY327756:KSY327758 LCU327756:LCU327758 LMQ327756:LMQ327758 LWM327756:LWM327758 MGI327756:MGI327758 MQE327756:MQE327758 NAA327756:NAA327758 NJW327756:NJW327758 NTS327756:NTS327758 ODO327756:ODO327758 ONK327756:ONK327758 OXG327756:OXG327758 PHC327756:PHC327758 PQY327756:PQY327758 QAU327756:QAU327758 QKQ327756:QKQ327758 QUM327756:QUM327758 REI327756:REI327758 ROE327756:ROE327758 RYA327756:RYA327758 SHW327756:SHW327758 SRS327756:SRS327758 TBO327756:TBO327758 TLK327756:TLK327758 TVG327756:TVG327758 UFC327756:UFC327758 UOY327756:UOY327758 UYU327756:UYU327758 VIQ327756:VIQ327758 VSM327756:VSM327758 WCI327756:WCI327758 WME327756:WME327758 WWA327756:WWA327758 S393292:S393294 JO393292:JO393294 TK393292:TK393294 ADG393292:ADG393294 ANC393292:ANC393294 AWY393292:AWY393294 BGU393292:BGU393294 BQQ393292:BQQ393294 CAM393292:CAM393294 CKI393292:CKI393294 CUE393292:CUE393294 DEA393292:DEA393294 DNW393292:DNW393294 DXS393292:DXS393294 EHO393292:EHO393294 ERK393292:ERK393294 FBG393292:FBG393294 FLC393292:FLC393294 FUY393292:FUY393294 GEU393292:GEU393294 GOQ393292:GOQ393294 GYM393292:GYM393294 HII393292:HII393294 HSE393292:HSE393294 ICA393292:ICA393294 ILW393292:ILW393294 IVS393292:IVS393294 JFO393292:JFO393294 JPK393292:JPK393294 JZG393292:JZG393294 KJC393292:KJC393294 KSY393292:KSY393294 LCU393292:LCU393294 LMQ393292:LMQ393294 LWM393292:LWM393294 MGI393292:MGI393294 MQE393292:MQE393294 NAA393292:NAA393294 NJW393292:NJW393294 NTS393292:NTS393294 ODO393292:ODO393294 ONK393292:ONK393294 OXG393292:OXG393294 PHC393292:PHC393294 PQY393292:PQY393294 QAU393292:QAU393294 QKQ393292:QKQ393294 QUM393292:QUM393294 REI393292:REI393294 ROE393292:ROE393294 RYA393292:RYA393294 SHW393292:SHW393294 SRS393292:SRS393294 TBO393292:TBO393294 TLK393292:TLK393294 TVG393292:TVG393294 UFC393292:UFC393294 UOY393292:UOY393294 UYU393292:UYU393294 VIQ393292:VIQ393294 VSM393292:VSM393294 WCI393292:WCI393294 WME393292:WME393294 WWA393292:WWA393294 S458828:S458830 JO458828:JO458830 TK458828:TK458830 ADG458828:ADG458830 ANC458828:ANC458830 AWY458828:AWY458830 BGU458828:BGU458830 BQQ458828:BQQ458830 CAM458828:CAM458830 CKI458828:CKI458830 CUE458828:CUE458830 DEA458828:DEA458830 DNW458828:DNW458830 DXS458828:DXS458830 EHO458828:EHO458830 ERK458828:ERK458830 FBG458828:FBG458830 FLC458828:FLC458830 FUY458828:FUY458830 GEU458828:GEU458830 GOQ458828:GOQ458830 GYM458828:GYM458830 HII458828:HII458830 HSE458828:HSE458830 ICA458828:ICA458830 ILW458828:ILW458830 IVS458828:IVS458830 JFO458828:JFO458830 JPK458828:JPK458830 JZG458828:JZG458830 KJC458828:KJC458830 KSY458828:KSY458830 LCU458828:LCU458830 LMQ458828:LMQ458830 LWM458828:LWM458830 MGI458828:MGI458830 MQE458828:MQE458830 NAA458828:NAA458830 NJW458828:NJW458830 NTS458828:NTS458830 ODO458828:ODO458830 ONK458828:ONK458830 OXG458828:OXG458830 PHC458828:PHC458830 PQY458828:PQY458830 QAU458828:QAU458830 QKQ458828:QKQ458830 QUM458828:QUM458830 REI458828:REI458830 ROE458828:ROE458830 RYA458828:RYA458830 SHW458828:SHW458830 SRS458828:SRS458830 TBO458828:TBO458830 TLK458828:TLK458830 TVG458828:TVG458830 UFC458828:UFC458830 UOY458828:UOY458830 UYU458828:UYU458830 VIQ458828:VIQ458830 VSM458828:VSM458830 WCI458828:WCI458830 WME458828:WME458830 WWA458828:WWA458830 S524364:S524366 JO524364:JO524366 TK524364:TK524366 ADG524364:ADG524366 ANC524364:ANC524366 AWY524364:AWY524366 BGU524364:BGU524366 BQQ524364:BQQ524366 CAM524364:CAM524366 CKI524364:CKI524366 CUE524364:CUE524366 DEA524364:DEA524366 DNW524364:DNW524366 DXS524364:DXS524366 EHO524364:EHO524366 ERK524364:ERK524366 FBG524364:FBG524366 FLC524364:FLC524366 FUY524364:FUY524366 GEU524364:GEU524366 GOQ524364:GOQ524366 GYM524364:GYM524366 HII524364:HII524366 HSE524364:HSE524366 ICA524364:ICA524366 ILW524364:ILW524366 IVS524364:IVS524366 JFO524364:JFO524366 JPK524364:JPK524366 JZG524364:JZG524366 KJC524364:KJC524366 KSY524364:KSY524366 LCU524364:LCU524366 LMQ524364:LMQ524366 LWM524364:LWM524366 MGI524364:MGI524366 MQE524364:MQE524366 NAA524364:NAA524366 NJW524364:NJW524366 NTS524364:NTS524366 ODO524364:ODO524366 ONK524364:ONK524366 OXG524364:OXG524366 PHC524364:PHC524366 PQY524364:PQY524366 QAU524364:QAU524366 QKQ524364:QKQ524366 QUM524364:QUM524366 REI524364:REI524366 ROE524364:ROE524366 RYA524364:RYA524366 SHW524364:SHW524366 SRS524364:SRS524366 TBO524364:TBO524366 TLK524364:TLK524366 TVG524364:TVG524366 UFC524364:UFC524366 UOY524364:UOY524366 UYU524364:UYU524366 VIQ524364:VIQ524366 VSM524364:VSM524366 WCI524364:WCI524366 WME524364:WME524366 WWA524364:WWA524366 S589900:S589902 JO589900:JO589902 TK589900:TK589902 ADG589900:ADG589902 ANC589900:ANC589902 AWY589900:AWY589902 BGU589900:BGU589902 BQQ589900:BQQ589902 CAM589900:CAM589902 CKI589900:CKI589902 CUE589900:CUE589902 DEA589900:DEA589902 DNW589900:DNW589902 DXS589900:DXS589902 EHO589900:EHO589902 ERK589900:ERK589902 FBG589900:FBG589902 FLC589900:FLC589902 FUY589900:FUY589902 GEU589900:GEU589902 GOQ589900:GOQ589902 GYM589900:GYM589902 HII589900:HII589902 HSE589900:HSE589902 ICA589900:ICA589902 ILW589900:ILW589902 IVS589900:IVS589902 JFO589900:JFO589902 JPK589900:JPK589902 JZG589900:JZG589902 KJC589900:KJC589902 KSY589900:KSY589902 LCU589900:LCU589902 LMQ589900:LMQ589902 LWM589900:LWM589902 MGI589900:MGI589902 MQE589900:MQE589902 NAA589900:NAA589902 NJW589900:NJW589902 NTS589900:NTS589902 ODO589900:ODO589902 ONK589900:ONK589902 OXG589900:OXG589902 PHC589900:PHC589902 PQY589900:PQY589902 QAU589900:QAU589902 QKQ589900:QKQ589902 QUM589900:QUM589902 REI589900:REI589902 ROE589900:ROE589902 RYA589900:RYA589902 SHW589900:SHW589902 SRS589900:SRS589902 TBO589900:TBO589902 TLK589900:TLK589902 TVG589900:TVG589902 UFC589900:UFC589902 UOY589900:UOY589902 UYU589900:UYU589902 VIQ589900:VIQ589902 VSM589900:VSM589902 WCI589900:WCI589902 WME589900:WME589902 WWA589900:WWA589902 S655436:S655438 JO655436:JO655438 TK655436:TK655438 ADG655436:ADG655438 ANC655436:ANC655438 AWY655436:AWY655438 BGU655436:BGU655438 BQQ655436:BQQ655438 CAM655436:CAM655438 CKI655436:CKI655438 CUE655436:CUE655438 DEA655436:DEA655438 DNW655436:DNW655438 DXS655436:DXS655438 EHO655436:EHO655438 ERK655436:ERK655438 FBG655436:FBG655438 FLC655436:FLC655438 FUY655436:FUY655438 GEU655436:GEU655438 GOQ655436:GOQ655438 GYM655436:GYM655438 HII655436:HII655438 HSE655436:HSE655438 ICA655436:ICA655438 ILW655436:ILW655438 IVS655436:IVS655438 JFO655436:JFO655438 JPK655436:JPK655438 JZG655436:JZG655438 KJC655436:KJC655438 KSY655436:KSY655438 LCU655436:LCU655438 LMQ655436:LMQ655438 LWM655436:LWM655438 MGI655436:MGI655438 MQE655436:MQE655438 NAA655436:NAA655438 NJW655436:NJW655438 NTS655436:NTS655438 ODO655436:ODO655438 ONK655436:ONK655438 OXG655436:OXG655438 PHC655436:PHC655438 PQY655436:PQY655438 QAU655436:QAU655438 QKQ655436:QKQ655438 QUM655436:QUM655438 REI655436:REI655438 ROE655436:ROE655438 RYA655436:RYA655438 SHW655436:SHW655438 SRS655436:SRS655438 TBO655436:TBO655438 TLK655436:TLK655438 TVG655436:TVG655438 UFC655436:UFC655438 UOY655436:UOY655438 UYU655436:UYU655438 VIQ655436:VIQ655438 VSM655436:VSM655438 WCI655436:WCI655438 WME655436:WME655438 WWA655436:WWA655438 S720972:S720974 JO720972:JO720974 TK720972:TK720974 ADG720972:ADG720974 ANC720972:ANC720974 AWY720972:AWY720974 BGU720972:BGU720974 BQQ720972:BQQ720974 CAM720972:CAM720974 CKI720972:CKI720974 CUE720972:CUE720974 DEA720972:DEA720974 DNW720972:DNW720974 DXS720972:DXS720974 EHO720972:EHO720974 ERK720972:ERK720974 FBG720972:FBG720974 FLC720972:FLC720974 FUY720972:FUY720974 GEU720972:GEU720974 GOQ720972:GOQ720974 GYM720972:GYM720974 HII720972:HII720974 HSE720972:HSE720974 ICA720972:ICA720974 ILW720972:ILW720974 IVS720972:IVS720974 JFO720972:JFO720974 JPK720972:JPK720974 JZG720972:JZG720974 KJC720972:KJC720974 KSY720972:KSY720974 LCU720972:LCU720974 LMQ720972:LMQ720974 LWM720972:LWM720974 MGI720972:MGI720974 MQE720972:MQE720974 NAA720972:NAA720974 NJW720972:NJW720974 NTS720972:NTS720974 ODO720972:ODO720974 ONK720972:ONK720974 OXG720972:OXG720974 PHC720972:PHC720974 PQY720972:PQY720974 QAU720972:QAU720974 QKQ720972:QKQ720974 QUM720972:QUM720974 REI720972:REI720974 ROE720972:ROE720974 RYA720972:RYA720974 SHW720972:SHW720974 SRS720972:SRS720974 TBO720972:TBO720974 TLK720972:TLK720974 TVG720972:TVG720974 UFC720972:UFC720974 UOY720972:UOY720974 UYU720972:UYU720974 VIQ720972:VIQ720974 VSM720972:VSM720974 WCI720972:WCI720974 WME720972:WME720974 WWA720972:WWA720974 S786508:S786510 JO786508:JO786510 TK786508:TK786510 ADG786508:ADG786510 ANC786508:ANC786510 AWY786508:AWY786510 BGU786508:BGU786510 BQQ786508:BQQ786510 CAM786508:CAM786510 CKI786508:CKI786510 CUE786508:CUE786510 DEA786508:DEA786510 DNW786508:DNW786510 DXS786508:DXS786510 EHO786508:EHO786510 ERK786508:ERK786510 FBG786508:FBG786510 FLC786508:FLC786510 FUY786508:FUY786510 GEU786508:GEU786510 GOQ786508:GOQ786510 GYM786508:GYM786510 HII786508:HII786510 HSE786508:HSE786510 ICA786508:ICA786510 ILW786508:ILW786510 IVS786508:IVS786510 JFO786508:JFO786510 JPK786508:JPK786510 JZG786508:JZG786510 KJC786508:KJC786510 KSY786508:KSY786510 LCU786508:LCU786510 LMQ786508:LMQ786510 LWM786508:LWM786510 MGI786508:MGI786510 MQE786508:MQE786510 NAA786508:NAA786510 NJW786508:NJW786510 NTS786508:NTS786510 ODO786508:ODO786510 ONK786508:ONK786510 OXG786508:OXG786510 PHC786508:PHC786510 PQY786508:PQY786510 QAU786508:QAU786510 QKQ786508:QKQ786510 QUM786508:QUM786510 REI786508:REI786510 ROE786508:ROE786510 RYA786508:RYA786510 SHW786508:SHW786510 SRS786508:SRS786510 TBO786508:TBO786510 TLK786508:TLK786510 TVG786508:TVG786510 UFC786508:UFC786510 UOY786508:UOY786510 UYU786508:UYU786510 VIQ786508:VIQ786510 VSM786508:VSM786510 WCI786508:WCI786510 WME786508:WME786510 WWA786508:WWA786510 S852044:S852046 JO852044:JO852046 TK852044:TK852046 ADG852044:ADG852046 ANC852044:ANC852046 AWY852044:AWY852046 BGU852044:BGU852046 BQQ852044:BQQ852046 CAM852044:CAM852046 CKI852044:CKI852046 CUE852044:CUE852046 DEA852044:DEA852046 DNW852044:DNW852046 DXS852044:DXS852046 EHO852044:EHO852046 ERK852044:ERK852046 FBG852044:FBG852046 FLC852044:FLC852046 FUY852044:FUY852046 GEU852044:GEU852046 GOQ852044:GOQ852046 GYM852044:GYM852046 HII852044:HII852046 HSE852044:HSE852046 ICA852044:ICA852046 ILW852044:ILW852046 IVS852044:IVS852046 JFO852044:JFO852046 JPK852044:JPK852046 JZG852044:JZG852046 KJC852044:KJC852046 KSY852044:KSY852046 LCU852044:LCU852046 LMQ852044:LMQ852046 LWM852044:LWM852046 MGI852044:MGI852046 MQE852044:MQE852046 NAA852044:NAA852046 NJW852044:NJW852046 NTS852044:NTS852046 ODO852044:ODO852046 ONK852044:ONK852046 OXG852044:OXG852046 PHC852044:PHC852046 PQY852044:PQY852046 QAU852044:QAU852046 QKQ852044:QKQ852046 QUM852044:QUM852046 REI852044:REI852046 ROE852044:ROE852046 RYA852044:RYA852046 SHW852044:SHW852046 SRS852044:SRS852046 TBO852044:TBO852046 TLK852044:TLK852046 TVG852044:TVG852046 UFC852044:UFC852046 UOY852044:UOY852046 UYU852044:UYU852046 VIQ852044:VIQ852046 VSM852044:VSM852046 WCI852044:WCI852046 WME852044:WME852046 WWA852044:WWA852046 S917580:S917582 JO917580:JO917582 TK917580:TK917582 ADG917580:ADG917582 ANC917580:ANC917582 AWY917580:AWY917582 BGU917580:BGU917582 BQQ917580:BQQ917582 CAM917580:CAM917582 CKI917580:CKI917582 CUE917580:CUE917582 DEA917580:DEA917582 DNW917580:DNW917582 DXS917580:DXS917582 EHO917580:EHO917582 ERK917580:ERK917582 FBG917580:FBG917582 FLC917580:FLC917582 FUY917580:FUY917582 GEU917580:GEU917582 GOQ917580:GOQ917582 GYM917580:GYM917582 HII917580:HII917582 HSE917580:HSE917582 ICA917580:ICA917582 ILW917580:ILW917582 IVS917580:IVS917582 JFO917580:JFO917582 JPK917580:JPK917582 JZG917580:JZG917582 KJC917580:KJC917582 KSY917580:KSY917582 LCU917580:LCU917582 LMQ917580:LMQ917582 LWM917580:LWM917582 MGI917580:MGI917582 MQE917580:MQE917582 NAA917580:NAA917582 NJW917580:NJW917582 NTS917580:NTS917582 ODO917580:ODO917582 ONK917580:ONK917582 OXG917580:OXG917582 PHC917580:PHC917582 PQY917580:PQY917582 QAU917580:QAU917582 QKQ917580:QKQ917582 QUM917580:QUM917582 REI917580:REI917582 ROE917580:ROE917582 RYA917580:RYA917582 SHW917580:SHW917582 SRS917580:SRS917582 TBO917580:TBO917582 TLK917580:TLK917582 TVG917580:TVG917582 UFC917580:UFC917582 UOY917580:UOY917582 UYU917580:UYU917582 VIQ917580:VIQ917582 VSM917580:VSM917582 WCI917580:WCI917582 WME917580:WME917582 WWA917580:WWA917582 S983116:S983118 JO983116:JO983118 TK983116:TK983118 ADG983116:ADG983118 ANC983116:ANC983118 AWY983116:AWY983118 BGU983116:BGU983118 BQQ983116:BQQ983118 CAM983116:CAM983118 CKI983116:CKI983118 CUE983116:CUE983118 DEA983116:DEA983118 DNW983116:DNW983118 DXS983116:DXS983118 EHO983116:EHO983118 ERK983116:ERK983118 FBG983116:FBG983118 FLC983116:FLC983118 FUY983116:FUY983118 GEU983116:GEU983118 GOQ983116:GOQ983118 GYM983116:GYM983118 HII983116:HII983118 HSE983116:HSE983118 ICA983116:ICA983118 ILW983116:ILW983118 IVS983116:IVS983118 JFO983116:JFO983118 JPK983116:JPK983118 JZG983116:JZG983118 KJC983116:KJC983118 KSY983116:KSY983118 LCU983116:LCU983118 LMQ983116:LMQ983118 LWM983116:LWM983118 MGI983116:MGI983118 MQE983116:MQE983118 NAA983116:NAA983118 NJW983116:NJW983118 NTS983116:NTS983118 ODO983116:ODO983118 ONK983116:ONK983118 OXG983116:OXG983118 PHC983116:PHC983118 PQY983116:PQY983118 QAU983116:QAU983118 QKQ983116:QKQ983118 QUM983116:QUM983118 REI983116:REI983118 ROE983116:ROE983118 RYA983116:RYA983118 SHW983116:SHW983118 SRS983116:SRS983118 TBO983116:TBO983118 TLK983116:TLK983118 TVG983116:TVG983118 UFC983116:UFC983118 UOY983116:UOY983118 UYU983116:UYU983118 VIQ983116:VIQ983118 VSM983116:VSM983118 WCI983116:WCI983118 WME983116:WME983118 WWA983116:WWA983118 S99:Y99 JL91:JU94 TH91:TQ94 ADD91:ADM94 AMZ91:ANI94 AWV91:AXE94 BGR91:BHA94 BQN91:BQW94 CAJ91:CAS94 CKF91:CKO94 CUB91:CUK94 DDX91:DEG94 DNT91:DOC94 DXP91:DXY94 EHL91:EHU94 ERH91:ERQ94 FBD91:FBM94 FKZ91:FLI94 FUV91:FVE94 GER91:GFA94 GON91:GOW94 GYJ91:GYS94 HIF91:HIO94 HSB91:HSK94 IBX91:ICG94 ILT91:IMC94 IVP91:IVY94 JFL91:JFU94 JPH91:JPQ94 JZD91:JZM94 KIZ91:KJI94 KSV91:KTE94 LCR91:LDA94 LMN91:LMW94 LWJ91:LWS94 MGF91:MGO94 MQB91:MQK94 MZX91:NAG94 NJT91:NKC94 NTP91:NTY94 ODL91:ODU94 ONH91:ONQ94 OXD91:OXM94 PGZ91:PHI94 PQV91:PRE94 QAR91:QBA94 QKN91:QKW94 QUJ91:QUS94 REF91:REO94 ROB91:ROK94 RXX91:RYG94 SHT91:SIC94 SRP91:SRY94 TBL91:TBU94 TLH91:TLQ94 TVD91:TVM94 UEZ91:UFI94 UOV91:UPE94 UYR91:UZA94 VIN91:VIW94 VSJ91:VSS94 WCF91:WCO94 WMB91:WMK94 WVX91:WWG94 P65631:Y65632 JL65631:JU65632 TH65631:TQ65632 ADD65631:ADM65632 AMZ65631:ANI65632 AWV65631:AXE65632 BGR65631:BHA65632 BQN65631:BQW65632 CAJ65631:CAS65632 CKF65631:CKO65632 CUB65631:CUK65632 DDX65631:DEG65632 DNT65631:DOC65632 DXP65631:DXY65632 EHL65631:EHU65632 ERH65631:ERQ65632 FBD65631:FBM65632 FKZ65631:FLI65632 FUV65631:FVE65632 GER65631:GFA65632 GON65631:GOW65632 GYJ65631:GYS65632 HIF65631:HIO65632 HSB65631:HSK65632 IBX65631:ICG65632 ILT65631:IMC65632 IVP65631:IVY65632 JFL65631:JFU65632 JPH65631:JPQ65632 JZD65631:JZM65632 KIZ65631:KJI65632 KSV65631:KTE65632 LCR65631:LDA65632 LMN65631:LMW65632 LWJ65631:LWS65632 MGF65631:MGO65632 MQB65631:MQK65632 MZX65631:NAG65632 NJT65631:NKC65632 NTP65631:NTY65632 ODL65631:ODU65632 ONH65631:ONQ65632 OXD65631:OXM65632 PGZ65631:PHI65632 PQV65631:PRE65632 QAR65631:QBA65632 QKN65631:QKW65632 QUJ65631:QUS65632 REF65631:REO65632 ROB65631:ROK65632 RXX65631:RYG65632 SHT65631:SIC65632 SRP65631:SRY65632 TBL65631:TBU65632 TLH65631:TLQ65632 TVD65631:TVM65632 UEZ65631:UFI65632 UOV65631:UPE65632 UYR65631:UZA65632 VIN65631:VIW65632 VSJ65631:VSS65632 WCF65631:WCO65632 WMB65631:WMK65632 WVX65631:WWG65632 P131167:Y131168 JL131167:JU131168 TH131167:TQ131168 ADD131167:ADM131168 AMZ131167:ANI131168 AWV131167:AXE131168 BGR131167:BHA131168 BQN131167:BQW131168 CAJ131167:CAS131168 CKF131167:CKO131168 CUB131167:CUK131168 DDX131167:DEG131168 DNT131167:DOC131168 DXP131167:DXY131168 EHL131167:EHU131168 ERH131167:ERQ131168 FBD131167:FBM131168 FKZ131167:FLI131168 FUV131167:FVE131168 GER131167:GFA131168 GON131167:GOW131168 GYJ131167:GYS131168 HIF131167:HIO131168 HSB131167:HSK131168 IBX131167:ICG131168 ILT131167:IMC131168 IVP131167:IVY131168 JFL131167:JFU131168 JPH131167:JPQ131168 JZD131167:JZM131168 KIZ131167:KJI131168 KSV131167:KTE131168 LCR131167:LDA131168 LMN131167:LMW131168 LWJ131167:LWS131168 MGF131167:MGO131168 MQB131167:MQK131168 MZX131167:NAG131168 NJT131167:NKC131168 NTP131167:NTY131168 ODL131167:ODU131168 ONH131167:ONQ131168 OXD131167:OXM131168 PGZ131167:PHI131168 PQV131167:PRE131168 QAR131167:QBA131168 QKN131167:QKW131168 QUJ131167:QUS131168 REF131167:REO131168 ROB131167:ROK131168 RXX131167:RYG131168 SHT131167:SIC131168 SRP131167:SRY131168 TBL131167:TBU131168 TLH131167:TLQ131168 TVD131167:TVM131168 UEZ131167:UFI131168 UOV131167:UPE131168 UYR131167:UZA131168 VIN131167:VIW131168 VSJ131167:VSS131168 WCF131167:WCO131168 WMB131167:WMK131168 WVX131167:WWG131168 P196703:Y196704 JL196703:JU196704 TH196703:TQ196704 ADD196703:ADM196704 AMZ196703:ANI196704 AWV196703:AXE196704 BGR196703:BHA196704 BQN196703:BQW196704 CAJ196703:CAS196704 CKF196703:CKO196704 CUB196703:CUK196704 DDX196703:DEG196704 DNT196703:DOC196704 DXP196703:DXY196704 EHL196703:EHU196704 ERH196703:ERQ196704 FBD196703:FBM196704 FKZ196703:FLI196704 FUV196703:FVE196704 GER196703:GFA196704 GON196703:GOW196704 GYJ196703:GYS196704 HIF196703:HIO196704 HSB196703:HSK196704 IBX196703:ICG196704 ILT196703:IMC196704 IVP196703:IVY196704 JFL196703:JFU196704 JPH196703:JPQ196704 JZD196703:JZM196704 KIZ196703:KJI196704 KSV196703:KTE196704 LCR196703:LDA196704 LMN196703:LMW196704 LWJ196703:LWS196704 MGF196703:MGO196704 MQB196703:MQK196704 MZX196703:NAG196704 NJT196703:NKC196704 NTP196703:NTY196704 ODL196703:ODU196704 ONH196703:ONQ196704 OXD196703:OXM196704 PGZ196703:PHI196704 PQV196703:PRE196704 QAR196703:QBA196704 QKN196703:QKW196704 QUJ196703:QUS196704 REF196703:REO196704 ROB196703:ROK196704 RXX196703:RYG196704 SHT196703:SIC196704 SRP196703:SRY196704 TBL196703:TBU196704 TLH196703:TLQ196704 TVD196703:TVM196704 UEZ196703:UFI196704 UOV196703:UPE196704 UYR196703:UZA196704 VIN196703:VIW196704 VSJ196703:VSS196704 WCF196703:WCO196704 WMB196703:WMK196704 WVX196703:WWG196704 P262239:Y262240 JL262239:JU262240 TH262239:TQ262240 ADD262239:ADM262240 AMZ262239:ANI262240 AWV262239:AXE262240 BGR262239:BHA262240 BQN262239:BQW262240 CAJ262239:CAS262240 CKF262239:CKO262240 CUB262239:CUK262240 DDX262239:DEG262240 DNT262239:DOC262240 DXP262239:DXY262240 EHL262239:EHU262240 ERH262239:ERQ262240 FBD262239:FBM262240 FKZ262239:FLI262240 FUV262239:FVE262240 GER262239:GFA262240 GON262239:GOW262240 GYJ262239:GYS262240 HIF262239:HIO262240 HSB262239:HSK262240 IBX262239:ICG262240 ILT262239:IMC262240 IVP262239:IVY262240 JFL262239:JFU262240 JPH262239:JPQ262240 JZD262239:JZM262240 KIZ262239:KJI262240 KSV262239:KTE262240 LCR262239:LDA262240 LMN262239:LMW262240 LWJ262239:LWS262240 MGF262239:MGO262240 MQB262239:MQK262240 MZX262239:NAG262240 NJT262239:NKC262240 NTP262239:NTY262240 ODL262239:ODU262240 ONH262239:ONQ262240 OXD262239:OXM262240 PGZ262239:PHI262240 PQV262239:PRE262240 QAR262239:QBA262240 QKN262239:QKW262240 QUJ262239:QUS262240 REF262239:REO262240 ROB262239:ROK262240 RXX262239:RYG262240 SHT262239:SIC262240 SRP262239:SRY262240 TBL262239:TBU262240 TLH262239:TLQ262240 TVD262239:TVM262240 UEZ262239:UFI262240 UOV262239:UPE262240 UYR262239:UZA262240 VIN262239:VIW262240 VSJ262239:VSS262240 WCF262239:WCO262240 WMB262239:WMK262240 WVX262239:WWG262240 P327775:Y327776 JL327775:JU327776 TH327775:TQ327776 ADD327775:ADM327776 AMZ327775:ANI327776 AWV327775:AXE327776 BGR327775:BHA327776 BQN327775:BQW327776 CAJ327775:CAS327776 CKF327775:CKO327776 CUB327775:CUK327776 DDX327775:DEG327776 DNT327775:DOC327776 DXP327775:DXY327776 EHL327775:EHU327776 ERH327775:ERQ327776 FBD327775:FBM327776 FKZ327775:FLI327776 FUV327775:FVE327776 GER327775:GFA327776 GON327775:GOW327776 GYJ327775:GYS327776 HIF327775:HIO327776 HSB327775:HSK327776 IBX327775:ICG327776 ILT327775:IMC327776 IVP327775:IVY327776 JFL327775:JFU327776 JPH327775:JPQ327776 JZD327775:JZM327776 KIZ327775:KJI327776 KSV327775:KTE327776 LCR327775:LDA327776 LMN327775:LMW327776 LWJ327775:LWS327776 MGF327775:MGO327776 MQB327775:MQK327776 MZX327775:NAG327776 NJT327775:NKC327776 NTP327775:NTY327776 ODL327775:ODU327776 ONH327775:ONQ327776 OXD327775:OXM327776 PGZ327775:PHI327776 PQV327775:PRE327776 QAR327775:QBA327776 QKN327775:QKW327776 QUJ327775:QUS327776 REF327775:REO327776 ROB327775:ROK327776 RXX327775:RYG327776 SHT327775:SIC327776 SRP327775:SRY327776 TBL327775:TBU327776 TLH327775:TLQ327776 TVD327775:TVM327776 UEZ327775:UFI327776 UOV327775:UPE327776 UYR327775:UZA327776 VIN327775:VIW327776 VSJ327775:VSS327776 WCF327775:WCO327776 WMB327775:WMK327776 WVX327775:WWG327776 P393311:Y393312 JL393311:JU393312 TH393311:TQ393312 ADD393311:ADM393312 AMZ393311:ANI393312 AWV393311:AXE393312 BGR393311:BHA393312 BQN393311:BQW393312 CAJ393311:CAS393312 CKF393311:CKO393312 CUB393311:CUK393312 DDX393311:DEG393312 DNT393311:DOC393312 DXP393311:DXY393312 EHL393311:EHU393312 ERH393311:ERQ393312 FBD393311:FBM393312 FKZ393311:FLI393312 FUV393311:FVE393312 GER393311:GFA393312 GON393311:GOW393312 GYJ393311:GYS393312 HIF393311:HIO393312 HSB393311:HSK393312 IBX393311:ICG393312 ILT393311:IMC393312 IVP393311:IVY393312 JFL393311:JFU393312 JPH393311:JPQ393312 JZD393311:JZM393312 KIZ393311:KJI393312 KSV393311:KTE393312 LCR393311:LDA393312 LMN393311:LMW393312 LWJ393311:LWS393312 MGF393311:MGO393312 MQB393311:MQK393312 MZX393311:NAG393312 NJT393311:NKC393312 NTP393311:NTY393312 ODL393311:ODU393312 ONH393311:ONQ393312 OXD393311:OXM393312 PGZ393311:PHI393312 PQV393311:PRE393312 QAR393311:QBA393312 QKN393311:QKW393312 QUJ393311:QUS393312 REF393311:REO393312 ROB393311:ROK393312 RXX393311:RYG393312 SHT393311:SIC393312 SRP393311:SRY393312 TBL393311:TBU393312 TLH393311:TLQ393312 TVD393311:TVM393312 UEZ393311:UFI393312 UOV393311:UPE393312 UYR393311:UZA393312 VIN393311:VIW393312 VSJ393311:VSS393312 WCF393311:WCO393312 WMB393311:WMK393312 WVX393311:WWG393312 P458847:Y458848 JL458847:JU458848 TH458847:TQ458848 ADD458847:ADM458848 AMZ458847:ANI458848 AWV458847:AXE458848 BGR458847:BHA458848 BQN458847:BQW458848 CAJ458847:CAS458848 CKF458847:CKO458848 CUB458847:CUK458848 DDX458847:DEG458848 DNT458847:DOC458848 DXP458847:DXY458848 EHL458847:EHU458848 ERH458847:ERQ458848 FBD458847:FBM458848 FKZ458847:FLI458848 FUV458847:FVE458848 GER458847:GFA458848 GON458847:GOW458848 GYJ458847:GYS458848 HIF458847:HIO458848 HSB458847:HSK458848 IBX458847:ICG458848 ILT458847:IMC458848 IVP458847:IVY458848 JFL458847:JFU458848 JPH458847:JPQ458848 JZD458847:JZM458848 KIZ458847:KJI458848 KSV458847:KTE458848 LCR458847:LDA458848 LMN458847:LMW458848 LWJ458847:LWS458848 MGF458847:MGO458848 MQB458847:MQK458848 MZX458847:NAG458848 NJT458847:NKC458848 NTP458847:NTY458848 ODL458847:ODU458848 ONH458847:ONQ458848 OXD458847:OXM458848 PGZ458847:PHI458848 PQV458847:PRE458848 QAR458847:QBA458848 QKN458847:QKW458848 QUJ458847:QUS458848 REF458847:REO458848 ROB458847:ROK458848 RXX458847:RYG458848 SHT458847:SIC458848 SRP458847:SRY458848 TBL458847:TBU458848 TLH458847:TLQ458848 TVD458847:TVM458848 UEZ458847:UFI458848 UOV458847:UPE458848 UYR458847:UZA458848 VIN458847:VIW458848 VSJ458847:VSS458848 WCF458847:WCO458848 WMB458847:WMK458848 WVX458847:WWG458848 P524383:Y524384 JL524383:JU524384 TH524383:TQ524384 ADD524383:ADM524384 AMZ524383:ANI524384 AWV524383:AXE524384 BGR524383:BHA524384 BQN524383:BQW524384 CAJ524383:CAS524384 CKF524383:CKO524384 CUB524383:CUK524384 DDX524383:DEG524384 DNT524383:DOC524384 DXP524383:DXY524384 EHL524383:EHU524384 ERH524383:ERQ524384 FBD524383:FBM524384 FKZ524383:FLI524384 FUV524383:FVE524384 GER524383:GFA524384 GON524383:GOW524384 GYJ524383:GYS524384 HIF524383:HIO524384 HSB524383:HSK524384 IBX524383:ICG524384 ILT524383:IMC524384 IVP524383:IVY524384 JFL524383:JFU524384 JPH524383:JPQ524384 JZD524383:JZM524384 KIZ524383:KJI524384 KSV524383:KTE524384 LCR524383:LDA524384 LMN524383:LMW524384 LWJ524383:LWS524384 MGF524383:MGO524384 MQB524383:MQK524384 MZX524383:NAG524384 NJT524383:NKC524384 NTP524383:NTY524384 ODL524383:ODU524384 ONH524383:ONQ524384 OXD524383:OXM524384 PGZ524383:PHI524384 PQV524383:PRE524384 QAR524383:QBA524384 QKN524383:QKW524384 QUJ524383:QUS524384 REF524383:REO524384 ROB524383:ROK524384 RXX524383:RYG524384 SHT524383:SIC524384 SRP524383:SRY524384 TBL524383:TBU524384 TLH524383:TLQ524384 TVD524383:TVM524384 UEZ524383:UFI524384 UOV524383:UPE524384 UYR524383:UZA524384 VIN524383:VIW524384 VSJ524383:VSS524384 WCF524383:WCO524384 WMB524383:WMK524384 WVX524383:WWG524384 P589919:Y589920 JL589919:JU589920 TH589919:TQ589920 ADD589919:ADM589920 AMZ589919:ANI589920 AWV589919:AXE589920 BGR589919:BHA589920 BQN589919:BQW589920 CAJ589919:CAS589920 CKF589919:CKO589920 CUB589919:CUK589920 DDX589919:DEG589920 DNT589919:DOC589920 DXP589919:DXY589920 EHL589919:EHU589920 ERH589919:ERQ589920 FBD589919:FBM589920 FKZ589919:FLI589920 FUV589919:FVE589920 GER589919:GFA589920 GON589919:GOW589920 GYJ589919:GYS589920 HIF589919:HIO589920 HSB589919:HSK589920 IBX589919:ICG589920 ILT589919:IMC589920 IVP589919:IVY589920 JFL589919:JFU589920 JPH589919:JPQ589920 JZD589919:JZM589920 KIZ589919:KJI589920 KSV589919:KTE589920 LCR589919:LDA589920 LMN589919:LMW589920 LWJ589919:LWS589920 MGF589919:MGO589920 MQB589919:MQK589920 MZX589919:NAG589920 NJT589919:NKC589920 NTP589919:NTY589920 ODL589919:ODU589920 ONH589919:ONQ589920 OXD589919:OXM589920 PGZ589919:PHI589920 PQV589919:PRE589920 QAR589919:QBA589920 QKN589919:QKW589920 QUJ589919:QUS589920 REF589919:REO589920 ROB589919:ROK589920 RXX589919:RYG589920 SHT589919:SIC589920 SRP589919:SRY589920 TBL589919:TBU589920 TLH589919:TLQ589920 TVD589919:TVM589920 UEZ589919:UFI589920 UOV589919:UPE589920 UYR589919:UZA589920 VIN589919:VIW589920 VSJ589919:VSS589920 WCF589919:WCO589920 WMB589919:WMK589920 WVX589919:WWG589920 P655455:Y655456 JL655455:JU655456 TH655455:TQ655456 ADD655455:ADM655456 AMZ655455:ANI655456 AWV655455:AXE655456 BGR655455:BHA655456 BQN655455:BQW655456 CAJ655455:CAS655456 CKF655455:CKO655456 CUB655455:CUK655456 DDX655455:DEG655456 DNT655455:DOC655456 DXP655455:DXY655456 EHL655455:EHU655456 ERH655455:ERQ655456 FBD655455:FBM655456 FKZ655455:FLI655456 FUV655455:FVE655456 GER655455:GFA655456 GON655455:GOW655456 GYJ655455:GYS655456 HIF655455:HIO655456 HSB655455:HSK655456 IBX655455:ICG655456 ILT655455:IMC655456 IVP655455:IVY655456 JFL655455:JFU655456 JPH655455:JPQ655456 JZD655455:JZM655456 KIZ655455:KJI655456 KSV655455:KTE655456 LCR655455:LDA655456 LMN655455:LMW655456 LWJ655455:LWS655456 MGF655455:MGO655456 MQB655455:MQK655456 MZX655455:NAG655456 NJT655455:NKC655456 NTP655455:NTY655456 ODL655455:ODU655456 ONH655455:ONQ655456 OXD655455:OXM655456 PGZ655455:PHI655456 PQV655455:PRE655456 QAR655455:QBA655456 QKN655455:QKW655456 QUJ655455:QUS655456 REF655455:REO655456 ROB655455:ROK655456 RXX655455:RYG655456 SHT655455:SIC655456 SRP655455:SRY655456 TBL655455:TBU655456 TLH655455:TLQ655456 TVD655455:TVM655456 UEZ655455:UFI655456 UOV655455:UPE655456 UYR655455:UZA655456 VIN655455:VIW655456 VSJ655455:VSS655456 WCF655455:WCO655456 WMB655455:WMK655456 WVX655455:WWG655456 P720991:Y720992 JL720991:JU720992 TH720991:TQ720992 ADD720991:ADM720992 AMZ720991:ANI720992 AWV720991:AXE720992 BGR720991:BHA720992 BQN720991:BQW720992 CAJ720991:CAS720992 CKF720991:CKO720992 CUB720991:CUK720992 DDX720991:DEG720992 DNT720991:DOC720992 DXP720991:DXY720992 EHL720991:EHU720992 ERH720991:ERQ720992 FBD720991:FBM720992 FKZ720991:FLI720992 FUV720991:FVE720992 GER720991:GFA720992 GON720991:GOW720992 GYJ720991:GYS720992 HIF720991:HIO720992 HSB720991:HSK720992 IBX720991:ICG720992 ILT720991:IMC720992 IVP720991:IVY720992 JFL720991:JFU720992 JPH720991:JPQ720992 JZD720991:JZM720992 KIZ720991:KJI720992 KSV720991:KTE720992 LCR720991:LDA720992 LMN720991:LMW720992 LWJ720991:LWS720992 MGF720991:MGO720992 MQB720991:MQK720992 MZX720991:NAG720992 NJT720991:NKC720992 NTP720991:NTY720992 ODL720991:ODU720992 ONH720991:ONQ720992 OXD720991:OXM720992 PGZ720991:PHI720992 PQV720991:PRE720992 QAR720991:QBA720992 QKN720991:QKW720992 QUJ720991:QUS720992 REF720991:REO720992 ROB720991:ROK720992 RXX720991:RYG720992 SHT720991:SIC720992 SRP720991:SRY720992 TBL720991:TBU720992 TLH720991:TLQ720992 TVD720991:TVM720992 UEZ720991:UFI720992 UOV720991:UPE720992 UYR720991:UZA720992 VIN720991:VIW720992 VSJ720991:VSS720992 WCF720991:WCO720992 WMB720991:WMK720992 WVX720991:WWG720992 P786527:Y786528 JL786527:JU786528 TH786527:TQ786528 ADD786527:ADM786528 AMZ786527:ANI786528 AWV786527:AXE786528 BGR786527:BHA786528 BQN786527:BQW786528 CAJ786527:CAS786528 CKF786527:CKO786528 CUB786527:CUK786528 DDX786527:DEG786528 DNT786527:DOC786528 DXP786527:DXY786528 EHL786527:EHU786528 ERH786527:ERQ786528 FBD786527:FBM786528 FKZ786527:FLI786528 FUV786527:FVE786528 GER786527:GFA786528 GON786527:GOW786528 GYJ786527:GYS786528 HIF786527:HIO786528 HSB786527:HSK786528 IBX786527:ICG786528 ILT786527:IMC786528 IVP786527:IVY786528 JFL786527:JFU786528 JPH786527:JPQ786528 JZD786527:JZM786528 KIZ786527:KJI786528 KSV786527:KTE786528 LCR786527:LDA786528 LMN786527:LMW786528 LWJ786527:LWS786528 MGF786527:MGO786528 MQB786527:MQK786528 MZX786527:NAG786528 NJT786527:NKC786528 NTP786527:NTY786528 ODL786527:ODU786528 ONH786527:ONQ786528 OXD786527:OXM786528 PGZ786527:PHI786528 PQV786527:PRE786528 QAR786527:QBA786528 QKN786527:QKW786528 QUJ786527:QUS786528 REF786527:REO786528 ROB786527:ROK786528 RXX786527:RYG786528 SHT786527:SIC786528 SRP786527:SRY786528 TBL786527:TBU786528 TLH786527:TLQ786528 TVD786527:TVM786528 UEZ786527:UFI786528 UOV786527:UPE786528 UYR786527:UZA786528 VIN786527:VIW786528 VSJ786527:VSS786528 WCF786527:WCO786528 WMB786527:WMK786528 WVX786527:WWG786528 P852063:Y852064 JL852063:JU852064 TH852063:TQ852064 ADD852063:ADM852064 AMZ852063:ANI852064 AWV852063:AXE852064 BGR852063:BHA852064 BQN852063:BQW852064 CAJ852063:CAS852064 CKF852063:CKO852064 CUB852063:CUK852064 DDX852063:DEG852064 DNT852063:DOC852064 DXP852063:DXY852064 EHL852063:EHU852064 ERH852063:ERQ852064 FBD852063:FBM852064 FKZ852063:FLI852064 FUV852063:FVE852064 GER852063:GFA852064 GON852063:GOW852064 GYJ852063:GYS852064 HIF852063:HIO852064 HSB852063:HSK852064 IBX852063:ICG852064 ILT852063:IMC852064 IVP852063:IVY852064 JFL852063:JFU852064 JPH852063:JPQ852064 JZD852063:JZM852064 KIZ852063:KJI852064 KSV852063:KTE852064 LCR852063:LDA852064 LMN852063:LMW852064 LWJ852063:LWS852064 MGF852063:MGO852064 MQB852063:MQK852064 MZX852063:NAG852064 NJT852063:NKC852064 NTP852063:NTY852064 ODL852063:ODU852064 ONH852063:ONQ852064 OXD852063:OXM852064 PGZ852063:PHI852064 PQV852063:PRE852064 QAR852063:QBA852064 QKN852063:QKW852064 QUJ852063:QUS852064 REF852063:REO852064 ROB852063:ROK852064 RXX852063:RYG852064 SHT852063:SIC852064 SRP852063:SRY852064 TBL852063:TBU852064 TLH852063:TLQ852064 TVD852063:TVM852064 UEZ852063:UFI852064 UOV852063:UPE852064 UYR852063:UZA852064 VIN852063:VIW852064 VSJ852063:VSS852064 WCF852063:WCO852064 WMB852063:WMK852064 WVX852063:WWG852064 P917599:Y917600 JL917599:JU917600 TH917599:TQ917600 ADD917599:ADM917600 AMZ917599:ANI917600 AWV917599:AXE917600 BGR917599:BHA917600 BQN917599:BQW917600 CAJ917599:CAS917600 CKF917599:CKO917600 CUB917599:CUK917600 DDX917599:DEG917600 DNT917599:DOC917600 DXP917599:DXY917600 EHL917599:EHU917600 ERH917599:ERQ917600 FBD917599:FBM917600 FKZ917599:FLI917600 FUV917599:FVE917600 GER917599:GFA917600 GON917599:GOW917600 GYJ917599:GYS917600 HIF917599:HIO917600 HSB917599:HSK917600 IBX917599:ICG917600 ILT917599:IMC917600 IVP917599:IVY917600 JFL917599:JFU917600 JPH917599:JPQ917600 JZD917599:JZM917600 KIZ917599:KJI917600 KSV917599:KTE917600 LCR917599:LDA917600 LMN917599:LMW917600 LWJ917599:LWS917600 MGF917599:MGO917600 MQB917599:MQK917600 MZX917599:NAG917600 NJT917599:NKC917600 NTP917599:NTY917600 ODL917599:ODU917600 ONH917599:ONQ917600 OXD917599:OXM917600 PGZ917599:PHI917600 PQV917599:PRE917600 QAR917599:QBA917600 QKN917599:QKW917600 QUJ917599:QUS917600 REF917599:REO917600 ROB917599:ROK917600 RXX917599:RYG917600 SHT917599:SIC917600 SRP917599:SRY917600 TBL917599:TBU917600 TLH917599:TLQ917600 TVD917599:TVM917600 UEZ917599:UFI917600 UOV917599:UPE917600 UYR917599:UZA917600 VIN917599:VIW917600 VSJ917599:VSS917600 WCF917599:WCO917600 WMB917599:WMK917600 WVX917599:WWG917600 P983135:Y983136 JL983135:JU983136 TH983135:TQ983136 ADD983135:ADM983136 AMZ983135:ANI983136 AWV983135:AXE983136 BGR983135:BHA983136 BQN983135:BQW983136 CAJ983135:CAS983136 CKF983135:CKO983136 CUB983135:CUK983136 DDX983135:DEG983136 DNT983135:DOC983136 DXP983135:DXY983136 EHL983135:EHU983136 ERH983135:ERQ983136 FBD983135:FBM983136 FKZ983135:FLI983136 FUV983135:FVE983136 GER983135:GFA983136 GON983135:GOW983136 GYJ983135:GYS983136 HIF983135:HIO983136 HSB983135:HSK983136 IBX983135:ICG983136 ILT983135:IMC983136 IVP983135:IVY983136 JFL983135:JFU983136 JPH983135:JPQ983136 JZD983135:JZM983136 KIZ983135:KJI983136 KSV983135:KTE983136 LCR983135:LDA983136 LMN983135:LMW983136 LWJ983135:LWS983136 MGF983135:MGO983136 MQB983135:MQK983136 MZX983135:NAG983136 NJT983135:NKC983136 NTP983135:NTY983136 ODL983135:ODU983136 ONH983135:ONQ983136 OXD983135:OXM983136 PGZ983135:PHI983136 PQV983135:PRE983136 QAR983135:QBA983136 QKN983135:QKW983136 QUJ983135:QUS983136 REF983135:REO983136 ROB983135:ROK983136 RXX983135:RYG983136 SHT983135:SIC983136 SRP983135:SRY983136 TBL983135:TBU983136 TLH983135:TLQ983136 TVD983135:TVM983136 UEZ983135:UFI983136 UOV983135:UPE983136 UYR983135:UZA983136 VIN983135:VIW983136 VSJ983135:VSS983136 WCF983135:WCO983136 WMB983135:WMK983136 WVX983135:WWG983136 JK80:JK81 JV80:JV81 TR80:TR81 ADN80:ADN81 ANJ80:ANJ81 AXF80:AXF81 BHB80:BHB81 BQX80:BQX81 CAT80:CAT81 CKP80:CKP81 CUL80:CUL81 DEH80:DEH81 DOD80:DOD81 DXZ80:DXZ81 EHV80:EHV81 ERR80:ERR81 FBN80:FBN81 FLJ80:FLJ81 FVF80:FVF81 GFB80:GFB81 GOX80:GOX81 GYT80:GYT81 HIP80:HIP81 HSL80:HSL81 ICH80:ICH81 IMD80:IMD81 IVZ80:IVZ81 JFV80:JFV81 JPR80:JPR81 JZN80:JZN81 KJJ80:KJJ81 KTF80:KTF81 LDB80:LDB81 LMX80:LMX81 LWT80:LWT81 MGP80:MGP81 MQL80:MQL81 NAH80:NAH81 NKD80:NKD81 NTZ80:NTZ81 ODV80:ODV81 ONR80:ONR81 OXN80:OXN81 PHJ80:PHJ81 PRF80:PRF81 QBB80:QBB81 QKX80:QKX81 QUT80:QUT81 REP80:REP81 ROL80:ROL81 RYH80:RYH81 SID80:SID81 SRZ80:SRZ81 TBV80:TBV81 TLR80:TLR81 TVN80:TVN81 UFJ80:UFJ81 UPF80:UPF81 UZB80:UZB81 VIX80:VIX81 VST80:VST81 WCP80:WCP81 WML80:WML81 WWH80:WWH81 Z65621 JV65621 TR65621 ADN65621 ANJ65621 AXF65621 BHB65621 BQX65621 CAT65621 CKP65621 CUL65621 DEH65621 DOD65621 DXZ65621 EHV65621 ERR65621 FBN65621 FLJ65621 FVF65621 GFB65621 GOX65621 GYT65621 HIP65621 HSL65621 ICH65621 IMD65621 IVZ65621 JFV65621 JPR65621 JZN65621 KJJ65621 KTF65621 LDB65621 LMX65621 LWT65621 MGP65621 MQL65621 NAH65621 NKD65621 NTZ65621 ODV65621 ONR65621 OXN65621 PHJ65621 PRF65621 QBB65621 QKX65621 QUT65621 REP65621 ROL65621 RYH65621 SID65621 SRZ65621 TBV65621 TLR65621 TVN65621 UFJ65621 UPF65621 UZB65621 VIX65621 VST65621 WCP65621 WML65621 WWH65621 Z131157 JV131157 TR131157 ADN131157 ANJ131157 AXF131157 BHB131157 BQX131157 CAT131157 CKP131157 CUL131157 DEH131157 DOD131157 DXZ131157 EHV131157 ERR131157 FBN131157 FLJ131157 FVF131157 GFB131157 GOX131157 GYT131157 HIP131157 HSL131157 ICH131157 IMD131157 IVZ131157 JFV131157 JPR131157 JZN131157 KJJ131157 KTF131157 LDB131157 LMX131157 LWT131157 MGP131157 MQL131157 NAH131157 NKD131157 NTZ131157 ODV131157 ONR131157 OXN131157 PHJ131157 PRF131157 QBB131157 QKX131157 QUT131157 REP131157 ROL131157 RYH131157 SID131157 SRZ131157 TBV131157 TLR131157 TVN131157 UFJ131157 UPF131157 UZB131157 VIX131157 VST131157 WCP131157 WML131157 WWH131157 Z196693 JV196693 TR196693 ADN196693 ANJ196693 AXF196693 BHB196693 BQX196693 CAT196693 CKP196693 CUL196693 DEH196693 DOD196693 DXZ196693 EHV196693 ERR196693 FBN196693 FLJ196693 FVF196693 GFB196693 GOX196693 GYT196693 HIP196693 HSL196693 ICH196693 IMD196693 IVZ196693 JFV196693 JPR196693 JZN196693 KJJ196693 KTF196693 LDB196693 LMX196693 LWT196693 MGP196693 MQL196693 NAH196693 NKD196693 NTZ196693 ODV196693 ONR196693 OXN196693 PHJ196693 PRF196693 QBB196693 QKX196693 QUT196693 REP196693 ROL196693 RYH196693 SID196693 SRZ196693 TBV196693 TLR196693 TVN196693 UFJ196693 UPF196693 UZB196693 VIX196693 VST196693 WCP196693 WML196693 WWH196693 Z262229 JV262229 TR262229 ADN262229 ANJ262229 AXF262229 BHB262229 BQX262229 CAT262229 CKP262229 CUL262229 DEH262229 DOD262229 DXZ262229 EHV262229 ERR262229 FBN262229 FLJ262229 FVF262229 GFB262229 GOX262229 GYT262229 HIP262229 HSL262229 ICH262229 IMD262229 IVZ262229 JFV262229 JPR262229 JZN262229 KJJ262229 KTF262229 LDB262229 LMX262229 LWT262229 MGP262229 MQL262229 NAH262229 NKD262229 NTZ262229 ODV262229 ONR262229 OXN262229 PHJ262229 PRF262229 QBB262229 QKX262229 QUT262229 REP262229 ROL262229 RYH262229 SID262229 SRZ262229 TBV262229 TLR262229 TVN262229 UFJ262229 UPF262229 UZB262229 VIX262229 VST262229 WCP262229 WML262229 WWH262229 Z327765 JV327765 TR327765 ADN327765 ANJ327765 AXF327765 BHB327765 BQX327765 CAT327765 CKP327765 CUL327765 DEH327765 DOD327765 DXZ327765 EHV327765 ERR327765 FBN327765 FLJ327765 FVF327765 GFB327765 GOX327765 GYT327765 HIP327765 HSL327765 ICH327765 IMD327765 IVZ327765 JFV327765 JPR327765 JZN327765 KJJ327765 KTF327765 LDB327765 LMX327765 LWT327765 MGP327765 MQL327765 NAH327765 NKD327765 NTZ327765 ODV327765 ONR327765 OXN327765 PHJ327765 PRF327765 QBB327765 QKX327765 QUT327765 REP327765 ROL327765 RYH327765 SID327765 SRZ327765 TBV327765 TLR327765 TVN327765 UFJ327765 UPF327765 UZB327765 VIX327765 VST327765 WCP327765 WML327765 WWH327765 Z393301 JV393301 TR393301 ADN393301 ANJ393301 AXF393301 BHB393301 BQX393301 CAT393301 CKP393301 CUL393301 DEH393301 DOD393301 DXZ393301 EHV393301 ERR393301 FBN393301 FLJ393301 FVF393301 GFB393301 GOX393301 GYT393301 HIP393301 HSL393301 ICH393301 IMD393301 IVZ393301 JFV393301 JPR393301 JZN393301 KJJ393301 KTF393301 LDB393301 LMX393301 LWT393301 MGP393301 MQL393301 NAH393301 NKD393301 NTZ393301 ODV393301 ONR393301 OXN393301 PHJ393301 PRF393301 QBB393301 QKX393301 QUT393301 REP393301 ROL393301 RYH393301 SID393301 SRZ393301 TBV393301 TLR393301 TVN393301 UFJ393301 UPF393301 UZB393301 VIX393301 VST393301 WCP393301 WML393301 WWH393301 Z458837 JV458837 TR458837 ADN458837 ANJ458837 AXF458837 BHB458837 BQX458837 CAT458837 CKP458837 CUL458837 DEH458837 DOD458837 DXZ458837 EHV458837 ERR458837 FBN458837 FLJ458837 FVF458837 GFB458837 GOX458837 GYT458837 HIP458837 HSL458837 ICH458837 IMD458837 IVZ458837 JFV458837 JPR458837 JZN458837 KJJ458837 KTF458837 LDB458837 LMX458837 LWT458837 MGP458837 MQL458837 NAH458837 NKD458837 NTZ458837 ODV458837 ONR458837 OXN458837 PHJ458837 PRF458837 QBB458837 QKX458837 QUT458837 REP458837 ROL458837 RYH458837 SID458837 SRZ458837 TBV458837 TLR458837 TVN458837 UFJ458837 UPF458837 UZB458837 VIX458837 VST458837 WCP458837 WML458837 WWH458837 Z524373 JV524373 TR524373 ADN524373 ANJ524373 AXF524373 BHB524373 BQX524373 CAT524373 CKP524373 CUL524373 DEH524373 DOD524373 DXZ524373 EHV524373 ERR524373 FBN524373 FLJ524373 FVF524373 GFB524373 GOX524373 GYT524373 HIP524373 HSL524373 ICH524373 IMD524373 IVZ524373 JFV524373 JPR524373 JZN524373 KJJ524373 KTF524373 LDB524373 LMX524373 LWT524373 MGP524373 MQL524373 NAH524373 NKD524373 NTZ524373 ODV524373 ONR524373 OXN524373 PHJ524373 PRF524373 QBB524373 QKX524373 QUT524373 REP524373 ROL524373 RYH524373 SID524373 SRZ524373 TBV524373 TLR524373 TVN524373 UFJ524373 UPF524373 UZB524373 VIX524373 VST524373 WCP524373 WML524373 WWH524373 Z589909 JV589909 TR589909 ADN589909 ANJ589909 AXF589909 BHB589909 BQX589909 CAT589909 CKP589909 CUL589909 DEH589909 DOD589909 DXZ589909 EHV589909 ERR589909 FBN589909 FLJ589909 FVF589909 GFB589909 GOX589909 GYT589909 HIP589909 HSL589909 ICH589909 IMD589909 IVZ589909 JFV589909 JPR589909 JZN589909 KJJ589909 KTF589909 LDB589909 LMX589909 LWT589909 MGP589909 MQL589909 NAH589909 NKD589909 NTZ589909 ODV589909 ONR589909 OXN589909 PHJ589909 PRF589909 QBB589909 QKX589909 QUT589909 REP589909 ROL589909 RYH589909 SID589909 SRZ589909 TBV589909 TLR589909 TVN589909 UFJ589909 UPF589909 UZB589909 VIX589909 VST589909 WCP589909 WML589909 WWH589909 Z655445 JV655445 TR655445 ADN655445 ANJ655445 AXF655445 BHB655445 BQX655445 CAT655445 CKP655445 CUL655445 DEH655445 DOD655445 DXZ655445 EHV655445 ERR655445 FBN655445 FLJ655445 FVF655445 GFB655445 GOX655445 GYT655445 HIP655445 HSL655445 ICH655445 IMD655445 IVZ655445 JFV655445 JPR655445 JZN655445 KJJ655445 KTF655445 LDB655445 LMX655445 LWT655445 MGP655445 MQL655445 NAH655445 NKD655445 NTZ655445 ODV655445 ONR655445 OXN655445 PHJ655445 PRF655445 QBB655445 QKX655445 QUT655445 REP655445 ROL655445 RYH655445 SID655445 SRZ655445 TBV655445 TLR655445 TVN655445 UFJ655445 UPF655445 UZB655445 VIX655445 VST655445 WCP655445 WML655445 WWH655445 Z720981 JV720981 TR720981 ADN720981 ANJ720981 AXF720981 BHB720981 BQX720981 CAT720981 CKP720981 CUL720981 DEH720981 DOD720981 DXZ720981 EHV720981 ERR720981 FBN720981 FLJ720981 FVF720981 GFB720981 GOX720981 GYT720981 HIP720981 HSL720981 ICH720981 IMD720981 IVZ720981 JFV720981 JPR720981 JZN720981 KJJ720981 KTF720981 LDB720981 LMX720981 LWT720981 MGP720981 MQL720981 NAH720981 NKD720981 NTZ720981 ODV720981 ONR720981 OXN720981 PHJ720981 PRF720981 QBB720981 QKX720981 QUT720981 REP720981 ROL720981 RYH720981 SID720981 SRZ720981 TBV720981 TLR720981 TVN720981 UFJ720981 UPF720981 UZB720981 VIX720981 VST720981 WCP720981 WML720981 WWH720981 Z786517 JV786517 TR786517 ADN786517 ANJ786517 AXF786517 BHB786517 BQX786517 CAT786517 CKP786517 CUL786517 DEH786517 DOD786517 DXZ786517 EHV786517 ERR786517 FBN786517 FLJ786517 FVF786517 GFB786517 GOX786517 GYT786517 HIP786517 HSL786517 ICH786517 IMD786517 IVZ786517 JFV786517 JPR786517 JZN786517 KJJ786517 KTF786517 LDB786517 LMX786517 LWT786517 MGP786517 MQL786517 NAH786517 NKD786517 NTZ786517 ODV786517 ONR786517 OXN786517 PHJ786517 PRF786517 QBB786517 QKX786517 QUT786517 REP786517 ROL786517 RYH786517 SID786517 SRZ786517 TBV786517 TLR786517 TVN786517 UFJ786517 UPF786517 UZB786517 VIX786517 VST786517 WCP786517 WML786517 WWH786517 Z852053 JV852053 TR852053 ADN852053 ANJ852053 AXF852053 BHB852053 BQX852053 CAT852053 CKP852053 CUL852053 DEH852053 DOD852053 DXZ852053 EHV852053 ERR852053 FBN852053 FLJ852053 FVF852053 GFB852053 GOX852053 GYT852053 HIP852053 HSL852053 ICH852053 IMD852053 IVZ852053 JFV852053 JPR852053 JZN852053 KJJ852053 KTF852053 LDB852053 LMX852053 LWT852053 MGP852053 MQL852053 NAH852053 NKD852053 NTZ852053 ODV852053 ONR852053 OXN852053 PHJ852053 PRF852053 QBB852053 QKX852053 QUT852053 REP852053 ROL852053 RYH852053 SID852053 SRZ852053 TBV852053 TLR852053 TVN852053 UFJ852053 UPF852053 UZB852053 VIX852053 VST852053 WCP852053 WML852053 WWH852053 Z917589 JV917589 TR917589 ADN917589 ANJ917589 AXF917589 BHB917589 BQX917589 CAT917589 CKP917589 CUL917589 DEH917589 DOD917589 DXZ917589 EHV917589 ERR917589 FBN917589 FLJ917589 FVF917589 GFB917589 GOX917589 GYT917589 HIP917589 HSL917589 ICH917589 IMD917589 IVZ917589 JFV917589 JPR917589 JZN917589 KJJ917589 KTF917589 LDB917589 LMX917589 LWT917589 MGP917589 MQL917589 NAH917589 NKD917589 NTZ917589 ODV917589 ONR917589 OXN917589 PHJ917589 PRF917589 QBB917589 QKX917589 QUT917589 REP917589 ROL917589 RYH917589 SID917589 SRZ917589 TBV917589 TLR917589 TVN917589 UFJ917589 UPF917589 UZB917589 VIX917589 VST917589 WCP917589 WML917589 WWH917589 Z983125 JV983125 TR983125 ADN983125 ANJ983125 AXF983125 BHB983125 BQX983125 CAT983125 CKP983125 CUL983125 DEH983125 DOD983125 DXZ983125 EHV983125 ERR983125 FBN983125 FLJ983125 FVF983125 GFB983125 GOX983125 GYT983125 HIP983125 HSL983125 ICH983125 IMD983125 IVZ983125 JFV983125 JPR983125 JZN983125 KJJ983125 KTF983125 LDB983125 LMX983125 LWT983125 MGP983125 MQL983125 NAH983125 NKD983125 NTZ983125 ODV983125 ONR983125 OXN983125 PHJ983125 PRF983125 QBB983125 QKX983125 QUT983125 REP983125 ROL983125 RYH983125 SID983125 SRZ983125 TBV983125 TLR983125 TVN983125 UFJ983125 UPF983125 UZB983125 VIX983125 VST983125 WCP983125 WML983125 WWH983125 O71:O76 JK71:JK76 TG71:TG76 ADC71:ADC76 AMY71:AMY76 AWU71:AWU76 BGQ71:BGQ76 BQM71:BQM76 CAI71:CAI76 CKE71:CKE76 CUA71:CUA76 DDW71:DDW76 DNS71:DNS76 DXO71:DXO76 EHK71:EHK76 ERG71:ERG76 FBC71:FBC76 FKY71:FKY76 FUU71:FUU76 GEQ71:GEQ76 GOM71:GOM76 GYI71:GYI76 HIE71:HIE76 HSA71:HSA76 IBW71:IBW76 ILS71:ILS76 IVO71:IVO76 JFK71:JFK76 JPG71:JPG76 JZC71:JZC76 KIY71:KIY76 KSU71:KSU76 LCQ71:LCQ76 LMM71:LMM76 LWI71:LWI76 MGE71:MGE76 MQA71:MQA76 MZW71:MZW76 NJS71:NJS76 NTO71:NTO76 ODK71:ODK76 ONG71:ONG76 OXC71:OXC76 PGY71:PGY76 PQU71:PQU76 QAQ71:QAQ76 QKM71:QKM76 QUI71:QUI76 REE71:REE76 ROA71:ROA76 RXW71:RXW76 SHS71:SHS76 SRO71:SRO76 TBK71:TBK76 TLG71:TLG76 TVC71:TVC76 UEY71:UEY76 UOU71:UOU76 UYQ71:UYQ76 VIM71:VIM76 VSI71:VSI76 WCE71:WCE76 WMA71:WMA76 WVW71:WVW76 O65612:O65617 JK65612:JK65617 TG65612:TG65617 ADC65612:ADC65617 AMY65612:AMY65617 AWU65612:AWU65617 BGQ65612:BGQ65617 BQM65612:BQM65617 CAI65612:CAI65617 CKE65612:CKE65617 CUA65612:CUA65617 DDW65612:DDW65617 DNS65612:DNS65617 DXO65612:DXO65617 EHK65612:EHK65617 ERG65612:ERG65617 FBC65612:FBC65617 FKY65612:FKY65617 FUU65612:FUU65617 GEQ65612:GEQ65617 GOM65612:GOM65617 GYI65612:GYI65617 HIE65612:HIE65617 HSA65612:HSA65617 IBW65612:IBW65617 ILS65612:ILS65617 IVO65612:IVO65617 JFK65612:JFK65617 JPG65612:JPG65617 JZC65612:JZC65617 KIY65612:KIY65617 KSU65612:KSU65617 LCQ65612:LCQ65617 LMM65612:LMM65617 LWI65612:LWI65617 MGE65612:MGE65617 MQA65612:MQA65617 MZW65612:MZW65617 NJS65612:NJS65617 NTO65612:NTO65617 ODK65612:ODK65617 ONG65612:ONG65617 OXC65612:OXC65617 PGY65612:PGY65617 PQU65612:PQU65617 QAQ65612:QAQ65617 QKM65612:QKM65617 QUI65612:QUI65617 REE65612:REE65617 ROA65612:ROA65617 RXW65612:RXW65617 SHS65612:SHS65617 SRO65612:SRO65617 TBK65612:TBK65617 TLG65612:TLG65617 TVC65612:TVC65617 UEY65612:UEY65617 UOU65612:UOU65617 UYQ65612:UYQ65617 VIM65612:VIM65617 VSI65612:VSI65617 WCE65612:WCE65617 WMA65612:WMA65617 WVW65612:WVW65617 O131148:O131153 JK131148:JK131153 TG131148:TG131153 ADC131148:ADC131153 AMY131148:AMY131153 AWU131148:AWU131153 BGQ131148:BGQ131153 BQM131148:BQM131153 CAI131148:CAI131153 CKE131148:CKE131153 CUA131148:CUA131153 DDW131148:DDW131153 DNS131148:DNS131153 DXO131148:DXO131153 EHK131148:EHK131153 ERG131148:ERG131153 FBC131148:FBC131153 FKY131148:FKY131153 FUU131148:FUU131153 GEQ131148:GEQ131153 GOM131148:GOM131153 GYI131148:GYI131153 HIE131148:HIE131153 HSA131148:HSA131153 IBW131148:IBW131153 ILS131148:ILS131153 IVO131148:IVO131153 JFK131148:JFK131153 JPG131148:JPG131153 JZC131148:JZC131153 KIY131148:KIY131153 KSU131148:KSU131153 LCQ131148:LCQ131153 LMM131148:LMM131153 LWI131148:LWI131153 MGE131148:MGE131153 MQA131148:MQA131153 MZW131148:MZW131153 NJS131148:NJS131153 NTO131148:NTO131153 ODK131148:ODK131153 ONG131148:ONG131153 OXC131148:OXC131153 PGY131148:PGY131153 PQU131148:PQU131153 QAQ131148:QAQ131153 QKM131148:QKM131153 QUI131148:QUI131153 REE131148:REE131153 ROA131148:ROA131153 RXW131148:RXW131153 SHS131148:SHS131153 SRO131148:SRO131153 TBK131148:TBK131153 TLG131148:TLG131153 TVC131148:TVC131153 UEY131148:UEY131153 UOU131148:UOU131153 UYQ131148:UYQ131153 VIM131148:VIM131153 VSI131148:VSI131153 WCE131148:WCE131153 WMA131148:WMA131153 WVW131148:WVW131153 O196684:O196689 JK196684:JK196689 TG196684:TG196689 ADC196684:ADC196689 AMY196684:AMY196689 AWU196684:AWU196689 BGQ196684:BGQ196689 BQM196684:BQM196689 CAI196684:CAI196689 CKE196684:CKE196689 CUA196684:CUA196689 DDW196684:DDW196689 DNS196684:DNS196689 DXO196684:DXO196689 EHK196684:EHK196689 ERG196684:ERG196689 FBC196684:FBC196689 FKY196684:FKY196689 FUU196684:FUU196689 GEQ196684:GEQ196689 GOM196684:GOM196689 GYI196684:GYI196689 HIE196684:HIE196689 HSA196684:HSA196689 IBW196684:IBW196689 ILS196684:ILS196689 IVO196684:IVO196689 JFK196684:JFK196689 JPG196684:JPG196689 JZC196684:JZC196689 KIY196684:KIY196689 KSU196684:KSU196689 LCQ196684:LCQ196689 LMM196684:LMM196689 LWI196684:LWI196689 MGE196684:MGE196689 MQA196684:MQA196689 MZW196684:MZW196689 NJS196684:NJS196689 NTO196684:NTO196689 ODK196684:ODK196689 ONG196684:ONG196689 OXC196684:OXC196689 PGY196684:PGY196689 PQU196684:PQU196689 QAQ196684:QAQ196689 QKM196684:QKM196689 QUI196684:QUI196689 REE196684:REE196689 ROA196684:ROA196689 RXW196684:RXW196689 SHS196684:SHS196689 SRO196684:SRO196689 TBK196684:TBK196689 TLG196684:TLG196689 TVC196684:TVC196689 UEY196684:UEY196689 UOU196684:UOU196689 UYQ196684:UYQ196689 VIM196684:VIM196689 VSI196684:VSI196689 WCE196684:WCE196689 WMA196684:WMA196689 WVW196684:WVW196689 O262220:O262225 JK262220:JK262225 TG262220:TG262225 ADC262220:ADC262225 AMY262220:AMY262225 AWU262220:AWU262225 BGQ262220:BGQ262225 BQM262220:BQM262225 CAI262220:CAI262225 CKE262220:CKE262225 CUA262220:CUA262225 DDW262220:DDW262225 DNS262220:DNS262225 DXO262220:DXO262225 EHK262220:EHK262225 ERG262220:ERG262225 FBC262220:FBC262225 FKY262220:FKY262225 FUU262220:FUU262225 GEQ262220:GEQ262225 GOM262220:GOM262225 GYI262220:GYI262225 HIE262220:HIE262225 HSA262220:HSA262225 IBW262220:IBW262225 ILS262220:ILS262225 IVO262220:IVO262225 JFK262220:JFK262225 JPG262220:JPG262225 JZC262220:JZC262225 KIY262220:KIY262225 KSU262220:KSU262225 LCQ262220:LCQ262225 LMM262220:LMM262225 LWI262220:LWI262225 MGE262220:MGE262225 MQA262220:MQA262225 MZW262220:MZW262225 NJS262220:NJS262225 NTO262220:NTO262225 ODK262220:ODK262225 ONG262220:ONG262225 OXC262220:OXC262225 PGY262220:PGY262225 PQU262220:PQU262225 QAQ262220:QAQ262225 QKM262220:QKM262225 QUI262220:QUI262225 REE262220:REE262225 ROA262220:ROA262225 RXW262220:RXW262225 SHS262220:SHS262225 SRO262220:SRO262225 TBK262220:TBK262225 TLG262220:TLG262225 TVC262220:TVC262225 UEY262220:UEY262225 UOU262220:UOU262225 UYQ262220:UYQ262225 VIM262220:VIM262225 VSI262220:VSI262225 WCE262220:WCE262225 WMA262220:WMA262225 WVW262220:WVW262225 O327756:O327761 JK327756:JK327761 TG327756:TG327761 ADC327756:ADC327761 AMY327756:AMY327761 AWU327756:AWU327761 BGQ327756:BGQ327761 BQM327756:BQM327761 CAI327756:CAI327761 CKE327756:CKE327761 CUA327756:CUA327761 DDW327756:DDW327761 DNS327756:DNS327761 DXO327756:DXO327761 EHK327756:EHK327761 ERG327756:ERG327761 FBC327756:FBC327761 FKY327756:FKY327761 FUU327756:FUU327761 GEQ327756:GEQ327761 GOM327756:GOM327761 GYI327756:GYI327761 HIE327756:HIE327761 HSA327756:HSA327761 IBW327756:IBW327761 ILS327756:ILS327761 IVO327756:IVO327761 JFK327756:JFK327761 JPG327756:JPG327761 JZC327756:JZC327761 KIY327756:KIY327761 KSU327756:KSU327761 LCQ327756:LCQ327761 LMM327756:LMM327761 LWI327756:LWI327761 MGE327756:MGE327761 MQA327756:MQA327761 MZW327756:MZW327761 NJS327756:NJS327761 NTO327756:NTO327761 ODK327756:ODK327761 ONG327756:ONG327761 OXC327756:OXC327761 PGY327756:PGY327761 PQU327756:PQU327761 QAQ327756:QAQ327761 QKM327756:QKM327761 QUI327756:QUI327761 REE327756:REE327761 ROA327756:ROA327761 RXW327756:RXW327761 SHS327756:SHS327761 SRO327756:SRO327761 TBK327756:TBK327761 TLG327756:TLG327761 TVC327756:TVC327761 UEY327756:UEY327761 UOU327756:UOU327761 UYQ327756:UYQ327761 VIM327756:VIM327761 VSI327756:VSI327761 WCE327756:WCE327761 WMA327756:WMA327761 WVW327756:WVW327761 O393292:O393297 JK393292:JK393297 TG393292:TG393297 ADC393292:ADC393297 AMY393292:AMY393297 AWU393292:AWU393297 BGQ393292:BGQ393297 BQM393292:BQM393297 CAI393292:CAI393297 CKE393292:CKE393297 CUA393292:CUA393297 DDW393292:DDW393297 DNS393292:DNS393297 DXO393292:DXO393297 EHK393292:EHK393297 ERG393292:ERG393297 FBC393292:FBC393297 FKY393292:FKY393297 FUU393292:FUU393297 GEQ393292:GEQ393297 GOM393292:GOM393297 GYI393292:GYI393297 HIE393292:HIE393297 HSA393292:HSA393297 IBW393292:IBW393297 ILS393292:ILS393297 IVO393292:IVO393297 JFK393292:JFK393297 JPG393292:JPG393297 JZC393292:JZC393297 KIY393292:KIY393297 KSU393292:KSU393297 LCQ393292:LCQ393297 LMM393292:LMM393297 LWI393292:LWI393297 MGE393292:MGE393297 MQA393292:MQA393297 MZW393292:MZW393297 NJS393292:NJS393297 NTO393292:NTO393297 ODK393292:ODK393297 ONG393292:ONG393297 OXC393292:OXC393297 PGY393292:PGY393297 PQU393292:PQU393297 QAQ393292:QAQ393297 QKM393292:QKM393297 QUI393292:QUI393297 REE393292:REE393297 ROA393292:ROA393297 RXW393292:RXW393297 SHS393292:SHS393297 SRO393292:SRO393297 TBK393292:TBK393297 TLG393292:TLG393297 TVC393292:TVC393297 UEY393292:UEY393297 UOU393292:UOU393297 UYQ393292:UYQ393297 VIM393292:VIM393297 VSI393292:VSI393297 WCE393292:WCE393297 WMA393292:WMA393297 WVW393292:WVW393297 O458828:O458833 JK458828:JK458833 TG458828:TG458833 ADC458828:ADC458833 AMY458828:AMY458833 AWU458828:AWU458833 BGQ458828:BGQ458833 BQM458828:BQM458833 CAI458828:CAI458833 CKE458828:CKE458833 CUA458828:CUA458833 DDW458828:DDW458833 DNS458828:DNS458833 DXO458828:DXO458833 EHK458828:EHK458833 ERG458828:ERG458833 FBC458828:FBC458833 FKY458828:FKY458833 FUU458828:FUU458833 GEQ458828:GEQ458833 GOM458828:GOM458833 GYI458828:GYI458833 HIE458828:HIE458833 HSA458828:HSA458833 IBW458828:IBW458833 ILS458828:ILS458833 IVO458828:IVO458833 JFK458828:JFK458833 JPG458828:JPG458833 JZC458828:JZC458833 KIY458828:KIY458833 KSU458828:KSU458833 LCQ458828:LCQ458833 LMM458828:LMM458833 LWI458828:LWI458833 MGE458828:MGE458833 MQA458828:MQA458833 MZW458828:MZW458833 NJS458828:NJS458833 NTO458828:NTO458833 ODK458828:ODK458833 ONG458828:ONG458833 OXC458828:OXC458833 PGY458828:PGY458833 PQU458828:PQU458833 QAQ458828:QAQ458833 QKM458828:QKM458833 QUI458828:QUI458833 REE458828:REE458833 ROA458828:ROA458833 RXW458828:RXW458833 SHS458828:SHS458833 SRO458828:SRO458833 TBK458828:TBK458833 TLG458828:TLG458833 TVC458828:TVC458833 UEY458828:UEY458833 UOU458828:UOU458833 UYQ458828:UYQ458833 VIM458828:VIM458833 VSI458828:VSI458833 WCE458828:WCE458833 WMA458828:WMA458833 WVW458828:WVW458833 O524364:O524369 JK524364:JK524369 TG524364:TG524369 ADC524364:ADC524369 AMY524364:AMY524369 AWU524364:AWU524369 BGQ524364:BGQ524369 BQM524364:BQM524369 CAI524364:CAI524369 CKE524364:CKE524369 CUA524364:CUA524369 DDW524364:DDW524369 DNS524364:DNS524369 DXO524364:DXO524369 EHK524364:EHK524369 ERG524364:ERG524369 FBC524364:FBC524369 FKY524364:FKY524369 FUU524364:FUU524369 GEQ524364:GEQ524369 GOM524364:GOM524369 GYI524364:GYI524369 HIE524364:HIE524369 HSA524364:HSA524369 IBW524364:IBW524369 ILS524364:ILS524369 IVO524364:IVO524369 JFK524364:JFK524369 JPG524364:JPG524369 JZC524364:JZC524369 KIY524364:KIY524369 KSU524364:KSU524369 LCQ524364:LCQ524369 LMM524364:LMM524369 LWI524364:LWI524369 MGE524364:MGE524369 MQA524364:MQA524369 MZW524364:MZW524369 NJS524364:NJS524369 NTO524364:NTO524369 ODK524364:ODK524369 ONG524364:ONG524369 OXC524364:OXC524369 PGY524364:PGY524369 PQU524364:PQU524369 QAQ524364:QAQ524369 QKM524364:QKM524369 QUI524364:QUI524369 REE524364:REE524369 ROA524364:ROA524369 RXW524364:RXW524369 SHS524364:SHS524369 SRO524364:SRO524369 TBK524364:TBK524369 TLG524364:TLG524369 TVC524364:TVC524369 UEY524364:UEY524369 UOU524364:UOU524369 UYQ524364:UYQ524369 VIM524364:VIM524369 VSI524364:VSI524369 WCE524364:WCE524369 WMA524364:WMA524369 WVW524364:WVW524369 O589900:O589905 JK589900:JK589905 TG589900:TG589905 ADC589900:ADC589905 AMY589900:AMY589905 AWU589900:AWU589905 BGQ589900:BGQ589905 BQM589900:BQM589905 CAI589900:CAI589905 CKE589900:CKE589905 CUA589900:CUA589905 DDW589900:DDW589905 DNS589900:DNS589905 DXO589900:DXO589905 EHK589900:EHK589905 ERG589900:ERG589905 FBC589900:FBC589905 FKY589900:FKY589905 FUU589900:FUU589905 GEQ589900:GEQ589905 GOM589900:GOM589905 GYI589900:GYI589905 HIE589900:HIE589905 HSA589900:HSA589905 IBW589900:IBW589905 ILS589900:ILS589905 IVO589900:IVO589905 JFK589900:JFK589905 JPG589900:JPG589905 JZC589900:JZC589905 KIY589900:KIY589905 KSU589900:KSU589905 LCQ589900:LCQ589905 LMM589900:LMM589905 LWI589900:LWI589905 MGE589900:MGE589905 MQA589900:MQA589905 MZW589900:MZW589905 NJS589900:NJS589905 NTO589900:NTO589905 ODK589900:ODK589905 ONG589900:ONG589905 OXC589900:OXC589905 PGY589900:PGY589905 PQU589900:PQU589905 QAQ589900:QAQ589905 QKM589900:QKM589905 QUI589900:QUI589905 REE589900:REE589905 ROA589900:ROA589905 RXW589900:RXW589905 SHS589900:SHS589905 SRO589900:SRO589905 TBK589900:TBK589905 TLG589900:TLG589905 TVC589900:TVC589905 UEY589900:UEY589905 UOU589900:UOU589905 UYQ589900:UYQ589905 VIM589900:VIM589905 VSI589900:VSI589905 WCE589900:WCE589905 WMA589900:WMA589905 WVW589900:WVW589905 O655436:O655441 JK655436:JK655441 TG655436:TG655441 ADC655436:ADC655441 AMY655436:AMY655441 AWU655436:AWU655441 BGQ655436:BGQ655441 BQM655436:BQM655441 CAI655436:CAI655441 CKE655436:CKE655441 CUA655436:CUA655441 DDW655436:DDW655441 DNS655436:DNS655441 DXO655436:DXO655441 EHK655436:EHK655441 ERG655436:ERG655441 FBC655436:FBC655441 FKY655436:FKY655441 FUU655436:FUU655441 GEQ655436:GEQ655441 GOM655436:GOM655441 GYI655436:GYI655441 HIE655436:HIE655441 HSA655436:HSA655441 IBW655436:IBW655441 ILS655436:ILS655441 IVO655436:IVO655441 JFK655436:JFK655441 JPG655436:JPG655441 JZC655436:JZC655441 KIY655436:KIY655441 KSU655436:KSU655441 LCQ655436:LCQ655441 LMM655436:LMM655441 LWI655436:LWI655441 MGE655436:MGE655441 MQA655436:MQA655441 MZW655436:MZW655441 NJS655436:NJS655441 NTO655436:NTO655441 ODK655436:ODK655441 ONG655436:ONG655441 OXC655436:OXC655441 PGY655436:PGY655441 PQU655436:PQU655441 QAQ655436:QAQ655441 QKM655436:QKM655441 QUI655436:QUI655441 REE655436:REE655441 ROA655436:ROA655441 RXW655436:RXW655441 SHS655436:SHS655441 SRO655436:SRO655441 TBK655436:TBK655441 TLG655436:TLG655441 TVC655436:TVC655441 UEY655436:UEY655441 UOU655436:UOU655441 UYQ655436:UYQ655441 VIM655436:VIM655441 VSI655436:VSI655441 WCE655436:WCE655441 WMA655436:WMA655441 WVW655436:WVW655441 O720972:O720977 JK720972:JK720977 TG720972:TG720977 ADC720972:ADC720977 AMY720972:AMY720977 AWU720972:AWU720977 BGQ720972:BGQ720977 BQM720972:BQM720977 CAI720972:CAI720977 CKE720972:CKE720977 CUA720972:CUA720977 DDW720972:DDW720977 DNS720972:DNS720977 DXO720972:DXO720977 EHK720972:EHK720977 ERG720972:ERG720977 FBC720972:FBC720977 FKY720972:FKY720977 FUU720972:FUU720977 GEQ720972:GEQ720977 GOM720972:GOM720977 GYI720972:GYI720977 HIE720972:HIE720977 HSA720972:HSA720977 IBW720972:IBW720977 ILS720972:ILS720977 IVO720972:IVO720977 JFK720972:JFK720977 JPG720972:JPG720977 JZC720972:JZC720977 KIY720972:KIY720977 KSU720972:KSU720977 LCQ720972:LCQ720977 LMM720972:LMM720977 LWI720972:LWI720977 MGE720972:MGE720977 MQA720972:MQA720977 MZW720972:MZW720977 NJS720972:NJS720977 NTO720972:NTO720977 ODK720972:ODK720977 ONG720972:ONG720977 OXC720972:OXC720977 PGY720972:PGY720977 PQU720972:PQU720977 QAQ720972:QAQ720977 QKM720972:QKM720977 QUI720972:QUI720977 REE720972:REE720977 ROA720972:ROA720977 RXW720972:RXW720977 SHS720972:SHS720977 SRO720972:SRO720977 TBK720972:TBK720977 TLG720972:TLG720977 TVC720972:TVC720977 UEY720972:UEY720977 UOU720972:UOU720977 UYQ720972:UYQ720977 VIM720972:VIM720977 VSI720972:VSI720977 WCE720972:WCE720977 WMA720972:WMA720977 WVW720972:WVW720977 O786508:O786513 JK786508:JK786513 TG786508:TG786513 ADC786508:ADC786513 AMY786508:AMY786513 AWU786508:AWU786513 BGQ786508:BGQ786513 BQM786508:BQM786513 CAI786508:CAI786513 CKE786508:CKE786513 CUA786508:CUA786513 DDW786508:DDW786513 DNS786508:DNS786513 DXO786508:DXO786513 EHK786508:EHK786513 ERG786508:ERG786513 FBC786508:FBC786513 FKY786508:FKY786513 FUU786508:FUU786513 GEQ786508:GEQ786513 GOM786508:GOM786513 GYI786508:GYI786513 HIE786508:HIE786513 HSA786508:HSA786513 IBW786508:IBW786513 ILS786508:ILS786513 IVO786508:IVO786513 JFK786508:JFK786513 JPG786508:JPG786513 JZC786508:JZC786513 KIY786508:KIY786513 KSU786508:KSU786513 LCQ786508:LCQ786513 LMM786508:LMM786513 LWI786508:LWI786513 MGE786508:MGE786513 MQA786508:MQA786513 MZW786508:MZW786513 NJS786508:NJS786513 NTO786508:NTO786513 ODK786508:ODK786513 ONG786508:ONG786513 OXC786508:OXC786513 PGY786508:PGY786513 PQU786508:PQU786513 QAQ786508:QAQ786513 QKM786508:QKM786513 QUI786508:QUI786513 REE786508:REE786513 ROA786508:ROA786513 RXW786508:RXW786513 SHS786508:SHS786513 SRO786508:SRO786513 TBK786508:TBK786513 TLG786508:TLG786513 TVC786508:TVC786513 UEY786508:UEY786513 UOU786508:UOU786513 UYQ786508:UYQ786513 VIM786508:VIM786513 VSI786508:VSI786513 WCE786508:WCE786513 WMA786508:WMA786513 WVW786508:WVW786513 O852044:O852049 JK852044:JK852049 TG852044:TG852049 ADC852044:ADC852049 AMY852044:AMY852049 AWU852044:AWU852049 BGQ852044:BGQ852049 BQM852044:BQM852049 CAI852044:CAI852049 CKE852044:CKE852049 CUA852044:CUA852049 DDW852044:DDW852049 DNS852044:DNS852049 DXO852044:DXO852049 EHK852044:EHK852049 ERG852044:ERG852049 FBC852044:FBC852049 FKY852044:FKY852049 FUU852044:FUU852049 GEQ852044:GEQ852049 GOM852044:GOM852049 GYI852044:GYI852049 HIE852044:HIE852049 HSA852044:HSA852049 IBW852044:IBW852049 ILS852044:ILS852049 IVO852044:IVO852049 JFK852044:JFK852049 JPG852044:JPG852049 JZC852044:JZC852049 KIY852044:KIY852049 KSU852044:KSU852049 LCQ852044:LCQ852049 LMM852044:LMM852049 LWI852044:LWI852049 MGE852044:MGE852049 MQA852044:MQA852049 MZW852044:MZW852049 NJS852044:NJS852049 NTO852044:NTO852049 ODK852044:ODK852049 ONG852044:ONG852049 OXC852044:OXC852049 PGY852044:PGY852049 PQU852044:PQU852049 QAQ852044:QAQ852049 QKM852044:QKM852049 QUI852044:QUI852049 REE852044:REE852049 ROA852044:ROA852049 RXW852044:RXW852049 SHS852044:SHS852049 SRO852044:SRO852049 TBK852044:TBK852049 TLG852044:TLG852049 TVC852044:TVC852049 UEY852044:UEY852049 UOU852044:UOU852049 UYQ852044:UYQ852049 VIM852044:VIM852049 VSI852044:VSI852049 WCE852044:WCE852049 WMA852044:WMA852049 WVW852044:WVW852049 O917580:O917585 JK917580:JK917585 TG917580:TG917585 ADC917580:ADC917585 AMY917580:AMY917585 AWU917580:AWU917585 BGQ917580:BGQ917585 BQM917580:BQM917585 CAI917580:CAI917585 CKE917580:CKE917585 CUA917580:CUA917585 DDW917580:DDW917585 DNS917580:DNS917585 DXO917580:DXO917585 EHK917580:EHK917585 ERG917580:ERG917585 FBC917580:FBC917585 FKY917580:FKY917585 FUU917580:FUU917585 GEQ917580:GEQ917585 GOM917580:GOM917585 GYI917580:GYI917585 HIE917580:HIE917585 HSA917580:HSA917585 IBW917580:IBW917585 ILS917580:ILS917585 IVO917580:IVO917585 JFK917580:JFK917585 JPG917580:JPG917585 JZC917580:JZC917585 KIY917580:KIY917585 KSU917580:KSU917585 LCQ917580:LCQ917585 LMM917580:LMM917585 LWI917580:LWI917585 MGE917580:MGE917585 MQA917580:MQA917585 MZW917580:MZW917585 NJS917580:NJS917585 NTO917580:NTO917585 ODK917580:ODK917585 ONG917580:ONG917585 OXC917580:OXC917585 PGY917580:PGY917585 PQU917580:PQU917585 QAQ917580:QAQ917585 QKM917580:QKM917585 QUI917580:QUI917585 REE917580:REE917585 ROA917580:ROA917585 RXW917580:RXW917585 SHS917580:SHS917585 SRO917580:SRO917585 TBK917580:TBK917585 TLG917580:TLG917585 TVC917580:TVC917585 UEY917580:UEY917585 UOU917580:UOU917585 UYQ917580:UYQ917585 VIM917580:VIM917585 VSI917580:VSI917585 WCE917580:WCE917585 WMA917580:WMA917585 WVW917580:WVW917585 O983116:O983121 JK983116:JK983121 TG983116:TG983121 ADC983116:ADC983121 AMY983116:AMY983121 AWU983116:AWU983121 BGQ983116:BGQ983121 BQM983116:BQM983121 CAI983116:CAI983121 CKE983116:CKE983121 CUA983116:CUA983121 DDW983116:DDW983121 DNS983116:DNS983121 DXO983116:DXO983121 EHK983116:EHK983121 ERG983116:ERG983121 FBC983116:FBC983121 FKY983116:FKY983121 FUU983116:FUU983121 GEQ983116:GEQ983121 GOM983116:GOM983121 GYI983116:GYI983121 HIE983116:HIE983121 HSA983116:HSA983121 IBW983116:IBW983121 ILS983116:ILS983121 IVO983116:IVO983121 JFK983116:JFK983121 JPG983116:JPG983121 JZC983116:JZC983121 KIY983116:KIY983121 KSU983116:KSU983121 LCQ983116:LCQ983121 LMM983116:LMM983121 LWI983116:LWI983121 MGE983116:MGE983121 MQA983116:MQA983121 MZW983116:MZW983121 NJS983116:NJS983121 NTO983116:NTO983121 ODK983116:ODK983121 ONG983116:ONG983121 OXC983116:OXC983121 PGY983116:PGY983121 PQU983116:PQU983121 QAQ983116:QAQ983121 QKM983116:QKM983121 QUI983116:QUI983121 REE983116:REE983121 ROA983116:ROA983121 RXW983116:RXW983121 SHS983116:SHS983121 SRO983116:SRO983121 TBK983116:TBK983121 TLG983116:TLG983121 TVC983116:TVC983121 UEY983116:UEY983121 UOU983116:UOU983121 UYQ983116:UYQ983121 VIM983116:VIM983121 VSI983116:VSI983121 WCE983116:WCE983121 WMA983116:WMA983121 WVW983116:WVW983121 G68 JC68 SY68 ACU68 AMQ68 AWM68 BGI68 BQE68 CAA68 CJW68 CTS68 DDO68 DNK68 DXG68 EHC68 EQY68 FAU68 FKQ68 FUM68 GEI68 GOE68 GYA68 HHW68 HRS68 IBO68 ILK68 IVG68 JFC68 JOY68 JYU68 KIQ68 KSM68 LCI68 LME68 LWA68 MFW68 MPS68 MZO68 NJK68 NTG68 ODC68 OMY68 OWU68 PGQ68 PQM68 QAI68 QKE68 QUA68 RDW68 RNS68 RXO68 SHK68 SRG68 TBC68 TKY68 TUU68 UEQ68 UOM68 UYI68 VIE68 VSA68 WBW68 WLS68 WVO68 G65610 JC65610 SY65610 ACU65610 AMQ65610 AWM65610 BGI65610 BQE65610 CAA65610 CJW65610 CTS65610 DDO65610 DNK65610 DXG65610 EHC65610 EQY65610 FAU65610 FKQ65610 FUM65610 GEI65610 GOE65610 GYA65610 HHW65610 HRS65610 IBO65610 ILK65610 IVG65610 JFC65610 JOY65610 JYU65610 KIQ65610 KSM65610 LCI65610 LME65610 LWA65610 MFW65610 MPS65610 MZO65610 NJK65610 NTG65610 ODC65610 OMY65610 OWU65610 PGQ65610 PQM65610 QAI65610 QKE65610 QUA65610 RDW65610 RNS65610 RXO65610 SHK65610 SRG65610 TBC65610 TKY65610 TUU65610 UEQ65610 UOM65610 UYI65610 VIE65610 VSA65610 WBW65610 WLS65610 WVO65610 G131146 JC131146 SY131146 ACU131146 AMQ131146 AWM131146 BGI131146 BQE131146 CAA131146 CJW131146 CTS131146 DDO131146 DNK131146 DXG131146 EHC131146 EQY131146 FAU131146 FKQ131146 FUM131146 GEI131146 GOE131146 GYA131146 HHW131146 HRS131146 IBO131146 ILK131146 IVG131146 JFC131146 JOY131146 JYU131146 KIQ131146 KSM131146 LCI131146 LME131146 LWA131146 MFW131146 MPS131146 MZO131146 NJK131146 NTG131146 ODC131146 OMY131146 OWU131146 PGQ131146 PQM131146 QAI131146 QKE131146 QUA131146 RDW131146 RNS131146 RXO131146 SHK131146 SRG131146 TBC131146 TKY131146 TUU131146 UEQ131146 UOM131146 UYI131146 VIE131146 VSA131146 WBW131146 WLS131146 WVO131146 G196682 JC196682 SY196682 ACU196682 AMQ196682 AWM196682 BGI196682 BQE196682 CAA196682 CJW196682 CTS196682 DDO196682 DNK196682 DXG196682 EHC196682 EQY196682 FAU196682 FKQ196682 FUM196682 GEI196682 GOE196682 GYA196682 HHW196682 HRS196682 IBO196682 ILK196682 IVG196682 JFC196682 JOY196682 JYU196682 KIQ196682 KSM196682 LCI196682 LME196682 LWA196682 MFW196682 MPS196682 MZO196682 NJK196682 NTG196682 ODC196682 OMY196682 OWU196682 PGQ196682 PQM196682 QAI196682 QKE196682 QUA196682 RDW196682 RNS196682 RXO196682 SHK196682 SRG196682 TBC196682 TKY196682 TUU196682 UEQ196682 UOM196682 UYI196682 VIE196682 VSA196682 WBW196682 WLS196682 WVO196682 G262218 JC262218 SY262218 ACU262218 AMQ262218 AWM262218 BGI262218 BQE262218 CAA262218 CJW262218 CTS262218 DDO262218 DNK262218 DXG262218 EHC262218 EQY262218 FAU262218 FKQ262218 FUM262218 GEI262218 GOE262218 GYA262218 HHW262218 HRS262218 IBO262218 ILK262218 IVG262218 JFC262218 JOY262218 JYU262218 KIQ262218 KSM262218 LCI262218 LME262218 LWA262218 MFW262218 MPS262218 MZO262218 NJK262218 NTG262218 ODC262218 OMY262218 OWU262218 PGQ262218 PQM262218 QAI262218 QKE262218 QUA262218 RDW262218 RNS262218 RXO262218 SHK262218 SRG262218 TBC262218 TKY262218 TUU262218 UEQ262218 UOM262218 UYI262218 VIE262218 VSA262218 WBW262218 WLS262218 WVO262218 G327754 JC327754 SY327754 ACU327754 AMQ327754 AWM327754 BGI327754 BQE327754 CAA327754 CJW327754 CTS327754 DDO327754 DNK327754 DXG327754 EHC327754 EQY327754 FAU327754 FKQ327754 FUM327754 GEI327754 GOE327754 GYA327754 HHW327754 HRS327754 IBO327754 ILK327754 IVG327754 JFC327754 JOY327754 JYU327754 KIQ327754 KSM327754 LCI327754 LME327754 LWA327754 MFW327754 MPS327754 MZO327754 NJK327754 NTG327754 ODC327754 OMY327754 OWU327754 PGQ327754 PQM327754 QAI327754 QKE327754 QUA327754 RDW327754 RNS327754 RXO327754 SHK327754 SRG327754 TBC327754 TKY327754 TUU327754 UEQ327754 UOM327754 UYI327754 VIE327754 VSA327754 WBW327754 WLS327754 WVO327754 G393290 JC393290 SY393290 ACU393290 AMQ393290 AWM393290 BGI393290 BQE393290 CAA393290 CJW393290 CTS393290 DDO393290 DNK393290 DXG393290 EHC393290 EQY393290 FAU393290 FKQ393290 FUM393290 GEI393290 GOE393290 GYA393290 HHW393290 HRS393290 IBO393290 ILK393290 IVG393290 JFC393290 JOY393290 JYU393290 KIQ393290 KSM393290 LCI393290 LME393290 LWA393290 MFW393290 MPS393290 MZO393290 NJK393290 NTG393290 ODC393290 OMY393290 OWU393290 PGQ393290 PQM393290 QAI393290 QKE393290 QUA393290 RDW393290 RNS393290 RXO393290 SHK393290 SRG393290 TBC393290 TKY393290 TUU393290 UEQ393290 UOM393290 UYI393290 VIE393290 VSA393290 WBW393290 WLS393290 WVO393290 G458826 JC458826 SY458826 ACU458826 AMQ458826 AWM458826 BGI458826 BQE458826 CAA458826 CJW458826 CTS458826 DDO458826 DNK458826 DXG458826 EHC458826 EQY458826 FAU458826 FKQ458826 FUM458826 GEI458826 GOE458826 GYA458826 HHW458826 HRS458826 IBO458826 ILK458826 IVG458826 JFC458826 JOY458826 JYU458826 KIQ458826 KSM458826 LCI458826 LME458826 LWA458826 MFW458826 MPS458826 MZO458826 NJK458826 NTG458826 ODC458826 OMY458826 OWU458826 PGQ458826 PQM458826 QAI458826 QKE458826 QUA458826 RDW458826 RNS458826 RXO458826 SHK458826 SRG458826 TBC458826 TKY458826 TUU458826 UEQ458826 UOM458826 UYI458826 VIE458826 VSA458826 WBW458826 WLS458826 WVO458826 G524362 JC524362 SY524362 ACU524362 AMQ524362 AWM524362 BGI524362 BQE524362 CAA524362 CJW524362 CTS524362 DDO524362 DNK524362 DXG524362 EHC524362 EQY524362 FAU524362 FKQ524362 FUM524362 GEI524362 GOE524362 GYA524362 HHW524362 HRS524362 IBO524362 ILK524362 IVG524362 JFC524362 JOY524362 JYU524362 KIQ524362 KSM524362 LCI524362 LME524362 LWA524362 MFW524362 MPS524362 MZO524362 NJK524362 NTG524362 ODC524362 OMY524362 OWU524362 PGQ524362 PQM524362 QAI524362 QKE524362 QUA524362 RDW524362 RNS524362 RXO524362 SHK524362 SRG524362 TBC524362 TKY524362 TUU524362 UEQ524362 UOM524362 UYI524362 VIE524362 VSA524362 WBW524362 WLS524362 WVO524362 G589898 JC589898 SY589898 ACU589898 AMQ589898 AWM589898 BGI589898 BQE589898 CAA589898 CJW589898 CTS589898 DDO589898 DNK589898 DXG589898 EHC589898 EQY589898 FAU589898 FKQ589898 FUM589898 GEI589898 GOE589898 GYA589898 HHW589898 HRS589898 IBO589898 ILK589898 IVG589898 JFC589898 JOY589898 JYU589898 KIQ589898 KSM589898 LCI589898 LME589898 LWA589898 MFW589898 MPS589898 MZO589898 NJK589898 NTG589898 ODC589898 OMY589898 OWU589898 PGQ589898 PQM589898 QAI589898 QKE589898 QUA589898 RDW589898 RNS589898 RXO589898 SHK589898 SRG589898 TBC589898 TKY589898 TUU589898 UEQ589898 UOM589898 UYI589898 VIE589898 VSA589898 WBW589898 WLS589898 WVO589898 G655434 JC655434 SY655434 ACU655434 AMQ655434 AWM655434 BGI655434 BQE655434 CAA655434 CJW655434 CTS655434 DDO655434 DNK655434 DXG655434 EHC655434 EQY655434 FAU655434 FKQ655434 FUM655434 GEI655434 GOE655434 GYA655434 HHW655434 HRS655434 IBO655434 ILK655434 IVG655434 JFC655434 JOY655434 JYU655434 KIQ655434 KSM655434 LCI655434 LME655434 LWA655434 MFW655434 MPS655434 MZO655434 NJK655434 NTG655434 ODC655434 OMY655434 OWU655434 PGQ655434 PQM655434 QAI655434 QKE655434 QUA655434 RDW655434 RNS655434 RXO655434 SHK655434 SRG655434 TBC655434 TKY655434 TUU655434 UEQ655434 UOM655434 UYI655434 VIE655434 VSA655434 WBW655434 WLS655434 WVO655434 G720970 JC720970 SY720970 ACU720970 AMQ720970 AWM720970 BGI720970 BQE720970 CAA720970 CJW720970 CTS720970 DDO720970 DNK720970 DXG720970 EHC720970 EQY720970 FAU720970 FKQ720970 FUM720970 GEI720970 GOE720970 GYA720970 HHW720970 HRS720970 IBO720970 ILK720970 IVG720970 JFC720970 JOY720970 JYU720970 KIQ720970 KSM720970 LCI720970 LME720970 LWA720970 MFW720970 MPS720970 MZO720970 NJK720970 NTG720970 ODC720970 OMY720970 OWU720970 PGQ720970 PQM720970 QAI720970 QKE720970 QUA720970 RDW720970 RNS720970 RXO720970 SHK720970 SRG720970 TBC720970 TKY720970 TUU720970 UEQ720970 UOM720970 UYI720970 VIE720970 VSA720970 WBW720970 WLS720970 WVO720970 G786506 JC786506 SY786506 ACU786506 AMQ786506 AWM786506 BGI786506 BQE786506 CAA786506 CJW786506 CTS786506 DDO786506 DNK786506 DXG786506 EHC786506 EQY786506 FAU786506 FKQ786506 FUM786506 GEI786506 GOE786506 GYA786506 HHW786506 HRS786506 IBO786506 ILK786506 IVG786506 JFC786506 JOY786506 JYU786506 KIQ786506 KSM786506 LCI786506 LME786506 LWA786506 MFW786506 MPS786506 MZO786506 NJK786506 NTG786506 ODC786506 OMY786506 OWU786506 PGQ786506 PQM786506 QAI786506 QKE786506 QUA786506 RDW786506 RNS786506 RXO786506 SHK786506 SRG786506 TBC786506 TKY786506 TUU786506 UEQ786506 UOM786506 UYI786506 VIE786506 VSA786506 WBW786506 WLS786506 WVO786506 G852042 JC852042 SY852042 ACU852042 AMQ852042 AWM852042 BGI852042 BQE852042 CAA852042 CJW852042 CTS852042 DDO852042 DNK852042 DXG852042 EHC852042 EQY852042 FAU852042 FKQ852042 FUM852042 GEI852042 GOE852042 GYA852042 HHW852042 HRS852042 IBO852042 ILK852042 IVG852042 JFC852042 JOY852042 JYU852042 KIQ852042 KSM852042 LCI852042 LME852042 LWA852042 MFW852042 MPS852042 MZO852042 NJK852042 NTG852042 ODC852042 OMY852042 OWU852042 PGQ852042 PQM852042 QAI852042 QKE852042 QUA852042 RDW852042 RNS852042 RXO852042 SHK852042 SRG852042 TBC852042 TKY852042 TUU852042 UEQ852042 UOM852042 UYI852042 VIE852042 VSA852042 WBW852042 WLS852042 WVO852042 G917578 JC917578 SY917578 ACU917578 AMQ917578 AWM917578 BGI917578 BQE917578 CAA917578 CJW917578 CTS917578 DDO917578 DNK917578 DXG917578 EHC917578 EQY917578 FAU917578 FKQ917578 FUM917578 GEI917578 GOE917578 GYA917578 HHW917578 HRS917578 IBO917578 ILK917578 IVG917578 JFC917578 JOY917578 JYU917578 KIQ917578 KSM917578 LCI917578 LME917578 LWA917578 MFW917578 MPS917578 MZO917578 NJK917578 NTG917578 ODC917578 OMY917578 OWU917578 PGQ917578 PQM917578 QAI917578 QKE917578 QUA917578 RDW917578 RNS917578 RXO917578 SHK917578 SRG917578 TBC917578 TKY917578 TUU917578 UEQ917578 UOM917578 UYI917578 VIE917578 VSA917578 WBW917578 WLS917578 WVO917578 G983114 JC983114 SY983114 ACU983114 AMQ983114 AWM983114 BGI983114 BQE983114 CAA983114 CJW983114 CTS983114 DDO983114 DNK983114 DXG983114 EHC983114 EQY983114 FAU983114 FKQ983114 FUM983114 GEI983114 GOE983114 GYA983114 HHW983114 HRS983114 IBO983114 ILK983114 IVG983114 JFC983114 JOY983114 JYU983114 KIQ983114 KSM983114 LCI983114 LME983114 LWA983114 MFW983114 MPS983114 MZO983114 NJK983114 NTG983114 ODC983114 OMY983114 OWU983114 PGQ983114 PQM983114 QAI983114 QKE983114 QUA983114 RDW983114 RNS983114 RXO983114 SHK983114 SRG983114 TBC983114 TKY983114 TUU983114 UEQ983114 UOM983114 UYI983114 VIE983114 VSA983114 WBW983114 WLS983114 WVO983114 W73 JS73 TO73 ADK73 ANG73 AXC73 BGY73 BQU73 CAQ73 CKM73 CUI73 DEE73 DOA73 DXW73 EHS73 ERO73 FBK73 FLG73 FVC73 GEY73 GOU73 GYQ73 HIM73 HSI73 ICE73 IMA73 IVW73 JFS73 JPO73 JZK73 KJG73 KTC73 LCY73 LMU73 LWQ73 MGM73 MQI73 NAE73 NKA73 NTW73 ODS73 ONO73 OXK73 PHG73 PRC73 QAY73 QKU73 QUQ73 REM73 ROI73 RYE73 SIA73 SRW73 TBS73 TLO73 TVK73 UFG73 UPC73 UYY73 VIU73 VSQ73 WCM73 WMI73 WWE73 W65614 JS65614 TO65614 ADK65614 ANG65614 AXC65614 BGY65614 BQU65614 CAQ65614 CKM65614 CUI65614 DEE65614 DOA65614 DXW65614 EHS65614 ERO65614 FBK65614 FLG65614 FVC65614 GEY65614 GOU65614 GYQ65614 HIM65614 HSI65614 ICE65614 IMA65614 IVW65614 JFS65614 JPO65614 JZK65614 KJG65614 KTC65614 LCY65614 LMU65614 LWQ65614 MGM65614 MQI65614 NAE65614 NKA65614 NTW65614 ODS65614 ONO65614 OXK65614 PHG65614 PRC65614 QAY65614 QKU65614 QUQ65614 REM65614 ROI65614 RYE65614 SIA65614 SRW65614 TBS65614 TLO65614 TVK65614 UFG65614 UPC65614 UYY65614 VIU65614 VSQ65614 WCM65614 WMI65614 WWE65614 W131150 JS131150 TO131150 ADK131150 ANG131150 AXC131150 BGY131150 BQU131150 CAQ131150 CKM131150 CUI131150 DEE131150 DOA131150 DXW131150 EHS131150 ERO131150 FBK131150 FLG131150 FVC131150 GEY131150 GOU131150 GYQ131150 HIM131150 HSI131150 ICE131150 IMA131150 IVW131150 JFS131150 JPO131150 JZK131150 KJG131150 KTC131150 LCY131150 LMU131150 LWQ131150 MGM131150 MQI131150 NAE131150 NKA131150 NTW131150 ODS131150 ONO131150 OXK131150 PHG131150 PRC131150 QAY131150 QKU131150 QUQ131150 REM131150 ROI131150 RYE131150 SIA131150 SRW131150 TBS131150 TLO131150 TVK131150 UFG131150 UPC131150 UYY131150 VIU131150 VSQ131150 WCM131150 WMI131150 WWE131150 W196686 JS196686 TO196686 ADK196686 ANG196686 AXC196686 BGY196686 BQU196686 CAQ196686 CKM196686 CUI196686 DEE196686 DOA196686 DXW196686 EHS196686 ERO196686 FBK196686 FLG196686 FVC196686 GEY196686 GOU196686 GYQ196686 HIM196686 HSI196686 ICE196686 IMA196686 IVW196686 JFS196686 JPO196686 JZK196686 KJG196686 KTC196686 LCY196686 LMU196686 LWQ196686 MGM196686 MQI196686 NAE196686 NKA196686 NTW196686 ODS196686 ONO196686 OXK196686 PHG196686 PRC196686 QAY196686 QKU196686 QUQ196686 REM196686 ROI196686 RYE196686 SIA196686 SRW196686 TBS196686 TLO196686 TVK196686 UFG196686 UPC196686 UYY196686 VIU196686 VSQ196686 WCM196686 WMI196686 WWE196686 W262222 JS262222 TO262222 ADK262222 ANG262222 AXC262222 BGY262222 BQU262222 CAQ262222 CKM262222 CUI262222 DEE262222 DOA262222 DXW262222 EHS262222 ERO262222 FBK262222 FLG262222 FVC262222 GEY262222 GOU262222 GYQ262222 HIM262222 HSI262222 ICE262222 IMA262222 IVW262222 JFS262222 JPO262222 JZK262222 KJG262222 KTC262222 LCY262222 LMU262222 LWQ262222 MGM262222 MQI262222 NAE262222 NKA262222 NTW262222 ODS262222 ONO262222 OXK262222 PHG262222 PRC262222 QAY262222 QKU262222 QUQ262222 REM262222 ROI262222 RYE262222 SIA262222 SRW262222 TBS262222 TLO262222 TVK262222 UFG262222 UPC262222 UYY262222 VIU262222 VSQ262222 WCM262222 WMI262222 WWE262222 W327758 JS327758 TO327758 ADK327758 ANG327758 AXC327758 BGY327758 BQU327758 CAQ327758 CKM327758 CUI327758 DEE327758 DOA327758 DXW327758 EHS327758 ERO327758 FBK327758 FLG327758 FVC327758 GEY327758 GOU327758 GYQ327758 HIM327758 HSI327758 ICE327758 IMA327758 IVW327758 JFS327758 JPO327758 JZK327758 KJG327758 KTC327758 LCY327758 LMU327758 LWQ327758 MGM327758 MQI327758 NAE327758 NKA327758 NTW327758 ODS327758 ONO327758 OXK327758 PHG327758 PRC327758 QAY327758 QKU327758 QUQ327758 REM327758 ROI327758 RYE327758 SIA327758 SRW327758 TBS327758 TLO327758 TVK327758 UFG327758 UPC327758 UYY327758 VIU327758 VSQ327758 WCM327758 WMI327758 WWE327758 W393294 JS393294 TO393294 ADK393294 ANG393294 AXC393294 BGY393294 BQU393294 CAQ393294 CKM393294 CUI393294 DEE393294 DOA393294 DXW393294 EHS393294 ERO393294 FBK393294 FLG393294 FVC393294 GEY393294 GOU393294 GYQ393294 HIM393294 HSI393294 ICE393294 IMA393294 IVW393294 JFS393294 JPO393294 JZK393294 KJG393294 KTC393294 LCY393294 LMU393294 LWQ393294 MGM393294 MQI393294 NAE393294 NKA393294 NTW393294 ODS393294 ONO393294 OXK393294 PHG393294 PRC393294 QAY393294 QKU393294 QUQ393294 REM393294 ROI393294 RYE393294 SIA393294 SRW393294 TBS393294 TLO393294 TVK393294 UFG393294 UPC393294 UYY393294 VIU393294 VSQ393294 WCM393294 WMI393294 WWE393294 W458830 JS458830 TO458830 ADK458830 ANG458830 AXC458830 BGY458830 BQU458830 CAQ458830 CKM458830 CUI458830 DEE458830 DOA458830 DXW458830 EHS458830 ERO458830 FBK458830 FLG458830 FVC458830 GEY458830 GOU458830 GYQ458830 HIM458830 HSI458830 ICE458830 IMA458830 IVW458830 JFS458830 JPO458830 JZK458830 KJG458830 KTC458830 LCY458830 LMU458830 LWQ458830 MGM458830 MQI458830 NAE458830 NKA458830 NTW458830 ODS458830 ONO458830 OXK458830 PHG458830 PRC458830 QAY458830 QKU458830 QUQ458830 REM458830 ROI458830 RYE458830 SIA458830 SRW458830 TBS458830 TLO458830 TVK458830 UFG458830 UPC458830 UYY458830 VIU458830 VSQ458830 WCM458830 WMI458830 WWE458830 W524366 JS524366 TO524366 ADK524366 ANG524366 AXC524366 BGY524366 BQU524366 CAQ524366 CKM524366 CUI524366 DEE524366 DOA524366 DXW524366 EHS524366 ERO524366 FBK524366 FLG524366 FVC524366 GEY524366 GOU524366 GYQ524366 HIM524366 HSI524366 ICE524366 IMA524366 IVW524366 JFS524366 JPO524366 JZK524366 KJG524366 KTC524366 LCY524366 LMU524366 LWQ524366 MGM524366 MQI524366 NAE524366 NKA524366 NTW524366 ODS524366 ONO524366 OXK524366 PHG524366 PRC524366 QAY524366 QKU524366 QUQ524366 REM524366 ROI524366 RYE524366 SIA524366 SRW524366 TBS524366 TLO524366 TVK524366 UFG524366 UPC524366 UYY524366 VIU524366 VSQ524366 WCM524366 WMI524366 WWE524366 W589902 JS589902 TO589902 ADK589902 ANG589902 AXC589902 BGY589902 BQU589902 CAQ589902 CKM589902 CUI589902 DEE589902 DOA589902 DXW589902 EHS589902 ERO589902 FBK589902 FLG589902 FVC589902 GEY589902 GOU589902 GYQ589902 HIM589902 HSI589902 ICE589902 IMA589902 IVW589902 JFS589902 JPO589902 JZK589902 KJG589902 KTC589902 LCY589902 LMU589902 LWQ589902 MGM589902 MQI589902 NAE589902 NKA589902 NTW589902 ODS589902 ONO589902 OXK589902 PHG589902 PRC589902 QAY589902 QKU589902 QUQ589902 REM589902 ROI589902 RYE589902 SIA589902 SRW589902 TBS589902 TLO589902 TVK589902 UFG589902 UPC589902 UYY589902 VIU589902 VSQ589902 WCM589902 WMI589902 WWE589902 W655438 JS655438 TO655438 ADK655438 ANG655438 AXC655438 BGY655438 BQU655438 CAQ655438 CKM655438 CUI655438 DEE655438 DOA655438 DXW655438 EHS655438 ERO655438 FBK655438 FLG655438 FVC655438 GEY655438 GOU655438 GYQ655438 HIM655438 HSI655438 ICE655438 IMA655438 IVW655438 JFS655438 JPO655438 JZK655438 KJG655438 KTC655438 LCY655438 LMU655438 LWQ655438 MGM655438 MQI655438 NAE655438 NKA655438 NTW655438 ODS655438 ONO655438 OXK655438 PHG655438 PRC655438 QAY655438 QKU655438 QUQ655438 REM655438 ROI655438 RYE655438 SIA655438 SRW655438 TBS655438 TLO655438 TVK655438 UFG655438 UPC655438 UYY655438 VIU655438 VSQ655438 WCM655438 WMI655438 WWE655438 W720974 JS720974 TO720974 ADK720974 ANG720974 AXC720974 BGY720974 BQU720974 CAQ720974 CKM720974 CUI720974 DEE720974 DOA720974 DXW720974 EHS720974 ERO720974 FBK720974 FLG720974 FVC720974 GEY720974 GOU720974 GYQ720974 HIM720974 HSI720974 ICE720974 IMA720974 IVW720974 JFS720974 JPO720974 JZK720974 KJG720974 KTC720974 LCY720974 LMU720974 LWQ720974 MGM720974 MQI720974 NAE720974 NKA720974 NTW720974 ODS720974 ONO720974 OXK720974 PHG720974 PRC720974 QAY720974 QKU720974 QUQ720974 REM720974 ROI720974 RYE720974 SIA720974 SRW720974 TBS720974 TLO720974 TVK720974 UFG720974 UPC720974 UYY720974 VIU720974 VSQ720974 WCM720974 WMI720974 WWE720974 W786510 JS786510 TO786510 ADK786510 ANG786510 AXC786510 BGY786510 BQU786510 CAQ786510 CKM786510 CUI786510 DEE786510 DOA786510 DXW786510 EHS786510 ERO786510 FBK786510 FLG786510 FVC786510 GEY786510 GOU786510 GYQ786510 HIM786510 HSI786510 ICE786510 IMA786510 IVW786510 JFS786510 JPO786510 JZK786510 KJG786510 KTC786510 LCY786510 LMU786510 LWQ786510 MGM786510 MQI786510 NAE786510 NKA786510 NTW786510 ODS786510 ONO786510 OXK786510 PHG786510 PRC786510 QAY786510 QKU786510 QUQ786510 REM786510 ROI786510 RYE786510 SIA786510 SRW786510 TBS786510 TLO786510 TVK786510 UFG786510 UPC786510 UYY786510 VIU786510 VSQ786510 WCM786510 WMI786510 WWE786510 W852046 JS852046 TO852046 ADK852046 ANG852046 AXC852046 BGY852046 BQU852046 CAQ852046 CKM852046 CUI852046 DEE852046 DOA852046 DXW852046 EHS852046 ERO852046 FBK852046 FLG852046 FVC852046 GEY852046 GOU852046 GYQ852046 HIM852046 HSI852046 ICE852046 IMA852046 IVW852046 JFS852046 JPO852046 JZK852046 KJG852046 KTC852046 LCY852046 LMU852046 LWQ852046 MGM852046 MQI852046 NAE852046 NKA852046 NTW852046 ODS852046 ONO852046 OXK852046 PHG852046 PRC852046 QAY852046 QKU852046 QUQ852046 REM852046 ROI852046 RYE852046 SIA852046 SRW852046 TBS852046 TLO852046 TVK852046 UFG852046 UPC852046 UYY852046 VIU852046 VSQ852046 WCM852046 WMI852046 WWE852046 W917582 JS917582 TO917582 ADK917582 ANG917582 AXC917582 BGY917582 BQU917582 CAQ917582 CKM917582 CUI917582 DEE917582 DOA917582 DXW917582 EHS917582 ERO917582 FBK917582 FLG917582 FVC917582 GEY917582 GOU917582 GYQ917582 HIM917582 HSI917582 ICE917582 IMA917582 IVW917582 JFS917582 JPO917582 JZK917582 KJG917582 KTC917582 LCY917582 LMU917582 LWQ917582 MGM917582 MQI917582 NAE917582 NKA917582 NTW917582 ODS917582 ONO917582 OXK917582 PHG917582 PRC917582 QAY917582 QKU917582 QUQ917582 REM917582 ROI917582 RYE917582 SIA917582 SRW917582 TBS917582 TLO917582 TVK917582 UFG917582 UPC917582 UYY917582 VIU917582 VSQ917582 WCM917582 WMI917582 WWE917582 W983118 JS983118 TO983118 ADK983118 ANG983118 AXC983118 BGY983118 BQU983118 CAQ983118 CKM983118 CUI983118 DEE983118 DOA983118 DXW983118 EHS983118 ERO983118 FBK983118 FLG983118 FVC983118 GEY983118 GOU983118 GYQ983118 HIM983118 HSI983118 ICE983118 IMA983118 IVW983118 JFS983118 JPO983118 JZK983118 KJG983118 KTC983118 LCY983118 LMU983118 LWQ983118 MGM983118 MQI983118 NAE983118 NKA983118 NTW983118 ODS983118 ONO983118 OXK983118 PHG983118 PRC983118 QAY983118 QKU983118 QUQ983118 REM983118 ROI983118 RYE983118 SIA983118 SRW983118 TBS983118 TLO983118 TVK983118 UFG983118 UPC983118 UYY983118 VIU983118 VSQ983118 WCM983118 WMI983118 WWE983118 S65620:Y65620 JO65620:JU65620 TK65620:TQ65620 ADG65620:ADM65620 ANC65620:ANI65620 AWY65620:AXE65620 BGU65620:BHA65620 BQQ65620:BQW65620 CAM65620:CAS65620 CKI65620:CKO65620 CUE65620:CUK65620 DEA65620:DEG65620 DNW65620:DOC65620 DXS65620:DXY65620 EHO65620:EHU65620 ERK65620:ERQ65620 FBG65620:FBM65620 FLC65620:FLI65620 FUY65620:FVE65620 GEU65620:GFA65620 GOQ65620:GOW65620 GYM65620:GYS65620 HII65620:HIO65620 HSE65620:HSK65620 ICA65620:ICG65620 ILW65620:IMC65620 IVS65620:IVY65620 JFO65620:JFU65620 JPK65620:JPQ65620 JZG65620:JZM65620 KJC65620:KJI65620 KSY65620:KTE65620 LCU65620:LDA65620 LMQ65620:LMW65620 LWM65620:LWS65620 MGI65620:MGO65620 MQE65620:MQK65620 NAA65620:NAG65620 NJW65620:NKC65620 NTS65620:NTY65620 ODO65620:ODU65620 ONK65620:ONQ65620 OXG65620:OXM65620 PHC65620:PHI65620 PQY65620:PRE65620 QAU65620:QBA65620 QKQ65620:QKW65620 QUM65620:QUS65620 REI65620:REO65620 ROE65620:ROK65620 RYA65620:RYG65620 SHW65620:SIC65620 SRS65620:SRY65620 TBO65620:TBU65620 TLK65620:TLQ65620 TVG65620:TVM65620 UFC65620:UFI65620 UOY65620:UPE65620 UYU65620:UZA65620 VIQ65620:VIW65620 VSM65620:VSS65620 WCI65620:WCO65620 WME65620:WMK65620 WWA65620:WWG65620 S131156:Y131156 JO131156:JU131156 TK131156:TQ131156 ADG131156:ADM131156 ANC131156:ANI131156 AWY131156:AXE131156 BGU131156:BHA131156 BQQ131156:BQW131156 CAM131156:CAS131156 CKI131156:CKO131156 CUE131156:CUK131156 DEA131156:DEG131156 DNW131156:DOC131156 DXS131156:DXY131156 EHO131156:EHU131156 ERK131156:ERQ131156 FBG131156:FBM131156 FLC131156:FLI131156 FUY131156:FVE131156 GEU131156:GFA131156 GOQ131156:GOW131156 GYM131156:GYS131156 HII131156:HIO131156 HSE131156:HSK131156 ICA131156:ICG131156 ILW131156:IMC131156 IVS131156:IVY131156 JFO131156:JFU131156 JPK131156:JPQ131156 JZG131156:JZM131156 KJC131156:KJI131156 KSY131156:KTE131156 LCU131156:LDA131156 LMQ131156:LMW131156 LWM131156:LWS131156 MGI131156:MGO131156 MQE131156:MQK131156 NAA131156:NAG131156 NJW131156:NKC131156 NTS131156:NTY131156 ODO131156:ODU131156 ONK131156:ONQ131156 OXG131156:OXM131156 PHC131156:PHI131156 PQY131156:PRE131156 QAU131156:QBA131156 QKQ131156:QKW131156 QUM131156:QUS131156 REI131156:REO131156 ROE131156:ROK131156 RYA131156:RYG131156 SHW131156:SIC131156 SRS131156:SRY131156 TBO131156:TBU131156 TLK131156:TLQ131156 TVG131156:TVM131156 UFC131156:UFI131156 UOY131156:UPE131156 UYU131156:UZA131156 VIQ131156:VIW131156 VSM131156:VSS131156 WCI131156:WCO131156 WME131156:WMK131156 WWA131156:WWG131156 S196692:Y196692 JO196692:JU196692 TK196692:TQ196692 ADG196692:ADM196692 ANC196692:ANI196692 AWY196692:AXE196692 BGU196692:BHA196692 BQQ196692:BQW196692 CAM196692:CAS196692 CKI196692:CKO196692 CUE196692:CUK196692 DEA196692:DEG196692 DNW196692:DOC196692 DXS196692:DXY196692 EHO196692:EHU196692 ERK196692:ERQ196692 FBG196692:FBM196692 FLC196692:FLI196692 FUY196692:FVE196692 GEU196692:GFA196692 GOQ196692:GOW196692 GYM196692:GYS196692 HII196692:HIO196692 HSE196692:HSK196692 ICA196692:ICG196692 ILW196692:IMC196692 IVS196692:IVY196692 JFO196692:JFU196692 JPK196692:JPQ196692 JZG196692:JZM196692 KJC196692:KJI196692 KSY196692:KTE196692 LCU196692:LDA196692 LMQ196692:LMW196692 LWM196692:LWS196692 MGI196692:MGO196692 MQE196692:MQK196692 NAA196692:NAG196692 NJW196692:NKC196692 NTS196692:NTY196692 ODO196692:ODU196692 ONK196692:ONQ196692 OXG196692:OXM196692 PHC196692:PHI196692 PQY196692:PRE196692 QAU196692:QBA196692 QKQ196692:QKW196692 QUM196692:QUS196692 REI196692:REO196692 ROE196692:ROK196692 RYA196692:RYG196692 SHW196692:SIC196692 SRS196692:SRY196692 TBO196692:TBU196692 TLK196692:TLQ196692 TVG196692:TVM196692 UFC196692:UFI196692 UOY196692:UPE196692 UYU196692:UZA196692 VIQ196692:VIW196692 VSM196692:VSS196692 WCI196692:WCO196692 WME196692:WMK196692 WWA196692:WWG196692 S262228:Y262228 JO262228:JU262228 TK262228:TQ262228 ADG262228:ADM262228 ANC262228:ANI262228 AWY262228:AXE262228 BGU262228:BHA262228 BQQ262228:BQW262228 CAM262228:CAS262228 CKI262228:CKO262228 CUE262228:CUK262228 DEA262228:DEG262228 DNW262228:DOC262228 DXS262228:DXY262228 EHO262228:EHU262228 ERK262228:ERQ262228 FBG262228:FBM262228 FLC262228:FLI262228 FUY262228:FVE262228 GEU262228:GFA262228 GOQ262228:GOW262228 GYM262228:GYS262228 HII262228:HIO262228 HSE262228:HSK262228 ICA262228:ICG262228 ILW262228:IMC262228 IVS262228:IVY262228 JFO262228:JFU262228 JPK262228:JPQ262228 JZG262228:JZM262228 KJC262228:KJI262228 KSY262228:KTE262228 LCU262228:LDA262228 LMQ262228:LMW262228 LWM262228:LWS262228 MGI262228:MGO262228 MQE262228:MQK262228 NAA262228:NAG262228 NJW262228:NKC262228 NTS262228:NTY262228 ODO262228:ODU262228 ONK262228:ONQ262228 OXG262228:OXM262228 PHC262228:PHI262228 PQY262228:PRE262228 QAU262228:QBA262228 QKQ262228:QKW262228 QUM262228:QUS262228 REI262228:REO262228 ROE262228:ROK262228 RYA262228:RYG262228 SHW262228:SIC262228 SRS262228:SRY262228 TBO262228:TBU262228 TLK262228:TLQ262228 TVG262228:TVM262228 UFC262228:UFI262228 UOY262228:UPE262228 UYU262228:UZA262228 VIQ262228:VIW262228 VSM262228:VSS262228 WCI262228:WCO262228 WME262228:WMK262228 WWA262228:WWG262228 S327764:Y327764 JO327764:JU327764 TK327764:TQ327764 ADG327764:ADM327764 ANC327764:ANI327764 AWY327764:AXE327764 BGU327764:BHA327764 BQQ327764:BQW327764 CAM327764:CAS327764 CKI327764:CKO327764 CUE327764:CUK327764 DEA327764:DEG327764 DNW327764:DOC327764 DXS327764:DXY327764 EHO327764:EHU327764 ERK327764:ERQ327764 FBG327764:FBM327764 FLC327764:FLI327764 FUY327764:FVE327764 GEU327764:GFA327764 GOQ327764:GOW327764 GYM327764:GYS327764 HII327764:HIO327764 HSE327764:HSK327764 ICA327764:ICG327764 ILW327764:IMC327764 IVS327764:IVY327764 JFO327764:JFU327764 JPK327764:JPQ327764 JZG327764:JZM327764 KJC327764:KJI327764 KSY327764:KTE327764 LCU327764:LDA327764 LMQ327764:LMW327764 LWM327764:LWS327764 MGI327764:MGO327764 MQE327764:MQK327764 NAA327764:NAG327764 NJW327764:NKC327764 NTS327764:NTY327764 ODO327764:ODU327764 ONK327764:ONQ327764 OXG327764:OXM327764 PHC327764:PHI327764 PQY327764:PRE327764 QAU327764:QBA327764 QKQ327764:QKW327764 QUM327764:QUS327764 REI327764:REO327764 ROE327764:ROK327764 RYA327764:RYG327764 SHW327764:SIC327764 SRS327764:SRY327764 TBO327764:TBU327764 TLK327764:TLQ327764 TVG327764:TVM327764 UFC327764:UFI327764 UOY327764:UPE327764 UYU327764:UZA327764 VIQ327764:VIW327764 VSM327764:VSS327764 WCI327764:WCO327764 WME327764:WMK327764 WWA327764:WWG327764 S393300:Y393300 JO393300:JU393300 TK393300:TQ393300 ADG393300:ADM393300 ANC393300:ANI393300 AWY393300:AXE393300 BGU393300:BHA393300 BQQ393300:BQW393300 CAM393300:CAS393300 CKI393300:CKO393300 CUE393300:CUK393300 DEA393300:DEG393300 DNW393300:DOC393300 DXS393300:DXY393300 EHO393300:EHU393300 ERK393300:ERQ393300 FBG393300:FBM393300 FLC393300:FLI393300 FUY393300:FVE393300 GEU393300:GFA393300 GOQ393300:GOW393300 GYM393300:GYS393300 HII393300:HIO393300 HSE393300:HSK393300 ICA393300:ICG393300 ILW393300:IMC393300 IVS393300:IVY393300 JFO393300:JFU393300 JPK393300:JPQ393300 JZG393300:JZM393300 KJC393300:KJI393300 KSY393300:KTE393300 LCU393300:LDA393300 LMQ393300:LMW393300 LWM393300:LWS393300 MGI393300:MGO393300 MQE393300:MQK393300 NAA393300:NAG393300 NJW393300:NKC393300 NTS393300:NTY393300 ODO393300:ODU393300 ONK393300:ONQ393300 OXG393300:OXM393300 PHC393300:PHI393300 PQY393300:PRE393300 QAU393300:QBA393300 QKQ393300:QKW393300 QUM393300:QUS393300 REI393300:REO393300 ROE393300:ROK393300 RYA393300:RYG393300 SHW393300:SIC393300 SRS393300:SRY393300 TBO393300:TBU393300 TLK393300:TLQ393300 TVG393300:TVM393300 UFC393300:UFI393300 UOY393300:UPE393300 UYU393300:UZA393300 VIQ393300:VIW393300 VSM393300:VSS393300 WCI393300:WCO393300 WME393300:WMK393300 WWA393300:WWG393300 S458836:Y458836 JO458836:JU458836 TK458836:TQ458836 ADG458836:ADM458836 ANC458836:ANI458836 AWY458836:AXE458836 BGU458836:BHA458836 BQQ458836:BQW458836 CAM458836:CAS458836 CKI458836:CKO458836 CUE458836:CUK458836 DEA458836:DEG458836 DNW458836:DOC458836 DXS458836:DXY458836 EHO458836:EHU458836 ERK458836:ERQ458836 FBG458836:FBM458836 FLC458836:FLI458836 FUY458836:FVE458836 GEU458836:GFA458836 GOQ458836:GOW458836 GYM458836:GYS458836 HII458836:HIO458836 HSE458836:HSK458836 ICA458836:ICG458836 ILW458836:IMC458836 IVS458836:IVY458836 JFO458836:JFU458836 JPK458836:JPQ458836 JZG458836:JZM458836 KJC458836:KJI458836 KSY458836:KTE458836 LCU458836:LDA458836 LMQ458836:LMW458836 LWM458836:LWS458836 MGI458836:MGO458836 MQE458836:MQK458836 NAA458836:NAG458836 NJW458836:NKC458836 NTS458836:NTY458836 ODO458836:ODU458836 ONK458836:ONQ458836 OXG458836:OXM458836 PHC458836:PHI458836 PQY458836:PRE458836 QAU458836:QBA458836 QKQ458836:QKW458836 QUM458836:QUS458836 REI458836:REO458836 ROE458836:ROK458836 RYA458836:RYG458836 SHW458836:SIC458836 SRS458836:SRY458836 TBO458836:TBU458836 TLK458836:TLQ458836 TVG458836:TVM458836 UFC458836:UFI458836 UOY458836:UPE458836 UYU458836:UZA458836 VIQ458836:VIW458836 VSM458836:VSS458836 WCI458836:WCO458836 WME458836:WMK458836 WWA458836:WWG458836 S524372:Y524372 JO524372:JU524372 TK524372:TQ524372 ADG524372:ADM524372 ANC524372:ANI524372 AWY524372:AXE524372 BGU524372:BHA524372 BQQ524372:BQW524372 CAM524372:CAS524372 CKI524372:CKO524372 CUE524372:CUK524372 DEA524372:DEG524372 DNW524372:DOC524372 DXS524372:DXY524372 EHO524372:EHU524372 ERK524372:ERQ524372 FBG524372:FBM524372 FLC524372:FLI524372 FUY524372:FVE524372 GEU524372:GFA524372 GOQ524372:GOW524372 GYM524372:GYS524372 HII524372:HIO524372 HSE524372:HSK524372 ICA524372:ICG524372 ILW524372:IMC524372 IVS524372:IVY524372 JFO524372:JFU524372 JPK524372:JPQ524372 JZG524372:JZM524372 KJC524372:KJI524372 KSY524372:KTE524372 LCU524372:LDA524372 LMQ524372:LMW524372 LWM524372:LWS524372 MGI524372:MGO524372 MQE524372:MQK524372 NAA524372:NAG524372 NJW524372:NKC524372 NTS524372:NTY524372 ODO524372:ODU524372 ONK524372:ONQ524372 OXG524372:OXM524372 PHC524372:PHI524372 PQY524372:PRE524372 QAU524372:QBA524372 QKQ524372:QKW524372 QUM524372:QUS524372 REI524372:REO524372 ROE524372:ROK524372 RYA524372:RYG524372 SHW524372:SIC524372 SRS524372:SRY524372 TBO524372:TBU524372 TLK524372:TLQ524372 TVG524372:TVM524372 UFC524372:UFI524372 UOY524372:UPE524372 UYU524372:UZA524372 VIQ524372:VIW524372 VSM524372:VSS524372 WCI524372:WCO524372 WME524372:WMK524372 WWA524372:WWG524372 S589908:Y589908 JO589908:JU589908 TK589908:TQ589908 ADG589908:ADM589908 ANC589908:ANI589908 AWY589908:AXE589908 BGU589908:BHA589908 BQQ589908:BQW589908 CAM589908:CAS589908 CKI589908:CKO589908 CUE589908:CUK589908 DEA589908:DEG589908 DNW589908:DOC589908 DXS589908:DXY589908 EHO589908:EHU589908 ERK589908:ERQ589908 FBG589908:FBM589908 FLC589908:FLI589908 FUY589908:FVE589908 GEU589908:GFA589908 GOQ589908:GOW589908 GYM589908:GYS589908 HII589908:HIO589908 HSE589908:HSK589908 ICA589908:ICG589908 ILW589908:IMC589908 IVS589908:IVY589908 JFO589908:JFU589908 JPK589908:JPQ589908 JZG589908:JZM589908 KJC589908:KJI589908 KSY589908:KTE589908 LCU589908:LDA589908 LMQ589908:LMW589908 LWM589908:LWS589908 MGI589908:MGO589908 MQE589908:MQK589908 NAA589908:NAG589908 NJW589908:NKC589908 NTS589908:NTY589908 ODO589908:ODU589908 ONK589908:ONQ589908 OXG589908:OXM589908 PHC589908:PHI589908 PQY589908:PRE589908 QAU589908:QBA589908 QKQ589908:QKW589908 QUM589908:QUS589908 REI589908:REO589908 ROE589908:ROK589908 RYA589908:RYG589908 SHW589908:SIC589908 SRS589908:SRY589908 TBO589908:TBU589908 TLK589908:TLQ589908 TVG589908:TVM589908 UFC589908:UFI589908 UOY589908:UPE589908 UYU589908:UZA589908 VIQ589908:VIW589908 VSM589908:VSS589908 WCI589908:WCO589908 WME589908:WMK589908 WWA589908:WWG589908 S655444:Y655444 JO655444:JU655444 TK655444:TQ655444 ADG655444:ADM655444 ANC655444:ANI655444 AWY655444:AXE655444 BGU655444:BHA655444 BQQ655444:BQW655444 CAM655444:CAS655444 CKI655444:CKO655444 CUE655444:CUK655444 DEA655444:DEG655444 DNW655444:DOC655444 DXS655444:DXY655444 EHO655444:EHU655444 ERK655444:ERQ655444 FBG655444:FBM655444 FLC655444:FLI655444 FUY655444:FVE655444 GEU655444:GFA655444 GOQ655444:GOW655444 GYM655444:GYS655444 HII655444:HIO655444 HSE655444:HSK655444 ICA655444:ICG655444 ILW655444:IMC655444 IVS655444:IVY655444 JFO655444:JFU655444 JPK655444:JPQ655444 JZG655444:JZM655444 KJC655444:KJI655444 KSY655444:KTE655444 LCU655444:LDA655444 LMQ655444:LMW655444 LWM655444:LWS655444 MGI655444:MGO655444 MQE655444:MQK655444 NAA655444:NAG655444 NJW655444:NKC655444 NTS655444:NTY655444 ODO655444:ODU655444 ONK655444:ONQ655444 OXG655444:OXM655444 PHC655444:PHI655444 PQY655444:PRE655444 QAU655444:QBA655444 QKQ655444:QKW655444 QUM655444:QUS655444 REI655444:REO655444 ROE655444:ROK655444 RYA655444:RYG655444 SHW655444:SIC655444 SRS655444:SRY655444 TBO655444:TBU655444 TLK655444:TLQ655444 TVG655444:TVM655444 UFC655444:UFI655444 UOY655444:UPE655444 UYU655444:UZA655444 VIQ655444:VIW655444 VSM655444:VSS655444 WCI655444:WCO655444 WME655444:WMK655444 WWA655444:WWG655444 S720980:Y720980 JO720980:JU720980 TK720980:TQ720980 ADG720980:ADM720980 ANC720980:ANI720980 AWY720980:AXE720980 BGU720980:BHA720980 BQQ720980:BQW720980 CAM720980:CAS720980 CKI720980:CKO720980 CUE720980:CUK720980 DEA720980:DEG720980 DNW720980:DOC720980 DXS720980:DXY720980 EHO720980:EHU720980 ERK720980:ERQ720980 FBG720980:FBM720980 FLC720980:FLI720980 FUY720980:FVE720980 GEU720980:GFA720980 GOQ720980:GOW720980 GYM720980:GYS720980 HII720980:HIO720980 HSE720980:HSK720980 ICA720980:ICG720980 ILW720980:IMC720980 IVS720980:IVY720980 JFO720980:JFU720980 JPK720980:JPQ720980 JZG720980:JZM720980 KJC720980:KJI720980 KSY720980:KTE720980 LCU720980:LDA720980 LMQ720980:LMW720980 LWM720980:LWS720980 MGI720980:MGO720980 MQE720980:MQK720980 NAA720980:NAG720980 NJW720980:NKC720980 NTS720980:NTY720980 ODO720980:ODU720980 ONK720980:ONQ720980 OXG720980:OXM720980 PHC720980:PHI720980 PQY720980:PRE720980 QAU720980:QBA720980 QKQ720980:QKW720980 QUM720980:QUS720980 REI720980:REO720980 ROE720980:ROK720980 RYA720980:RYG720980 SHW720980:SIC720980 SRS720980:SRY720980 TBO720980:TBU720980 TLK720980:TLQ720980 TVG720980:TVM720980 UFC720980:UFI720980 UOY720980:UPE720980 UYU720980:UZA720980 VIQ720980:VIW720980 VSM720980:VSS720980 WCI720980:WCO720980 WME720980:WMK720980 WWA720980:WWG720980 S786516:Y786516 JO786516:JU786516 TK786516:TQ786516 ADG786516:ADM786516 ANC786516:ANI786516 AWY786516:AXE786516 BGU786516:BHA786516 BQQ786516:BQW786516 CAM786516:CAS786516 CKI786516:CKO786516 CUE786516:CUK786516 DEA786516:DEG786516 DNW786516:DOC786516 DXS786516:DXY786516 EHO786516:EHU786516 ERK786516:ERQ786516 FBG786516:FBM786516 FLC786516:FLI786516 FUY786516:FVE786516 GEU786516:GFA786516 GOQ786516:GOW786516 GYM786516:GYS786516 HII786516:HIO786516 HSE786516:HSK786516 ICA786516:ICG786516 ILW786516:IMC786516 IVS786516:IVY786516 JFO786516:JFU786516 JPK786516:JPQ786516 JZG786516:JZM786516 KJC786516:KJI786516 KSY786516:KTE786516 LCU786516:LDA786516 LMQ786516:LMW786516 LWM786516:LWS786516 MGI786516:MGO786516 MQE786516:MQK786516 NAA786516:NAG786516 NJW786516:NKC786516 NTS786516:NTY786516 ODO786516:ODU786516 ONK786516:ONQ786516 OXG786516:OXM786516 PHC786516:PHI786516 PQY786516:PRE786516 QAU786516:QBA786516 QKQ786516:QKW786516 QUM786516:QUS786516 REI786516:REO786516 ROE786516:ROK786516 RYA786516:RYG786516 SHW786516:SIC786516 SRS786516:SRY786516 TBO786516:TBU786516 TLK786516:TLQ786516 TVG786516:TVM786516 UFC786516:UFI786516 UOY786516:UPE786516 UYU786516:UZA786516 VIQ786516:VIW786516 VSM786516:VSS786516 WCI786516:WCO786516 WME786516:WMK786516 WWA786516:WWG786516 S852052:Y852052 JO852052:JU852052 TK852052:TQ852052 ADG852052:ADM852052 ANC852052:ANI852052 AWY852052:AXE852052 BGU852052:BHA852052 BQQ852052:BQW852052 CAM852052:CAS852052 CKI852052:CKO852052 CUE852052:CUK852052 DEA852052:DEG852052 DNW852052:DOC852052 DXS852052:DXY852052 EHO852052:EHU852052 ERK852052:ERQ852052 FBG852052:FBM852052 FLC852052:FLI852052 FUY852052:FVE852052 GEU852052:GFA852052 GOQ852052:GOW852052 GYM852052:GYS852052 HII852052:HIO852052 HSE852052:HSK852052 ICA852052:ICG852052 ILW852052:IMC852052 IVS852052:IVY852052 JFO852052:JFU852052 JPK852052:JPQ852052 JZG852052:JZM852052 KJC852052:KJI852052 KSY852052:KTE852052 LCU852052:LDA852052 LMQ852052:LMW852052 LWM852052:LWS852052 MGI852052:MGO852052 MQE852052:MQK852052 NAA852052:NAG852052 NJW852052:NKC852052 NTS852052:NTY852052 ODO852052:ODU852052 ONK852052:ONQ852052 OXG852052:OXM852052 PHC852052:PHI852052 PQY852052:PRE852052 QAU852052:QBA852052 QKQ852052:QKW852052 QUM852052:QUS852052 REI852052:REO852052 ROE852052:ROK852052 RYA852052:RYG852052 SHW852052:SIC852052 SRS852052:SRY852052 TBO852052:TBU852052 TLK852052:TLQ852052 TVG852052:TVM852052 UFC852052:UFI852052 UOY852052:UPE852052 UYU852052:UZA852052 VIQ852052:VIW852052 VSM852052:VSS852052 WCI852052:WCO852052 WME852052:WMK852052 WWA852052:WWG852052 S917588:Y917588 JO917588:JU917588 TK917588:TQ917588 ADG917588:ADM917588 ANC917588:ANI917588 AWY917588:AXE917588 BGU917588:BHA917588 BQQ917588:BQW917588 CAM917588:CAS917588 CKI917588:CKO917588 CUE917588:CUK917588 DEA917588:DEG917588 DNW917588:DOC917588 DXS917588:DXY917588 EHO917588:EHU917588 ERK917588:ERQ917588 FBG917588:FBM917588 FLC917588:FLI917588 FUY917588:FVE917588 GEU917588:GFA917588 GOQ917588:GOW917588 GYM917588:GYS917588 HII917588:HIO917588 HSE917588:HSK917588 ICA917588:ICG917588 ILW917588:IMC917588 IVS917588:IVY917588 JFO917588:JFU917588 JPK917588:JPQ917588 JZG917588:JZM917588 KJC917588:KJI917588 KSY917588:KTE917588 LCU917588:LDA917588 LMQ917588:LMW917588 LWM917588:LWS917588 MGI917588:MGO917588 MQE917588:MQK917588 NAA917588:NAG917588 NJW917588:NKC917588 NTS917588:NTY917588 ODO917588:ODU917588 ONK917588:ONQ917588 OXG917588:OXM917588 PHC917588:PHI917588 PQY917588:PRE917588 QAU917588:QBA917588 QKQ917588:QKW917588 QUM917588:QUS917588 REI917588:REO917588 ROE917588:ROK917588 RYA917588:RYG917588 SHW917588:SIC917588 SRS917588:SRY917588 TBO917588:TBU917588 TLK917588:TLQ917588 TVG917588:TVM917588 UFC917588:UFI917588 UOY917588:UPE917588 UYU917588:UZA917588 VIQ917588:VIW917588 VSM917588:VSS917588 WCI917588:WCO917588 WME917588:WMK917588 WWA917588:WWG917588 S983124:Y983124 JO983124:JU983124 TK983124:TQ983124 ADG983124:ADM983124 ANC983124:ANI983124 AWY983124:AXE983124 BGU983124:BHA983124 BQQ983124:BQW983124 CAM983124:CAS983124 CKI983124:CKO983124 CUE983124:CUK983124 DEA983124:DEG983124 DNW983124:DOC983124 DXS983124:DXY983124 EHO983124:EHU983124 ERK983124:ERQ983124 FBG983124:FBM983124 FLC983124:FLI983124 FUY983124:FVE983124 GEU983124:GFA983124 GOQ983124:GOW983124 GYM983124:GYS983124 HII983124:HIO983124 HSE983124:HSK983124 ICA983124:ICG983124 ILW983124:IMC983124 IVS983124:IVY983124 JFO983124:JFU983124 JPK983124:JPQ983124 JZG983124:JZM983124 KJC983124:KJI983124 KSY983124:KTE983124 LCU983124:LDA983124 LMQ983124:LMW983124 LWM983124:LWS983124 MGI983124:MGO983124 MQE983124:MQK983124 NAA983124:NAG983124 NJW983124:NKC983124 NTS983124:NTY983124 ODO983124:ODU983124 ONK983124:ONQ983124 OXG983124:OXM983124 PHC983124:PHI983124 PQY983124:PRE983124 QAU983124:QBA983124 QKQ983124:QKW983124 QUM983124:QUS983124 REI983124:REO983124 ROE983124:ROK983124 RYA983124:RYG983124 SHW983124:SIC983124 SRS983124:SRY983124 TBO983124:TBU983124 TLK983124:TLQ983124 TVG983124:TVM983124 UFC983124:UFI983124 UOY983124:UPE983124 UYU983124:UZA983124 VIQ983124:VIW983124 VSM983124:VSS983124 WCI983124:WCO983124 WME983124:WMK983124 WWA983124:WWG983124 O65620:O65621 JK65620:JK65621 TG65620:TG65621 ADC65620:ADC65621 AMY65620:AMY65621 AWU65620:AWU65621 BGQ65620:BGQ65621 BQM65620:BQM65621 CAI65620:CAI65621 CKE65620:CKE65621 CUA65620:CUA65621 DDW65620:DDW65621 DNS65620:DNS65621 DXO65620:DXO65621 EHK65620:EHK65621 ERG65620:ERG65621 FBC65620:FBC65621 FKY65620:FKY65621 FUU65620:FUU65621 GEQ65620:GEQ65621 GOM65620:GOM65621 GYI65620:GYI65621 HIE65620:HIE65621 HSA65620:HSA65621 IBW65620:IBW65621 ILS65620:ILS65621 IVO65620:IVO65621 JFK65620:JFK65621 JPG65620:JPG65621 JZC65620:JZC65621 KIY65620:KIY65621 KSU65620:KSU65621 LCQ65620:LCQ65621 LMM65620:LMM65621 LWI65620:LWI65621 MGE65620:MGE65621 MQA65620:MQA65621 MZW65620:MZW65621 NJS65620:NJS65621 NTO65620:NTO65621 ODK65620:ODK65621 ONG65620:ONG65621 OXC65620:OXC65621 PGY65620:PGY65621 PQU65620:PQU65621 QAQ65620:QAQ65621 QKM65620:QKM65621 QUI65620:QUI65621 REE65620:REE65621 ROA65620:ROA65621 RXW65620:RXW65621 SHS65620:SHS65621 SRO65620:SRO65621 TBK65620:TBK65621 TLG65620:TLG65621 TVC65620:TVC65621 UEY65620:UEY65621 UOU65620:UOU65621 UYQ65620:UYQ65621 VIM65620:VIM65621 VSI65620:VSI65621 WCE65620:WCE65621 WMA65620:WMA65621 WVW65620:WVW65621 O131156:O131157 JK131156:JK131157 TG131156:TG131157 ADC131156:ADC131157 AMY131156:AMY131157 AWU131156:AWU131157 BGQ131156:BGQ131157 BQM131156:BQM131157 CAI131156:CAI131157 CKE131156:CKE131157 CUA131156:CUA131157 DDW131156:DDW131157 DNS131156:DNS131157 DXO131156:DXO131157 EHK131156:EHK131157 ERG131156:ERG131157 FBC131156:FBC131157 FKY131156:FKY131157 FUU131156:FUU131157 GEQ131156:GEQ131157 GOM131156:GOM131157 GYI131156:GYI131157 HIE131156:HIE131157 HSA131156:HSA131157 IBW131156:IBW131157 ILS131156:ILS131157 IVO131156:IVO131157 JFK131156:JFK131157 JPG131156:JPG131157 JZC131156:JZC131157 KIY131156:KIY131157 KSU131156:KSU131157 LCQ131156:LCQ131157 LMM131156:LMM131157 LWI131156:LWI131157 MGE131156:MGE131157 MQA131156:MQA131157 MZW131156:MZW131157 NJS131156:NJS131157 NTO131156:NTO131157 ODK131156:ODK131157 ONG131156:ONG131157 OXC131156:OXC131157 PGY131156:PGY131157 PQU131156:PQU131157 QAQ131156:QAQ131157 QKM131156:QKM131157 QUI131156:QUI131157 REE131156:REE131157 ROA131156:ROA131157 RXW131156:RXW131157 SHS131156:SHS131157 SRO131156:SRO131157 TBK131156:TBK131157 TLG131156:TLG131157 TVC131156:TVC131157 UEY131156:UEY131157 UOU131156:UOU131157 UYQ131156:UYQ131157 VIM131156:VIM131157 VSI131156:VSI131157 WCE131156:WCE131157 WMA131156:WMA131157 WVW131156:WVW131157 O196692:O196693 JK196692:JK196693 TG196692:TG196693 ADC196692:ADC196693 AMY196692:AMY196693 AWU196692:AWU196693 BGQ196692:BGQ196693 BQM196692:BQM196693 CAI196692:CAI196693 CKE196692:CKE196693 CUA196692:CUA196693 DDW196692:DDW196693 DNS196692:DNS196693 DXO196692:DXO196693 EHK196692:EHK196693 ERG196692:ERG196693 FBC196692:FBC196693 FKY196692:FKY196693 FUU196692:FUU196693 GEQ196692:GEQ196693 GOM196692:GOM196693 GYI196692:GYI196693 HIE196692:HIE196693 HSA196692:HSA196693 IBW196692:IBW196693 ILS196692:ILS196693 IVO196692:IVO196693 JFK196692:JFK196693 JPG196692:JPG196693 JZC196692:JZC196693 KIY196692:KIY196693 KSU196692:KSU196693 LCQ196692:LCQ196693 LMM196692:LMM196693 LWI196692:LWI196693 MGE196692:MGE196693 MQA196692:MQA196693 MZW196692:MZW196693 NJS196692:NJS196693 NTO196692:NTO196693 ODK196692:ODK196693 ONG196692:ONG196693 OXC196692:OXC196693 PGY196692:PGY196693 PQU196692:PQU196693 QAQ196692:QAQ196693 QKM196692:QKM196693 QUI196692:QUI196693 REE196692:REE196693 ROA196692:ROA196693 RXW196692:RXW196693 SHS196692:SHS196693 SRO196692:SRO196693 TBK196692:TBK196693 TLG196692:TLG196693 TVC196692:TVC196693 UEY196692:UEY196693 UOU196692:UOU196693 UYQ196692:UYQ196693 VIM196692:VIM196693 VSI196692:VSI196693 WCE196692:WCE196693 WMA196692:WMA196693 WVW196692:WVW196693 O262228:O262229 JK262228:JK262229 TG262228:TG262229 ADC262228:ADC262229 AMY262228:AMY262229 AWU262228:AWU262229 BGQ262228:BGQ262229 BQM262228:BQM262229 CAI262228:CAI262229 CKE262228:CKE262229 CUA262228:CUA262229 DDW262228:DDW262229 DNS262228:DNS262229 DXO262228:DXO262229 EHK262228:EHK262229 ERG262228:ERG262229 FBC262228:FBC262229 FKY262228:FKY262229 FUU262228:FUU262229 GEQ262228:GEQ262229 GOM262228:GOM262229 GYI262228:GYI262229 HIE262228:HIE262229 HSA262228:HSA262229 IBW262228:IBW262229 ILS262228:ILS262229 IVO262228:IVO262229 JFK262228:JFK262229 JPG262228:JPG262229 JZC262228:JZC262229 KIY262228:KIY262229 KSU262228:KSU262229 LCQ262228:LCQ262229 LMM262228:LMM262229 LWI262228:LWI262229 MGE262228:MGE262229 MQA262228:MQA262229 MZW262228:MZW262229 NJS262228:NJS262229 NTO262228:NTO262229 ODK262228:ODK262229 ONG262228:ONG262229 OXC262228:OXC262229 PGY262228:PGY262229 PQU262228:PQU262229 QAQ262228:QAQ262229 QKM262228:QKM262229 QUI262228:QUI262229 REE262228:REE262229 ROA262228:ROA262229 RXW262228:RXW262229 SHS262228:SHS262229 SRO262228:SRO262229 TBK262228:TBK262229 TLG262228:TLG262229 TVC262228:TVC262229 UEY262228:UEY262229 UOU262228:UOU262229 UYQ262228:UYQ262229 VIM262228:VIM262229 VSI262228:VSI262229 WCE262228:WCE262229 WMA262228:WMA262229 WVW262228:WVW262229 O327764:O327765 JK327764:JK327765 TG327764:TG327765 ADC327764:ADC327765 AMY327764:AMY327765 AWU327764:AWU327765 BGQ327764:BGQ327765 BQM327764:BQM327765 CAI327764:CAI327765 CKE327764:CKE327765 CUA327764:CUA327765 DDW327764:DDW327765 DNS327764:DNS327765 DXO327764:DXO327765 EHK327764:EHK327765 ERG327764:ERG327765 FBC327764:FBC327765 FKY327764:FKY327765 FUU327764:FUU327765 GEQ327764:GEQ327765 GOM327764:GOM327765 GYI327764:GYI327765 HIE327764:HIE327765 HSA327764:HSA327765 IBW327764:IBW327765 ILS327764:ILS327765 IVO327764:IVO327765 JFK327764:JFK327765 JPG327764:JPG327765 JZC327764:JZC327765 KIY327764:KIY327765 KSU327764:KSU327765 LCQ327764:LCQ327765 LMM327764:LMM327765 LWI327764:LWI327765 MGE327764:MGE327765 MQA327764:MQA327765 MZW327764:MZW327765 NJS327764:NJS327765 NTO327764:NTO327765 ODK327764:ODK327765 ONG327764:ONG327765 OXC327764:OXC327765 PGY327764:PGY327765 PQU327764:PQU327765 QAQ327764:QAQ327765 QKM327764:QKM327765 QUI327764:QUI327765 REE327764:REE327765 ROA327764:ROA327765 RXW327764:RXW327765 SHS327764:SHS327765 SRO327764:SRO327765 TBK327764:TBK327765 TLG327764:TLG327765 TVC327764:TVC327765 UEY327764:UEY327765 UOU327764:UOU327765 UYQ327764:UYQ327765 VIM327764:VIM327765 VSI327764:VSI327765 WCE327764:WCE327765 WMA327764:WMA327765 WVW327764:WVW327765 O393300:O393301 JK393300:JK393301 TG393300:TG393301 ADC393300:ADC393301 AMY393300:AMY393301 AWU393300:AWU393301 BGQ393300:BGQ393301 BQM393300:BQM393301 CAI393300:CAI393301 CKE393300:CKE393301 CUA393300:CUA393301 DDW393300:DDW393301 DNS393300:DNS393301 DXO393300:DXO393301 EHK393300:EHK393301 ERG393300:ERG393301 FBC393300:FBC393301 FKY393300:FKY393301 FUU393300:FUU393301 GEQ393300:GEQ393301 GOM393300:GOM393301 GYI393300:GYI393301 HIE393300:HIE393301 HSA393300:HSA393301 IBW393300:IBW393301 ILS393300:ILS393301 IVO393300:IVO393301 JFK393300:JFK393301 JPG393300:JPG393301 JZC393300:JZC393301 KIY393300:KIY393301 KSU393300:KSU393301 LCQ393300:LCQ393301 LMM393300:LMM393301 LWI393300:LWI393301 MGE393300:MGE393301 MQA393300:MQA393301 MZW393300:MZW393301 NJS393300:NJS393301 NTO393300:NTO393301 ODK393300:ODK393301 ONG393300:ONG393301 OXC393300:OXC393301 PGY393300:PGY393301 PQU393300:PQU393301 QAQ393300:QAQ393301 QKM393300:QKM393301 QUI393300:QUI393301 REE393300:REE393301 ROA393300:ROA393301 RXW393300:RXW393301 SHS393300:SHS393301 SRO393300:SRO393301 TBK393300:TBK393301 TLG393300:TLG393301 TVC393300:TVC393301 UEY393300:UEY393301 UOU393300:UOU393301 UYQ393300:UYQ393301 VIM393300:VIM393301 VSI393300:VSI393301 WCE393300:WCE393301 WMA393300:WMA393301 WVW393300:WVW393301 O458836:O458837 JK458836:JK458837 TG458836:TG458837 ADC458836:ADC458837 AMY458836:AMY458837 AWU458836:AWU458837 BGQ458836:BGQ458837 BQM458836:BQM458837 CAI458836:CAI458837 CKE458836:CKE458837 CUA458836:CUA458837 DDW458836:DDW458837 DNS458836:DNS458837 DXO458836:DXO458837 EHK458836:EHK458837 ERG458836:ERG458837 FBC458836:FBC458837 FKY458836:FKY458837 FUU458836:FUU458837 GEQ458836:GEQ458837 GOM458836:GOM458837 GYI458836:GYI458837 HIE458836:HIE458837 HSA458836:HSA458837 IBW458836:IBW458837 ILS458836:ILS458837 IVO458836:IVO458837 JFK458836:JFK458837 JPG458836:JPG458837 JZC458836:JZC458837 KIY458836:KIY458837 KSU458836:KSU458837 LCQ458836:LCQ458837 LMM458836:LMM458837 LWI458836:LWI458837 MGE458836:MGE458837 MQA458836:MQA458837 MZW458836:MZW458837 NJS458836:NJS458837 NTO458836:NTO458837 ODK458836:ODK458837 ONG458836:ONG458837 OXC458836:OXC458837 PGY458836:PGY458837 PQU458836:PQU458837 QAQ458836:QAQ458837 QKM458836:QKM458837 QUI458836:QUI458837 REE458836:REE458837 ROA458836:ROA458837 RXW458836:RXW458837 SHS458836:SHS458837 SRO458836:SRO458837 TBK458836:TBK458837 TLG458836:TLG458837 TVC458836:TVC458837 UEY458836:UEY458837 UOU458836:UOU458837 UYQ458836:UYQ458837 VIM458836:VIM458837 VSI458836:VSI458837 WCE458836:WCE458837 WMA458836:WMA458837 WVW458836:WVW458837 O524372:O524373 JK524372:JK524373 TG524372:TG524373 ADC524372:ADC524373 AMY524372:AMY524373 AWU524372:AWU524373 BGQ524372:BGQ524373 BQM524372:BQM524373 CAI524372:CAI524373 CKE524372:CKE524373 CUA524372:CUA524373 DDW524372:DDW524373 DNS524372:DNS524373 DXO524372:DXO524373 EHK524372:EHK524373 ERG524372:ERG524373 FBC524372:FBC524373 FKY524372:FKY524373 FUU524372:FUU524373 GEQ524372:GEQ524373 GOM524372:GOM524373 GYI524372:GYI524373 HIE524372:HIE524373 HSA524372:HSA524373 IBW524372:IBW524373 ILS524372:ILS524373 IVO524372:IVO524373 JFK524372:JFK524373 JPG524372:JPG524373 JZC524372:JZC524373 KIY524372:KIY524373 KSU524372:KSU524373 LCQ524372:LCQ524373 LMM524372:LMM524373 LWI524372:LWI524373 MGE524372:MGE524373 MQA524372:MQA524373 MZW524372:MZW524373 NJS524372:NJS524373 NTO524372:NTO524373 ODK524372:ODK524373 ONG524372:ONG524373 OXC524372:OXC524373 PGY524372:PGY524373 PQU524372:PQU524373 QAQ524372:QAQ524373 QKM524372:QKM524373 QUI524372:QUI524373 REE524372:REE524373 ROA524372:ROA524373 RXW524372:RXW524373 SHS524372:SHS524373 SRO524372:SRO524373 TBK524372:TBK524373 TLG524372:TLG524373 TVC524372:TVC524373 UEY524372:UEY524373 UOU524372:UOU524373 UYQ524372:UYQ524373 VIM524372:VIM524373 VSI524372:VSI524373 WCE524372:WCE524373 WMA524372:WMA524373 WVW524372:WVW524373 O589908:O589909 JK589908:JK589909 TG589908:TG589909 ADC589908:ADC589909 AMY589908:AMY589909 AWU589908:AWU589909 BGQ589908:BGQ589909 BQM589908:BQM589909 CAI589908:CAI589909 CKE589908:CKE589909 CUA589908:CUA589909 DDW589908:DDW589909 DNS589908:DNS589909 DXO589908:DXO589909 EHK589908:EHK589909 ERG589908:ERG589909 FBC589908:FBC589909 FKY589908:FKY589909 FUU589908:FUU589909 GEQ589908:GEQ589909 GOM589908:GOM589909 GYI589908:GYI589909 HIE589908:HIE589909 HSA589908:HSA589909 IBW589908:IBW589909 ILS589908:ILS589909 IVO589908:IVO589909 JFK589908:JFK589909 JPG589908:JPG589909 JZC589908:JZC589909 KIY589908:KIY589909 KSU589908:KSU589909 LCQ589908:LCQ589909 LMM589908:LMM589909 LWI589908:LWI589909 MGE589908:MGE589909 MQA589908:MQA589909 MZW589908:MZW589909 NJS589908:NJS589909 NTO589908:NTO589909 ODK589908:ODK589909 ONG589908:ONG589909 OXC589908:OXC589909 PGY589908:PGY589909 PQU589908:PQU589909 QAQ589908:QAQ589909 QKM589908:QKM589909 QUI589908:QUI589909 REE589908:REE589909 ROA589908:ROA589909 RXW589908:RXW589909 SHS589908:SHS589909 SRO589908:SRO589909 TBK589908:TBK589909 TLG589908:TLG589909 TVC589908:TVC589909 UEY589908:UEY589909 UOU589908:UOU589909 UYQ589908:UYQ589909 VIM589908:VIM589909 VSI589908:VSI589909 WCE589908:WCE589909 WMA589908:WMA589909 WVW589908:WVW589909 O655444:O655445 JK655444:JK655445 TG655444:TG655445 ADC655444:ADC655445 AMY655444:AMY655445 AWU655444:AWU655445 BGQ655444:BGQ655445 BQM655444:BQM655445 CAI655444:CAI655445 CKE655444:CKE655445 CUA655444:CUA655445 DDW655444:DDW655445 DNS655444:DNS655445 DXO655444:DXO655445 EHK655444:EHK655445 ERG655444:ERG655445 FBC655444:FBC655445 FKY655444:FKY655445 FUU655444:FUU655445 GEQ655444:GEQ655445 GOM655444:GOM655445 GYI655444:GYI655445 HIE655444:HIE655445 HSA655444:HSA655445 IBW655444:IBW655445 ILS655444:ILS655445 IVO655444:IVO655445 JFK655444:JFK655445 JPG655444:JPG655445 JZC655444:JZC655445 KIY655444:KIY655445 KSU655444:KSU655445 LCQ655444:LCQ655445 LMM655444:LMM655445 LWI655444:LWI655445 MGE655444:MGE655445 MQA655444:MQA655445 MZW655444:MZW655445 NJS655444:NJS655445 NTO655444:NTO655445 ODK655444:ODK655445 ONG655444:ONG655445 OXC655444:OXC655445 PGY655444:PGY655445 PQU655444:PQU655445 QAQ655444:QAQ655445 QKM655444:QKM655445 QUI655444:QUI655445 REE655444:REE655445 ROA655444:ROA655445 RXW655444:RXW655445 SHS655444:SHS655445 SRO655444:SRO655445 TBK655444:TBK655445 TLG655444:TLG655445 TVC655444:TVC655445 UEY655444:UEY655445 UOU655444:UOU655445 UYQ655444:UYQ655445 VIM655444:VIM655445 VSI655444:VSI655445 WCE655444:WCE655445 WMA655444:WMA655445 WVW655444:WVW655445 O720980:O720981 JK720980:JK720981 TG720980:TG720981 ADC720980:ADC720981 AMY720980:AMY720981 AWU720980:AWU720981 BGQ720980:BGQ720981 BQM720980:BQM720981 CAI720980:CAI720981 CKE720980:CKE720981 CUA720980:CUA720981 DDW720980:DDW720981 DNS720980:DNS720981 DXO720980:DXO720981 EHK720980:EHK720981 ERG720980:ERG720981 FBC720980:FBC720981 FKY720980:FKY720981 FUU720980:FUU720981 GEQ720980:GEQ720981 GOM720980:GOM720981 GYI720980:GYI720981 HIE720980:HIE720981 HSA720980:HSA720981 IBW720980:IBW720981 ILS720980:ILS720981 IVO720980:IVO720981 JFK720980:JFK720981 JPG720980:JPG720981 JZC720980:JZC720981 KIY720980:KIY720981 KSU720980:KSU720981 LCQ720980:LCQ720981 LMM720980:LMM720981 LWI720980:LWI720981 MGE720980:MGE720981 MQA720980:MQA720981 MZW720980:MZW720981 NJS720980:NJS720981 NTO720980:NTO720981 ODK720980:ODK720981 ONG720980:ONG720981 OXC720980:OXC720981 PGY720980:PGY720981 PQU720980:PQU720981 QAQ720980:QAQ720981 QKM720980:QKM720981 QUI720980:QUI720981 REE720980:REE720981 ROA720980:ROA720981 RXW720980:RXW720981 SHS720980:SHS720981 SRO720980:SRO720981 TBK720980:TBK720981 TLG720980:TLG720981 TVC720980:TVC720981 UEY720980:UEY720981 UOU720980:UOU720981 UYQ720980:UYQ720981 VIM720980:VIM720981 VSI720980:VSI720981 WCE720980:WCE720981 WMA720980:WMA720981 WVW720980:WVW720981 O786516:O786517 JK786516:JK786517 TG786516:TG786517 ADC786516:ADC786517 AMY786516:AMY786517 AWU786516:AWU786517 BGQ786516:BGQ786517 BQM786516:BQM786517 CAI786516:CAI786517 CKE786516:CKE786517 CUA786516:CUA786517 DDW786516:DDW786517 DNS786516:DNS786517 DXO786516:DXO786517 EHK786516:EHK786517 ERG786516:ERG786517 FBC786516:FBC786517 FKY786516:FKY786517 FUU786516:FUU786517 GEQ786516:GEQ786517 GOM786516:GOM786517 GYI786516:GYI786517 HIE786516:HIE786517 HSA786516:HSA786517 IBW786516:IBW786517 ILS786516:ILS786517 IVO786516:IVO786517 JFK786516:JFK786517 JPG786516:JPG786517 JZC786516:JZC786517 KIY786516:KIY786517 KSU786516:KSU786517 LCQ786516:LCQ786517 LMM786516:LMM786517 LWI786516:LWI786517 MGE786516:MGE786517 MQA786516:MQA786517 MZW786516:MZW786517 NJS786516:NJS786517 NTO786516:NTO786517 ODK786516:ODK786517 ONG786516:ONG786517 OXC786516:OXC786517 PGY786516:PGY786517 PQU786516:PQU786517 QAQ786516:QAQ786517 QKM786516:QKM786517 QUI786516:QUI786517 REE786516:REE786517 ROA786516:ROA786517 RXW786516:RXW786517 SHS786516:SHS786517 SRO786516:SRO786517 TBK786516:TBK786517 TLG786516:TLG786517 TVC786516:TVC786517 UEY786516:UEY786517 UOU786516:UOU786517 UYQ786516:UYQ786517 VIM786516:VIM786517 VSI786516:VSI786517 WCE786516:WCE786517 WMA786516:WMA786517 WVW786516:WVW786517 O852052:O852053 JK852052:JK852053 TG852052:TG852053 ADC852052:ADC852053 AMY852052:AMY852053 AWU852052:AWU852053 BGQ852052:BGQ852053 BQM852052:BQM852053 CAI852052:CAI852053 CKE852052:CKE852053 CUA852052:CUA852053 DDW852052:DDW852053 DNS852052:DNS852053 DXO852052:DXO852053 EHK852052:EHK852053 ERG852052:ERG852053 FBC852052:FBC852053 FKY852052:FKY852053 FUU852052:FUU852053 GEQ852052:GEQ852053 GOM852052:GOM852053 GYI852052:GYI852053 HIE852052:HIE852053 HSA852052:HSA852053 IBW852052:IBW852053 ILS852052:ILS852053 IVO852052:IVO852053 JFK852052:JFK852053 JPG852052:JPG852053 JZC852052:JZC852053 KIY852052:KIY852053 KSU852052:KSU852053 LCQ852052:LCQ852053 LMM852052:LMM852053 LWI852052:LWI852053 MGE852052:MGE852053 MQA852052:MQA852053 MZW852052:MZW852053 NJS852052:NJS852053 NTO852052:NTO852053 ODK852052:ODK852053 ONG852052:ONG852053 OXC852052:OXC852053 PGY852052:PGY852053 PQU852052:PQU852053 QAQ852052:QAQ852053 QKM852052:QKM852053 QUI852052:QUI852053 REE852052:REE852053 ROA852052:ROA852053 RXW852052:RXW852053 SHS852052:SHS852053 SRO852052:SRO852053 TBK852052:TBK852053 TLG852052:TLG852053 TVC852052:TVC852053 UEY852052:UEY852053 UOU852052:UOU852053 UYQ852052:UYQ852053 VIM852052:VIM852053 VSI852052:VSI852053 WCE852052:WCE852053 WMA852052:WMA852053 WVW852052:WVW852053 O917588:O917589 JK917588:JK917589 TG917588:TG917589 ADC917588:ADC917589 AMY917588:AMY917589 AWU917588:AWU917589 BGQ917588:BGQ917589 BQM917588:BQM917589 CAI917588:CAI917589 CKE917588:CKE917589 CUA917588:CUA917589 DDW917588:DDW917589 DNS917588:DNS917589 DXO917588:DXO917589 EHK917588:EHK917589 ERG917588:ERG917589 FBC917588:FBC917589 FKY917588:FKY917589 FUU917588:FUU917589 GEQ917588:GEQ917589 GOM917588:GOM917589 GYI917588:GYI917589 HIE917588:HIE917589 HSA917588:HSA917589 IBW917588:IBW917589 ILS917588:ILS917589 IVO917588:IVO917589 JFK917588:JFK917589 JPG917588:JPG917589 JZC917588:JZC917589 KIY917588:KIY917589 KSU917588:KSU917589 LCQ917588:LCQ917589 LMM917588:LMM917589 LWI917588:LWI917589 MGE917588:MGE917589 MQA917588:MQA917589 MZW917588:MZW917589 NJS917588:NJS917589 NTO917588:NTO917589 ODK917588:ODK917589 ONG917588:ONG917589 OXC917588:OXC917589 PGY917588:PGY917589 PQU917588:PQU917589 QAQ917588:QAQ917589 QKM917588:QKM917589 QUI917588:QUI917589 REE917588:REE917589 ROA917588:ROA917589 RXW917588:RXW917589 SHS917588:SHS917589 SRO917588:SRO917589 TBK917588:TBK917589 TLG917588:TLG917589 TVC917588:TVC917589 UEY917588:UEY917589 UOU917588:UOU917589 UYQ917588:UYQ917589 VIM917588:VIM917589 VSI917588:VSI917589 WCE917588:WCE917589 WMA917588:WMA917589 WVW917588:WVW917589 O983124:O983125 JK983124:JK983125 TG983124:TG983125 ADC983124:ADC983125 AMY983124:AMY983125 AWU983124:AWU983125 BGQ983124:BGQ983125 BQM983124:BQM983125 CAI983124:CAI983125 CKE983124:CKE983125 CUA983124:CUA983125 DDW983124:DDW983125 DNS983124:DNS983125 DXO983124:DXO983125 EHK983124:EHK983125 ERG983124:ERG983125 FBC983124:FBC983125 FKY983124:FKY983125 FUU983124:FUU983125 GEQ983124:GEQ983125 GOM983124:GOM983125 GYI983124:GYI983125 HIE983124:HIE983125 HSA983124:HSA983125 IBW983124:IBW983125 ILS983124:ILS983125 IVO983124:IVO983125 JFK983124:JFK983125 JPG983124:JPG983125 JZC983124:JZC983125 KIY983124:KIY983125 KSU983124:KSU983125 LCQ983124:LCQ983125 LMM983124:LMM983125 LWI983124:LWI983125 MGE983124:MGE983125 MQA983124:MQA983125 MZW983124:MZW983125 NJS983124:NJS983125 NTO983124:NTO983125 ODK983124:ODK983125 ONG983124:ONG983125 OXC983124:OXC983125 PGY983124:PGY983125 PQU983124:PQU983125 QAQ983124:QAQ983125 QKM983124:QKM983125 QUI983124:QUI983125 REE983124:REE983125 ROA983124:ROA983125 RXW983124:RXW983125 SHS983124:SHS983125 SRO983124:SRO983125 TBK983124:TBK983125 TLG983124:TLG983125 TVC983124:TVC983125 UEY983124:UEY983125 UOU983124:UOU983125 UYQ983124:UYQ983125 VIM983124:VIM983125 VSI983124:VSI983125 WCE983124:WCE983125 WMA983124:WMA983125 WVW983124:WVW983125 D65620:D65621 IZ65620:IZ65621 SV65620:SV65621 ACR65620:ACR65621 AMN65620:AMN65621 AWJ65620:AWJ65621 BGF65620:BGF65621 BQB65620:BQB65621 BZX65620:BZX65621 CJT65620:CJT65621 CTP65620:CTP65621 DDL65620:DDL65621 DNH65620:DNH65621 DXD65620:DXD65621 EGZ65620:EGZ65621 EQV65620:EQV65621 FAR65620:FAR65621 FKN65620:FKN65621 FUJ65620:FUJ65621 GEF65620:GEF65621 GOB65620:GOB65621 GXX65620:GXX65621 HHT65620:HHT65621 HRP65620:HRP65621 IBL65620:IBL65621 ILH65620:ILH65621 IVD65620:IVD65621 JEZ65620:JEZ65621 JOV65620:JOV65621 JYR65620:JYR65621 KIN65620:KIN65621 KSJ65620:KSJ65621 LCF65620:LCF65621 LMB65620:LMB65621 LVX65620:LVX65621 MFT65620:MFT65621 MPP65620:MPP65621 MZL65620:MZL65621 NJH65620:NJH65621 NTD65620:NTD65621 OCZ65620:OCZ65621 OMV65620:OMV65621 OWR65620:OWR65621 PGN65620:PGN65621 PQJ65620:PQJ65621 QAF65620:QAF65621 QKB65620:QKB65621 QTX65620:QTX65621 RDT65620:RDT65621 RNP65620:RNP65621 RXL65620:RXL65621 SHH65620:SHH65621 SRD65620:SRD65621 TAZ65620:TAZ65621 TKV65620:TKV65621 TUR65620:TUR65621 UEN65620:UEN65621 UOJ65620:UOJ65621 UYF65620:UYF65621 VIB65620:VIB65621 VRX65620:VRX65621 WBT65620:WBT65621 WLP65620:WLP65621 WVL65620:WVL65621 D131156:D131157 IZ131156:IZ131157 SV131156:SV131157 ACR131156:ACR131157 AMN131156:AMN131157 AWJ131156:AWJ131157 BGF131156:BGF131157 BQB131156:BQB131157 BZX131156:BZX131157 CJT131156:CJT131157 CTP131156:CTP131157 DDL131156:DDL131157 DNH131156:DNH131157 DXD131156:DXD131157 EGZ131156:EGZ131157 EQV131156:EQV131157 FAR131156:FAR131157 FKN131156:FKN131157 FUJ131156:FUJ131157 GEF131156:GEF131157 GOB131156:GOB131157 GXX131156:GXX131157 HHT131156:HHT131157 HRP131156:HRP131157 IBL131156:IBL131157 ILH131156:ILH131157 IVD131156:IVD131157 JEZ131156:JEZ131157 JOV131156:JOV131157 JYR131156:JYR131157 KIN131156:KIN131157 KSJ131156:KSJ131157 LCF131156:LCF131157 LMB131156:LMB131157 LVX131156:LVX131157 MFT131156:MFT131157 MPP131156:MPP131157 MZL131156:MZL131157 NJH131156:NJH131157 NTD131156:NTD131157 OCZ131156:OCZ131157 OMV131156:OMV131157 OWR131156:OWR131157 PGN131156:PGN131157 PQJ131156:PQJ131157 QAF131156:QAF131157 QKB131156:QKB131157 QTX131156:QTX131157 RDT131156:RDT131157 RNP131156:RNP131157 RXL131156:RXL131157 SHH131156:SHH131157 SRD131156:SRD131157 TAZ131156:TAZ131157 TKV131156:TKV131157 TUR131156:TUR131157 UEN131156:UEN131157 UOJ131156:UOJ131157 UYF131156:UYF131157 VIB131156:VIB131157 VRX131156:VRX131157 WBT131156:WBT131157 WLP131156:WLP131157 WVL131156:WVL131157 D196692:D196693 IZ196692:IZ196693 SV196692:SV196693 ACR196692:ACR196693 AMN196692:AMN196693 AWJ196692:AWJ196693 BGF196692:BGF196693 BQB196692:BQB196693 BZX196692:BZX196693 CJT196692:CJT196693 CTP196692:CTP196693 DDL196692:DDL196693 DNH196692:DNH196693 DXD196692:DXD196693 EGZ196692:EGZ196693 EQV196692:EQV196693 FAR196692:FAR196693 FKN196692:FKN196693 FUJ196692:FUJ196693 GEF196692:GEF196693 GOB196692:GOB196693 GXX196692:GXX196693 HHT196692:HHT196693 HRP196692:HRP196693 IBL196692:IBL196693 ILH196692:ILH196693 IVD196692:IVD196693 JEZ196692:JEZ196693 JOV196692:JOV196693 JYR196692:JYR196693 KIN196692:KIN196693 KSJ196692:KSJ196693 LCF196692:LCF196693 LMB196692:LMB196693 LVX196692:LVX196693 MFT196692:MFT196693 MPP196692:MPP196693 MZL196692:MZL196693 NJH196692:NJH196693 NTD196692:NTD196693 OCZ196692:OCZ196693 OMV196692:OMV196693 OWR196692:OWR196693 PGN196692:PGN196693 PQJ196692:PQJ196693 QAF196692:QAF196693 QKB196692:QKB196693 QTX196692:QTX196693 RDT196692:RDT196693 RNP196692:RNP196693 RXL196692:RXL196693 SHH196692:SHH196693 SRD196692:SRD196693 TAZ196692:TAZ196693 TKV196692:TKV196693 TUR196692:TUR196693 UEN196692:UEN196693 UOJ196692:UOJ196693 UYF196692:UYF196693 VIB196692:VIB196693 VRX196692:VRX196693 WBT196692:WBT196693 WLP196692:WLP196693 WVL196692:WVL196693 D262228:D262229 IZ262228:IZ262229 SV262228:SV262229 ACR262228:ACR262229 AMN262228:AMN262229 AWJ262228:AWJ262229 BGF262228:BGF262229 BQB262228:BQB262229 BZX262228:BZX262229 CJT262228:CJT262229 CTP262228:CTP262229 DDL262228:DDL262229 DNH262228:DNH262229 DXD262228:DXD262229 EGZ262228:EGZ262229 EQV262228:EQV262229 FAR262228:FAR262229 FKN262228:FKN262229 FUJ262228:FUJ262229 GEF262228:GEF262229 GOB262228:GOB262229 GXX262228:GXX262229 HHT262228:HHT262229 HRP262228:HRP262229 IBL262228:IBL262229 ILH262228:ILH262229 IVD262228:IVD262229 JEZ262228:JEZ262229 JOV262228:JOV262229 JYR262228:JYR262229 KIN262228:KIN262229 KSJ262228:KSJ262229 LCF262228:LCF262229 LMB262228:LMB262229 LVX262228:LVX262229 MFT262228:MFT262229 MPP262228:MPP262229 MZL262228:MZL262229 NJH262228:NJH262229 NTD262228:NTD262229 OCZ262228:OCZ262229 OMV262228:OMV262229 OWR262228:OWR262229 PGN262228:PGN262229 PQJ262228:PQJ262229 QAF262228:QAF262229 QKB262228:QKB262229 QTX262228:QTX262229 RDT262228:RDT262229 RNP262228:RNP262229 RXL262228:RXL262229 SHH262228:SHH262229 SRD262228:SRD262229 TAZ262228:TAZ262229 TKV262228:TKV262229 TUR262228:TUR262229 UEN262228:UEN262229 UOJ262228:UOJ262229 UYF262228:UYF262229 VIB262228:VIB262229 VRX262228:VRX262229 WBT262228:WBT262229 WLP262228:WLP262229 WVL262228:WVL262229 D327764:D327765 IZ327764:IZ327765 SV327764:SV327765 ACR327764:ACR327765 AMN327764:AMN327765 AWJ327764:AWJ327765 BGF327764:BGF327765 BQB327764:BQB327765 BZX327764:BZX327765 CJT327764:CJT327765 CTP327764:CTP327765 DDL327764:DDL327765 DNH327764:DNH327765 DXD327764:DXD327765 EGZ327764:EGZ327765 EQV327764:EQV327765 FAR327764:FAR327765 FKN327764:FKN327765 FUJ327764:FUJ327765 GEF327764:GEF327765 GOB327764:GOB327765 GXX327764:GXX327765 HHT327764:HHT327765 HRP327764:HRP327765 IBL327764:IBL327765 ILH327764:ILH327765 IVD327764:IVD327765 JEZ327764:JEZ327765 JOV327764:JOV327765 JYR327764:JYR327765 KIN327764:KIN327765 KSJ327764:KSJ327765 LCF327764:LCF327765 LMB327764:LMB327765 LVX327764:LVX327765 MFT327764:MFT327765 MPP327764:MPP327765 MZL327764:MZL327765 NJH327764:NJH327765 NTD327764:NTD327765 OCZ327764:OCZ327765 OMV327764:OMV327765 OWR327764:OWR327765 PGN327764:PGN327765 PQJ327764:PQJ327765 QAF327764:QAF327765 QKB327764:QKB327765 QTX327764:QTX327765 RDT327764:RDT327765 RNP327764:RNP327765 RXL327764:RXL327765 SHH327764:SHH327765 SRD327764:SRD327765 TAZ327764:TAZ327765 TKV327764:TKV327765 TUR327764:TUR327765 UEN327764:UEN327765 UOJ327764:UOJ327765 UYF327764:UYF327765 VIB327764:VIB327765 VRX327764:VRX327765 WBT327764:WBT327765 WLP327764:WLP327765 WVL327764:WVL327765 D393300:D393301 IZ393300:IZ393301 SV393300:SV393301 ACR393300:ACR393301 AMN393300:AMN393301 AWJ393300:AWJ393301 BGF393300:BGF393301 BQB393300:BQB393301 BZX393300:BZX393301 CJT393300:CJT393301 CTP393300:CTP393301 DDL393300:DDL393301 DNH393300:DNH393301 DXD393300:DXD393301 EGZ393300:EGZ393301 EQV393300:EQV393301 FAR393300:FAR393301 FKN393300:FKN393301 FUJ393300:FUJ393301 GEF393300:GEF393301 GOB393300:GOB393301 GXX393300:GXX393301 HHT393300:HHT393301 HRP393300:HRP393301 IBL393300:IBL393301 ILH393300:ILH393301 IVD393300:IVD393301 JEZ393300:JEZ393301 JOV393300:JOV393301 JYR393300:JYR393301 KIN393300:KIN393301 KSJ393300:KSJ393301 LCF393300:LCF393301 LMB393300:LMB393301 LVX393300:LVX393301 MFT393300:MFT393301 MPP393300:MPP393301 MZL393300:MZL393301 NJH393300:NJH393301 NTD393300:NTD393301 OCZ393300:OCZ393301 OMV393300:OMV393301 OWR393300:OWR393301 PGN393300:PGN393301 PQJ393300:PQJ393301 QAF393300:QAF393301 QKB393300:QKB393301 QTX393300:QTX393301 RDT393300:RDT393301 RNP393300:RNP393301 RXL393300:RXL393301 SHH393300:SHH393301 SRD393300:SRD393301 TAZ393300:TAZ393301 TKV393300:TKV393301 TUR393300:TUR393301 UEN393300:UEN393301 UOJ393300:UOJ393301 UYF393300:UYF393301 VIB393300:VIB393301 VRX393300:VRX393301 WBT393300:WBT393301 WLP393300:WLP393301 WVL393300:WVL393301 D458836:D458837 IZ458836:IZ458837 SV458836:SV458837 ACR458836:ACR458837 AMN458836:AMN458837 AWJ458836:AWJ458837 BGF458836:BGF458837 BQB458836:BQB458837 BZX458836:BZX458837 CJT458836:CJT458837 CTP458836:CTP458837 DDL458836:DDL458837 DNH458836:DNH458837 DXD458836:DXD458837 EGZ458836:EGZ458837 EQV458836:EQV458837 FAR458836:FAR458837 FKN458836:FKN458837 FUJ458836:FUJ458837 GEF458836:GEF458837 GOB458836:GOB458837 GXX458836:GXX458837 HHT458836:HHT458837 HRP458836:HRP458837 IBL458836:IBL458837 ILH458836:ILH458837 IVD458836:IVD458837 JEZ458836:JEZ458837 JOV458836:JOV458837 JYR458836:JYR458837 KIN458836:KIN458837 KSJ458836:KSJ458837 LCF458836:LCF458837 LMB458836:LMB458837 LVX458836:LVX458837 MFT458836:MFT458837 MPP458836:MPP458837 MZL458836:MZL458837 NJH458836:NJH458837 NTD458836:NTD458837 OCZ458836:OCZ458837 OMV458836:OMV458837 OWR458836:OWR458837 PGN458836:PGN458837 PQJ458836:PQJ458837 QAF458836:QAF458837 QKB458836:QKB458837 QTX458836:QTX458837 RDT458836:RDT458837 RNP458836:RNP458837 RXL458836:RXL458837 SHH458836:SHH458837 SRD458836:SRD458837 TAZ458836:TAZ458837 TKV458836:TKV458837 TUR458836:TUR458837 UEN458836:UEN458837 UOJ458836:UOJ458837 UYF458836:UYF458837 VIB458836:VIB458837 VRX458836:VRX458837 WBT458836:WBT458837 WLP458836:WLP458837 WVL458836:WVL458837 D524372:D524373 IZ524372:IZ524373 SV524372:SV524373 ACR524372:ACR524373 AMN524372:AMN524373 AWJ524372:AWJ524373 BGF524372:BGF524373 BQB524372:BQB524373 BZX524372:BZX524373 CJT524372:CJT524373 CTP524372:CTP524373 DDL524372:DDL524373 DNH524372:DNH524373 DXD524372:DXD524373 EGZ524372:EGZ524373 EQV524372:EQV524373 FAR524372:FAR524373 FKN524372:FKN524373 FUJ524372:FUJ524373 GEF524372:GEF524373 GOB524372:GOB524373 GXX524372:GXX524373 HHT524372:HHT524373 HRP524372:HRP524373 IBL524372:IBL524373 ILH524372:ILH524373 IVD524372:IVD524373 JEZ524372:JEZ524373 JOV524372:JOV524373 JYR524372:JYR524373 KIN524372:KIN524373 KSJ524372:KSJ524373 LCF524372:LCF524373 LMB524372:LMB524373 LVX524372:LVX524373 MFT524372:MFT524373 MPP524372:MPP524373 MZL524372:MZL524373 NJH524372:NJH524373 NTD524372:NTD524373 OCZ524372:OCZ524373 OMV524372:OMV524373 OWR524372:OWR524373 PGN524372:PGN524373 PQJ524372:PQJ524373 QAF524372:QAF524373 QKB524372:QKB524373 QTX524372:QTX524373 RDT524372:RDT524373 RNP524372:RNP524373 RXL524372:RXL524373 SHH524372:SHH524373 SRD524372:SRD524373 TAZ524372:TAZ524373 TKV524372:TKV524373 TUR524372:TUR524373 UEN524372:UEN524373 UOJ524372:UOJ524373 UYF524372:UYF524373 VIB524372:VIB524373 VRX524372:VRX524373 WBT524372:WBT524373 WLP524372:WLP524373 WVL524372:WVL524373 D589908:D589909 IZ589908:IZ589909 SV589908:SV589909 ACR589908:ACR589909 AMN589908:AMN589909 AWJ589908:AWJ589909 BGF589908:BGF589909 BQB589908:BQB589909 BZX589908:BZX589909 CJT589908:CJT589909 CTP589908:CTP589909 DDL589908:DDL589909 DNH589908:DNH589909 DXD589908:DXD589909 EGZ589908:EGZ589909 EQV589908:EQV589909 FAR589908:FAR589909 FKN589908:FKN589909 FUJ589908:FUJ589909 GEF589908:GEF589909 GOB589908:GOB589909 GXX589908:GXX589909 HHT589908:HHT589909 HRP589908:HRP589909 IBL589908:IBL589909 ILH589908:ILH589909 IVD589908:IVD589909 JEZ589908:JEZ589909 JOV589908:JOV589909 JYR589908:JYR589909 KIN589908:KIN589909 KSJ589908:KSJ589909 LCF589908:LCF589909 LMB589908:LMB589909 LVX589908:LVX589909 MFT589908:MFT589909 MPP589908:MPP589909 MZL589908:MZL589909 NJH589908:NJH589909 NTD589908:NTD589909 OCZ589908:OCZ589909 OMV589908:OMV589909 OWR589908:OWR589909 PGN589908:PGN589909 PQJ589908:PQJ589909 QAF589908:QAF589909 QKB589908:QKB589909 QTX589908:QTX589909 RDT589908:RDT589909 RNP589908:RNP589909 RXL589908:RXL589909 SHH589908:SHH589909 SRD589908:SRD589909 TAZ589908:TAZ589909 TKV589908:TKV589909 TUR589908:TUR589909 UEN589908:UEN589909 UOJ589908:UOJ589909 UYF589908:UYF589909 VIB589908:VIB589909 VRX589908:VRX589909 WBT589908:WBT589909 WLP589908:WLP589909 WVL589908:WVL589909 D655444:D655445 IZ655444:IZ655445 SV655444:SV655445 ACR655444:ACR655445 AMN655444:AMN655445 AWJ655444:AWJ655445 BGF655444:BGF655445 BQB655444:BQB655445 BZX655444:BZX655445 CJT655444:CJT655445 CTP655444:CTP655445 DDL655444:DDL655445 DNH655444:DNH655445 DXD655444:DXD655445 EGZ655444:EGZ655445 EQV655444:EQV655445 FAR655444:FAR655445 FKN655444:FKN655445 FUJ655444:FUJ655445 GEF655444:GEF655445 GOB655444:GOB655445 GXX655444:GXX655445 HHT655444:HHT655445 HRP655444:HRP655445 IBL655444:IBL655445 ILH655444:ILH655445 IVD655444:IVD655445 JEZ655444:JEZ655445 JOV655444:JOV655445 JYR655444:JYR655445 KIN655444:KIN655445 KSJ655444:KSJ655445 LCF655444:LCF655445 LMB655444:LMB655445 LVX655444:LVX655445 MFT655444:MFT655445 MPP655444:MPP655445 MZL655444:MZL655445 NJH655444:NJH655445 NTD655444:NTD655445 OCZ655444:OCZ655445 OMV655444:OMV655445 OWR655444:OWR655445 PGN655444:PGN655445 PQJ655444:PQJ655445 QAF655444:QAF655445 QKB655444:QKB655445 QTX655444:QTX655445 RDT655444:RDT655445 RNP655444:RNP655445 RXL655444:RXL655445 SHH655444:SHH655445 SRD655444:SRD655445 TAZ655444:TAZ655445 TKV655444:TKV655445 TUR655444:TUR655445 UEN655444:UEN655445 UOJ655444:UOJ655445 UYF655444:UYF655445 VIB655444:VIB655445 VRX655444:VRX655445 WBT655444:WBT655445 WLP655444:WLP655445 WVL655444:WVL655445 D720980:D720981 IZ720980:IZ720981 SV720980:SV720981 ACR720980:ACR720981 AMN720980:AMN720981 AWJ720980:AWJ720981 BGF720980:BGF720981 BQB720980:BQB720981 BZX720980:BZX720981 CJT720980:CJT720981 CTP720980:CTP720981 DDL720980:DDL720981 DNH720980:DNH720981 DXD720980:DXD720981 EGZ720980:EGZ720981 EQV720980:EQV720981 FAR720980:FAR720981 FKN720980:FKN720981 FUJ720980:FUJ720981 GEF720980:GEF720981 GOB720980:GOB720981 GXX720980:GXX720981 HHT720980:HHT720981 HRP720980:HRP720981 IBL720980:IBL720981 ILH720980:ILH720981 IVD720980:IVD720981 JEZ720980:JEZ720981 JOV720980:JOV720981 JYR720980:JYR720981 KIN720980:KIN720981 KSJ720980:KSJ720981 LCF720980:LCF720981 LMB720980:LMB720981 LVX720980:LVX720981 MFT720980:MFT720981 MPP720980:MPP720981 MZL720980:MZL720981 NJH720980:NJH720981 NTD720980:NTD720981 OCZ720980:OCZ720981 OMV720980:OMV720981 OWR720980:OWR720981 PGN720980:PGN720981 PQJ720980:PQJ720981 QAF720980:QAF720981 QKB720980:QKB720981 QTX720980:QTX720981 RDT720980:RDT720981 RNP720980:RNP720981 RXL720980:RXL720981 SHH720980:SHH720981 SRD720980:SRD720981 TAZ720980:TAZ720981 TKV720980:TKV720981 TUR720980:TUR720981 UEN720980:UEN720981 UOJ720980:UOJ720981 UYF720980:UYF720981 VIB720980:VIB720981 VRX720980:VRX720981 WBT720980:WBT720981 WLP720980:WLP720981 WVL720980:WVL720981 D786516:D786517 IZ786516:IZ786517 SV786516:SV786517 ACR786516:ACR786517 AMN786516:AMN786517 AWJ786516:AWJ786517 BGF786516:BGF786517 BQB786516:BQB786517 BZX786516:BZX786517 CJT786516:CJT786517 CTP786516:CTP786517 DDL786516:DDL786517 DNH786516:DNH786517 DXD786516:DXD786517 EGZ786516:EGZ786517 EQV786516:EQV786517 FAR786516:FAR786517 FKN786516:FKN786517 FUJ786516:FUJ786517 GEF786516:GEF786517 GOB786516:GOB786517 GXX786516:GXX786517 HHT786516:HHT786517 HRP786516:HRP786517 IBL786516:IBL786517 ILH786516:ILH786517 IVD786516:IVD786517 JEZ786516:JEZ786517 JOV786516:JOV786517 JYR786516:JYR786517 KIN786516:KIN786517 KSJ786516:KSJ786517 LCF786516:LCF786517 LMB786516:LMB786517 LVX786516:LVX786517 MFT786516:MFT786517 MPP786516:MPP786517 MZL786516:MZL786517 NJH786516:NJH786517 NTD786516:NTD786517 OCZ786516:OCZ786517 OMV786516:OMV786517 OWR786516:OWR786517 PGN786516:PGN786517 PQJ786516:PQJ786517 QAF786516:QAF786517 QKB786516:QKB786517 QTX786516:QTX786517 RDT786516:RDT786517 RNP786516:RNP786517 RXL786516:RXL786517 SHH786516:SHH786517 SRD786516:SRD786517 TAZ786516:TAZ786517 TKV786516:TKV786517 TUR786516:TUR786517 UEN786516:UEN786517 UOJ786516:UOJ786517 UYF786516:UYF786517 VIB786516:VIB786517 VRX786516:VRX786517 WBT786516:WBT786517 WLP786516:WLP786517 WVL786516:WVL786517 D852052:D852053 IZ852052:IZ852053 SV852052:SV852053 ACR852052:ACR852053 AMN852052:AMN852053 AWJ852052:AWJ852053 BGF852052:BGF852053 BQB852052:BQB852053 BZX852052:BZX852053 CJT852052:CJT852053 CTP852052:CTP852053 DDL852052:DDL852053 DNH852052:DNH852053 DXD852052:DXD852053 EGZ852052:EGZ852053 EQV852052:EQV852053 FAR852052:FAR852053 FKN852052:FKN852053 FUJ852052:FUJ852053 GEF852052:GEF852053 GOB852052:GOB852053 GXX852052:GXX852053 HHT852052:HHT852053 HRP852052:HRP852053 IBL852052:IBL852053 ILH852052:ILH852053 IVD852052:IVD852053 JEZ852052:JEZ852053 JOV852052:JOV852053 JYR852052:JYR852053 KIN852052:KIN852053 KSJ852052:KSJ852053 LCF852052:LCF852053 LMB852052:LMB852053 LVX852052:LVX852053 MFT852052:MFT852053 MPP852052:MPP852053 MZL852052:MZL852053 NJH852052:NJH852053 NTD852052:NTD852053 OCZ852052:OCZ852053 OMV852052:OMV852053 OWR852052:OWR852053 PGN852052:PGN852053 PQJ852052:PQJ852053 QAF852052:QAF852053 QKB852052:QKB852053 QTX852052:QTX852053 RDT852052:RDT852053 RNP852052:RNP852053 RXL852052:RXL852053 SHH852052:SHH852053 SRD852052:SRD852053 TAZ852052:TAZ852053 TKV852052:TKV852053 TUR852052:TUR852053 UEN852052:UEN852053 UOJ852052:UOJ852053 UYF852052:UYF852053 VIB852052:VIB852053 VRX852052:VRX852053 WBT852052:WBT852053 WLP852052:WLP852053 WVL852052:WVL852053 D917588:D917589 IZ917588:IZ917589 SV917588:SV917589 ACR917588:ACR917589 AMN917588:AMN917589 AWJ917588:AWJ917589 BGF917588:BGF917589 BQB917588:BQB917589 BZX917588:BZX917589 CJT917588:CJT917589 CTP917588:CTP917589 DDL917588:DDL917589 DNH917588:DNH917589 DXD917588:DXD917589 EGZ917588:EGZ917589 EQV917588:EQV917589 FAR917588:FAR917589 FKN917588:FKN917589 FUJ917588:FUJ917589 GEF917588:GEF917589 GOB917588:GOB917589 GXX917588:GXX917589 HHT917588:HHT917589 HRP917588:HRP917589 IBL917588:IBL917589 ILH917588:ILH917589 IVD917588:IVD917589 JEZ917588:JEZ917589 JOV917588:JOV917589 JYR917588:JYR917589 KIN917588:KIN917589 KSJ917588:KSJ917589 LCF917588:LCF917589 LMB917588:LMB917589 LVX917588:LVX917589 MFT917588:MFT917589 MPP917588:MPP917589 MZL917588:MZL917589 NJH917588:NJH917589 NTD917588:NTD917589 OCZ917588:OCZ917589 OMV917588:OMV917589 OWR917588:OWR917589 PGN917588:PGN917589 PQJ917588:PQJ917589 QAF917588:QAF917589 QKB917588:QKB917589 QTX917588:QTX917589 RDT917588:RDT917589 RNP917588:RNP917589 RXL917588:RXL917589 SHH917588:SHH917589 SRD917588:SRD917589 TAZ917588:TAZ917589 TKV917588:TKV917589 TUR917588:TUR917589 UEN917588:UEN917589 UOJ917588:UOJ917589 UYF917588:UYF917589 VIB917588:VIB917589 VRX917588:VRX917589 WBT917588:WBT917589 WLP917588:WLP917589 WVL917588:WVL917589 D983124:D983125 IZ983124:IZ983125 SV983124:SV983125 ACR983124:ACR983125 AMN983124:AMN983125 AWJ983124:AWJ983125 BGF983124:BGF983125 BQB983124:BQB983125 BZX983124:BZX983125 CJT983124:CJT983125 CTP983124:CTP983125 DDL983124:DDL983125 DNH983124:DNH983125 DXD983124:DXD983125 EGZ983124:EGZ983125 EQV983124:EQV983125 FAR983124:FAR983125 FKN983124:FKN983125 FUJ983124:FUJ983125 GEF983124:GEF983125 GOB983124:GOB983125 GXX983124:GXX983125 HHT983124:HHT983125 HRP983124:HRP983125 IBL983124:IBL983125 ILH983124:ILH983125 IVD983124:IVD983125 JEZ983124:JEZ983125 JOV983124:JOV983125 JYR983124:JYR983125 KIN983124:KIN983125 KSJ983124:KSJ983125 LCF983124:LCF983125 LMB983124:LMB983125 LVX983124:LVX983125 MFT983124:MFT983125 MPP983124:MPP983125 MZL983124:MZL983125 NJH983124:NJH983125 NTD983124:NTD983125 OCZ983124:OCZ983125 OMV983124:OMV983125 OWR983124:OWR983125 PGN983124:PGN983125 PQJ983124:PQJ983125 QAF983124:QAF983125 QKB983124:QKB983125 QTX983124:QTX983125 RDT983124:RDT983125 RNP983124:RNP983125 RXL983124:RXL983125 SHH983124:SHH983125 SRD983124:SRD983125 TAZ983124:TAZ983125 TKV983124:TKV983125 TUR983124:TUR983125 UEN983124:UEN983125 UOJ983124:UOJ983125 UYF983124:UYF983125 VIB983124:VIB983125 VRX983124:VRX983125 WBT983124:WBT983125 WLP983124:WLP983125 WVL983124:WVL983125 E65621:F65621 JA65621:JB65621 SW65621:SX65621 ACS65621:ACT65621 AMO65621:AMP65621 AWK65621:AWL65621 BGG65621:BGH65621 BQC65621:BQD65621 BZY65621:BZZ65621 CJU65621:CJV65621 CTQ65621:CTR65621 DDM65621:DDN65621 DNI65621:DNJ65621 DXE65621:DXF65621 EHA65621:EHB65621 EQW65621:EQX65621 FAS65621:FAT65621 FKO65621:FKP65621 FUK65621:FUL65621 GEG65621:GEH65621 GOC65621:GOD65621 GXY65621:GXZ65621 HHU65621:HHV65621 HRQ65621:HRR65621 IBM65621:IBN65621 ILI65621:ILJ65621 IVE65621:IVF65621 JFA65621:JFB65621 JOW65621:JOX65621 JYS65621:JYT65621 KIO65621:KIP65621 KSK65621:KSL65621 LCG65621:LCH65621 LMC65621:LMD65621 LVY65621:LVZ65621 MFU65621:MFV65621 MPQ65621:MPR65621 MZM65621:MZN65621 NJI65621:NJJ65621 NTE65621:NTF65621 ODA65621:ODB65621 OMW65621:OMX65621 OWS65621:OWT65621 PGO65621:PGP65621 PQK65621:PQL65621 QAG65621:QAH65621 QKC65621:QKD65621 QTY65621:QTZ65621 RDU65621:RDV65621 RNQ65621:RNR65621 RXM65621:RXN65621 SHI65621:SHJ65621 SRE65621:SRF65621 TBA65621:TBB65621 TKW65621:TKX65621 TUS65621:TUT65621 UEO65621:UEP65621 UOK65621:UOL65621 UYG65621:UYH65621 VIC65621:VID65621 VRY65621:VRZ65621 WBU65621:WBV65621 WLQ65621:WLR65621 WVM65621:WVN65621 E131157:F131157 JA131157:JB131157 SW131157:SX131157 ACS131157:ACT131157 AMO131157:AMP131157 AWK131157:AWL131157 BGG131157:BGH131157 BQC131157:BQD131157 BZY131157:BZZ131157 CJU131157:CJV131157 CTQ131157:CTR131157 DDM131157:DDN131157 DNI131157:DNJ131157 DXE131157:DXF131157 EHA131157:EHB131157 EQW131157:EQX131157 FAS131157:FAT131157 FKO131157:FKP131157 FUK131157:FUL131157 GEG131157:GEH131157 GOC131157:GOD131157 GXY131157:GXZ131157 HHU131157:HHV131157 HRQ131157:HRR131157 IBM131157:IBN131157 ILI131157:ILJ131157 IVE131157:IVF131157 JFA131157:JFB131157 JOW131157:JOX131157 JYS131157:JYT131157 KIO131157:KIP131157 KSK131157:KSL131157 LCG131157:LCH131157 LMC131157:LMD131157 LVY131157:LVZ131157 MFU131157:MFV131157 MPQ131157:MPR131157 MZM131157:MZN131157 NJI131157:NJJ131157 NTE131157:NTF131157 ODA131157:ODB131157 OMW131157:OMX131157 OWS131157:OWT131157 PGO131157:PGP131157 PQK131157:PQL131157 QAG131157:QAH131157 QKC131157:QKD131157 QTY131157:QTZ131157 RDU131157:RDV131157 RNQ131157:RNR131157 RXM131157:RXN131157 SHI131157:SHJ131157 SRE131157:SRF131157 TBA131157:TBB131157 TKW131157:TKX131157 TUS131157:TUT131157 UEO131157:UEP131157 UOK131157:UOL131157 UYG131157:UYH131157 VIC131157:VID131157 VRY131157:VRZ131157 WBU131157:WBV131157 WLQ131157:WLR131157 WVM131157:WVN131157 E196693:F196693 JA196693:JB196693 SW196693:SX196693 ACS196693:ACT196693 AMO196693:AMP196693 AWK196693:AWL196693 BGG196693:BGH196693 BQC196693:BQD196693 BZY196693:BZZ196693 CJU196693:CJV196693 CTQ196693:CTR196693 DDM196693:DDN196693 DNI196693:DNJ196693 DXE196693:DXF196693 EHA196693:EHB196693 EQW196693:EQX196693 FAS196693:FAT196693 FKO196693:FKP196693 FUK196693:FUL196693 GEG196693:GEH196693 GOC196693:GOD196693 GXY196693:GXZ196693 HHU196693:HHV196693 HRQ196693:HRR196693 IBM196693:IBN196693 ILI196693:ILJ196693 IVE196693:IVF196693 JFA196693:JFB196693 JOW196693:JOX196693 JYS196693:JYT196693 KIO196693:KIP196693 KSK196693:KSL196693 LCG196693:LCH196693 LMC196693:LMD196693 LVY196693:LVZ196693 MFU196693:MFV196693 MPQ196693:MPR196693 MZM196693:MZN196693 NJI196693:NJJ196693 NTE196693:NTF196693 ODA196693:ODB196693 OMW196693:OMX196693 OWS196693:OWT196693 PGO196693:PGP196693 PQK196693:PQL196693 QAG196693:QAH196693 QKC196693:QKD196693 QTY196693:QTZ196693 RDU196693:RDV196693 RNQ196693:RNR196693 RXM196693:RXN196693 SHI196693:SHJ196693 SRE196693:SRF196693 TBA196693:TBB196693 TKW196693:TKX196693 TUS196693:TUT196693 UEO196693:UEP196693 UOK196693:UOL196693 UYG196693:UYH196693 VIC196693:VID196693 VRY196693:VRZ196693 WBU196693:WBV196693 WLQ196693:WLR196693 WVM196693:WVN196693 E262229:F262229 JA262229:JB262229 SW262229:SX262229 ACS262229:ACT262229 AMO262229:AMP262229 AWK262229:AWL262229 BGG262229:BGH262229 BQC262229:BQD262229 BZY262229:BZZ262229 CJU262229:CJV262229 CTQ262229:CTR262229 DDM262229:DDN262229 DNI262229:DNJ262229 DXE262229:DXF262229 EHA262229:EHB262229 EQW262229:EQX262229 FAS262229:FAT262229 FKO262229:FKP262229 FUK262229:FUL262229 GEG262229:GEH262229 GOC262229:GOD262229 GXY262229:GXZ262229 HHU262229:HHV262229 HRQ262229:HRR262229 IBM262229:IBN262229 ILI262229:ILJ262229 IVE262229:IVF262229 JFA262229:JFB262229 JOW262229:JOX262229 JYS262229:JYT262229 KIO262229:KIP262229 KSK262229:KSL262229 LCG262229:LCH262229 LMC262229:LMD262229 LVY262229:LVZ262229 MFU262229:MFV262229 MPQ262229:MPR262229 MZM262229:MZN262229 NJI262229:NJJ262229 NTE262229:NTF262229 ODA262229:ODB262229 OMW262229:OMX262229 OWS262229:OWT262229 PGO262229:PGP262229 PQK262229:PQL262229 QAG262229:QAH262229 QKC262229:QKD262229 QTY262229:QTZ262229 RDU262229:RDV262229 RNQ262229:RNR262229 RXM262229:RXN262229 SHI262229:SHJ262229 SRE262229:SRF262229 TBA262229:TBB262229 TKW262229:TKX262229 TUS262229:TUT262229 UEO262229:UEP262229 UOK262229:UOL262229 UYG262229:UYH262229 VIC262229:VID262229 VRY262229:VRZ262229 WBU262229:WBV262229 WLQ262229:WLR262229 WVM262229:WVN262229 E327765:F327765 JA327765:JB327765 SW327765:SX327765 ACS327765:ACT327765 AMO327765:AMP327765 AWK327765:AWL327765 BGG327765:BGH327765 BQC327765:BQD327765 BZY327765:BZZ327765 CJU327765:CJV327765 CTQ327765:CTR327765 DDM327765:DDN327765 DNI327765:DNJ327765 DXE327765:DXF327765 EHA327765:EHB327765 EQW327765:EQX327765 FAS327765:FAT327765 FKO327765:FKP327765 FUK327765:FUL327765 GEG327765:GEH327765 GOC327765:GOD327765 GXY327765:GXZ327765 HHU327765:HHV327765 HRQ327765:HRR327765 IBM327765:IBN327765 ILI327765:ILJ327765 IVE327765:IVF327765 JFA327765:JFB327765 JOW327765:JOX327765 JYS327765:JYT327765 KIO327765:KIP327765 KSK327765:KSL327765 LCG327765:LCH327765 LMC327765:LMD327765 LVY327765:LVZ327765 MFU327765:MFV327765 MPQ327765:MPR327765 MZM327765:MZN327765 NJI327765:NJJ327765 NTE327765:NTF327765 ODA327765:ODB327765 OMW327765:OMX327765 OWS327765:OWT327765 PGO327765:PGP327765 PQK327765:PQL327765 QAG327765:QAH327765 QKC327765:QKD327765 QTY327765:QTZ327765 RDU327765:RDV327765 RNQ327765:RNR327765 RXM327765:RXN327765 SHI327765:SHJ327765 SRE327765:SRF327765 TBA327765:TBB327765 TKW327765:TKX327765 TUS327765:TUT327765 UEO327765:UEP327765 UOK327765:UOL327765 UYG327765:UYH327765 VIC327765:VID327765 VRY327765:VRZ327765 WBU327765:WBV327765 WLQ327765:WLR327765 WVM327765:WVN327765 E393301:F393301 JA393301:JB393301 SW393301:SX393301 ACS393301:ACT393301 AMO393301:AMP393301 AWK393301:AWL393301 BGG393301:BGH393301 BQC393301:BQD393301 BZY393301:BZZ393301 CJU393301:CJV393301 CTQ393301:CTR393301 DDM393301:DDN393301 DNI393301:DNJ393301 DXE393301:DXF393301 EHA393301:EHB393301 EQW393301:EQX393301 FAS393301:FAT393301 FKO393301:FKP393301 FUK393301:FUL393301 GEG393301:GEH393301 GOC393301:GOD393301 GXY393301:GXZ393301 HHU393301:HHV393301 HRQ393301:HRR393301 IBM393301:IBN393301 ILI393301:ILJ393301 IVE393301:IVF393301 JFA393301:JFB393301 JOW393301:JOX393301 JYS393301:JYT393301 KIO393301:KIP393301 KSK393301:KSL393301 LCG393301:LCH393301 LMC393301:LMD393301 LVY393301:LVZ393301 MFU393301:MFV393301 MPQ393301:MPR393301 MZM393301:MZN393301 NJI393301:NJJ393301 NTE393301:NTF393301 ODA393301:ODB393301 OMW393301:OMX393301 OWS393301:OWT393301 PGO393301:PGP393301 PQK393301:PQL393301 QAG393301:QAH393301 QKC393301:QKD393301 QTY393301:QTZ393301 RDU393301:RDV393301 RNQ393301:RNR393301 RXM393301:RXN393301 SHI393301:SHJ393301 SRE393301:SRF393301 TBA393301:TBB393301 TKW393301:TKX393301 TUS393301:TUT393301 UEO393301:UEP393301 UOK393301:UOL393301 UYG393301:UYH393301 VIC393301:VID393301 VRY393301:VRZ393301 WBU393301:WBV393301 WLQ393301:WLR393301 WVM393301:WVN393301 E458837:F458837 JA458837:JB458837 SW458837:SX458837 ACS458837:ACT458837 AMO458837:AMP458837 AWK458837:AWL458837 BGG458837:BGH458837 BQC458837:BQD458837 BZY458837:BZZ458837 CJU458837:CJV458837 CTQ458837:CTR458837 DDM458837:DDN458837 DNI458837:DNJ458837 DXE458837:DXF458837 EHA458837:EHB458837 EQW458837:EQX458837 FAS458837:FAT458837 FKO458837:FKP458837 FUK458837:FUL458837 GEG458837:GEH458837 GOC458837:GOD458837 GXY458837:GXZ458837 HHU458837:HHV458837 HRQ458837:HRR458837 IBM458837:IBN458837 ILI458837:ILJ458837 IVE458837:IVF458837 JFA458837:JFB458837 JOW458837:JOX458837 JYS458837:JYT458837 KIO458837:KIP458837 KSK458837:KSL458837 LCG458837:LCH458837 LMC458837:LMD458837 LVY458837:LVZ458837 MFU458837:MFV458837 MPQ458837:MPR458837 MZM458837:MZN458837 NJI458837:NJJ458837 NTE458837:NTF458837 ODA458837:ODB458837 OMW458837:OMX458837 OWS458837:OWT458837 PGO458837:PGP458837 PQK458837:PQL458837 QAG458837:QAH458837 QKC458837:QKD458837 QTY458837:QTZ458837 RDU458837:RDV458837 RNQ458837:RNR458837 RXM458837:RXN458837 SHI458837:SHJ458837 SRE458837:SRF458837 TBA458837:TBB458837 TKW458837:TKX458837 TUS458837:TUT458837 UEO458837:UEP458837 UOK458837:UOL458837 UYG458837:UYH458837 VIC458837:VID458837 VRY458837:VRZ458837 WBU458837:WBV458837 WLQ458837:WLR458837 WVM458837:WVN458837 E524373:F524373 JA524373:JB524373 SW524373:SX524373 ACS524373:ACT524373 AMO524373:AMP524373 AWK524373:AWL524373 BGG524373:BGH524373 BQC524373:BQD524373 BZY524373:BZZ524373 CJU524373:CJV524373 CTQ524373:CTR524373 DDM524373:DDN524373 DNI524373:DNJ524373 DXE524373:DXF524373 EHA524373:EHB524373 EQW524373:EQX524373 FAS524373:FAT524373 FKO524373:FKP524373 FUK524373:FUL524373 GEG524373:GEH524373 GOC524373:GOD524373 GXY524373:GXZ524373 HHU524373:HHV524373 HRQ524373:HRR524373 IBM524373:IBN524373 ILI524373:ILJ524373 IVE524373:IVF524373 JFA524373:JFB524373 JOW524373:JOX524373 JYS524373:JYT524373 KIO524373:KIP524373 KSK524373:KSL524373 LCG524373:LCH524373 LMC524373:LMD524373 LVY524373:LVZ524373 MFU524373:MFV524373 MPQ524373:MPR524373 MZM524373:MZN524373 NJI524373:NJJ524373 NTE524373:NTF524373 ODA524373:ODB524373 OMW524373:OMX524373 OWS524373:OWT524373 PGO524373:PGP524373 PQK524373:PQL524373 QAG524373:QAH524373 QKC524373:QKD524373 QTY524373:QTZ524373 RDU524373:RDV524373 RNQ524373:RNR524373 RXM524373:RXN524373 SHI524373:SHJ524373 SRE524373:SRF524373 TBA524373:TBB524373 TKW524373:TKX524373 TUS524373:TUT524373 UEO524373:UEP524373 UOK524373:UOL524373 UYG524373:UYH524373 VIC524373:VID524373 VRY524373:VRZ524373 WBU524373:WBV524373 WLQ524373:WLR524373 WVM524373:WVN524373 E589909:F589909 JA589909:JB589909 SW589909:SX589909 ACS589909:ACT589909 AMO589909:AMP589909 AWK589909:AWL589909 BGG589909:BGH589909 BQC589909:BQD589909 BZY589909:BZZ589909 CJU589909:CJV589909 CTQ589909:CTR589909 DDM589909:DDN589909 DNI589909:DNJ589909 DXE589909:DXF589909 EHA589909:EHB589909 EQW589909:EQX589909 FAS589909:FAT589909 FKO589909:FKP589909 FUK589909:FUL589909 GEG589909:GEH589909 GOC589909:GOD589909 GXY589909:GXZ589909 HHU589909:HHV589909 HRQ589909:HRR589909 IBM589909:IBN589909 ILI589909:ILJ589909 IVE589909:IVF589909 JFA589909:JFB589909 JOW589909:JOX589909 JYS589909:JYT589909 KIO589909:KIP589909 KSK589909:KSL589909 LCG589909:LCH589909 LMC589909:LMD589909 LVY589909:LVZ589909 MFU589909:MFV589909 MPQ589909:MPR589909 MZM589909:MZN589909 NJI589909:NJJ589909 NTE589909:NTF589909 ODA589909:ODB589909 OMW589909:OMX589909 OWS589909:OWT589909 PGO589909:PGP589909 PQK589909:PQL589909 QAG589909:QAH589909 QKC589909:QKD589909 QTY589909:QTZ589909 RDU589909:RDV589909 RNQ589909:RNR589909 RXM589909:RXN589909 SHI589909:SHJ589909 SRE589909:SRF589909 TBA589909:TBB589909 TKW589909:TKX589909 TUS589909:TUT589909 UEO589909:UEP589909 UOK589909:UOL589909 UYG589909:UYH589909 VIC589909:VID589909 VRY589909:VRZ589909 WBU589909:WBV589909 WLQ589909:WLR589909 WVM589909:WVN589909 E655445:F655445 JA655445:JB655445 SW655445:SX655445 ACS655445:ACT655445 AMO655445:AMP655445 AWK655445:AWL655445 BGG655445:BGH655445 BQC655445:BQD655445 BZY655445:BZZ655445 CJU655445:CJV655445 CTQ655445:CTR655445 DDM655445:DDN655445 DNI655445:DNJ655445 DXE655445:DXF655445 EHA655445:EHB655445 EQW655445:EQX655445 FAS655445:FAT655445 FKO655445:FKP655445 FUK655445:FUL655445 GEG655445:GEH655445 GOC655445:GOD655445 GXY655445:GXZ655445 HHU655445:HHV655445 HRQ655445:HRR655445 IBM655445:IBN655445 ILI655445:ILJ655445 IVE655445:IVF655445 JFA655445:JFB655445 JOW655445:JOX655445 JYS655445:JYT655445 KIO655445:KIP655445 KSK655445:KSL655445 LCG655445:LCH655445 LMC655445:LMD655445 LVY655445:LVZ655445 MFU655445:MFV655445 MPQ655445:MPR655445 MZM655445:MZN655445 NJI655445:NJJ655445 NTE655445:NTF655445 ODA655445:ODB655445 OMW655445:OMX655445 OWS655445:OWT655445 PGO655445:PGP655445 PQK655445:PQL655445 QAG655445:QAH655445 QKC655445:QKD655445 QTY655445:QTZ655445 RDU655445:RDV655445 RNQ655445:RNR655445 RXM655445:RXN655445 SHI655445:SHJ655445 SRE655445:SRF655445 TBA655445:TBB655445 TKW655445:TKX655445 TUS655445:TUT655445 UEO655445:UEP655445 UOK655445:UOL655445 UYG655445:UYH655445 VIC655445:VID655445 VRY655445:VRZ655445 WBU655445:WBV655445 WLQ655445:WLR655445 WVM655445:WVN655445 E720981:F720981 JA720981:JB720981 SW720981:SX720981 ACS720981:ACT720981 AMO720981:AMP720981 AWK720981:AWL720981 BGG720981:BGH720981 BQC720981:BQD720981 BZY720981:BZZ720981 CJU720981:CJV720981 CTQ720981:CTR720981 DDM720981:DDN720981 DNI720981:DNJ720981 DXE720981:DXF720981 EHA720981:EHB720981 EQW720981:EQX720981 FAS720981:FAT720981 FKO720981:FKP720981 FUK720981:FUL720981 GEG720981:GEH720981 GOC720981:GOD720981 GXY720981:GXZ720981 HHU720981:HHV720981 HRQ720981:HRR720981 IBM720981:IBN720981 ILI720981:ILJ720981 IVE720981:IVF720981 JFA720981:JFB720981 JOW720981:JOX720981 JYS720981:JYT720981 KIO720981:KIP720981 KSK720981:KSL720981 LCG720981:LCH720981 LMC720981:LMD720981 LVY720981:LVZ720981 MFU720981:MFV720981 MPQ720981:MPR720981 MZM720981:MZN720981 NJI720981:NJJ720981 NTE720981:NTF720981 ODA720981:ODB720981 OMW720981:OMX720981 OWS720981:OWT720981 PGO720981:PGP720981 PQK720981:PQL720981 QAG720981:QAH720981 QKC720981:QKD720981 QTY720981:QTZ720981 RDU720981:RDV720981 RNQ720981:RNR720981 RXM720981:RXN720981 SHI720981:SHJ720981 SRE720981:SRF720981 TBA720981:TBB720981 TKW720981:TKX720981 TUS720981:TUT720981 UEO720981:UEP720981 UOK720981:UOL720981 UYG720981:UYH720981 VIC720981:VID720981 VRY720981:VRZ720981 WBU720981:WBV720981 WLQ720981:WLR720981 WVM720981:WVN720981 E786517:F786517 JA786517:JB786517 SW786517:SX786517 ACS786517:ACT786517 AMO786517:AMP786517 AWK786517:AWL786517 BGG786517:BGH786517 BQC786517:BQD786517 BZY786517:BZZ786517 CJU786517:CJV786517 CTQ786517:CTR786517 DDM786517:DDN786517 DNI786517:DNJ786517 DXE786517:DXF786517 EHA786517:EHB786517 EQW786517:EQX786517 FAS786517:FAT786517 FKO786517:FKP786517 FUK786517:FUL786517 GEG786517:GEH786517 GOC786517:GOD786517 GXY786517:GXZ786517 HHU786517:HHV786517 HRQ786517:HRR786517 IBM786517:IBN786517 ILI786517:ILJ786517 IVE786517:IVF786517 JFA786517:JFB786517 JOW786517:JOX786517 JYS786517:JYT786517 KIO786517:KIP786517 KSK786517:KSL786517 LCG786517:LCH786517 LMC786517:LMD786517 LVY786517:LVZ786517 MFU786517:MFV786517 MPQ786517:MPR786517 MZM786517:MZN786517 NJI786517:NJJ786517 NTE786517:NTF786517 ODA786517:ODB786517 OMW786517:OMX786517 OWS786517:OWT786517 PGO786517:PGP786517 PQK786517:PQL786517 QAG786517:QAH786517 QKC786517:QKD786517 QTY786517:QTZ786517 RDU786517:RDV786517 RNQ786517:RNR786517 RXM786517:RXN786517 SHI786517:SHJ786517 SRE786517:SRF786517 TBA786517:TBB786517 TKW786517:TKX786517 TUS786517:TUT786517 UEO786517:UEP786517 UOK786517:UOL786517 UYG786517:UYH786517 VIC786517:VID786517 VRY786517:VRZ786517 WBU786517:WBV786517 WLQ786517:WLR786517 WVM786517:WVN786517 E852053:F852053 JA852053:JB852053 SW852053:SX852053 ACS852053:ACT852053 AMO852053:AMP852053 AWK852053:AWL852053 BGG852053:BGH852053 BQC852053:BQD852053 BZY852053:BZZ852053 CJU852053:CJV852053 CTQ852053:CTR852053 DDM852053:DDN852053 DNI852053:DNJ852053 DXE852053:DXF852053 EHA852053:EHB852053 EQW852053:EQX852053 FAS852053:FAT852053 FKO852053:FKP852053 FUK852053:FUL852053 GEG852053:GEH852053 GOC852053:GOD852053 GXY852053:GXZ852053 HHU852053:HHV852053 HRQ852053:HRR852053 IBM852053:IBN852053 ILI852053:ILJ852053 IVE852053:IVF852053 JFA852053:JFB852053 JOW852053:JOX852053 JYS852053:JYT852053 KIO852053:KIP852053 KSK852053:KSL852053 LCG852053:LCH852053 LMC852053:LMD852053 LVY852053:LVZ852053 MFU852053:MFV852053 MPQ852053:MPR852053 MZM852053:MZN852053 NJI852053:NJJ852053 NTE852053:NTF852053 ODA852053:ODB852053 OMW852053:OMX852053 OWS852053:OWT852053 PGO852053:PGP852053 PQK852053:PQL852053 QAG852053:QAH852053 QKC852053:QKD852053 QTY852053:QTZ852053 RDU852053:RDV852053 RNQ852053:RNR852053 RXM852053:RXN852053 SHI852053:SHJ852053 SRE852053:SRF852053 TBA852053:TBB852053 TKW852053:TKX852053 TUS852053:TUT852053 UEO852053:UEP852053 UOK852053:UOL852053 UYG852053:UYH852053 VIC852053:VID852053 VRY852053:VRZ852053 WBU852053:WBV852053 WLQ852053:WLR852053 WVM852053:WVN852053 E917589:F917589 JA917589:JB917589 SW917589:SX917589 ACS917589:ACT917589 AMO917589:AMP917589 AWK917589:AWL917589 BGG917589:BGH917589 BQC917589:BQD917589 BZY917589:BZZ917589 CJU917589:CJV917589 CTQ917589:CTR917589 DDM917589:DDN917589 DNI917589:DNJ917589 DXE917589:DXF917589 EHA917589:EHB917589 EQW917589:EQX917589 FAS917589:FAT917589 FKO917589:FKP917589 FUK917589:FUL917589 GEG917589:GEH917589 GOC917589:GOD917589 GXY917589:GXZ917589 HHU917589:HHV917589 HRQ917589:HRR917589 IBM917589:IBN917589 ILI917589:ILJ917589 IVE917589:IVF917589 JFA917589:JFB917589 JOW917589:JOX917589 JYS917589:JYT917589 KIO917589:KIP917589 KSK917589:KSL917589 LCG917589:LCH917589 LMC917589:LMD917589 LVY917589:LVZ917589 MFU917589:MFV917589 MPQ917589:MPR917589 MZM917589:MZN917589 NJI917589:NJJ917589 NTE917589:NTF917589 ODA917589:ODB917589 OMW917589:OMX917589 OWS917589:OWT917589 PGO917589:PGP917589 PQK917589:PQL917589 QAG917589:QAH917589 QKC917589:QKD917589 QTY917589:QTZ917589 RDU917589:RDV917589 RNQ917589:RNR917589 RXM917589:RXN917589 SHI917589:SHJ917589 SRE917589:SRF917589 TBA917589:TBB917589 TKW917589:TKX917589 TUS917589:TUT917589 UEO917589:UEP917589 UOK917589:UOL917589 UYG917589:UYH917589 VIC917589:VID917589 VRY917589:VRZ917589 WBU917589:WBV917589 WLQ917589:WLR917589 WVM917589:WVN917589 E983125:F983125 JA983125:JB983125 SW983125:SX983125 ACS983125:ACT983125 AMO983125:AMP983125 AWK983125:AWL983125 BGG983125:BGH983125 BQC983125:BQD983125 BZY983125:BZZ983125 CJU983125:CJV983125 CTQ983125:CTR983125 DDM983125:DDN983125 DNI983125:DNJ983125 DXE983125:DXF983125 EHA983125:EHB983125 EQW983125:EQX983125 FAS983125:FAT983125 FKO983125:FKP983125 FUK983125:FUL983125 GEG983125:GEH983125 GOC983125:GOD983125 GXY983125:GXZ983125 HHU983125:HHV983125 HRQ983125:HRR983125 IBM983125:IBN983125 ILI983125:ILJ983125 IVE983125:IVF983125 JFA983125:JFB983125 JOW983125:JOX983125 JYS983125:JYT983125 KIO983125:KIP983125 KSK983125:KSL983125 LCG983125:LCH983125 LMC983125:LMD983125 LVY983125:LVZ983125 MFU983125:MFV983125 MPQ983125:MPR983125 MZM983125:MZN983125 NJI983125:NJJ983125 NTE983125:NTF983125 ODA983125:ODB983125 OMW983125:OMX983125 OWS983125:OWT983125 PGO983125:PGP983125 PQK983125:PQL983125 QAG983125:QAH983125 QKC983125:QKD983125 QTY983125:QTZ983125 RDU983125:RDV983125 RNQ983125:RNR983125 RXM983125:RXN983125 SHI983125:SHJ983125 SRE983125:SRF983125 TBA983125:TBB983125 TKW983125:TKX983125 TUS983125:TUT983125 UEO983125:UEP983125 UOK983125:UOL983125 UYG983125:UYH983125 VIC983125:VID983125 VRY983125:VRZ983125 WBU983125:WBV983125 WLQ983125:WLR983125 WVM983125:WVN983125 G71 JC71 SY71 ACU71 AMQ71 AWM71 BGI71 BQE71 CAA71 CJW71 CTS71 DDO71 DNK71 DXG71 EHC71 EQY71 FAU71 FKQ71 FUM71 GEI71 GOE71 GYA71 HHW71 HRS71 IBO71 ILK71 IVG71 JFC71 JOY71 JYU71 KIQ71 KSM71 LCI71 LME71 LWA71 MFW71 MPS71 MZO71 NJK71 NTG71 ODC71 OMY71 OWU71 PGQ71 PQM71 QAI71 QKE71 QUA71 RDW71 RNS71 RXO71 SHK71 SRG71 TBC71 TKY71 TUU71 UEQ71 UOM71 UYI71 VIE71 VSA71 WBW71 WLS71 WVO71 G65612 JC65612 SY65612 ACU65612 AMQ65612 AWM65612 BGI65612 BQE65612 CAA65612 CJW65612 CTS65612 DDO65612 DNK65612 DXG65612 EHC65612 EQY65612 FAU65612 FKQ65612 FUM65612 GEI65612 GOE65612 GYA65612 HHW65612 HRS65612 IBO65612 ILK65612 IVG65612 JFC65612 JOY65612 JYU65612 KIQ65612 KSM65612 LCI65612 LME65612 LWA65612 MFW65612 MPS65612 MZO65612 NJK65612 NTG65612 ODC65612 OMY65612 OWU65612 PGQ65612 PQM65612 QAI65612 QKE65612 QUA65612 RDW65612 RNS65612 RXO65612 SHK65612 SRG65612 TBC65612 TKY65612 TUU65612 UEQ65612 UOM65612 UYI65612 VIE65612 VSA65612 WBW65612 WLS65612 WVO65612 G131148 JC131148 SY131148 ACU131148 AMQ131148 AWM131148 BGI131148 BQE131148 CAA131148 CJW131148 CTS131148 DDO131148 DNK131148 DXG131148 EHC131148 EQY131148 FAU131148 FKQ131148 FUM131148 GEI131148 GOE131148 GYA131148 HHW131148 HRS131148 IBO131148 ILK131148 IVG131148 JFC131148 JOY131148 JYU131148 KIQ131148 KSM131148 LCI131148 LME131148 LWA131148 MFW131148 MPS131148 MZO131148 NJK131148 NTG131148 ODC131148 OMY131148 OWU131148 PGQ131148 PQM131148 QAI131148 QKE131148 QUA131148 RDW131148 RNS131148 RXO131148 SHK131148 SRG131148 TBC131148 TKY131148 TUU131148 UEQ131148 UOM131148 UYI131148 VIE131148 VSA131148 WBW131148 WLS131148 WVO131148 G196684 JC196684 SY196684 ACU196684 AMQ196684 AWM196684 BGI196684 BQE196684 CAA196684 CJW196684 CTS196684 DDO196684 DNK196684 DXG196684 EHC196684 EQY196684 FAU196684 FKQ196684 FUM196684 GEI196684 GOE196684 GYA196684 HHW196684 HRS196684 IBO196684 ILK196684 IVG196684 JFC196684 JOY196684 JYU196684 KIQ196684 KSM196684 LCI196684 LME196684 LWA196684 MFW196684 MPS196684 MZO196684 NJK196684 NTG196684 ODC196684 OMY196684 OWU196684 PGQ196684 PQM196684 QAI196684 QKE196684 QUA196684 RDW196684 RNS196684 RXO196684 SHK196684 SRG196684 TBC196684 TKY196684 TUU196684 UEQ196684 UOM196684 UYI196684 VIE196684 VSA196684 WBW196684 WLS196684 WVO196684 G262220 JC262220 SY262220 ACU262220 AMQ262220 AWM262220 BGI262220 BQE262220 CAA262220 CJW262220 CTS262220 DDO262220 DNK262220 DXG262220 EHC262220 EQY262220 FAU262220 FKQ262220 FUM262220 GEI262220 GOE262220 GYA262220 HHW262220 HRS262220 IBO262220 ILK262220 IVG262220 JFC262220 JOY262220 JYU262220 KIQ262220 KSM262220 LCI262220 LME262220 LWA262220 MFW262220 MPS262220 MZO262220 NJK262220 NTG262220 ODC262220 OMY262220 OWU262220 PGQ262220 PQM262220 QAI262220 QKE262220 QUA262220 RDW262220 RNS262220 RXO262220 SHK262220 SRG262220 TBC262220 TKY262220 TUU262220 UEQ262220 UOM262220 UYI262220 VIE262220 VSA262220 WBW262220 WLS262220 WVO262220 G327756 JC327756 SY327756 ACU327756 AMQ327756 AWM327756 BGI327756 BQE327756 CAA327756 CJW327756 CTS327756 DDO327756 DNK327756 DXG327756 EHC327756 EQY327756 FAU327756 FKQ327756 FUM327756 GEI327756 GOE327756 GYA327756 HHW327756 HRS327756 IBO327756 ILK327756 IVG327756 JFC327756 JOY327756 JYU327756 KIQ327756 KSM327756 LCI327756 LME327756 LWA327756 MFW327756 MPS327756 MZO327756 NJK327756 NTG327756 ODC327756 OMY327756 OWU327756 PGQ327756 PQM327756 QAI327756 QKE327756 QUA327756 RDW327756 RNS327756 RXO327756 SHK327756 SRG327756 TBC327756 TKY327756 TUU327756 UEQ327756 UOM327756 UYI327756 VIE327756 VSA327756 WBW327756 WLS327756 WVO327756 G393292 JC393292 SY393292 ACU393292 AMQ393292 AWM393292 BGI393292 BQE393292 CAA393292 CJW393292 CTS393292 DDO393292 DNK393292 DXG393292 EHC393292 EQY393292 FAU393292 FKQ393292 FUM393292 GEI393292 GOE393292 GYA393292 HHW393292 HRS393292 IBO393292 ILK393292 IVG393292 JFC393292 JOY393292 JYU393292 KIQ393292 KSM393292 LCI393292 LME393292 LWA393292 MFW393292 MPS393292 MZO393292 NJK393292 NTG393292 ODC393292 OMY393292 OWU393292 PGQ393292 PQM393292 QAI393292 QKE393292 QUA393292 RDW393292 RNS393292 RXO393292 SHK393292 SRG393292 TBC393292 TKY393292 TUU393292 UEQ393292 UOM393292 UYI393292 VIE393292 VSA393292 WBW393292 WLS393292 WVO393292 G458828 JC458828 SY458828 ACU458828 AMQ458828 AWM458828 BGI458828 BQE458828 CAA458828 CJW458828 CTS458828 DDO458828 DNK458828 DXG458828 EHC458828 EQY458828 FAU458828 FKQ458828 FUM458828 GEI458828 GOE458828 GYA458828 HHW458828 HRS458828 IBO458828 ILK458828 IVG458828 JFC458828 JOY458828 JYU458828 KIQ458828 KSM458828 LCI458828 LME458828 LWA458828 MFW458828 MPS458828 MZO458828 NJK458828 NTG458828 ODC458828 OMY458828 OWU458828 PGQ458828 PQM458828 QAI458828 QKE458828 QUA458828 RDW458828 RNS458828 RXO458828 SHK458828 SRG458828 TBC458828 TKY458828 TUU458828 UEQ458828 UOM458828 UYI458828 VIE458828 VSA458828 WBW458828 WLS458828 WVO458828 G524364 JC524364 SY524364 ACU524364 AMQ524364 AWM524364 BGI524364 BQE524364 CAA524364 CJW524364 CTS524364 DDO524364 DNK524364 DXG524364 EHC524364 EQY524364 FAU524364 FKQ524364 FUM524364 GEI524364 GOE524364 GYA524364 HHW524364 HRS524364 IBO524364 ILK524364 IVG524364 JFC524364 JOY524364 JYU524364 KIQ524364 KSM524364 LCI524364 LME524364 LWA524364 MFW524364 MPS524364 MZO524364 NJK524364 NTG524364 ODC524364 OMY524364 OWU524364 PGQ524364 PQM524364 QAI524364 QKE524364 QUA524364 RDW524364 RNS524364 RXO524364 SHK524364 SRG524364 TBC524364 TKY524364 TUU524364 UEQ524364 UOM524364 UYI524364 VIE524364 VSA524364 WBW524364 WLS524364 WVO524364 G589900 JC589900 SY589900 ACU589900 AMQ589900 AWM589900 BGI589900 BQE589900 CAA589900 CJW589900 CTS589900 DDO589900 DNK589900 DXG589900 EHC589900 EQY589900 FAU589900 FKQ589900 FUM589900 GEI589900 GOE589900 GYA589900 HHW589900 HRS589900 IBO589900 ILK589900 IVG589900 JFC589900 JOY589900 JYU589900 KIQ589900 KSM589900 LCI589900 LME589900 LWA589900 MFW589900 MPS589900 MZO589900 NJK589900 NTG589900 ODC589900 OMY589900 OWU589900 PGQ589900 PQM589900 QAI589900 QKE589900 QUA589900 RDW589900 RNS589900 RXO589900 SHK589900 SRG589900 TBC589900 TKY589900 TUU589900 UEQ589900 UOM589900 UYI589900 VIE589900 VSA589900 WBW589900 WLS589900 WVO589900 G655436 JC655436 SY655436 ACU655436 AMQ655436 AWM655436 BGI655436 BQE655436 CAA655436 CJW655436 CTS655436 DDO655436 DNK655436 DXG655436 EHC655436 EQY655436 FAU655436 FKQ655436 FUM655436 GEI655436 GOE655436 GYA655436 HHW655436 HRS655436 IBO655436 ILK655436 IVG655436 JFC655436 JOY655436 JYU655436 KIQ655436 KSM655436 LCI655436 LME655436 LWA655436 MFW655436 MPS655436 MZO655436 NJK655436 NTG655436 ODC655436 OMY655436 OWU655436 PGQ655436 PQM655436 QAI655436 QKE655436 QUA655436 RDW655436 RNS655436 RXO655436 SHK655436 SRG655436 TBC655436 TKY655436 TUU655436 UEQ655436 UOM655436 UYI655436 VIE655436 VSA655436 WBW655436 WLS655436 WVO655436 G720972 JC720972 SY720972 ACU720972 AMQ720972 AWM720972 BGI720972 BQE720972 CAA720972 CJW720972 CTS720972 DDO720972 DNK720972 DXG720972 EHC720972 EQY720972 FAU720972 FKQ720972 FUM720972 GEI720972 GOE720972 GYA720972 HHW720972 HRS720972 IBO720972 ILK720972 IVG720972 JFC720972 JOY720972 JYU720972 KIQ720972 KSM720972 LCI720972 LME720972 LWA720972 MFW720972 MPS720972 MZO720972 NJK720972 NTG720972 ODC720972 OMY720972 OWU720972 PGQ720972 PQM720972 QAI720972 QKE720972 QUA720972 RDW720972 RNS720972 RXO720972 SHK720972 SRG720972 TBC720972 TKY720972 TUU720972 UEQ720972 UOM720972 UYI720972 VIE720972 VSA720972 WBW720972 WLS720972 WVO720972 G786508 JC786508 SY786508 ACU786508 AMQ786508 AWM786508 BGI786508 BQE786508 CAA786508 CJW786508 CTS786508 DDO786508 DNK786508 DXG786508 EHC786508 EQY786508 FAU786508 FKQ786508 FUM786508 GEI786508 GOE786508 GYA786508 HHW786508 HRS786508 IBO786508 ILK786508 IVG786508 JFC786508 JOY786508 JYU786508 KIQ786508 KSM786508 LCI786508 LME786508 LWA786508 MFW786508 MPS786508 MZO786508 NJK786508 NTG786508 ODC786508 OMY786508 OWU786508 PGQ786508 PQM786508 QAI786508 QKE786508 QUA786508 RDW786508 RNS786508 RXO786508 SHK786508 SRG786508 TBC786508 TKY786508 TUU786508 UEQ786508 UOM786508 UYI786508 VIE786508 VSA786508 WBW786508 WLS786508 WVO786508 G852044 JC852044 SY852044 ACU852044 AMQ852044 AWM852044 BGI852044 BQE852044 CAA852044 CJW852044 CTS852044 DDO852044 DNK852044 DXG852044 EHC852044 EQY852044 FAU852044 FKQ852044 FUM852044 GEI852044 GOE852044 GYA852044 HHW852044 HRS852044 IBO852044 ILK852044 IVG852044 JFC852044 JOY852044 JYU852044 KIQ852044 KSM852044 LCI852044 LME852044 LWA852044 MFW852044 MPS852044 MZO852044 NJK852044 NTG852044 ODC852044 OMY852044 OWU852044 PGQ852044 PQM852044 QAI852044 QKE852044 QUA852044 RDW852044 RNS852044 RXO852044 SHK852044 SRG852044 TBC852044 TKY852044 TUU852044 UEQ852044 UOM852044 UYI852044 VIE852044 VSA852044 WBW852044 WLS852044 WVO852044 G917580 JC917580 SY917580 ACU917580 AMQ917580 AWM917580 BGI917580 BQE917580 CAA917580 CJW917580 CTS917580 DDO917580 DNK917580 DXG917580 EHC917580 EQY917580 FAU917580 FKQ917580 FUM917580 GEI917580 GOE917580 GYA917580 HHW917580 HRS917580 IBO917580 ILK917580 IVG917580 JFC917580 JOY917580 JYU917580 KIQ917580 KSM917580 LCI917580 LME917580 LWA917580 MFW917580 MPS917580 MZO917580 NJK917580 NTG917580 ODC917580 OMY917580 OWU917580 PGQ917580 PQM917580 QAI917580 QKE917580 QUA917580 RDW917580 RNS917580 RXO917580 SHK917580 SRG917580 TBC917580 TKY917580 TUU917580 UEQ917580 UOM917580 UYI917580 VIE917580 VSA917580 WBW917580 WLS917580 WVO917580 G983116 JC983116 SY983116 ACU983116 AMQ983116 AWM983116 BGI983116 BQE983116 CAA983116 CJW983116 CTS983116 DDO983116 DNK983116 DXG983116 EHC983116 EQY983116 FAU983116 FKQ983116 FUM983116 GEI983116 GOE983116 GYA983116 HHW983116 HRS983116 IBO983116 ILK983116 IVG983116 JFC983116 JOY983116 JYU983116 KIQ983116 KSM983116 LCI983116 LME983116 LWA983116 MFW983116 MPS983116 MZO983116 NJK983116 NTG983116 ODC983116 OMY983116 OWU983116 PGQ983116 PQM983116 QAI983116 QKE983116 QUA983116 RDW983116 RNS983116 RXO983116 SHK983116 SRG983116 TBC983116 TKY983116 TUU983116 UEQ983116 UOM983116 UYI983116 VIE983116 VSA983116 WBW983116 WLS983116 WVO983116 N68 JC87 SY87 ACU87 AMQ87 AWM87 BGI87 BQE87 CAA87 CJW87 CTS87 DDO87 DNK87 DXG87 EHC87 EQY87 FAU87 FKQ87 FUM87 GEI87 GOE87 GYA87 HHW87 HRS87 IBO87 ILK87 IVG87 JFC87 JOY87 JYU87 KIQ87 KSM87 LCI87 LME87 LWA87 MFW87 MPS87 MZO87 NJK87 NTG87 ODC87 OMY87 OWU87 PGQ87 PQM87 QAI87 QKE87 QUA87 RDW87 RNS87 RXO87 SHK87 SRG87 TBC87 TKY87 TUU87 UEQ87 UOM87 UYI87 VIE87 VSA87 WBW87 WLS87 WVO87 G65627 JC65627 SY65627 ACU65627 AMQ65627 AWM65627 BGI65627 BQE65627 CAA65627 CJW65627 CTS65627 DDO65627 DNK65627 DXG65627 EHC65627 EQY65627 FAU65627 FKQ65627 FUM65627 GEI65627 GOE65627 GYA65627 HHW65627 HRS65627 IBO65627 ILK65627 IVG65627 JFC65627 JOY65627 JYU65627 KIQ65627 KSM65627 LCI65627 LME65627 LWA65627 MFW65627 MPS65627 MZO65627 NJK65627 NTG65627 ODC65627 OMY65627 OWU65627 PGQ65627 PQM65627 QAI65627 QKE65627 QUA65627 RDW65627 RNS65627 RXO65627 SHK65627 SRG65627 TBC65627 TKY65627 TUU65627 UEQ65627 UOM65627 UYI65627 VIE65627 VSA65627 WBW65627 WLS65627 WVO65627 G131163 JC131163 SY131163 ACU131163 AMQ131163 AWM131163 BGI131163 BQE131163 CAA131163 CJW131163 CTS131163 DDO131163 DNK131163 DXG131163 EHC131163 EQY131163 FAU131163 FKQ131163 FUM131163 GEI131163 GOE131163 GYA131163 HHW131163 HRS131163 IBO131163 ILK131163 IVG131163 JFC131163 JOY131163 JYU131163 KIQ131163 KSM131163 LCI131163 LME131163 LWA131163 MFW131163 MPS131163 MZO131163 NJK131163 NTG131163 ODC131163 OMY131163 OWU131163 PGQ131163 PQM131163 QAI131163 QKE131163 QUA131163 RDW131163 RNS131163 RXO131163 SHK131163 SRG131163 TBC131163 TKY131163 TUU131163 UEQ131163 UOM131163 UYI131163 VIE131163 VSA131163 WBW131163 WLS131163 WVO131163 G196699 JC196699 SY196699 ACU196699 AMQ196699 AWM196699 BGI196699 BQE196699 CAA196699 CJW196699 CTS196699 DDO196699 DNK196699 DXG196699 EHC196699 EQY196699 FAU196699 FKQ196699 FUM196699 GEI196699 GOE196699 GYA196699 HHW196699 HRS196699 IBO196699 ILK196699 IVG196699 JFC196699 JOY196699 JYU196699 KIQ196699 KSM196699 LCI196699 LME196699 LWA196699 MFW196699 MPS196699 MZO196699 NJK196699 NTG196699 ODC196699 OMY196699 OWU196699 PGQ196699 PQM196699 QAI196699 QKE196699 QUA196699 RDW196699 RNS196699 RXO196699 SHK196699 SRG196699 TBC196699 TKY196699 TUU196699 UEQ196699 UOM196699 UYI196699 VIE196699 VSA196699 WBW196699 WLS196699 WVO196699 G262235 JC262235 SY262235 ACU262235 AMQ262235 AWM262235 BGI262235 BQE262235 CAA262235 CJW262235 CTS262235 DDO262235 DNK262235 DXG262235 EHC262235 EQY262235 FAU262235 FKQ262235 FUM262235 GEI262235 GOE262235 GYA262235 HHW262235 HRS262235 IBO262235 ILK262235 IVG262235 JFC262235 JOY262235 JYU262235 KIQ262235 KSM262235 LCI262235 LME262235 LWA262235 MFW262235 MPS262235 MZO262235 NJK262235 NTG262235 ODC262235 OMY262235 OWU262235 PGQ262235 PQM262235 QAI262235 QKE262235 QUA262235 RDW262235 RNS262235 RXO262235 SHK262235 SRG262235 TBC262235 TKY262235 TUU262235 UEQ262235 UOM262235 UYI262235 VIE262235 VSA262235 WBW262235 WLS262235 WVO262235 G327771 JC327771 SY327771 ACU327771 AMQ327771 AWM327771 BGI327771 BQE327771 CAA327771 CJW327771 CTS327771 DDO327771 DNK327771 DXG327771 EHC327771 EQY327771 FAU327771 FKQ327771 FUM327771 GEI327771 GOE327771 GYA327771 HHW327771 HRS327771 IBO327771 ILK327771 IVG327771 JFC327771 JOY327771 JYU327771 KIQ327771 KSM327771 LCI327771 LME327771 LWA327771 MFW327771 MPS327771 MZO327771 NJK327771 NTG327771 ODC327771 OMY327771 OWU327771 PGQ327771 PQM327771 QAI327771 QKE327771 QUA327771 RDW327771 RNS327771 RXO327771 SHK327771 SRG327771 TBC327771 TKY327771 TUU327771 UEQ327771 UOM327771 UYI327771 VIE327771 VSA327771 WBW327771 WLS327771 WVO327771 G393307 JC393307 SY393307 ACU393307 AMQ393307 AWM393307 BGI393307 BQE393307 CAA393307 CJW393307 CTS393307 DDO393307 DNK393307 DXG393307 EHC393307 EQY393307 FAU393307 FKQ393307 FUM393307 GEI393307 GOE393307 GYA393307 HHW393307 HRS393307 IBO393307 ILK393307 IVG393307 JFC393307 JOY393307 JYU393307 KIQ393307 KSM393307 LCI393307 LME393307 LWA393307 MFW393307 MPS393307 MZO393307 NJK393307 NTG393307 ODC393307 OMY393307 OWU393307 PGQ393307 PQM393307 QAI393307 QKE393307 QUA393307 RDW393307 RNS393307 RXO393307 SHK393307 SRG393307 TBC393307 TKY393307 TUU393307 UEQ393307 UOM393307 UYI393307 VIE393307 VSA393307 WBW393307 WLS393307 WVO393307 G458843 JC458843 SY458843 ACU458843 AMQ458843 AWM458843 BGI458843 BQE458843 CAA458843 CJW458843 CTS458843 DDO458843 DNK458843 DXG458843 EHC458843 EQY458843 FAU458843 FKQ458843 FUM458843 GEI458843 GOE458843 GYA458843 HHW458843 HRS458843 IBO458843 ILK458843 IVG458843 JFC458843 JOY458843 JYU458843 KIQ458843 KSM458843 LCI458843 LME458843 LWA458843 MFW458843 MPS458843 MZO458843 NJK458843 NTG458843 ODC458843 OMY458843 OWU458843 PGQ458843 PQM458843 QAI458843 QKE458843 QUA458843 RDW458843 RNS458843 RXO458843 SHK458843 SRG458843 TBC458843 TKY458843 TUU458843 UEQ458843 UOM458843 UYI458843 VIE458843 VSA458843 WBW458843 WLS458843 WVO458843 G524379 JC524379 SY524379 ACU524379 AMQ524379 AWM524379 BGI524379 BQE524379 CAA524379 CJW524379 CTS524379 DDO524379 DNK524379 DXG524379 EHC524379 EQY524379 FAU524379 FKQ524379 FUM524379 GEI524379 GOE524379 GYA524379 HHW524379 HRS524379 IBO524379 ILK524379 IVG524379 JFC524379 JOY524379 JYU524379 KIQ524379 KSM524379 LCI524379 LME524379 LWA524379 MFW524379 MPS524379 MZO524379 NJK524379 NTG524379 ODC524379 OMY524379 OWU524379 PGQ524379 PQM524379 QAI524379 QKE524379 QUA524379 RDW524379 RNS524379 RXO524379 SHK524379 SRG524379 TBC524379 TKY524379 TUU524379 UEQ524379 UOM524379 UYI524379 VIE524379 VSA524379 WBW524379 WLS524379 WVO524379 G589915 JC589915 SY589915 ACU589915 AMQ589915 AWM589915 BGI589915 BQE589915 CAA589915 CJW589915 CTS589915 DDO589915 DNK589915 DXG589915 EHC589915 EQY589915 FAU589915 FKQ589915 FUM589915 GEI589915 GOE589915 GYA589915 HHW589915 HRS589915 IBO589915 ILK589915 IVG589915 JFC589915 JOY589915 JYU589915 KIQ589915 KSM589915 LCI589915 LME589915 LWA589915 MFW589915 MPS589915 MZO589915 NJK589915 NTG589915 ODC589915 OMY589915 OWU589915 PGQ589915 PQM589915 QAI589915 QKE589915 QUA589915 RDW589915 RNS589915 RXO589915 SHK589915 SRG589915 TBC589915 TKY589915 TUU589915 UEQ589915 UOM589915 UYI589915 VIE589915 VSA589915 WBW589915 WLS589915 WVO589915 G655451 JC655451 SY655451 ACU655451 AMQ655451 AWM655451 BGI655451 BQE655451 CAA655451 CJW655451 CTS655451 DDO655451 DNK655451 DXG655451 EHC655451 EQY655451 FAU655451 FKQ655451 FUM655451 GEI655451 GOE655451 GYA655451 HHW655451 HRS655451 IBO655451 ILK655451 IVG655451 JFC655451 JOY655451 JYU655451 KIQ655451 KSM655451 LCI655451 LME655451 LWA655451 MFW655451 MPS655451 MZO655451 NJK655451 NTG655451 ODC655451 OMY655451 OWU655451 PGQ655451 PQM655451 QAI655451 QKE655451 QUA655451 RDW655451 RNS655451 RXO655451 SHK655451 SRG655451 TBC655451 TKY655451 TUU655451 UEQ655451 UOM655451 UYI655451 VIE655451 VSA655451 WBW655451 WLS655451 WVO655451 G720987 JC720987 SY720987 ACU720987 AMQ720987 AWM720987 BGI720987 BQE720987 CAA720987 CJW720987 CTS720987 DDO720987 DNK720987 DXG720987 EHC720987 EQY720987 FAU720987 FKQ720987 FUM720987 GEI720987 GOE720987 GYA720987 HHW720987 HRS720987 IBO720987 ILK720987 IVG720987 JFC720987 JOY720987 JYU720987 KIQ720987 KSM720987 LCI720987 LME720987 LWA720987 MFW720987 MPS720987 MZO720987 NJK720987 NTG720987 ODC720987 OMY720987 OWU720987 PGQ720987 PQM720987 QAI720987 QKE720987 QUA720987 RDW720987 RNS720987 RXO720987 SHK720987 SRG720987 TBC720987 TKY720987 TUU720987 UEQ720987 UOM720987 UYI720987 VIE720987 VSA720987 WBW720987 WLS720987 WVO720987 G786523 JC786523 SY786523 ACU786523 AMQ786523 AWM786523 BGI786523 BQE786523 CAA786523 CJW786523 CTS786523 DDO786523 DNK786523 DXG786523 EHC786523 EQY786523 FAU786523 FKQ786523 FUM786523 GEI786523 GOE786523 GYA786523 HHW786523 HRS786523 IBO786523 ILK786523 IVG786523 JFC786523 JOY786523 JYU786523 KIQ786523 KSM786523 LCI786523 LME786523 LWA786523 MFW786523 MPS786523 MZO786523 NJK786523 NTG786523 ODC786523 OMY786523 OWU786523 PGQ786523 PQM786523 QAI786523 QKE786523 QUA786523 RDW786523 RNS786523 RXO786523 SHK786523 SRG786523 TBC786523 TKY786523 TUU786523 UEQ786523 UOM786523 UYI786523 VIE786523 VSA786523 WBW786523 WLS786523 WVO786523 G852059 JC852059 SY852059 ACU852059 AMQ852059 AWM852059 BGI852059 BQE852059 CAA852059 CJW852059 CTS852059 DDO852059 DNK852059 DXG852059 EHC852059 EQY852059 FAU852059 FKQ852059 FUM852059 GEI852059 GOE852059 GYA852059 HHW852059 HRS852059 IBO852059 ILK852059 IVG852059 JFC852059 JOY852059 JYU852059 KIQ852059 KSM852059 LCI852059 LME852059 LWA852059 MFW852059 MPS852059 MZO852059 NJK852059 NTG852059 ODC852059 OMY852059 OWU852059 PGQ852059 PQM852059 QAI852059 QKE852059 QUA852059 RDW852059 RNS852059 RXO852059 SHK852059 SRG852059 TBC852059 TKY852059 TUU852059 UEQ852059 UOM852059 UYI852059 VIE852059 VSA852059 WBW852059 WLS852059 WVO852059 G917595 JC917595 SY917595 ACU917595 AMQ917595 AWM917595 BGI917595 BQE917595 CAA917595 CJW917595 CTS917595 DDO917595 DNK917595 DXG917595 EHC917595 EQY917595 FAU917595 FKQ917595 FUM917595 GEI917595 GOE917595 GYA917595 HHW917595 HRS917595 IBO917595 ILK917595 IVG917595 JFC917595 JOY917595 JYU917595 KIQ917595 KSM917595 LCI917595 LME917595 LWA917595 MFW917595 MPS917595 MZO917595 NJK917595 NTG917595 ODC917595 OMY917595 OWU917595 PGQ917595 PQM917595 QAI917595 QKE917595 QUA917595 RDW917595 RNS917595 RXO917595 SHK917595 SRG917595 TBC917595 TKY917595 TUU917595 UEQ917595 UOM917595 UYI917595 VIE917595 VSA917595 WBW917595 WLS917595 WVO917595 G983131 JC983131 SY983131 ACU983131 AMQ983131 AWM983131 BGI983131 BQE983131 CAA983131 CJW983131 CTS983131 DDO983131 DNK983131 DXG983131 EHC983131 EQY983131 FAU983131 FKQ983131 FUM983131 GEI983131 GOE983131 GYA983131 HHW983131 HRS983131 IBO983131 ILK983131 IVG983131 JFC983131 JOY983131 JYU983131 KIQ983131 KSM983131 LCI983131 LME983131 LWA983131 MFW983131 MPS983131 MZO983131 NJK983131 NTG983131 ODC983131 OMY983131 OWU983131 PGQ983131 PQM983131 QAI983131 QKE983131 QUA983131 RDW983131 RNS983131 RXO983131 SHK983131 SRG983131 TBC983131 TKY983131 TUU983131 UEQ983131 UOM983131 UYI983131 VIE983131 VSA983131 WBW983131 WLS983131 WVO983131 S80 JO80:JO81 TK80:TK81 ADG80:ADG81 ANC80:ANC81 AWY80:AWY81 BGU80:BGU81 BQQ80:BQQ81 CAM80:CAM81 CKI80:CKI81 CUE80:CUE81 DEA80:DEA81 DNW80:DNW81 DXS80:DXS81 EHO80:EHO81 ERK80:ERK81 FBG80:FBG81 FLC80:FLC81 FUY80:FUY81 GEU80:GEU81 GOQ80:GOQ81 GYM80:GYM81 HII80:HII81 HSE80:HSE81 ICA80:ICA81 ILW80:ILW81 IVS80:IVS81 JFO80:JFO81 JPK80:JPK81 JZG80:JZG81 KJC80:KJC81 KSY80:KSY81 LCU80:LCU81 LMQ80:LMQ81 LWM80:LWM81 MGI80:MGI81 MQE80:MQE81 NAA80:NAA81 NJW80:NJW81 NTS80:NTS81 ODO80:ODO81 ONK80:ONK81 OXG80:OXG81 PHC80:PHC81 PQY80:PQY81 QAU80:QAU81 QKQ80:QKQ81 QUM80:QUM81 REI80:REI81 ROE80:ROE81 RYA80:RYA81 SHW80:SHW81 SRS80:SRS81 TBO80:TBO81 TLK80:TLK81 TVG80:TVG81 UFC80:UFC81 UOY80:UOY81 UYU80:UYU81 VIQ80:VIQ81 VSM80:VSM81 WCI80:WCI81 WME80:WME81 WWA80:WWA81 S65621 JO65621 TK65621 ADG65621 ANC65621 AWY65621 BGU65621 BQQ65621 CAM65621 CKI65621 CUE65621 DEA65621 DNW65621 DXS65621 EHO65621 ERK65621 FBG65621 FLC65621 FUY65621 GEU65621 GOQ65621 GYM65621 HII65621 HSE65621 ICA65621 ILW65621 IVS65621 JFO65621 JPK65621 JZG65621 KJC65621 KSY65621 LCU65621 LMQ65621 LWM65621 MGI65621 MQE65621 NAA65621 NJW65621 NTS65621 ODO65621 ONK65621 OXG65621 PHC65621 PQY65621 QAU65621 QKQ65621 QUM65621 REI65621 ROE65621 RYA65621 SHW65621 SRS65621 TBO65621 TLK65621 TVG65621 UFC65621 UOY65621 UYU65621 VIQ65621 VSM65621 WCI65621 WME65621 WWA65621 S131157 JO131157 TK131157 ADG131157 ANC131157 AWY131157 BGU131157 BQQ131157 CAM131157 CKI131157 CUE131157 DEA131157 DNW131157 DXS131157 EHO131157 ERK131157 FBG131157 FLC131157 FUY131157 GEU131157 GOQ131157 GYM131157 HII131157 HSE131157 ICA131157 ILW131157 IVS131157 JFO131157 JPK131157 JZG131157 KJC131157 KSY131157 LCU131157 LMQ131157 LWM131157 MGI131157 MQE131157 NAA131157 NJW131157 NTS131157 ODO131157 ONK131157 OXG131157 PHC131157 PQY131157 QAU131157 QKQ131157 QUM131157 REI131157 ROE131157 RYA131157 SHW131157 SRS131157 TBO131157 TLK131157 TVG131157 UFC131157 UOY131157 UYU131157 VIQ131157 VSM131157 WCI131157 WME131157 WWA131157 S196693 JO196693 TK196693 ADG196693 ANC196693 AWY196693 BGU196693 BQQ196693 CAM196693 CKI196693 CUE196693 DEA196693 DNW196693 DXS196693 EHO196693 ERK196693 FBG196693 FLC196693 FUY196693 GEU196693 GOQ196693 GYM196693 HII196693 HSE196693 ICA196693 ILW196693 IVS196693 JFO196693 JPK196693 JZG196693 KJC196693 KSY196693 LCU196693 LMQ196693 LWM196693 MGI196693 MQE196693 NAA196693 NJW196693 NTS196693 ODO196693 ONK196693 OXG196693 PHC196693 PQY196693 QAU196693 QKQ196693 QUM196693 REI196693 ROE196693 RYA196693 SHW196693 SRS196693 TBO196693 TLK196693 TVG196693 UFC196693 UOY196693 UYU196693 VIQ196693 VSM196693 WCI196693 WME196693 WWA196693 S262229 JO262229 TK262229 ADG262229 ANC262229 AWY262229 BGU262229 BQQ262229 CAM262229 CKI262229 CUE262229 DEA262229 DNW262229 DXS262229 EHO262229 ERK262229 FBG262229 FLC262229 FUY262229 GEU262229 GOQ262229 GYM262229 HII262229 HSE262229 ICA262229 ILW262229 IVS262229 JFO262229 JPK262229 JZG262229 KJC262229 KSY262229 LCU262229 LMQ262229 LWM262229 MGI262229 MQE262229 NAA262229 NJW262229 NTS262229 ODO262229 ONK262229 OXG262229 PHC262229 PQY262229 QAU262229 QKQ262229 QUM262229 REI262229 ROE262229 RYA262229 SHW262229 SRS262229 TBO262229 TLK262229 TVG262229 UFC262229 UOY262229 UYU262229 VIQ262229 VSM262229 WCI262229 WME262229 WWA262229 S327765 JO327765 TK327765 ADG327765 ANC327765 AWY327765 BGU327765 BQQ327765 CAM327765 CKI327765 CUE327765 DEA327765 DNW327765 DXS327765 EHO327765 ERK327765 FBG327765 FLC327765 FUY327765 GEU327765 GOQ327765 GYM327765 HII327765 HSE327765 ICA327765 ILW327765 IVS327765 JFO327765 JPK327765 JZG327765 KJC327765 KSY327765 LCU327765 LMQ327765 LWM327765 MGI327765 MQE327765 NAA327765 NJW327765 NTS327765 ODO327765 ONK327765 OXG327765 PHC327765 PQY327765 QAU327765 QKQ327765 QUM327765 REI327765 ROE327765 RYA327765 SHW327765 SRS327765 TBO327765 TLK327765 TVG327765 UFC327765 UOY327765 UYU327765 VIQ327765 VSM327765 WCI327765 WME327765 WWA327765 S393301 JO393301 TK393301 ADG393301 ANC393301 AWY393301 BGU393301 BQQ393301 CAM393301 CKI393301 CUE393301 DEA393301 DNW393301 DXS393301 EHO393301 ERK393301 FBG393301 FLC393301 FUY393301 GEU393301 GOQ393301 GYM393301 HII393301 HSE393301 ICA393301 ILW393301 IVS393301 JFO393301 JPK393301 JZG393301 KJC393301 KSY393301 LCU393301 LMQ393301 LWM393301 MGI393301 MQE393301 NAA393301 NJW393301 NTS393301 ODO393301 ONK393301 OXG393301 PHC393301 PQY393301 QAU393301 QKQ393301 QUM393301 REI393301 ROE393301 RYA393301 SHW393301 SRS393301 TBO393301 TLK393301 TVG393301 UFC393301 UOY393301 UYU393301 VIQ393301 VSM393301 WCI393301 WME393301 WWA393301 S458837 JO458837 TK458837 ADG458837 ANC458837 AWY458837 BGU458837 BQQ458837 CAM458837 CKI458837 CUE458837 DEA458837 DNW458837 DXS458837 EHO458837 ERK458837 FBG458837 FLC458837 FUY458837 GEU458837 GOQ458837 GYM458837 HII458837 HSE458837 ICA458837 ILW458837 IVS458837 JFO458837 JPK458837 JZG458837 KJC458837 KSY458837 LCU458837 LMQ458837 LWM458837 MGI458837 MQE458837 NAA458837 NJW458837 NTS458837 ODO458837 ONK458837 OXG458837 PHC458837 PQY458837 QAU458837 QKQ458837 QUM458837 REI458837 ROE458837 RYA458837 SHW458837 SRS458837 TBO458837 TLK458837 TVG458837 UFC458837 UOY458837 UYU458837 VIQ458837 VSM458837 WCI458837 WME458837 WWA458837 S524373 JO524373 TK524373 ADG524373 ANC524373 AWY524373 BGU524373 BQQ524373 CAM524373 CKI524373 CUE524373 DEA524373 DNW524373 DXS524373 EHO524373 ERK524373 FBG524373 FLC524373 FUY524373 GEU524373 GOQ524373 GYM524373 HII524373 HSE524373 ICA524373 ILW524373 IVS524373 JFO524373 JPK524373 JZG524373 KJC524373 KSY524373 LCU524373 LMQ524373 LWM524373 MGI524373 MQE524373 NAA524373 NJW524373 NTS524373 ODO524373 ONK524373 OXG524373 PHC524373 PQY524373 QAU524373 QKQ524373 QUM524373 REI524373 ROE524373 RYA524373 SHW524373 SRS524373 TBO524373 TLK524373 TVG524373 UFC524373 UOY524373 UYU524373 VIQ524373 VSM524373 WCI524373 WME524373 WWA524373 S589909 JO589909 TK589909 ADG589909 ANC589909 AWY589909 BGU589909 BQQ589909 CAM589909 CKI589909 CUE589909 DEA589909 DNW589909 DXS589909 EHO589909 ERK589909 FBG589909 FLC589909 FUY589909 GEU589909 GOQ589909 GYM589909 HII589909 HSE589909 ICA589909 ILW589909 IVS589909 JFO589909 JPK589909 JZG589909 KJC589909 KSY589909 LCU589909 LMQ589909 LWM589909 MGI589909 MQE589909 NAA589909 NJW589909 NTS589909 ODO589909 ONK589909 OXG589909 PHC589909 PQY589909 QAU589909 QKQ589909 QUM589909 REI589909 ROE589909 RYA589909 SHW589909 SRS589909 TBO589909 TLK589909 TVG589909 UFC589909 UOY589909 UYU589909 VIQ589909 VSM589909 WCI589909 WME589909 WWA589909 S655445 JO655445 TK655445 ADG655445 ANC655445 AWY655445 BGU655445 BQQ655445 CAM655445 CKI655445 CUE655445 DEA655445 DNW655445 DXS655445 EHO655445 ERK655445 FBG655445 FLC655445 FUY655445 GEU655445 GOQ655445 GYM655445 HII655445 HSE655445 ICA655445 ILW655445 IVS655445 JFO655445 JPK655445 JZG655445 KJC655445 KSY655445 LCU655445 LMQ655445 LWM655445 MGI655445 MQE655445 NAA655445 NJW655445 NTS655445 ODO655445 ONK655445 OXG655445 PHC655445 PQY655445 QAU655445 QKQ655445 QUM655445 REI655445 ROE655445 RYA655445 SHW655445 SRS655445 TBO655445 TLK655445 TVG655445 UFC655445 UOY655445 UYU655445 VIQ655445 VSM655445 WCI655445 WME655445 WWA655445 S720981 JO720981 TK720981 ADG720981 ANC720981 AWY720981 BGU720981 BQQ720981 CAM720981 CKI720981 CUE720981 DEA720981 DNW720981 DXS720981 EHO720981 ERK720981 FBG720981 FLC720981 FUY720981 GEU720981 GOQ720981 GYM720981 HII720981 HSE720981 ICA720981 ILW720981 IVS720981 JFO720981 JPK720981 JZG720981 KJC720981 KSY720981 LCU720981 LMQ720981 LWM720981 MGI720981 MQE720981 NAA720981 NJW720981 NTS720981 ODO720981 ONK720981 OXG720981 PHC720981 PQY720981 QAU720981 QKQ720981 QUM720981 REI720981 ROE720981 RYA720981 SHW720981 SRS720981 TBO720981 TLK720981 TVG720981 UFC720981 UOY720981 UYU720981 VIQ720981 VSM720981 WCI720981 WME720981 WWA720981 S786517 JO786517 TK786517 ADG786517 ANC786517 AWY786517 BGU786517 BQQ786517 CAM786517 CKI786517 CUE786517 DEA786517 DNW786517 DXS786517 EHO786517 ERK786517 FBG786517 FLC786517 FUY786517 GEU786517 GOQ786517 GYM786517 HII786517 HSE786517 ICA786517 ILW786517 IVS786517 JFO786517 JPK786517 JZG786517 KJC786517 KSY786517 LCU786517 LMQ786517 LWM786517 MGI786517 MQE786517 NAA786517 NJW786517 NTS786517 ODO786517 ONK786517 OXG786517 PHC786517 PQY786517 QAU786517 QKQ786517 QUM786517 REI786517 ROE786517 RYA786517 SHW786517 SRS786517 TBO786517 TLK786517 TVG786517 UFC786517 UOY786517 UYU786517 VIQ786517 VSM786517 WCI786517 WME786517 WWA786517 S852053 JO852053 TK852053 ADG852053 ANC852053 AWY852053 BGU852053 BQQ852053 CAM852053 CKI852053 CUE852053 DEA852053 DNW852053 DXS852053 EHO852053 ERK852053 FBG852053 FLC852053 FUY852053 GEU852053 GOQ852053 GYM852053 HII852053 HSE852053 ICA852053 ILW852053 IVS852053 JFO852053 JPK852053 JZG852053 KJC852053 KSY852053 LCU852053 LMQ852053 LWM852053 MGI852053 MQE852053 NAA852053 NJW852053 NTS852053 ODO852053 ONK852053 OXG852053 PHC852053 PQY852053 QAU852053 QKQ852053 QUM852053 REI852053 ROE852053 RYA852053 SHW852053 SRS852053 TBO852053 TLK852053 TVG852053 UFC852053 UOY852053 UYU852053 VIQ852053 VSM852053 WCI852053 WME852053 WWA852053 S917589 JO917589 TK917589 ADG917589 ANC917589 AWY917589 BGU917589 BQQ917589 CAM917589 CKI917589 CUE917589 DEA917589 DNW917589 DXS917589 EHO917589 ERK917589 FBG917589 FLC917589 FUY917589 GEU917589 GOQ917589 GYM917589 HII917589 HSE917589 ICA917589 ILW917589 IVS917589 JFO917589 JPK917589 JZG917589 KJC917589 KSY917589 LCU917589 LMQ917589 LWM917589 MGI917589 MQE917589 NAA917589 NJW917589 NTS917589 ODO917589 ONK917589 OXG917589 PHC917589 PQY917589 QAU917589 QKQ917589 QUM917589 REI917589 ROE917589 RYA917589 SHW917589 SRS917589 TBO917589 TLK917589 TVG917589 UFC917589 UOY917589 UYU917589 VIQ917589 VSM917589 WCI917589 WME917589 WWA917589 S983125 JO983125 TK983125 ADG983125 ANC983125 AWY983125 BGU983125 BQQ983125 CAM983125 CKI983125 CUE983125 DEA983125 DNW983125 DXS983125 EHO983125 ERK983125 FBG983125 FLC983125 FUY983125 GEU983125 GOQ983125 GYM983125 HII983125 HSE983125 ICA983125 ILW983125 IVS983125 JFO983125 JPK983125 JZG983125 KJC983125 KSY983125 LCU983125 LMQ983125 LWM983125 MGI983125 MQE983125 NAA983125 NJW983125 NTS983125 ODO983125 ONK983125 OXG983125 PHC983125 PQY983125 QAU983125 QKQ983125 QUM983125 REI983125 ROE983125 RYA983125 SHW983125 SRS983125 TBO983125 TLK983125 TVG983125 UFC983125 UOY983125 UYU983125 VIQ983125 VSM983125 WCI983125 WME983125 WWA983125 O77:Y79 JK77:JU79 TG77:TQ79 ADC77:ADM79 AMY77:ANI79 AWU77:AXE79 BGQ77:BHA79 BQM77:BQW79 CAI77:CAS79 CKE77:CKO79 CUA77:CUK79 DDW77:DEG79 DNS77:DOC79 DXO77:DXY79 EHK77:EHU79 ERG77:ERQ79 FBC77:FBM79 FKY77:FLI79 FUU77:FVE79 GEQ77:GFA79 GOM77:GOW79 GYI77:GYS79 HIE77:HIO79 HSA77:HSK79 IBW77:ICG79 ILS77:IMC79 IVO77:IVY79 JFK77:JFU79 JPG77:JPQ79 JZC77:JZM79 KIY77:KJI79 KSU77:KTE79 LCQ77:LDA79 LMM77:LMW79 LWI77:LWS79 MGE77:MGO79 MQA77:MQK79 MZW77:NAG79 NJS77:NKC79 NTO77:NTY79 ODK77:ODU79 ONG77:ONQ79 OXC77:OXM79 PGY77:PHI79 PQU77:PRE79 QAQ77:QBA79 QKM77:QKW79 QUI77:QUS79 REE77:REO79 ROA77:ROK79 RXW77:RYG79 SHS77:SIC79 SRO77:SRY79 TBK77:TBU79 TLG77:TLQ79 TVC77:TVM79 UEY77:UFI79 UOU77:UPE79 UYQ77:UZA79 VIM77:VIW79 VSI77:VSS79 WCE77:WCO79 WMA77:WMK79 WVW77:WWG79 O65618:Y65619 JK65618:JU65619 TG65618:TQ65619 ADC65618:ADM65619 AMY65618:ANI65619 AWU65618:AXE65619 BGQ65618:BHA65619 BQM65618:BQW65619 CAI65618:CAS65619 CKE65618:CKO65619 CUA65618:CUK65619 DDW65618:DEG65619 DNS65618:DOC65619 DXO65618:DXY65619 EHK65618:EHU65619 ERG65618:ERQ65619 FBC65618:FBM65619 FKY65618:FLI65619 FUU65618:FVE65619 GEQ65618:GFA65619 GOM65618:GOW65619 GYI65618:GYS65619 HIE65618:HIO65619 HSA65618:HSK65619 IBW65618:ICG65619 ILS65618:IMC65619 IVO65618:IVY65619 JFK65618:JFU65619 JPG65618:JPQ65619 JZC65618:JZM65619 KIY65618:KJI65619 KSU65618:KTE65619 LCQ65618:LDA65619 LMM65618:LMW65619 LWI65618:LWS65619 MGE65618:MGO65619 MQA65618:MQK65619 MZW65618:NAG65619 NJS65618:NKC65619 NTO65618:NTY65619 ODK65618:ODU65619 ONG65618:ONQ65619 OXC65618:OXM65619 PGY65618:PHI65619 PQU65618:PRE65619 QAQ65618:QBA65619 QKM65618:QKW65619 QUI65618:QUS65619 REE65618:REO65619 ROA65618:ROK65619 RXW65618:RYG65619 SHS65618:SIC65619 SRO65618:SRY65619 TBK65618:TBU65619 TLG65618:TLQ65619 TVC65618:TVM65619 UEY65618:UFI65619 UOU65618:UPE65619 UYQ65618:UZA65619 VIM65618:VIW65619 VSI65618:VSS65619 WCE65618:WCO65619 WMA65618:WMK65619 WVW65618:WWG65619 O131154:Y131155 JK131154:JU131155 TG131154:TQ131155 ADC131154:ADM131155 AMY131154:ANI131155 AWU131154:AXE131155 BGQ131154:BHA131155 BQM131154:BQW131155 CAI131154:CAS131155 CKE131154:CKO131155 CUA131154:CUK131155 DDW131154:DEG131155 DNS131154:DOC131155 DXO131154:DXY131155 EHK131154:EHU131155 ERG131154:ERQ131155 FBC131154:FBM131155 FKY131154:FLI131155 FUU131154:FVE131155 GEQ131154:GFA131155 GOM131154:GOW131155 GYI131154:GYS131155 HIE131154:HIO131155 HSA131154:HSK131155 IBW131154:ICG131155 ILS131154:IMC131155 IVO131154:IVY131155 JFK131154:JFU131155 JPG131154:JPQ131155 JZC131154:JZM131155 KIY131154:KJI131155 KSU131154:KTE131155 LCQ131154:LDA131155 LMM131154:LMW131155 LWI131154:LWS131155 MGE131154:MGO131155 MQA131154:MQK131155 MZW131154:NAG131155 NJS131154:NKC131155 NTO131154:NTY131155 ODK131154:ODU131155 ONG131154:ONQ131155 OXC131154:OXM131155 PGY131154:PHI131155 PQU131154:PRE131155 QAQ131154:QBA131155 QKM131154:QKW131155 QUI131154:QUS131155 REE131154:REO131155 ROA131154:ROK131155 RXW131154:RYG131155 SHS131154:SIC131155 SRO131154:SRY131155 TBK131154:TBU131155 TLG131154:TLQ131155 TVC131154:TVM131155 UEY131154:UFI131155 UOU131154:UPE131155 UYQ131154:UZA131155 VIM131154:VIW131155 VSI131154:VSS131155 WCE131154:WCO131155 WMA131154:WMK131155 WVW131154:WWG131155 O196690:Y196691 JK196690:JU196691 TG196690:TQ196691 ADC196690:ADM196691 AMY196690:ANI196691 AWU196690:AXE196691 BGQ196690:BHA196691 BQM196690:BQW196691 CAI196690:CAS196691 CKE196690:CKO196691 CUA196690:CUK196691 DDW196690:DEG196691 DNS196690:DOC196691 DXO196690:DXY196691 EHK196690:EHU196691 ERG196690:ERQ196691 FBC196690:FBM196691 FKY196690:FLI196691 FUU196690:FVE196691 GEQ196690:GFA196691 GOM196690:GOW196691 GYI196690:GYS196691 HIE196690:HIO196691 HSA196690:HSK196691 IBW196690:ICG196691 ILS196690:IMC196691 IVO196690:IVY196691 JFK196690:JFU196691 JPG196690:JPQ196691 JZC196690:JZM196691 KIY196690:KJI196691 KSU196690:KTE196691 LCQ196690:LDA196691 LMM196690:LMW196691 LWI196690:LWS196691 MGE196690:MGO196691 MQA196690:MQK196691 MZW196690:NAG196691 NJS196690:NKC196691 NTO196690:NTY196691 ODK196690:ODU196691 ONG196690:ONQ196691 OXC196690:OXM196691 PGY196690:PHI196691 PQU196690:PRE196691 QAQ196690:QBA196691 QKM196690:QKW196691 QUI196690:QUS196691 REE196690:REO196691 ROA196690:ROK196691 RXW196690:RYG196691 SHS196690:SIC196691 SRO196690:SRY196691 TBK196690:TBU196691 TLG196690:TLQ196691 TVC196690:TVM196691 UEY196690:UFI196691 UOU196690:UPE196691 UYQ196690:UZA196691 VIM196690:VIW196691 VSI196690:VSS196691 WCE196690:WCO196691 WMA196690:WMK196691 WVW196690:WWG196691 O262226:Y262227 JK262226:JU262227 TG262226:TQ262227 ADC262226:ADM262227 AMY262226:ANI262227 AWU262226:AXE262227 BGQ262226:BHA262227 BQM262226:BQW262227 CAI262226:CAS262227 CKE262226:CKO262227 CUA262226:CUK262227 DDW262226:DEG262227 DNS262226:DOC262227 DXO262226:DXY262227 EHK262226:EHU262227 ERG262226:ERQ262227 FBC262226:FBM262227 FKY262226:FLI262227 FUU262226:FVE262227 GEQ262226:GFA262227 GOM262226:GOW262227 GYI262226:GYS262227 HIE262226:HIO262227 HSA262226:HSK262227 IBW262226:ICG262227 ILS262226:IMC262227 IVO262226:IVY262227 JFK262226:JFU262227 JPG262226:JPQ262227 JZC262226:JZM262227 KIY262226:KJI262227 KSU262226:KTE262227 LCQ262226:LDA262227 LMM262226:LMW262227 LWI262226:LWS262227 MGE262226:MGO262227 MQA262226:MQK262227 MZW262226:NAG262227 NJS262226:NKC262227 NTO262226:NTY262227 ODK262226:ODU262227 ONG262226:ONQ262227 OXC262226:OXM262227 PGY262226:PHI262227 PQU262226:PRE262227 QAQ262226:QBA262227 QKM262226:QKW262227 QUI262226:QUS262227 REE262226:REO262227 ROA262226:ROK262227 RXW262226:RYG262227 SHS262226:SIC262227 SRO262226:SRY262227 TBK262226:TBU262227 TLG262226:TLQ262227 TVC262226:TVM262227 UEY262226:UFI262227 UOU262226:UPE262227 UYQ262226:UZA262227 VIM262226:VIW262227 VSI262226:VSS262227 WCE262226:WCO262227 WMA262226:WMK262227 WVW262226:WWG262227 O327762:Y327763 JK327762:JU327763 TG327762:TQ327763 ADC327762:ADM327763 AMY327762:ANI327763 AWU327762:AXE327763 BGQ327762:BHA327763 BQM327762:BQW327763 CAI327762:CAS327763 CKE327762:CKO327763 CUA327762:CUK327763 DDW327762:DEG327763 DNS327762:DOC327763 DXO327762:DXY327763 EHK327762:EHU327763 ERG327762:ERQ327763 FBC327762:FBM327763 FKY327762:FLI327763 FUU327762:FVE327763 GEQ327762:GFA327763 GOM327762:GOW327763 GYI327762:GYS327763 HIE327762:HIO327763 HSA327762:HSK327763 IBW327762:ICG327763 ILS327762:IMC327763 IVO327762:IVY327763 JFK327762:JFU327763 JPG327762:JPQ327763 JZC327762:JZM327763 KIY327762:KJI327763 KSU327762:KTE327763 LCQ327762:LDA327763 LMM327762:LMW327763 LWI327762:LWS327763 MGE327762:MGO327763 MQA327762:MQK327763 MZW327762:NAG327763 NJS327762:NKC327763 NTO327762:NTY327763 ODK327762:ODU327763 ONG327762:ONQ327763 OXC327762:OXM327763 PGY327762:PHI327763 PQU327762:PRE327763 QAQ327762:QBA327763 QKM327762:QKW327763 QUI327762:QUS327763 REE327762:REO327763 ROA327762:ROK327763 RXW327762:RYG327763 SHS327762:SIC327763 SRO327762:SRY327763 TBK327762:TBU327763 TLG327762:TLQ327763 TVC327762:TVM327763 UEY327762:UFI327763 UOU327762:UPE327763 UYQ327762:UZA327763 VIM327762:VIW327763 VSI327762:VSS327763 WCE327762:WCO327763 WMA327762:WMK327763 WVW327762:WWG327763 O393298:Y393299 JK393298:JU393299 TG393298:TQ393299 ADC393298:ADM393299 AMY393298:ANI393299 AWU393298:AXE393299 BGQ393298:BHA393299 BQM393298:BQW393299 CAI393298:CAS393299 CKE393298:CKO393299 CUA393298:CUK393299 DDW393298:DEG393299 DNS393298:DOC393299 DXO393298:DXY393299 EHK393298:EHU393299 ERG393298:ERQ393299 FBC393298:FBM393299 FKY393298:FLI393299 FUU393298:FVE393299 GEQ393298:GFA393299 GOM393298:GOW393299 GYI393298:GYS393299 HIE393298:HIO393299 HSA393298:HSK393299 IBW393298:ICG393299 ILS393298:IMC393299 IVO393298:IVY393299 JFK393298:JFU393299 JPG393298:JPQ393299 JZC393298:JZM393299 KIY393298:KJI393299 KSU393298:KTE393299 LCQ393298:LDA393299 LMM393298:LMW393299 LWI393298:LWS393299 MGE393298:MGO393299 MQA393298:MQK393299 MZW393298:NAG393299 NJS393298:NKC393299 NTO393298:NTY393299 ODK393298:ODU393299 ONG393298:ONQ393299 OXC393298:OXM393299 PGY393298:PHI393299 PQU393298:PRE393299 QAQ393298:QBA393299 QKM393298:QKW393299 QUI393298:QUS393299 REE393298:REO393299 ROA393298:ROK393299 RXW393298:RYG393299 SHS393298:SIC393299 SRO393298:SRY393299 TBK393298:TBU393299 TLG393298:TLQ393299 TVC393298:TVM393299 UEY393298:UFI393299 UOU393298:UPE393299 UYQ393298:UZA393299 VIM393298:VIW393299 VSI393298:VSS393299 WCE393298:WCO393299 WMA393298:WMK393299 WVW393298:WWG393299 O458834:Y458835 JK458834:JU458835 TG458834:TQ458835 ADC458834:ADM458835 AMY458834:ANI458835 AWU458834:AXE458835 BGQ458834:BHA458835 BQM458834:BQW458835 CAI458834:CAS458835 CKE458834:CKO458835 CUA458834:CUK458835 DDW458834:DEG458835 DNS458834:DOC458835 DXO458834:DXY458835 EHK458834:EHU458835 ERG458834:ERQ458835 FBC458834:FBM458835 FKY458834:FLI458835 FUU458834:FVE458835 GEQ458834:GFA458835 GOM458834:GOW458835 GYI458834:GYS458835 HIE458834:HIO458835 HSA458834:HSK458835 IBW458834:ICG458835 ILS458834:IMC458835 IVO458834:IVY458835 JFK458834:JFU458835 JPG458834:JPQ458835 JZC458834:JZM458835 KIY458834:KJI458835 KSU458834:KTE458835 LCQ458834:LDA458835 LMM458834:LMW458835 LWI458834:LWS458835 MGE458834:MGO458835 MQA458834:MQK458835 MZW458834:NAG458835 NJS458834:NKC458835 NTO458834:NTY458835 ODK458834:ODU458835 ONG458834:ONQ458835 OXC458834:OXM458835 PGY458834:PHI458835 PQU458834:PRE458835 QAQ458834:QBA458835 QKM458834:QKW458835 QUI458834:QUS458835 REE458834:REO458835 ROA458834:ROK458835 RXW458834:RYG458835 SHS458834:SIC458835 SRO458834:SRY458835 TBK458834:TBU458835 TLG458834:TLQ458835 TVC458834:TVM458835 UEY458834:UFI458835 UOU458834:UPE458835 UYQ458834:UZA458835 VIM458834:VIW458835 VSI458834:VSS458835 WCE458834:WCO458835 WMA458834:WMK458835 WVW458834:WWG458835 O524370:Y524371 JK524370:JU524371 TG524370:TQ524371 ADC524370:ADM524371 AMY524370:ANI524371 AWU524370:AXE524371 BGQ524370:BHA524371 BQM524370:BQW524371 CAI524370:CAS524371 CKE524370:CKO524371 CUA524370:CUK524371 DDW524370:DEG524371 DNS524370:DOC524371 DXO524370:DXY524371 EHK524370:EHU524371 ERG524370:ERQ524371 FBC524370:FBM524371 FKY524370:FLI524371 FUU524370:FVE524371 GEQ524370:GFA524371 GOM524370:GOW524371 GYI524370:GYS524371 HIE524370:HIO524371 HSA524370:HSK524371 IBW524370:ICG524371 ILS524370:IMC524371 IVO524370:IVY524371 JFK524370:JFU524371 JPG524370:JPQ524371 JZC524370:JZM524371 KIY524370:KJI524371 KSU524370:KTE524371 LCQ524370:LDA524371 LMM524370:LMW524371 LWI524370:LWS524371 MGE524370:MGO524371 MQA524370:MQK524371 MZW524370:NAG524371 NJS524370:NKC524371 NTO524370:NTY524371 ODK524370:ODU524371 ONG524370:ONQ524371 OXC524370:OXM524371 PGY524370:PHI524371 PQU524370:PRE524371 QAQ524370:QBA524371 QKM524370:QKW524371 QUI524370:QUS524371 REE524370:REO524371 ROA524370:ROK524371 RXW524370:RYG524371 SHS524370:SIC524371 SRO524370:SRY524371 TBK524370:TBU524371 TLG524370:TLQ524371 TVC524370:TVM524371 UEY524370:UFI524371 UOU524370:UPE524371 UYQ524370:UZA524371 VIM524370:VIW524371 VSI524370:VSS524371 WCE524370:WCO524371 WMA524370:WMK524371 WVW524370:WWG524371 O589906:Y589907 JK589906:JU589907 TG589906:TQ589907 ADC589906:ADM589907 AMY589906:ANI589907 AWU589906:AXE589907 BGQ589906:BHA589907 BQM589906:BQW589907 CAI589906:CAS589907 CKE589906:CKO589907 CUA589906:CUK589907 DDW589906:DEG589907 DNS589906:DOC589907 DXO589906:DXY589907 EHK589906:EHU589907 ERG589906:ERQ589907 FBC589906:FBM589907 FKY589906:FLI589907 FUU589906:FVE589907 GEQ589906:GFA589907 GOM589906:GOW589907 GYI589906:GYS589907 HIE589906:HIO589907 HSA589906:HSK589907 IBW589906:ICG589907 ILS589906:IMC589907 IVO589906:IVY589907 JFK589906:JFU589907 JPG589906:JPQ589907 JZC589906:JZM589907 KIY589906:KJI589907 KSU589906:KTE589907 LCQ589906:LDA589907 LMM589906:LMW589907 LWI589906:LWS589907 MGE589906:MGO589907 MQA589906:MQK589907 MZW589906:NAG589907 NJS589906:NKC589907 NTO589906:NTY589907 ODK589906:ODU589907 ONG589906:ONQ589907 OXC589906:OXM589907 PGY589906:PHI589907 PQU589906:PRE589907 QAQ589906:QBA589907 QKM589906:QKW589907 QUI589906:QUS589907 REE589906:REO589907 ROA589906:ROK589907 RXW589906:RYG589907 SHS589906:SIC589907 SRO589906:SRY589907 TBK589906:TBU589907 TLG589906:TLQ589907 TVC589906:TVM589907 UEY589906:UFI589907 UOU589906:UPE589907 UYQ589906:UZA589907 VIM589906:VIW589907 VSI589906:VSS589907 WCE589906:WCO589907 WMA589906:WMK589907 WVW589906:WWG589907 O655442:Y655443 JK655442:JU655443 TG655442:TQ655443 ADC655442:ADM655443 AMY655442:ANI655443 AWU655442:AXE655443 BGQ655442:BHA655443 BQM655442:BQW655443 CAI655442:CAS655443 CKE655442:CKO655443 CUA655442:CUK655443 DDW655442:DEG655443 DNS655442:DOC655443 DXO655442:DXY655443 EHK655442:EHU655443 ERG655442:ERQ655443 FBC655442:FBM655443 FKY655442:FLI655443 FUU655442:FVE655443 GEQ655442:GFA655443 GOM655442:GOW655443 GYI655442:GYS655443 HIE655442:HIO655443 HSA655442:HSK655443 IBW655442:ICG655443 ILS655442:IMC655443 IVO655442:IVY655443 JFK655442:JFU655443 JPG655442:JPQ655443 JZC655442:JZM655443 KIY655442:KJI655443 KSU655442:KTE655443 LCQ655442:LDA655443 LMM655442:LMW655443 LWI655442:LWS655443 MGE655442:MGO655443 MQA655442:MQK655443 MZW655442:NAG655443 NJS655442:NKC655443 NTO655442:NTY655443 ODK655442:ODU655443 ONG655442:ONQ655443 OXC655442:OXM655443 PGY655442:PHI655443 PQU655442:PRE655443 QAQ655442:QBA655443 QKM655442:QKW655443 QUI655442:QUS655443 REE655442:REO655443 ROA655442:ROK655443 RXW655442:RYG655443 SHS655442:SIC655443 SRO655442:SRY655443 TBK655442:TBU655443 TLG655442:TLQ655443 TVC655442:TVM655443 UEY655442:UFI655443 UOU655442:UPE655443 UYQ655442:UZA655443 VIM655442:VIW655443 VSI655442:VSS655443 WCE655442:WCO655443 WMA655442:WMK655443 WVW655442:WWG655443 O720978:Y720979 JK720978:JU720979 TG720978:TQ720979 ADC720978:ADM720979 AMY720978:ANI720979 AWU720978:AXE720979 BGQ720978:BHA720979 BQM720978:BQW720979 CAI720978:CAS720979 CKE720978:CKO720979 CUA720978:CUK720979 DDW720978:DEG720979 DNS720978:DOC720979 DXO720978:DXY720979 EHK720978:EHU720979 ERG720978:ERQ720979 FBC720978:FBM720979 FKY720978:FLI720979 FUU720978:FVE720979 GEQ720978:GFA720979 GOM720978:GOW720979 GYI720978:GYS720979 HIE720978:HIO720979 HSA720978:HSK720979 IBW720978:ICG720979 ILS720978:IMC720979 IVO720978:IVY720979 JFK720978:JFU720979 JPG720978:JPQ720979 JZC720978:JZM720979 KIY720978:KJI720979 KSU720978:KTE720979 LCQ720978:LDA720979 LMM720978:LMW720979 LWI720978:LWS720979 MGE720978:MGO720979 MQA720978:MQK720979 MZW720978:NAG720979 NJS720978:NKC720979 NTO720978:NTY720979 ODK720978:ODU720979 ONG720978:ONQ720979 OXC720978:OXM720979 PGY720978:PHI720979 PQU720978:PRE720979 QAQ720978:QBA720979 QKM720978:QKW720979 QUI720978:QUS720979 REE720978:REO720979 ROA720978:ROK720979 RXW720978:RYG720979 SHS720978:SIC720979 SRO720978:SRY720979 TBK720978:TBU720979 TLG720978:TLQ720979 TVC720978:TVM720979 UEY720978:UFI720979 UOU720978:UPE720979 UYQ720978:UZA720979 VIM720978:VIW720979 VSI720978:VSS720979 WCE720978:WCO720979 WMA720978:WMK720979 WVW720978:WWG720979 O786514:Y786515 JK786514:JU786515 TG786514:TQ786515 ADC786514:ADM786515 AMY786514:ANI786515 AWU786514:AXE786515 BGQ786514:BHA786515 BQM786514:BQW786515 CAI786514:CAS786515 CKE786514:CKO786515 CUA786514:CUK786515 DDW786514:DEG786515 DNS786514:DOC786515 DXO786514:DXY786515 EHK786514:EHU786515 ERG786514:ERQ786515 FBC786514:FBM786515 FKY786514:FLI786515 FUU786514:FVE786515 GEQ786514:GFA786515 GOM786514:GOW786515 GYI786514:GYS786515 HIE786514:HIO786515 HSA786514:HSK786515 IBW786514:ICG786515 ILS786514:IMC786515 IVO786514:IVY786515 JFK786514:JFU786515 JPG786514:JPQ786515 JZC786514:JZM786515 KIY786514:KJI786515 KSU786514:KTE786515 LCQ786514:LDA786515 LMM786514:LMW786515 LWI786514:LWS786515 MGE786514:MGO786515 MQA786514:MQK786515 MZW786514:NAG786515 NJS786514:NKC786515 NTO786514:NTY786515 ODK786514:ODU786515 ONG786514:ONQ786515 OXC786514:OXM786515 PGY786514:PHI786515 PQU786514:PRE786515 QAQ786514:QBA786515 QKM786514:QKW786515 QUI786514:QUS786515 REE786514:REO786515 ROA786514:ROK786515 RXW786514:RYG786515 SHS786514:SIC786515 SRO786514:SRY786515 TBK786514:TBU786515 TLG786514:TLQ786515 TVC786514:TVM786515 UEY786514:UFI786515 UOU786514:UPE786515 UYQ786514:UZA786515 VIM786514:VIW786515 VSI786514:VSS786515 WCE786514:WCO786515 WMA786514:WMK786515 WVW786514:WWG786515 O852050:Y852051 JK852050:JU852051 TG852050:TQ852051 ADC852050:ADM852051 AMY852050:ANI852051 AWU852050:AXE852051 BGQ852050:BHA852051 BQM852050:BQW852051 CAI852050:CAS852051 CKE852050:CKO852051 CUA852050:CUK852051 DDW852050:DEG852051 DNS852050:DOC852051 DXO852050:DXY852051 EHK852050:EHU852051 ERG852050:ERQ852051 FBC852050:FBM852051 FKY852050:FLI852051 FUU852050:FVE852051 GEQ852050:GFA852051 GOM852050:GOW852051 GYI852050:GYS852051 HIE852050:HIO852051 HSA852050:HSK852051 IBW852050:ICG852051 ILS852050:IMC852051 IVO852050:IVY852051 JFK852050:JFU852051 JPG852050:JPQ852051 JZC852050:JZM852051 KIY852050:KJI852051 KSU852050:KTE852051 LCQ852050:LDA852051 LMM852050:LMW852051 LWI852050:LWS852051 MGE852050:MGO852051 MQA852050:MQK852051 MZW852050:NAG852051 NJS852050:NKC852051 NTO852050:NTY852051 ODK852050:ODU852051 ONG852050:ONQ852051 OXC852050:OXM852051 PGY852050:PHI852051 PQU852050:PRE852051 QAQ852050:QBA852051 QKM852050:QKW852051 QUI852050:QUS852051 REE852050:REO852051 ROA852050:ROK852051 RXW852050:RYG852051 SHS852050:SIC852051 SRO852050:SRY852051 TBK852050:TBU852051 TLG852050:TLQ852051 TVC852050:TVM852051 UEY852050:UFI852051 UOU852050:UPE852051 UYQ852050:UZA852051 VIM852050:VIW852051 VSI852050:VSS852051 WCE852050:WCO852051 WMA852050:WMK852051 WVW852050:WWG852051 O917586:Y917587 JK917586:JU917587 TG917586:TQ917587 ADC917586:ADM917587 AMY917586:ANI917587 AWU917586:AXE917587 BGQ917586:BHA917587 BQM917586:BQW917587 CAI917586:CAS917587 CKE917586:CKO917587 CUA917586:CUK917587 DDW917586:DEG917587 DNS917586:DOC917587 DXO917586:DXY917587 EHK917586:EHU917587 ERG917586:ERQ917587 FBC917586:FBM917587 FKY917586:FLI917587 FUU917586:FVE917587 GEQ917586:GFA917587 GOM917586:GOW917587 GYI917586:GYS917587 HIE917586:HIO917587 HSA917586:HSK917587 IBW917586:ICG917587 ILS917586:IMC917587 IVO917586:IVY917587 JFK917586:JFU917587 JPG917586:JPQ917587 JZC917586:JZM917587 KIY917586:KJI917587 KSU917586:KTE917587 LCQ917586:LDA917587 LMM917586:LMW917587 LWI917586:LWS917587 MGE917586:MGO917587 MQA917586:MQK917587 MZW917586:NAG917587 NJS917586:NKC917587 NTO917586:NTY917587 ODK917586:ODU917587 ONG917586:ONQ917587 OXC917586:OXM917587 PGY917586:PHI917587 PQU917586:PRE917587 QAQ917586:QBA917587 QKM917586:QKW917587 QUI917586:QUS917587 REE917586:REO917587 ROA917586:ROK917587 RXW917586:RYG917587 SHS917586:SIC917587 SRO917586:SRY917587 TBK917586:TBU917587 TLG917586:TLQ917587 TVC917586:TVM917587 UEY917586:UFI917587 UOU917586:UPE917587 UYQ917586:UZA917587 VIM917586:VIW917587 VSI917586:VSS917587 WCE917586:WCO917587 WMA917586:WMK917587 WVW917586:WWG917587 O983122:Y983123 JK983122:JU983123 TG983122:TQ983123 ADC983122:ADM983123 AMY983122:ANI983123 AWU983122:AXE983123 BGQ983122:BHA983123 BQM983122:BQW983123 CAI983122:CAS983123 CKE983122:CKO983123 CUA983122:CUK983123 DDW983122:DEG983123 DNS983122:DOC983123 DXO983122:DXY983123 EHK983122:EHU983123 ERG983122:ERQ983123 FBC983122:FBM983123 FKY983122:FLI983123 FUU983122:FVE983123 GEQ983122:GFA983123 GOM983122:GOW983123 GYI983122:GYS983123 HIE983122:HIO983123 HSA983122:HSK983123 IBW983122:ICG983123 ILS983122:IMC983123 IVO983122:IVY983123 JFK983122:JFU983123 JPG983122:JPQ983123 JZC983122:JZM983123 KIY983122:KJI983123 KSU983122:KTE983123 LCQ983122:LDA983123 LMM983122:LMW983123 LWI983122:LWS983123 MGE983122:MGO983123 MQA983122:MQK983123 MZW983122:NAG983123 NJS983122:NKC983123 NTO983122:NTY983123 ODK983122:ODU983123 ONG983122:ONQ983123 OXC983122:OXM983123 PGY983122:PHI983123 PQU983122:PRE983123 QAQ983122:QBA983123 QKM983122:QKW983123 QUI983122:QUS983123 REE983122:REO983123 ROA983122:ROK983123 RXW983122:RYG983123 SHS983122:SIC983123 SRO983122:SRY983123 TBK983122:TBU983123 TLG983122:TLQ983123 TVC983122:TVM983123 UEY983122:UFI983123 UOU983122:UPE983123 UYQ983122:UZA983123 VIM983122:VIW983123 VSI983122:VSS983123 WCE983122:WCO983123 WMA983122:WMK983123 WVW983122:WWG983123 N70 JV85:JV99 TR85:TR99 ADN85:ADN99 ANJ85:ANJ99 AXF85:AXF99 BHB85:BHB99 BQX85:BQX99 CAT85:CAT99 CKP85:CKP99 CUL85:CUL99 DEH85:DEH99 DOD85:DOD99 DXZ85:DXZ99 EHV85:EHV99 ERR85:ERR99 FBN85:FBN99 FLJ85:FLJ99 FVF85:FVF99 GFB85:GFB99 GOX85:GOX99 GYT85:GYT99 HIP85:HIP99 HSL85:HSL99 ICH85:ICH99 IMD85:IMD99 IVZ85:IVZ99 JFV85:JFV99 JPR85:JPR99 JZN85:JZN99 KJJ85:KJJ99 KTF85:KTF99 LDB85:LDB99 LMX85:LMX99 LWT85:LWT99 MGP85:MGP99 MQL85:MQL99 NAH85:NAH99 NKD85:NKD99 NTZ85:NTZ99 ODV85:ODV99 ONR85:ONR99 OXN85:OXN99 PHJ85:PHJ99 PRF85:PRF99 QBB85:QBB99 QKX85:QKX99 QUT85:QUT99 REP85:REP99 ROL85:ROL99 RYH85:RYH99 SID85:SID99 SRZ85:SRZ99 TBV85:TBV99 TLR85:TLR99 TVN85:TVN99 UFJ85:UFJ99 UPF85:UPF99 UZB85:UZB99 VIX85:VIX99 VST85:VST99 WCP85:WCP99 WML85:WML99 WWH85:WWH99 Z65625:Z65636 JV65625:JV65636 TR65625:TR65636 ADN65625:ADN65636 ANJ65625:ANJ65636 AXF65625:AXF65636 BHB65625:BHB65636 BQX65625:BQX65636 CAT65625:CAT65636 CKP65625:CKP65636 CUL65625:CUL65636 DEH65625:DEH65636 DOD65625:DOD65636 DXZ65625:DXZ65636 EHV65625:EHV65636 ERR65625:ERR65636 FBN65625:FBN65636 FLJ65625:FLJ65636 FVF65625:FVF65636 GFB65625:GFB65636 GOX65625:GOX65636 GYT65625:GYT65636 HIP65625:HIP65636 HSL65625:HSL65636 ICH65625:ICH65636 IMD65625:IMD65636 IVZ65625:IVZ65636 JFV65625:JFV65636 JPR65625:JPR65636 JZN65625:JZN65636 KJJ65625:KJJ65636 KTF65625:KTF65636 LDB65625:LDB65636 LMX65625:LMX65636 LWT65625:LWT65636 MGP65625:MGP65636 MQL65625:MQL65636 NAH65625:NAH65636 NKD65625:NKD65636 NTZ65625:NTZ65636 ODV65625:ODV65636 ONR65625:ONR65636 OXN65625:OXN65636 PHJ65625:PHJ65636 PRF65625:PRF65636 QBB65625:QBB65636 QKX65625:QKX65636 QUT65625:QUT65636 REP65625:REP65636 ROL65625:ROL65636 RYH65625:RYH65636 SID65625:SID65636 SRZ65625:SRZ65636 TBV65625:TBV65636 TLR65625:TLR65636 TVN65625:TVN65636 UFJ65625:UFJ65636 UPF65625:UPF65636 UZB65625:UZB65636 VIX65625:VIX65636 VST65625:VST65636 WCP65625:WCP65636 WML65625:WML65636 WWH65625:WWH65636 Z131161:Z131172 JV131161:JV131172 TR131161:TR131172 ADN131161:ADN131172 ANJ131161:ANJ131172 AXF131161:AXF131172 BHB131161:BHB131172 BQX131161:BQX131172 CAT131161:CAT131172 CKP131161:CKP131172 CUL131161:CUL131172 DEH131161:DEH131172 DOD131161:DOD131172 DXZ131161:DXZ131172 EHV131161:EHV131172 ERR131161:ERR131172 FBN131161:FBN131172 FLJ131161:FLJ131172 FVF131161:FVF131172 GFB131161:GFB131172 GOX131161:GOX131172 GYT131161:GYT131172 HIP131161:HIP131172 HSL131161:HSL131172 ICH131161:ICH131172 IMD131161:IMD131172 IVZ131161:IVZ131172 JFV131161:JFV131172 JPR131161:JPR131172 JZN131161:JZN131172 KJJ131161:KJJ131172 KTF131161:KTF131172 LDB131161:LDB131172 LMX131161:LMX131172 LWT131161:LWT131172 MGP131161:MGP131172 MQL131161:MQL131172 NAH131161:NAH131172 NKD131161:NKD131172 NTZ131161:NTZ131172 ODV131161:ODV131172 ONR131161:ONR131172 OXN131161:OXN131172 PHJ131161:PHJ131172 PRF131161:PRF131172 QBB131161:QBB131172 QKX131161:QKX131172 QUT131161:QUT131172 REP131161:REP131172 ROL131161:ROL131172 RYH131161:RYH131172 SID131161:SID131172 SRZ131161:SRZ131172 TBV131161:TBV131172 TLR131161:TLR131172 TVN131161:TVN131172 UFJ131161:UFJ131172 UPF131161:UPF131172 UZB131161:UZB131172 VIX131161:VIX131172 VST131161:VST131172 WCP131161:WCP131172 WML131161:WML131172 WWH131161:WWH131172 Z196697:Z196708 JV196697:JV196708 TR196697:TR196708 ADN196697:ADN196708 ANJ196697:ANJ196708 AXF196697:AXF196708 BHB196697:BHB196708 BQX196697:BQX196708 CAT196697:CAT196708 CKP196697:CKP196708 CUL196697:CUL196708 DEH196697:DEH196708 DOD196697:DOD196708 DXZ196697:DXZ196708 EHV196697:EHV196708 ERR196697:ERR196708 FBN196697:FBN196708 FLJ196697:FLJ196708 FVF196697:FVF196708 GFB196697:GFB196708 GOX196697:GOX196708 GYT196697:GYT196708 HIP196697:HIP196708 HSL196697:HSL196708 ICH196697:ICH196708 IMD196697:IMD196708 IVZ196697:IVZ196708 JFV196697:JFV196708 JPR196697:JPR196708 JZN196697:JZN196708 KJJ196697:KJJ196708 KTF196697:KTF196708 LDB196697:LDB196708 LMX196697:LMX196708 LWT196697:LWT196708 MGP196697:MGP196708 MQL196697:MQL196708 NAH196697:NAH196708 NKD196697:NKD196708 NTZ196697:NTZ196708 ODV196697:ODV196708 ONR196697:ONR196708 OXN196697:OXN196708 PHJ196697:PHJ196708 PRF196697:PRF196708 QBB196697:QBB196708 QKX196697:QKX196708 QUT196697:QUT196708 REP196697:REP196708 ROL196697:ROL196708 RYH196697:RYH196708 SID196697:SID196708 SRZ196697:SRZ196708 TBV196697:TBV196708 TLR196697:TLR196708 TVN196697:TVN196708 UFJ196697:UFJ196708 UPF196697:UPF196708 UZB196697:UZB196708 VIX196697:VIX196708 VST196697:VST196708 WCP196697:WCP196708 WML196697:WML196708 WWH196697:WWH196708 Z262233:Z262244 JV262233:JV262244 TR262233:TR262244 ADN262233:ADN262244 ANJ262233:ANJ262244 AXF262233:AXF262244 BHB262233:BHB262244 BQX262233:BQX262244 CAT262233:CAT262244 CKP262233:CKP262244 CUL262233:CUL262244 DEH262233:DEH262244 DOD262233:DOD262244 DXZ262233:DXZ262244 EHV262233:EHV262244 ERR262233:ERR262244 FBN262233:FBN262244 FLJ262233:FLJ262244 FVF262233:FVF262244 GFB262233:GFB262244 GOX262233:GOX262244 GYT262233:GYT262244 HIP262233:HIP262244 HSL262233:HSL262244 ICH262233:ICH262244 IMD262233:IMD262244 IVZ262233:IVZ262244 JFV262233:JFV262244 JPR262233:JPR262244 JZN262233:JZN262244 KJJ262233:KJJ262244 KTF262233:KTF262244 LDB262233:LDB262244 LMX262233:LMX262244 LWT262233:LWT262244 MGP262233:MGP262244 MQL262233:MQL262244 NAH262233:NAH262244 NKD262233:NKD262244 NTZ262233:NTZ262244 ODV262233:ODV262244 ONR262233:ONR262244 OXN262233:OXN262244 PHJ262233:PHJ262244 PRF262233:PRF262244 QBB262233:QBB262244 QKX262233:QKX262244 QUT262233:QUT262244 REP262233:REP262244 ROL262233:ROL262244 RYH262233:RYH262244 SID262233:SID262244 SRZ262233:SRZ262244 TBV262233:TBV262244 TLR262233:TLR262244 TVN262233:TVN262244 UFJ262233:UFJ262244 UPF262233:UPF262244 UZB262233:UZB262244 VIX262233:VIX262244 VST262233:VST262244 WCP262233:WCP262244 WML262233:WML262244 WWH262233:WWH262244 Z327769:Z327780 JV327769:JV327780 TR327769:TR327780 ADN327769:ADN327780 ANJ327769:ANJ327780 AXF327769:AXF327780 BHB327769:BHB327780 BQX327769:BQX327780 CAT327769:CAT327780 CKP327769:CKP327780 CUL327769:CUL327780 DEH327769:DEH327780 DOD327769:DOD327780 DXZ327769:DXZ327780 EHV327769:EHV327780 ERR327769:ERR327780 FBN327769:FBN327780 FLJ327769:FLJ327780 FVF327769:FVF327780 GFB327769:GFB327780 GOX327769:GOX327780 GYT327769:GYT327780 HIP327769:HIP327780 HSL327769:HSL327780 ICH327769:ICH327780 IMD327769:IMD327780 IVZ327769:IVZ327780 JFV327769:JFV327780 JPR327769:JPR327780 JZN327769:JZN327780 KJJ327769:KJJ327780 KTF327769:KTF327780 LDB327769:LDB327780 LMX327769:LMX327780 LWT327769:LWT327780 MGP327769:MGP327780 MQL327769:MQL327780 NAH327769:NAH327780 NKD327769:NKD327780 NTZ327769:NTZ327780 ODV327769:ODV327780 ONR327769:ONR327780 OXN327769:OXN327780 PHJ327769:PHJ327780 PRF327769:PRF327780 QBB327769:QBB327780 QKX327769:QKX327780 QUT327769:QUT327780 REP327769:REP327780 ROL327769:ROL327780 RYH327769:RYH327780 SID327769:SID327780 SRZ327769:SRZ327780 TBV327769:TBV327780 TLR327769:TLR327780 TVN327769:TVN327780 UFJ327769:UFJ327780 UPF327769:UPF327780 UZB327769:UZB327780 VIX327769:VIX327780 VST327769:VST327780 WCP327769:WCP327780 WML327769:WML327780 WWH327769:WWH327780 Z393305:Z393316 JV393305:JV393316 TR393305:TR393316 ADN393305:ADN393316 ANJ393305:ANJ393316 AXF393305:AXF393316 BHB393305:BHB393316 BQX393305:BQX393316 CAT393305:CAT393316 CKP393305:CKP393316 CUL393305:CUL393316 DEH393305:DEH393316 DOD393305:DOD393316 DXZ393305:DXZ393316 EHV393305:EHV393316 ERR393305:ERR393316 FBN393305:FBN393316 FLJ393305:FLJ393316 FVF393305:FVF393316 GFB393305:GFB393316 GOX393305:GOX393316 GYT393305:GYT393316 HIP393305:HIP393316 HSL393305:HSL393316 ICH393305:ICH393316 IMD393305:IMD393316 IVZ393305:IVZ393316 JFV393305:JFV393316 JPR393305:JPR393316 JZN393305:JZN393316 KJJ393305:KJJ393316 KTF393305:KTF393316 LDB393305:LDB393316 LMX393305:LMX393316 LWT393305:LWT393316 MGP393305:MGP393316 MQL393305:MQL393316 NAH393305:NAH393316 NKD393305:NKD393316 NTZ393305:NTZ393316 ODV393305:ODV393316 ONR393305:ONR393316 OXN393305:OXN393316 PHJ393305:PHJ393316 PRF393305:PRF393316 QBB393305:QBB393316 QKX393305:QKX393316 QUT393305:QUT393316 REP393305:REP393316 ROL393305:ROL393316 RYH393305:RYH393316 SID393305:SID393316 SRZ393305:SRZ393316 TBV393305:TBV393316 TLR393305:TLR393316 TVN393305:TVN393316 UFJ393305:UFJ393316 UPF393305:UPF393316 UZB393305:UZB393316 VIX393305:VIX393316 VST393305:VST393316 WCP393305:WCP393316 WML393305:WML393316 WWH393305:WWH393316 Z458841:Z458852 JV458841:JV458852 TR458841:TR458852 ADN458841:ADN458852 ANJ458841:ANJ458852 AXF458841:AXF458852 BHB458841:BHB458852 BQX458841:BQX458852 CAT458841:CAT458852 CKP458841:CKP458852 CUL458841:CUL458852 DEH458841:DEH458852 DOD458841:DOD458852 DXZ458841:DXZ458852 EHV458841:EHV458852 ERR458841:ERR458852 FBN458841:FBN458852 FLJ458841:FLJ458852 FVF458841:FVF458852 GFB458841:GFB458852 GOX458841:GOX458852 GYT458841:GYT458852 HIP458841:HIP458852 HSL458841:HSL458852 ICH458841:ICH458852 IMD458841:IMD458852 IVZ458841:IVZ458852 JFV458841:JFV458852 JPR458841:JPR458852 JZN458841:JZN458852 KJJ458841:KJJ458852 KTF458841:KTF458852 LDB458841:LDB458852 LMX458841:LMX458852 LWT458841:LWT458852 MGP458841:MGP458852 MQL458841:MQL458852 NAH458841:NAH458852 NKD458841:NKD458852 NTZ458841:NTZ458852 ODV458841:ODV458852 ONR458841:ONR458852 OXN458841:OXN458852 PHJ458841:PHJ458852 PRF458841:PRF458852 QBB458841:QBB458852 QKX458841:QKX458852 QUT458841:QUT458852 REP458841:REP458852 ROL458841:ROL458852 RYH458841:RYH458852 SID458841:SID458852 SRZ458841:SRZ458852 TBV458841:TBV458852 TLR458841:TLR458852 TVN458841:TVN458852 UFJ458841:UFJ458852 UPF458841:UPF458852 UZB458841:UZB458852 VIX458841:VIX458852 VST458841:VST458852 WCP458841:WCP458852 WML458841:WML458852 WWH458841:WWH458852 Z524377:Z524388 JV524377:JV524388 TR524377:TR524388 ADN524377:ADN524388 ANJ524377:ANJ524388 AXF524377:AXF524388 BHB524377:BHB524388 BQX524377:BQX524388 CAT524377:CAT524388 CKP524377:CKP524388 CUL524377:CUL524388 DEH524377:DEH524388 DOD524377:DOD524388 DXZ524377:DXZ524388 EHV524377:EHV524388 ERR524377:ERR524388 FBN524377:FBN524388 FLJ524377:FLJ524388 FVF524377:FVF524388 GFB524377:GFB524388 GOX524377:GOX524388 GYT524377:GYT524388 HIP524377:HIP524388 HSL524377:HSL524388 ICH524377:ICH524388 IMD524377:IMD524388 IVZ524377:IVZ524388 JFV524377:JFV524388 JPR524377:JPR524388 JZN524377:JZN524388 KJJ524377:KJJ524388 KTF524377:KTF524388 LDB524377:LDB524388 LMX524377:LMX524388 LWT524377:LWT524388 MGP524377:MGP524388 MQL524377:MQL524388 NAH524377:NAH524388 NKD524377:NKD524388 NTZ524377:NTZ524388 ODV524377:ODV524388 ONR524377:ONR524388 OXN524377:OXN524388 PHJ524377:PHJ524388 PRF524377:PRF524388 QBB524377:QBB524388 QKX524377:QKX524388 QUT524377:QUT524388 REP524377:REP524388 ROL524377:ROL524388 RYH524377:RYH524388 SID524377:SID524388 SRZ524377:SRZ524388 TBV524377:TBV524388 TLR524377:TLR524388 TVN524377:TVN524388 UFJ524377:UFJ524388 UPF524377:UPF524388 UZB524377:UZB524388 VIX524377:VIX524388 VST524377:VST524388 WCP524377:WCP524388 WML524377:WML524388 WWH524377:WWH524388 Z589913:Z589924 JV589913:JV589924 TR589913:TR589924 ADN589913:ADN589924 ANJ589913:ANJ589924 AXF589913:AXF589924 BHB589913:BHB589924 BQX589913:BQX589924 CAT589913:CAT589924 CKP589913:CKP589924 CUL589913:CUL589924 DEH589913:DEH589924 DOD589913:DOD589924 DXZ589913:DXZ589924 EHV589913:EHV589924 ERR589913:ERR589924 FBN589913:FBN589924 FLJ589913:FLJ589924 FVF589913:FVF589924 GFB589913:GFB589924 GOX589913:GOX589924 GYT589913:GYT589924 HIP589913:HIP589924 HSL589913:HSL589924 ICH589913:ICH589924 IMD589913:IMD589924 IVZ589913:IVZ589924 JFV589913:JFV589924 JPR589913:JPR589924 JZN589913:JZN589924 KJJ589913:KJJ589924 KTF589913:KTF589924 LDB589913:LDB589924 LMX589913:LMX589924 LWT589913:LWT589924 MGP589913:MGP589924 MQL589913:MQL589924 NAH589913:NAH589924 NKD589913:NKD589924 NTZ589913:NTZ589924 ODV589913:ODV589924 ONR589913:ONR589924 OXN589913:OXN589924 PHJ589913:PHJ589924 PRF589913:PRF589924 QBB589913:QBB589924 QKX589913:QKX589924 QUT589913:QUT589924 REP589913:REP589924 ROL589913:ROL589924 RYH589913:RYH589924 SID589913:SID589924 SRZ589913:SRZ589924 TBV589913:TBV589924 TLR589913:TLR589924 TVN589913:TVN589924 UFJ589913:UFJ589924 UPF589913:UPF589924 UZB589913:UZB589924 VIX589913:VIX589924 VST589913:VST589924 WCP589913:WCP589924 WML589913:WML589924 WWH589913:WWH589924 Z655449:Z655460 JV655449:JV655460 TR655449:TR655460 ADN655449:ADN655460 ANJ655449:ANJ655460 AXF655449:AXF655460 BHB655449:BHB655460 BQX655449:BQX655460 CAT655449:CAT655460 CKP655449:CKP655460 CUL655449:CUL655460 DEH655449:DEH655460 DOD655449:DOD655460 DXZ655449:DXZ655460 EHV655449:EHV655460 ERR655449:ERR655460 FBN655449:FBN655460 FLJ655449:FLJ655460 FVF655449:FVF655460 GFB655449:GFB655460 GOX655449:GOX655460 GYT655449:GYT655460 HIP655449:HIP655460 HSL655449:HSL655460 ICH655449:ICH655460 IMD655449:IMD655460 IVZ655449:IVZ655460 JFV655449:JFV655460 JPR655449:JPR655460 JZN655449:JZN655460 KJJ655449:KJJ655460 KTF655449:KTF655460 LDB655449:LDB655460 LMX655449:LMX655460 LWT655449:LWT655460 MGP655449:MGP655460 MQL655449:MQL655460 NAH655449:NAH655460 NKD655449:NKD655460 NTZ655449:NTZ655460 ODV655449:ODV655460 ONR655449:ONR655460 OXN655449:OXN655460 PHJ655449:PHJ655460 PRF655449:PRF655460 QBB655449:QBB655460 QKX655449:QKX655460 QUT655449:QUT655460 REP655449:REP655460 ROL655449:ROL655460 RYH655449:RYH655460 SID655449:SID655460 SRZ655449:SRZ655460 TBV655449:TBV655460 TLR655449:TLR655460 TVN655449:TVN655460 UFJ655449:UFJ655460 UPF655449:UPF655460 UZB655449:UZB655460 VIX655449:VIX655460 VST655449:VST655460 WCP655449:WCP655460 WML655449:WML655460 WWH655449:WWH655460 Z720985:Z720996 JV720985:JV720996 TR720985:TR720996 ADN720985:ADN720996 ANJ720985:ANJ720996 AXF720985:AXF720996 BHB720985:BHB720996 BQX720985:BQX720996 CAT720985:CAT720996 CKP720985:CKP720996 CUL720985:CUL720996 DEH720985:DEH720996 DOD720985:DOD720996 DXZ720985:DXZ720996 EHV720985:EHV720996 ERR720985:ERR720996 FBN720985:FBN720996 FLJ720985:FLJ720996 FVF720985:FVF720996 GFB720985:GFB720996 GOX720985:GOX720996 GYT720985:GYT720996 HIP720985:HIP720996 HSL720985:HSL720996 ICH720985:ICH720996 IMD720985:IMD720996 IVZ720985:IVZ720996 JFV720985:JFV720996 JPR720985:JPR720996 JZN720985:JZN720996 KJJ720985:KJJ720996 KTF720985:KTF720996 LDB720985:LDB720996 LMX720985:LMX720996 LWT720985:LWT720996 MGP720985:MGP720996 MQL720985:MQL720996 NAH720985:NAH720996 NKD720985:NKD720996 NTZ720985:NTZ720996 ODV720985:ODV720996 ONR720985:ONR720996 OXN720985:OXN720996 PHJ720985:PHJ720996 PRF720985:PRF720996 QBB720985:QBB720996 QKX720985:QKX720996 QUT720985:QUT720996 REP720985:REP720996 ROL720985:ROL720996 RYH720985:RYH720996 SID720985:SID720996 SRZ720985:SRZ720996 TBV720985:TBV720996 TLR720985:TLR720996 TVN720985:TVN720996 UFJ720985:UFJ720996 UPF720985:UPF720996 UZB720985:UZB720996 VIX720985:VIX720996 VST720985:VST720996 WCP720985:WCP720996 WML720985:WML720996 WWH720985:WWH720996 Z786521:Z786532 JV786521:JV786532 TR786521:TR786532 ADN786521:ADN786532 ANJ786521:ANJ786532 AXF786521:AXF786532 BHB786521:BHB786532 BQX786521:BQX786532 CAT786521:CAT786532 CKP786521:CKP786532 CUL786521:CUL786532 DEH786521:DEH786532 DOD786521:DOD786532 DXZ786521:DXZ786532 EHV786521:EHV786532 ERR786521:ERR786532 FBN786521:FBN786532 FLJ786521:FLJ786532 FVF786521:FVF786532 GFB786521:GFB786532 GOX786521:GOX786532 GYT786521:GYT786532 HIP786521:HIP786532 HSL786521:HSL786532 ICH786521:ICH786532 IMD786521:IMD786532 IVZ786521:IVZ786532 JFV786521:JFV786532 JPR786521:JPR786532 JZN786521:JZN786532 KJJ786521:KJJ786532 KTF786521:KTF786532 LDB786521:LDB786532 LMX786521:LMX786532 LWT786521:LWT786532 MGP786521:MGP786532 MQL786521:MQL786532 NAH786521:NAH786532 NKD786521:NKD786532 NTZ786521:NTZ786532 ODV786521:ODV786532 ONR786521:ONR786532 OXN786521:OXN786532 PHJ786521:PHJ786532 PRF786521:PRF786532 QBB786521:QBB786532 QKX786521:QKX786532 QUT786521:QUT786532 REP786521:REP786532 ROL786521:ROL786532 RYH786521:RYH786532 SID786521:SID786532 SRZ786521:SRZ786532 TBV786521:TBV786532 TLR786521:TLR786532 TVN786521:TVN786532 UFJ786521:UFJ786532 UPF786521:UPF786532 UZB786521:UZB786532 VIX786521:VIX786532 VST786521:VST786532 WCP786521:WCP786532 WML786521:WML786532 WWH786521:WWH786532 Z852057:Z852068 JV852057:JV852068 TR852057:TR852068 ADN852057:ADN852068 ANJ852057:ANJ852068 AXF852057:AXF852068 BHB852057:BHB852068 BQX852057:BQX852068 CAT852057:CAT852068 CKP852057:CKP852068 CUL852057:CUL852068 DEH852057:DEH852068 DOD852057:DOD852068 DXZ852057:DXZ852068 EHV852057:EHV852068 ERR852057:ERR852068 FBN852057:FBN852068 FLJ852057:FLJ852068 FVF852057:FVF852068 GFB852057:GFB852068 GOX852057:GOX852068 GYT852057:GYT852068 HIP852057:HIP852068 HSL852057:HSL852068 ICH852057:ICH852068 IMD852057:IMD852068 IVZ852057:IVZ852068 JFV852057:JFV852068 JPR852057:JPR852068 JZN852057:JZN852068 KJJ852057:KJJ852068 KTF852057:KTF852068 LDB852057:LDB852068 LMX852057:LMX852068 LWT852057:LWT852068 MGP852057:MGP852068 MQL852057:MQL852068 NAH852057:NAH852068 NKD852057:NKD852068 NTZ852057:NTZ852068 ODV852057:ODV852068 ONR852057:ONR852068 OXN852057:OXN852068 PHJ852057:PHJ852068 PRF852057:PRF852068 QBB852057:QBB852068 QKX852057:QKX852068 QUT852057:QUT852068 REP852057:REP852068 ROL852057:ROL852068 RYH852057:RYH852068 SID852057:SID852068 SRZ852057:SRZ852068 TBV852057:TBV852068 TLR852057:TLR852068 TVN852057:TVN852068 UFJ852057:UFJ852068 UPF852057:UPF852068 UZB852057:UZB852068 VIX852057:VIX852068 VST852057:VST852068 WCP852057:WCP852068 WML852057:WML852068 WWH852057:WWH852068 Z917593:Z917604 JV917593:JV917604 TR917593:TR917604 ADN917593:ADN917604 ANJ917593:ANJ917604 AXF917593:AXF917604 BHB917593:BHB917604 BQX917593:BQX917604 CAT917593:CAT917604 CKP917593:CKP917604 CUL917593:CUL917604 DEH917593:DEH917604 DOD917593:DOD917604 DXZ917593:DXZ917604 EHV917593:EHV917604 ERR917593:ERR917604 FBN917593:FBN917604 FLJ917593:FLJ917604 FVF917593:FVF917604 GFB917593:GFB917604 GOX917593:GOX917604 GYT917593:GYT917604 HIP917593:HIP917604 HSL917593:HSL917604 ICH917593:ICH917604 IMD917593:IMD917604 IVZ917593:IVZ917604 JFV917593:JFV917604 JPR917593:JPR917604 JZN917593:JZN917604 KJJ917593:KJJ917604 KTF917593:KTF917604 LDB917593:LDB917604 LMX917593:LMX917604 LWT917593:LWT917604 MGP917593:MGP917604 MQL917593:MQL917604 NAH917593:NAH917604 NKD917593:NKD917604 NTZ917593:NTZ917604 ODV917593:ODV917604 ONR917593:ONR917604 OXN917593:OXN917604 PHJ917593:PHJ917604 PRF917593:PRF917604 QBB917593:QBB917604 QKX917593:QKX917604 QUT917593:QUT917604 REP917593:REP917604 ROL917593:ROL917604 RYH917593:RYH917604 SID917593:SID917604 SRZ917593:SRZ917604 TBV917593:TBV917604 TLR917593:TLR917604 TVN917593:TVN917604 UFJ917593:UFJ917604 UPF917593:UPF917604 UZB917593:UZB917604 VIX917593:VIX917604 VST917593:VST917604 WCP917593:WCP917604 WML917593:WML917604 WWH917593:WWH917604 Z983129:Z983140 JV983129:JV983140 TR983129:TR983140 ADN983129:ADN983140 ANJ983129:ANJ983140 AXF983129:AXF983140 BHB983129:BHB983140 BQX983129:BQX983140 CAT983129:CAT983140 CKP983129:CKP983140 CUL983129:CUL983140 DEH983129:DEH983140 DOD983129:DOD983140 DXZ983129:DXZ983140 EHV983129:EHV983140 ERR983129:ERR983140 FBN983129:FBN983140 FLJ983129:FLJ983140 FVF983129:FVF983140 GFB983129:GFB983140 GOX983129:GOX983140 GYT983129:GYT983140 HIP983129:HIP983140 HSL983129:HSL983140 ICH983129:ICH983140 IMD983129:IMD983140 IVZ983129:IVZ983140 JFV983129:JFV983140 JPR983129:JPR983140 JZN983129:JZN983140 KJJ983129:KJJ983140 KTF983129:KTF983140 LDB983129:LDB983140 LMX983129:LMX983140 LWT983129:LWT983140 MGP983129:MGP983140 MQL983129:MQL983140 NAH983129:NAH983140 NKD983129:NKD983140 NTZ983129:NTZ983140 ODV983129:ODV983140 ONR983129:ONR983140 OXN983129:OXN983140 PHJ983129:PHJ983140 PRF983129:PRF983140 QBB983129:QBB983140 QKX983129:QKX983140 QUT983129:QUT983140 REP983129:REP983140 ROL983129:ROL983140 RYH983129:RYH983140 SID983129:SID983140 SRZ983129:SRZ983140 TBV983129:TBV983140 TLR983129:TLR983140 TVN983129:TVN983140 UFJ983129:UFJ983140 UPF983129:UPF983140 UZB983129:UZB983140 VIX983129:VIX983140 VST983129:VST983140 WCP983129:WCP983140 WML983129:WML983140 WWH983129:WWH983140 JP85:JU86 TL85:TQ86 ADH85:ADM86 AND85:ANI86 AWZ85:AXE86 BGV85:BHA86 BQR85:BQW86 CAN85:CAS86 CKJ85:CKO86 CUF85:CUK86 DEB85:DEG86 DNX85:DOC86 DXT85:DXY86 EHP85:EHU86 ERL85:ERQ86 FBH85:FBM86 FLD85:FLI86 FUZ85:FVE86 GEV85:GFA86 GOR85:GOW86 GYN85:GYS86 HIJ85:HIO86 HSF85:HSK86 ICB85:ICG86 ILX85:IMC86 IVT85:IVY86 JFP85:JFU86 JPL85:JPQ86 JZH85:JZM86 KJD85:KJI86 KSZ85:KTE86 LCV85:LDA86 LMR85:LMW86 LWN85:LWS86 MGJ85:MGO86 MQF85:MQK86 NAB85:NAG86 NJX85:NKC86 NTT85:NTY86 ODP85:ODU86 ONL85:ONQ86 OXH85:OXM86 PHD85:PHI86 PQZ85:PRE86 QAV85:QBA86 QKR85:QKW86 QUN85:QUS86 REJ85:REO86 ROF85:ROK86 RYB85:RYG86 SHX85:SIC86 SRT85:SRY86 TBP85:TBU86 TLL85:TLQ86 TVH85:TVM86 UFD85:UFI86 UOZ85:UPE86 UYV85:UZA86 VIR85:VIW86 VSN85:VSS86 WCJ85:WCO86 WMF85:WMK86 WWB85:WWG86 T65625:Y65626 JP65625:JU65626 TL65625:TQ65626 ADH65625:ADM65626 AND65625:ANI65626 AWZ65625:AXE65626 BGV65625:BHA65626 BQR65625:BQW65626 CAN65625:CAS65626 CKJ65625:CKO65626 CUF65625:CUK65626 DEB65625:DEG65626 DNX65625:DOC65626 DXT65625:DXY65626 EHP65625:EHU65626 ERL65625:ERQ65626 FBH65625:FBM65626 FLD65625:FLI65626 FUZ65625:FVE65626 GEV65625:GFA65626 GOR65625:GOW65626 GYN65625:GYS65626 HIJ65625:HIO65626 HSF65625:HSK65626 ICB65625:ICG65626 ILX65625:IMC65626 IVT65625:IVY65626 JFP65625:JFU65626 JPL65625:JPQ65626 JZH65625:JZM65626 KJD65625:KJI65626 KSZ65625:KTE65626 LCV65625:LDA65626 LMR65625:LMW65626 LWN65625:LWS65626 MGJ65625:MGO65626 MQF65625:MQK65626 NAB65625:NAG65626 NJX65625:NKC65626 NTT65625:NTY65626 ODP65625:ODU65626 ONL65625:ONQ65626 OXH65625:OXM65626 PHD65625:PHI65626 PQZ65625:PRE65626 QAV65625:QBA65626 QKR65625:QKW65626 QUN65625:QUS65626 REJ65625:REO65626 ROF65625:ROK65626 RYB65625:RYG65626 SHX65625:SIC65626 SRT65625:SRY65626 TBP65625:TBU65626 TLL65625:TLQ65626 TVH65625:TVM65626 UFD65625:UFI65626 UOZ65625:UPE65626 UYV65625:UZA65626 VIR65625:VIW65626 VSN65625:VSS65626 WCJ65625:WCO65626 WMF65625:WMK65626 WWB65625:WWG65626 T131161:Y131162 JP131161:JU131162 TL131161:TQ131162 ADH131161:ADM131162 AND131161:ANI131162 AWZ131161:AXE131162 BGV131161:BHA131162 BQR131161:BQW131162 CAN131161:CAS131162 CKJ131161:CKO131162 CUF131161:CUK131162 DEB131161:DEG131162 DNX131161:DOC131162 DXT131161:DXY131162 EHP131161:EHU131162 ERL131161:ERQ131162 FBH131161:FBM131162 FLD131161:FLI131162 FUZ131161:FVE131162 GEV131161:GFA131162 GOR131161:GOW131162 GYN131161:GYS131162 HIJ131161:HIO131162 HSF131161:HSK131162 ICB131161:ICG131162 ILX131161:IMC131162 IVT131161:IVY131162 JFP131161:JFU131162 JPL131161:JPQ131162 JZH131161:JZM131162 KJD131161:KJI131162 KSZ131161:KTE131162 LCV131161:LDA131162 LMR131161:LMW131162 LWN131161:LWS131162 MGJ131161:MGO131162 MQF131161:MQK131162 NAB131161:NAG131162 NJX131161:NKC131162 NTT131161:NTY131162 ODP131161:ODU131162 ONL131161:ONQ131162 OXH131161:OXM131162 PHD131161:PHI131162 PQZ131161:PRE131162 QAV131161:QBA131162 QKR131161:QKW131162 QUN131161:QUS131162 REJ131161:REO131162 ROF131161:ROK131162 RYB131161:RYG131162 SHX131161:SIC131162 SRT131161:SRY131162 TBP131161:TBU131162 TLL131161:TLQ131162 TVH131161:TVM131162 UFD131161:UFI131162 UOZ131161:UPE131162 UYV131161:UZA131162 VIR131161:VIW131162 VSN131161:VSS131162 WCJ131161:WCO131162 WMF131161:WMK131162 WWB131161:WWG131162 T196697:Y196698 JP196697:JU196698 TL196697:TQ196698 ADH196697:ADM196698 AND196697:ANI196698 AWZ196697:AXE196698 BGV196697:BHA196698 BQR196697:BQW196698 CAN196697:CAS196698 CKJ196697:CKO196698 CUF196697:CUK196698 DEB196697:DEG196698 DNX196697:DOC196698 DXT196697:DXY196698 EHP196697:EHU196698 ERL196697:ERQ196698 FBH196697:FBM196698 FLD196697:FLI196698 FUZ196697:FVE196698 GEV196697:GFA196698 GOR196697:GOW196698 GYN196697:GYS196698 HIJ196697:HIO196698 HSF196697:HSK196698 ICB196697:ICG196698 ILX196697:IMC196698 IVT196697:IVY196698 JFP196697:JFU196698 JPL196697:JPQ196698 JZH196697:JZM196698 KJD196697:KJI196698 KSZ196697:KTE196698 LCV196697:LDA196698 LMR196697:LMW196698 LWN196697:LWS196698 MGJ196697:MGO196698 MQF196697:MQK196698 NAB196697:NAG196698 NJX196697:NKC196698 NTT196697:NTY196698 ODP196697:ODU196698 ONL196697:ONQ196698 OXH196697:OXM196698 PHD196697:PHI196698 PQZ196697:PRE196698 QAV196697:QBA196698 QKR196697:QKW196698 QUN196697:QUS196698 REJ196697:REO196698 ROF196697:ROK196698 RYB196697:RYG196698 SHX196697:SIC196698 SRT196697:SRY196698 TBP196697:TBU196698 TLL196697:TLQ196698 TVH196697:TVM196698 UFD196697:UFI196698 UOZ196697:UPE196698 UYV196697:UZA196698 VIR196697:VIW196698 VSN196697:VSS196698 WCJ196697:WCO196698 WMF196697:WMK196698 WWB196697:WWG196698 T262233:Y262234 JP262233:JU262234 TL262233:TQ262234 ADH262233:ADM262234 AND262233:ANI262234 AWZ262233:AXE262234 BGV262233:BHA262234 BQR262233:BQW262234 CAN262233:CAS262234 CKJ262233:CKO262234 CUF262233:CUK262234 DEB262233:DEG262234 DNX262233:DOC262234 DXT262233:DXY262234 EHP262233:EHU262234 ERL262233:ERQ262234 FBH262233:FBM262234 FLD262233:FLI262234 FUZ262233:FVE262234 GEV262233:GFA262234 GOR262233:GOW262234 GYN262233:GYS262234 HIJ262233:HIO262234 HSF262233:HSK262234 ICB262233:ICG262234 ILX262233:IMC262234 IVT262233:IVY262234 JFP262233:JFU262234 JPL262233:JPQ262234 JZH262233:JZM262234 KJD262233:KJI262234 KSZ262233:KTE262234 LCV262233:LDA262234 LMR262233:LMW262234 LWN262233:LWS262234 MGJ262233:MGO262234 MQF262233:MQK262234 NAB262233:NAG262234 NJX262233:NKC262234 NTT262233:NTY262234 ODP262233:ODU262234 ONL262233:ONQ262234 OXH262233:OXM262234 PHD262233:PHI262234 PQZ262233:PRE262234 QAV262233:QBA262234 QKR262233:QKW262234 QUN262233:QUS262234 REJ262233:REO262234 ROF262233:ROK262234 RYB262233:RYG262234 SHX262233:SIC262234 SRT262233:SRY262234 TBP262233:TBU262234 TLL262233:TLQ262234 TVH262233:TVM262234 UFD262233:UFI262234 UOZ262233:UPE262234 UYV262233:UZA262234 VIR262233:VIW262234 VSN262233:VSS262234 WCJ262233:WCO262234 WMF262233:WMK262234 WWB262233:WWG262234 T327769:Y327770 JP327769:JU327770 TL327769:TQ327770 ADH327769:ADM327770 AND327769:ANI327770 AWZ327769:AXE327770 BGV327769:BHA327770 BQR327769:BQW327770 CAN327769:CAS327770 CKJ327769:CKO327770 CUF327769:CUK327770 DEB327769:DEG327770 DNX327769:DOC327770 DXT327769:DXY327770 EHP327769:EHU327770 ERL327769:ERQ327770 FBH327769:FBM327770 FLD327769:FLI327770 FUZ327769:FVE327770 GEV327769:GFA327770 GOR327769:GOW327770 GYN327769:GYS327770 HIJ327769:HIO327770 HSF327769:HSK327770 ICB327769:ICG327770 ILX327769:IMC327770 IVT327769:IVY327770 JFP327769:JFU327770 JPL327769:JPQ327770 JZH327769:JZM327770 KJD327769:KJI327770 KSZ327769:KTE327770 LCV327769:LDA327770 LMR327769:LMW327770 LWN327769:LWS327770 MGJ327769:MGO327770 MQF327769:MQK327770 NAB327769:NAG327770 NJX327769:NKC327770 NTT327769:NTY327770 ODP327769:ODU327770 ONL327769:ONQ327770 OXH327769:OXM327770 PHD327769:PHI327770 PQZ327769:PRE327770 QAV327769:QBA327770 QKR327769:QKW327770 QUN327769:QUS327770 REJ327769:REO327770 ROF327769:ROK327770 RYB327769:RYG327770 SHX327769:SIC327770 SRT327769:SRY327770 TBP327769:TBU327770 TLL327769:TLQ327770 TVH327769:TVM327770 UFD327769:UFI327770 UOZ327769:UPE327770 UYV327769:UZA327770 VIR327769:VIW327770 VSN327769:VSS327770 WCJ327769:WCO327770 WMF327769:WMK327770 WWB327769:WWG327770 T393305:Y393306 JP393305:JU393306 TL393305:TQ393306 ADH393305:ADM393306 AND393305:ANI393306 AWZ393305:AXE393306 BGV393305:BHA393306 BQR393305:BQW393306 CAN393305:CAS393306 CKJ393305:CKO393306 CUF393305:CUK393306 DEB393305:DEG393306 DNX393305:DOC393306 DXT393305:DXY393306 EHP393305:EHU393306 ERL393305:ERQ393306 FBH393305:FBM393306 FLD393305:FLI393306 FUZ393305:FVE393306 GEV393305:GFA393306 GOR393305:GOW393306 GYN393305:GYS393306 HIJ393305:HIO393306 HSF393305:HSK393306 ICB393305:ICG393306 ILX393305:IMC393306 IVT393305:IVY393306 JFP393305:JFU393306 JPL393305:JPQ393306 JZH393305:JZM393306 KJD393305:KJI393306 KSZ393305:KTE393306 LCV393305:LDA393306 LMR393305:LMW393306 LWN393305:LWS393306 MGJ393305:MGO393306 MQF393305:MQK393306 NAB393305:NAG393306 NJX393305:NKC393306 NTT393305:NTY393306 ODP393305:ODU393306 ONL393305:ONQ393306 OXH393305:OXM393306 PHD393305:PHI393306 PQZ393305:PRE393306 QAV393305:QBA393306 QKR393305:QKW393306 QUN393305:QUS393306 REJ393305:REO393306 ROF393305:ROK393306 RYB393305:RYG393306 SHX393305:SIC393306 SRT393305:SRY393306 TBP393305:TBU393306 TLL393305:TLQ393306 TVH393305:TVM393306 UFD393305:UFI393306 UOZ393305:UPE393306 UYV393305:UZA393306 VIR393305:VIW393306 VSN393305:VSS393306 WCJ393305:WCO393306 WMF393305:WMK393306 WWB393305:WWG393306 T458841:Y458842 JP458841:JU458842 TL458841:TQ458842 ADH458841:ADM458842 AND458841:ANI458842 AWZ458841:AXE458842 BGV458841:BHA458842 BQR458841:BQW458842 CAN458841:CAS458842 CKJ458841:CKO458842 CUF458841:CUK458842 DEB458841:DEG458842 DNX458841:DOC458842 DXT458841:DXY458842 EHP458841:EHU458842 ERL458841:ERQ458842 FBH458841:FBM458842 FLD458841:FLI458842 FUZ458841:FVE458842 GEV458841:GFA458842 GOR458841:GOW458842 GYN458841:GYS458842 HIJ458841:HIO458842 HSF458841:HSK458842 ICB458841:ICG458842 ILX458841:IMC458842 IVT458841:IVY458842 JFP458841:JFU458842 JPL458841:JPQ458842 JZH458841:JZM458842 KJD458841:KJI458842 KSZ458841:KTE458842 LCV458841:LDA458842 LMR458841:LMW458842 LWN458841:LWS458842 MGJ458841:MGO458842 MQF458841:MQK458842 NAB458841:NAG458842 NJX458841:NKC458842 NTT458841:NTY458842 ODP458841:ODU458842 ONL458841:ONQ458842 OXH458841:OXM458842 PHD458841:PHI458842 PQZ458841:PRE458842 QAV458841:QBA458842 QKR458841:QKW458842 QUN458841:QUS458842 REJ458841:REO458842 ROF458841:ROK458842 RYB458841:RYG458842 SHX458841:SIC458842 SRT458841:SRY458842 TBP458841:TBU458842 TLL458841:TLQ458842 TVH458841:TVM458842 UFD458841:UFI458842 UOZ458841:UPE458842 UYV458841:UZA458842 VIR458841:VIW458842 VSN458841:VSS458842 WCJ458841:WCO458842 WMF458841:WMK458842 WWB458841:WWG458842 T524377:Y524378 JP524377:JU524378 TL524377:TQ524378 ADH524377:ADM524378 AND524377:ANI524378 AWZ524377:AXE524378 BGV524377:BHA524378 BQR524377:BQW524378 CAN524377:CAS524378 CKJ524377:CKO524378 CUF524377:CUK524378 DEB524377:DEG524378 DNX524377:DOC524378 DXT524377:DXY524378 EHP524377:EHU524378 ERL524377:ERQ524378 FBH524377:FBM524378 FLD524377:FLI524378 FUZ524377:FVE524378 GEV524377:GFA524378 GOR524377:GOW524378 GYN524377:GYS524378 HIJ524377:HIO524378 HSF524377:HSK524378 ICB524377:ICG524378 ILX524377:IMC524378 IVT524377:IVY524378 JFP524377:JFU524378 JPL524377:JPQ524378 JZH524377:JZM524378 KJD524377:KJI524378 KSZ524377:KTE524378 LCV524377:LDA524378 LMR524377:LMW524378 LWN524377:LWS524378 MGJ524377:MGO524378 MQF524377:MQK524378 NAB524377:NAG524378 NJX524377:NKC524378 NTT524377:NTY524378 ODP524377:ODU524378 ONL524377:ONQ524378 OXH524377:OXM524378 PHD524377:PHI524378 PQZ524377:PRE524378 QAV524377:QBA524378 QKR524377:QKW524378 QUN524377:QUS524378 REJ524377:REO524378 ROF524377:ROK524378 RYB524377:RYG524378 SHX524377:SIC524378 SRT524377:SRY524378 TBP524377:TBU524378 TLL524377:TLQ524378 TVH524377:TVM524378 UFD524377:UFI524378 UOZ524377:UPE524378 UYV524377:UZA524378 VIR524377:VIW524378 VSN524377:VSS524378 WCJ524377:WCO524378 WMF524377:WMK524378 WWB524377:WWG524378 T589913:Y589914 JP589913:JU589914 TL589913:TQ589914 ADH589913:ADM589914 AND589913:ANI589914 AWZ589913:AXE589914 BGV589913:BHA589914 BQR589913:BQW589914 CAN589913:CAS589914 CKJ589913:CKO589914 CUF589913:CUK589914 DEB589913:DEG589914 DNX589913:DOC589914 DXT589913:DXY589914 EHP589913:EHU589914 ERL589913:ERQ589914 FBH589913:FBM589914 FLD589913:FLI589914 FUZ589913:FVE589914 GEV589913:GFA589914 GOR589913:GOW589914 GYN589913:GYS589914 HIJ589913:HIO589914 HSF589913:HSK589914 ICB589913:ICG589914 ILX589913:IMC589914 IVT589913:IVY589914 JFP589913:JFU589914 JPL589913:JPQ589914 JZH589913:JZM589914 KJD589913:KJI589914 KSZ589913:KTE589914 LCV589913:LDA589914 LMR589913:LMW589914 LWN589913:LWS589914 MGJ589913:MGO589914 MQF589913:MQK589914 NAB589913:NAG589914 NJX589913:NKC589914 NTT589913:NTY589914 ODP589913:ODU589914 ONL589913:ONQ589914 OXH589913:OXM589914 PHD589913:PHI589914 PQZ589913:PRE589914 QAV589913:QBA589914 QKR589913:QKW589914 QUN589913:QUS589914 REJ589913:REO589914 ROF589913:ROK589914 RYB589913:RYG589914 SHX589913:SIC589914 SRT589913:SRY589914 TBP589913:TBU589914 TLL589913:TLQ589914 TVH589913:TVM589914 UFD589913:UFI589914 UOZ589913:UPE589914 UYV589913:UZA589914 VIR589913:VIW589914 VSN589913:VSS589914 WCJ589913:WCO589914 WMF589913:WMK589914 WWB589913:WWG589914 T655449:Y655450 JP655449:JU655450 TL655449:TQ655450 ADH655449:ADM655450 AND655449:ANI655450 AWZ655449:AXE655450 BGV655449:BHA655450 BQR655449:BQW655450 CAN655449:CAS655450 CKJ655449:CKO655450 CUF655449:CUK655450 DEB655449:DEG655450 DNX655449:DOC655450 DXT655449:DXY655450 EHP655449:EHU655450 ERL655449:ERQ655450 FBH655449:FBM655450 FLD655449:FLI655450 FUZ655449:FVE655450 GEV655449:GFA655450 GOR655449:GOW655450 GYN655449:GYS655450 HIJ655449:HIO655450 HSF655449:HSK655450 ICB655449:ICG655450 ILX655449:IMC655450 IVT655449:IVY655450 JFP655449:JFU655450 JPL655449:JPQ655450 JZH655449:JZM655450 KJD655449:KJI655450 KSZ655449:KTE655450 LCV655449:LDA655450 LMR655449:LMW655450 LWN655449:LWS655450 MGJ655449:MGO655450 MQF655449:MQK655450 NAB655449:NAG655450 NJX655449:NKC655450 NTT655449:NTY655450 ODP655449:ODU655450 ONL655449:ONQ655450 OXH655449:OXM655450 PHD655449:PHI655450 PQZ655449:PRE655450 QAV655449:QBA655450 QKR655449:QKW655450 QUN655449:QUS655450 REJ655449:REO655450 ROF655449:ROK655450 RYB655449:RYG655450 SHX655449:SIC655450 SRT655449:SRY655450 TBP655449:TBU655450 TLL655449:TLQ655450 TVH655449:TVM655450 UFD655449:UFI655450 UOZ655449:UPE655450 UYV655449:UZA655450 VIR655449:VIW655450 VSN655449:VSS655450 WCJ655449:WCO655450 WMF655449:WMK655450 WWB655449:WWG655450 T720985:Y720986 JP720985:JU720986 TL720985:TQ720986 ADH720985:ADM720986 AND720985:ANI720986 AWZ720985:AXE720986 BGV720985:BHA720986 BQR720985:BQW720986 CAN720985:CAS720986 CKJ720985:CKO720986 CUF720985:CUK720986 DEB720985:DEG720986 DNX720985:DOC720986 DXT720985:DXY720986 EHP720985:EHU720986 ERL720985:ERQ720986 FBH720985:FBM720986 FLD720985:FLI720986 FUZ720985:FVE720986 GEV720985:GFA720986 GOR720985:GOW720986 GYN720985:GYS720986 HIJ720985:HIO720986 HSF720985:HSK720986 ICB720985:ICG720986 ILX720985:IMC720986 IVT720985:IVY720986 JFP720985:JFU720986 JPL720985:JPQ720986 JZH720985:JZM720986 KJD720985:KJI720986 KSZ720985:KTE720986 LCV720985:LDA720986 LMR720985:LMW720986 LWN720985:LWS720986 MGJ720985:MGO720986 MQF720985:MQK720986 NAB720985:NAG720986 NJX720985:NKC720986 NTT720985:NTY720986 ODP720985:ODU720986 ONL720985:ONQ720986 OXH720985:OXM720986 PHD720985:PHI720986 PQZ720985:PRE720986 QAV720985:QBA720986 QKR720985:QKW720986 QUN720985:QUS720986 REJ720985:REO720986 ROF720985:ROK720986 RYB720985:RYG720986 SHX720985:SIC720986 SRT720985:SRY720986 TBP720985:TBU720986 TLL720985:TLQ720986 TVH720985:TVM720986 UFD720985:UFI720986 UOZ720985:UPE720986 UYV720985:UZA720986 VIR720985:VIW720986 VSN720985:VSS720986 WCJ720985:WCO720986 WMF720985:WMK720986 WWB720985:WWG720986 T786521:Y786522 JP786521:JU786522 TL786521:TQ786522 ADH786521:ADM786522 AND786521:ANI786522 AWZ786521:AXE786522 BGV786521:BHA786522 BQR786521:BQW786522 CAN786521:CAS786522 CKJ786521:CKO786522 CUF786521:CUK786522 DEB786521:DEG786522 DNX786521:DOC786522 DXT786521:DXY786522 EHP786521:EHU786522 ERL786521:ERQ786522 FBH786521:FBM786522 FLD786521:FLI786522 FUZ786521:FVE786522 GEV786521:GFA786522 GOR786521:GOW786522 GYN786521:GYS786522 HIJ786521:HIO786522 HSF786521:HSK786522 ICB786521:ICG786522 ILX786521:IMC786522 IVT786521:IVY786522 JFP786521:JFU786522 JPL786521:JPQ786522 JZH786521:JZM786522 KJD786521:KJI786522 KSZ786521:KTE786522 LCV786521:LDA786522 LMR786521:LMW786522 LWN786521:LWS786522 MGJ786521:MGO786522 MQF786521:MQK786522 NAB786521:NAG786522 NJX786521:NKC786522 NTT786521:NTY786522 ODP786521:ODU786522 ONL786521:ONQ786522 OXH786521:OXM786522 PHD786521:PHI786522 PQZ786521:PRE786522 QAV786521:QBA786522 QKR786521:QKW786522 QUN786521:QUS786522 REJ786521:REO786522 ROF786521:ROK786522 RYB786521:RYG786522 SHX786521:SIC786522 SRT786521:SRY786522 TBP786521:TBU786522 TLL786521:TLQ786522 TVH786521:TVM786522 UFD786521:UFI786522 UOZ786521:UPE786522 UYV786521:UZA786522 VIR786521:VIW786522 VSN786521:VSS786522 WCJ786521:WCO786522 WMF786521:WMK786522 WWB786521:WWG786522 T852057:Y852058 JP852057:JU852058 TL852057:TQ852058 ADH852057:ADM852058 AND852057:ANI852058 AWZ852057:AXE852058 BGV852057:BHA852058 BQR852057:BQW852058 CAN852057:CAS852058 CKJ852057:CKO852058 CUF852057:CUK852058 DEB852057:DEG852058 DNX852057:DOC852058 DXT852057:DXY852058 EHP852057:EHU852058 ERL852057:ERQ852058 FBH852057:FBM852058 FLD852057:FLI852058 FUZ852057:FVE852058 GEV852057:GFA852058 GOR852057:GOW852058 GYN852057:GYS852058 HIJ852057:HIO852058 HSF852057:HSK852058 ICB852057:ICG852058 ILX852057:IMC852058 IVT852057:IVY852058 JFP852057:JFU852058 JPL852057:JPQ852058 JZH852057:JZM852058 KJD852057:KJI852058 KSZ852057:KTE852058 LCV852057:LDA852058 LMR852057:LMW852058 LWN852057:LWS852058 MGJ852057:MGO852058 MQF852057:MQK852058 NAB852057:NAG852058 NJX852057:NKC852058 NTT852057:NTY852058 ODP852057:ODU852058 ONL852057:ONQ852058 OXH852057:OXM852058 PHD852057:PHI852058 PQZ852057:PRE852058 QAV852057:QBA852058 QKR852057:QKW852058 QUN852057:QUS852058 REJ852057:REO852058 ROF852057:ROK852058 RYB852057:RYG852058 SHX852057:SIC852058 SRT852057:SRY852058 TBP852057:TBU852058 TLL852057:TLQ852058 TVH852057:TVM852058 UFD852057:UFI852058 UOZ852057:UPE852058 UYV852057:UZA852058 VIR852057:VIW852058 VSN852057:VSS852058 WCJ852057:WCO852058 WMF852057:WMK852058 WWB852057:WWG852058 T917593:Y917594 JP917593:JU917594 TL917593:TQ917594 ADH917593:ADM917594 AND917593:ANI917594 AWZ917593:AXE917594 BGV917593:BHA917594 BQR917593:BQW917594 CAN917593:CAS917594 CKJ917593:CKO917594 CUF917593:CUK917594 DEB917593:DEG917594 DNX917593:DOC917594 DXT917593:DXY917594 EHP917593:EHU917594 ERL917593:ERQ917594 FBH917593:FBM917594 FLD917593:FLI917594 FUZ917593:FVE917594 GEV917593:GFA917594 GOR917593:GOW917594 GYN917593:GYS917594 HIJ917593:HIO917594 HSF917593:HSK917594 ICB917593:ICG917594 ILX917593:IMC917594 IVT917593:IVY917594 JFP917593:JFU917594 JPL917593:JPQ917594 JZH917593:JZM917594 KJD917593:KJI917594 KSZ917593:KTE917594 LCV917593:LDA917594 LMR917593:LMW917594 LWN917593:LWS917594 MGJ917593:MGO917594 MQF917593:MQK917594 NAB917593:NAG917594 NJX917593:NKC917594 NTT917593:NTY917594 ODP917593:ODU917594 ONL917593:ONQ917594 OXH917593:OXM917594 PHD917593:PHI917594 PQZ917593:PRE917594 QAV917593:QBA917594 QKR917593:QKW917594 QUN917593:QUS917594 REJ917593:REO917594 ROF917593:ROK917594 RYB917593:RYG917594 SHX917593:SIC917594 SRT917593:SRY917594 TBP917593:TBU917594 TLL917593:TLQ917594 TVH917593:TVM917594 UFD917593:UFI917594 UOZ917593:UPE917594 UYV917593:UZA917594 VIR917593:VIW917594 VSN917593:VSS917594 WCJ917593:WCO917594 WMF917593:WMK917594 WWB917593:WWG917594 T983129:Y983130 JP983129:JU983130 TL983129:TQ983130 ADH983129:ADM983130 AND983129:ANI983130 AWZ983129:AXE983130 BGV983129:BHA983130 BQR983129:BQW983130 CAN983129:CAS983130 CKJ983129:CKO983130 CUF983129:CUK983130 DEB983129:DEG983130 DNX983129:DOC983130 DXT983129:DXY983130 EHP983129:EHU983130 ERL983129:ERQ983130 FBH983129:FBM983130 FLD983129:FLI983130 FUZ983129:FVE983130 GEV983129:GFA983130 GOR983129:GOW983130 GYN983129:GYS983130 HIJ983129:HIO983130 HSF983129:HSK983130 ICB983129:ICG983130 ILX983129:IMC983130 IVT983129:IVY983130 JFP983129:JFU983130 JPL983129:JPQ983130 JZH983129:JZM983130 KJD983129:KJI983130 KSZ983129:KTE983130 LCV983129:LDA983130 LMR983129:LMW983130 LWN983129:LWS983130 MGJ983129:MGO983130 MQF983129:MQK983130 NAB983129:NAG983130 NJX983129:NKC983130 NTT983129:NTY983130 ODP983129:ODU983130 ONL983129:ONQ983130 OXH983129:OXM983130 PHD983129:PHI983130 PQZ983129:PRE983130 QAV983129:QBA983130 QKR983129:QKW983130 QUN983129:QUS983130 REJ983129:REO983130 ROF983129:ROK983130 RYB983129:RYG983130 SHX983129:SIC983130 SRT983129:SRY983130 TBP983129:TBU983130 TLL983129:TLQ983130 TVH983129:TVM983130 UFD983129:UFI983130 UOZ983129:UPE983130 UYV983129:UZA983130 VIR983129:VIW983130 VSN983129:VSS983130 WCJ983129:WCO983130 WMF983129:WMK983130 WWB983129:WWG983130 G95 JO85:JO87 TK85:TK87 ADG85:ADG87 ANC85:ANC87 AWY85:AWY87 BGU85:BGU87 BQQ85:BQQ87 CAM85:CAM87 CKI85:CKI87 CUE85:CUE87 DEA85:DEA87 DNW85:DNW87 DXS85:DXS87 EHO85:EHO87 ERK85:ERK87 FBG85:FBG87 FLC85:FLC87 FUY85:FUY87 GEU85:GEU87 GOQ85:GOQ87 GYM85:GYM87 HII85:HII87 HSE85:HSE87 ICA85:ICA87 ILW85:ILW87 IVS85:IVS87 JFO85:JFO87 JPK85:JPK87 JZG85:JZG87 KJC85:KJC87 KSY85:KSY87 LCU85:LCU87 LMQ85:LMQ87 LWM85:LWM87 MGI85:MGI87 MQE85:MQE87 NAA85:NAA87 NJW85:NJW87 NTS85:NTS87 ODO85:ODO87 ONK85:ONK87 OXG85:OXG87 PHC85:PHC87 PQY85:PQY87 QAU85:QAU87 QKQ85:QKQ87 QUM85:QUM87 REI85:REI87 ROE85:ROE87 RYA85:RYA87 SHW85:SHW87 SRS85:SRS87 TBO85:TBO87 TLK85:TLK87 TVG85:TVG87 UFC85:UFC87 UOY85:UOY87 UYU85:UYU87 VIQ85:VIQ87 VSM85:VSM87 WCI85:WCI87 WME85:WME87 WWA85:WWA87 S65625:S65627 JO65625:JO65627 TK65625:TK65627 ADG65625:ADG65627 ANC65625:ANC65627 AWY65625:AWY65627 BGU65625:BGU65627 BQQ65625:BQQ65627 CAM65625:CAM65627 CKI65625:CKI65627 CUE65625:CUE65627 DEA65625:DEA65627 DNW65625:DNW65627 DXS65625:DXS65627 EHO65625:EHO65627 ERK65625:ERK65627 FBG65625:FBG65627 FLC65625:FLC65627 FUY65625:FUY65627 GEU65625:GEU65627 GOQ65625:GOQ65627 GYM65625:GYM65627 HII65625:HII65627 HSE65625:HSE65627 ICA65625:ICA65627 ILW65625:ILW65627 IVS65625:IVS65627 JFO65625:JFO65627 JPK65625:JPK65627 JZG65625:JZG65627 KJC65625:KJC65627 KSY65625:KSY65627 LCU65625:LCU65627 LMQ65625:LMQ65627 LWM65625:LWM65627 MGI65625:MGI65627 MQE65625:MQE65627 NAA65625:NAA65627 NJW65625:NJW65627 NTS65625:NTS65627 ODO65625:ODO65627 ONK65625:ONK65627 OXG65625:OXG65627 PHC65625:PHC65627 PQY65625:PQY65627 QAU65625:QAU65627 QKQ65625:QKQ65627 QUM65625:QUM65627 REI65625:REI65627 ROE65625:ROE65627 RYA65625:RYA65627 SHW65625:SHW65627 SRS65625:SRS65627 TBO65625:TBO65627 TLK65625:TLK65627 TVG65625:TVG65627 UFC65625:UFC65627 UOY65625:UOY65627 UYU65625:UYU65627 VIQ65625:VIQ65627 VSM65625:VSM65627 WCI65625:WCI65627 WME65625:WME65627 WWA65625:WWA65627 S131161:S131163 JO131161:JO131163 TK131161:TK131163 ADG131161:ADG131163 ANC131161:ANC131163 AWY131161:AWY131163 BGU131161:BGU131163 BQQ131161:BQQ131163 CAM131161:CAM131163 CKI131161:CKI131163 CUE131161:CUE131163 DEA131161:DEA131163 DNW131161:DNW131163 DXS131161:DXS131163 EHO131161:EHO131163 ERK131161:ERK131163 FBG131161:FBG131163 FLC131161:FLC131163 FUY131161:FUY131163 GEU131161:GEU131163 GOQ131161:GOQ131163 GYM131161:GYM131163 HII131161:HII131163 HSE131161:HSE131163 ICA131161:ICA131163 ILW131161:ILW131163 IVS131161:IVS131163 JFO131161:JFO131163 JPK131161:JPK131163 JZG131161:JZG131163 KJC131161:KJC131163 KSY131161:KSY131163 LCU131161:LCU131163 LMQ131161:LMQ131163 LWM131161:LWM131163 MGI131161:MGI131163 MQE131161:MQE131163 NAA131161:NAA131163 NJW131161:NJW131163 NTS131161:NTS131163 ODO131161:ODO131163 ONK131161:ONK131163 OXG131161:OXG131163 PHC131161:PHC131163 PQY131161:PQY131163 QAU131161:QAU131163 QKQ131161:QKQ131163 QUM131161:QUM131163 REI131161:REI131163 ROE131161:ROE131163 RYA131161:RYA131163 SHW131161:SHW131163 SRS131161:SRS131163 TBO131161:TBO131163 TLK131161:TLK131163 TVG131161:TVG131163 UFC131161:UFC131163 UOY131161:UOY131163 UYU131161:UYU131163 VIQ131161:VIQ131163 VSM131161:VSM131163 WCI131161:WCI131163 WME131161:WME131163 WWA131161:WWA131163 S196697:S196699 JO196697:JO196699 TK196697:TK196699 ADG196697:ADG196699 ANC196697:ANC196699 AWY196697:AWY196699 BGU196697:BGU196699 BQQ196697:BQQ196699 CAM196697:CAM196699 CKI196697:CKI196699 CUE196697:CUE196699 DEA196697:DEA196699 DNW196697:DNW196699 DXS196697:DXS196699 EHO196697:EHO196699 ERK196697:ERK196699 FBG196697:FBG196699 FLC196697:FLC196699 FUY196697:FUY196699 GEU196697:GEU196699 GOQ196697:GOQ196699 GYM196697:GYM196699 HII196697:HII196699 HSE196697:HSE196699 ICA196697:ICA196699 ILW196697:ILW196699 IVS196697:IVS196699 JFO196697:JFO196699 JPK196697:JPK196699 JZG196697:JZG196699 KJC196697:KJC196699 KSY196697:KSY196699 LCU196697:LCU196699 LMQ196697:LMQ196699 LWM196697:LWM196699 MGI196697:MGI196699 MQE196697:MQE196699 NAA196697:NAA196699 NJW196697:NJW196699 NTS196697:NTS196699 ODO196697:ODO196699 ONK196697:ONK196699 OXG196697:OXG196699 PHC196697:PHC196699 PQY196697:PQY196699 QAU196697:QAU196699 QKQ196697:QKQ196699 QUM196697:QUM196699 REI196697:REI196699 ROE196697:ROE196699 RYA196697:RYA196699 SHW196697:SHW196699 SRS196697:SRS196699 TBO196697:TBO196699 TLK196697:TLK196699 TVG196697:TVG196699 UFC196697:UFC196699 UOY196697:UOY196699 UYU196697:UYU196699 VIQ196697:VIQ196699 VSM196697:VSM196699 WCI196697:WCI196699 WME196697:WME196699 WWA196697:WWA196699 S262233:S262235 JO262233:JO262235 TK262233:TK262235 ADG262233:ADG262235 ANC262233:ANC262235 AWY262233:AWY262235 BGU262233:BGU262235 BQQ262233:BQQ262235 CAM262233:CAM262235 CKI262233:CKI262235 CUE262233:CUE262235 DEA262233:DEA262235 DNW262233:DNW262235 DXS262233:DXS262235 EHO262233:EHO262235 ERK262233:ERK262235 FBG262233:FBG262235 FLC262233:FLC262235 FUY262233:FUY262235 GEU262233:GEU262235 GOQ262233:GOQ262235 GYM262233:GYM262235 HII262233:HII262235 HSE262233:HSE262235 ICA262233:ICA262235 ILW262233:ILW262235 IVS262233:IVS262235 JFO262233:JFO262235 JPK262233:JPK262235 JZG262233:JZG262235 KJC262233:KJC262235 KSY262233:KSY262235 LCU262233:LCU262235 LMQ262233:LMQ262235 LWM262233:LWM262235 MGI262233:MGI262235 MQE262233:MQE262235 NAA262233:NAA262235 NJW262233:NJW262235 NTS262233:NTS262235 ODO262233:ODO262235 ONK262233:ONK262235 OXG262233:OXG262235 PHC262233:PHC262235 PQY262233:PQY262235 QAU262233:QAU262235 QKQ262233:QKQ262235 QUM262233:QUM262235 REI262233:REI262235 ROE262233:ROE262235 RYA262233:RYA262235 SHW262233:SHW262235 SRS262233:SRS262235 TBO262233:TBO262235 TLK262233:TLK262235 TVG262233:TVG262235 UFC262233:UFC262235 UOY262233:UOY262235 UYU262233:UYU262235 VIQ262233:VIQ262235 VSM262233:VSM262235 WCI262233:WCI262235 WME262233:WME262235 WWA262233:WWA262235 S327769:S327771 JO327769:JO327771 TK327769:TK327771 ADG327769:ADG327771 ANC327769:ANC327771 AWY327769:AWY327771 BGU327769:BGU327771 BQQ327769:BQQ327771 CAM327769:CAM327771 CKI327769:CKI327771 CUE327769:CUE327771 DEA327769:DEA327771 DNW327769:DNW327771 DXS327769:DXS327771 EHO327769:EHO327771 ERK327769:ERK327771 FBG327769:FBG327771 FLC327769:FLC327771 FUY327769:FUY327771 GEU327769:GEU327771 GOQ327769:GOQ327771 GYM327769:GYM327771 HII327769:HII327771 HSE327769:HSE327771 ICA327769:ICA327771 ILW327769:ILW327771 IVS327769:IVS327771 JFO327769:JFO327771 JPK327769:JPK327771 JZG327769:JZG327771 KJC327769:KJC327771 KSY327769:KSY327771 LCU327769:LCU327771 LMQ327769:LMQ327771 LWM327769:LWM327771 MGI327769:MGI327771 MQE327769:MQE327771 NAA327769:NAA327771 NJW327769:NJW327771 NTS327769:NTS327771 ODO327769:ODO327771 ONK327769:ONK327771 OXG327769:OXG327771 PHC327769:PHC327771 PQY327769:PQY327771 QAU327769:QAU327771 QKQ327769:QKQ327771 QUM327769:QUM327771 REI327769:REI327771 ROE327769:ROE327771 RYA327769:RYA327771 SHW327769:SHW327771 SRS327769:SRS327771 TBO327769:TBO327771 TLK327769:TLK327771 TVG327769:TVG327771 UFC327769:UFC327771 UOY327769:UOY327771 UYU327769:UYU327771 VIQ327769:VIQ327771 VSM327769:VSM327771 WCI327769:WCI327771 WME327769:WME327771 WWA327769:WWA327771 S393305:S393307 JO393305:JO393307 TK393305:TK393307 ADG393305:ADG393307 ANC393305:ANC393307 AWY393305:AWY393307 BGU393305:BGU393307 BQQ393305:BQQ393307 CAM393305:CAM393307 CKI393305:CKI393307 CUE393305:CUE393307 DEA393305:DEA393307 DNW393305:DNW393307 DXS393305:DXS393307 EHO393305:EHO393307 ERK393305:ERK393307 FBG393305:FBG393307 FLC393305:FLC393307 FUY393305:FUY393307 GEU393305:GEU393307 GOQ393305:GOQ393307 GYM393305:GYM393307 HII393305:HII393307 HSE393305:HSE393307 ICA393305:ICA393307 ILW393305:ILW393307 IVS393305:IVS393307 JFO393305:JFO393307 JPK393305:JPK393307 JZG393305:JZG393307 KJC393305:KJC393307 KSY393305:KSY393307 LCU393305:LCU393307 LMQ393305:LMQ393307 LWM393305:LWM393307 MGI393305:MGI393307 MQE393305:MQE393307 NAA393305:NAA393307 NJW393305:NJW393307 NTS393305:NTS393307 ODO393305:ODO393307 ONK393305:ONK393307 OXG393305:OXG393307 PHC393305:PHC393307 PQY393305:PQY393307 QAU393305:QAU393307 QKQ393305:QKQ393307 QUM393305:QUM393307 REI393305:REI393307 ROE393305:ROE393307 RYA393305:RYA393307 SHW393305:SHW393307 SRS393305:SRS393307 TBO393305:TBO393307 TLK393305:TLK393307 TVG393305:TVG393307 UFC393305:UFC393307 UOY393305:UOY393307 UYU393305:UYU393307 VIQ393305:VIQ393307 VSM393305:VSM393307 WCI393305:WCI393307 WME393305:WME393307 WWA393305:WWA393307 S458841:S458843 JO458841:JO458843 TK458841:TK458843 ADG458841:ADG458843 ANC458841:ANC458843 AWY458841:AWY458843 BGU458841:BGU458843 BQQ458841:BQQ458843 CAM458841:CAM458843 CKI458841:CKI458843 CUE458841:CUE458843 DEA458841:DEA458843 DNW458841:DNW458843 DXS458841:DXS458843 EHO458841:EHO458843 ERK458841:ERK458843 FBG458841:FBG458843 FLC458841:FLC458843 FUY458841:FUY458843 GEU458841:GEU458843 GOQ458841:GOQ458843 GYM458841:GYM458843 HII458841:HII458843 HSE458841:HSE458843 ICA458841:ICA458843 ILW458841:ILW458843 IVS458841:IVS458843 JFO458841:JFO458843 JPK458841:JPK458843 JZG458841:JZG458843 KJC458841:KJC458843 KSY458841:KSY458843 LCU458841:LCU458843 LMQ458841:LMQ458843 LWM458841:LWM458843 MGI458841:MGI458843 MQE458841:MQE458843 NAA458841:NAA458843 NJW458841:NJW458843 NTS458841:NTS458843 ODO458841:ODO458843 ONK458841:ONK458843 OXG458841:OXG458843 PHC458841:PHC458843 PQY458841:PQY458843 QAU458841:QAU458843 QKQ458841:QKQ458843 QUM458841:QUM458843 REI458841:REI458843 ROE458841:ROE458843 RYA458841:RYA458843 SHW458841:SHW458843 SRS458841:SRS458843 TBO458841:TBO458843 TLK458841:TLK458843 TVG458841:TVG458843 UFC458841:UFC458843 UOY458841:UOY458843 UYU458841:UYU458843 VIQ458841:VIQ458843 VSM458841:VSM458843 WCI458841:WCI458843 WME458841:WME458843 WWA458841:WWA458843 S524377:S524379 JO524377:JO524379 TK524377:TK524379 ADG524377:ADG524379 ANC524377:ANC524379 AWY524377:AWY524379 BGU524377:BGU524379 BQQ524377:BQQ524379 CAM524377:CAM524379 CKI524377:CKI524379 CUE524377:CUE524379 DEA524377:DEA524379 DNW524377:DNW524379 DXS524377:DXS524379 EHO524377:EHO524379 ERK524377:ERK524379 FBG524377:FBG524379 FLC524377:FLC524379 FUY524377:FUY524379 GEU524377:GEU524379 GOQ524377:GOQ524379 GYM524377:GYM524379 HII524377:HII524379 HSE524377:HSE524379 ICA524377:ICA524379 ILW524377:ILW524379 IVS524377:IVS524379 JFO524377:JFO524379 JPK524377:JPK524379 JZG524377:JZG524379 KJC524377:KJC524379 KSY524377:KSY524379 LCU524377:LCU524379 LMQ524377:LMQ524379 LWM524377:LWM524379 MGI524377:MGI524379 MQE524377:MQE524379 NAA524377:NAA524379 NJW524377:NJW524379 NTS524377:NTS524379 ODO524377:ODO524379 ONK524377:ONK524379 OXG524377:OXG524379 PHC524377:PHC524379 PQY524377:PQY524379 QAU524377:QAU524379 QKQ524377:QKQ524379 QUM524377:QUM524379 REI524377:REI524379 ROE524377:ROE524379 RYA524377:RYA524379 SHW524377:SHW524379 SRS524377:SRS524379 TBO524377:TBO524379 TLK524377:TLK524379 TVG524377:TVG524379 UFC524377:UFC524379 UOY524377:UOY524379 UYU524377:UYU524379 VIQ524377:VIQ524379 VSM524377:VSM524379 WCI524377:WCI524379 WME524377:WME524379 WWA524377:WWA524379 S589913:S589915 JO589913:JO589915 TK589913:TK589915 ADG589913:ADG589915 ANC589913:ANC589915 AWY589913:AWY589915 BGU589913:BGU589915 BQQ589913:BQQ589915 CAM589913:CAM589915 CKI589913:CKI589915 CUE589913:CUE589915 DEA589913:DEA589915 DNW589913:DNW589915 DXS589913:DXS589915 EHO589913:EHO589915 ERK589913:ERK589915 FBG589913:FBG589915 FLC589913:FLC589915 FUY589913:FUY589915 GEU589913:GEU589915 GOQ589913:GOQ589915 GYM589913:GYM589915 HII589913:HII589915 HSE589913:HSE589915 ICA589913:ICA589915 ILW589913:ILW589915 IVS589913:IVS589915 JFO589913:JFO589915 JPK589913:JPK589915 JZG589913:JZG589915 KJC589913:KJC589915 KSY589913:KSY589915 LCU589913:LCU589915 LMQ589913:LMQ589915 LWM589913:LWM589915 MGI589913:MGI589915 MQE589913:MQE589915 NAA589913:NAA589915 NJW589913:NJW589915 NTS589913:NTS589915 ODO589913:ODO589915 ONK589913:ONK589915 OXG589913:OXG589915 PHC589913:PHC589915 PQY589913:PQY589915 QAU589913:QAU589915 QKQ589913:QKQ589915 QUM589913:QUM589915 REI589913:REI589915 ROE589913:ROE589915 RYA589913:RYA589915 SHW589913:SHW589915 SRS589913:SRS589915 TBO589913:TBO589915 TLK589913:TLK589915 TVG589913:TVG589915 UFC589913:UFC589915 UOY589913:UOY589915 UYU589913:UYU589915 VIQ589913:VIQ589915 VSM589913:VSM589915 WCI589913:WCI589915 WME589913:WME589915 WWA589913:WWA589915 S655449:S655451 JO655449:JO655451 TK655449:TK655451 ADG655449:ADG655451 ANC655449:ANC655451 AWY655449:AWY655451 BGU655449:BGU655451 BQQ655449:BQQ655451 CAM655449:CAM655451 CKI655449:CKI655451 CUE655449:CUE655451 DEA655449:DEA655451 DNW655449:DNW655451 DXS655449:DXS655451 EHO655449:EHO655451 ERK655449:ERK655451 FBG655449:FBG655451 FLC655449:FLC655451 FUY655449:FUY655451 GEU655449:GEU655451 GOQ655449:GOQ655451 GYM655449:GYM655451 HII655449:HII655451 HSE655449:HSE655451 ICA655449:ICA655451 ILW655449:ILW655451 IVS655449:IVS655451 JFO655449:JFO655451 JPK655449:JPK655451 JZG655449:JZG655451 KJC655449:KJC655451 KSY655449:KSY655451 LCU655449:LCU655451 LMQ655449:LMQ655451 LWM655449:LWM655451 MGI655449:MGI655451 MQE655449:MQE655451 NAA655449:NAA655451 NJW655449:NJW655451 NTS655449:NTS655451 ODO655449:ODO655451 ONK655449:ONK655451 OXG655449:OXG655451 PHC655449:PHC655451 PQY655449:PQY655451 QAU655449:QAU655451 QKQ655449:QKQ655451 QUM655449:QUM655451 REI655449:REI655451 ROE655449:ROE655451 RYA655449:RYA655451 SHW655449:SHW655451 SRS655449:SRS655451 TBO655449:TBO655451 TLK655449:TLK655451 TVG655449:TVG655451 UFC655449:UFC655451 UOY655449:UOY655451 UYU655449:UYU655451 VIQ655449:VIQ655451 VSM655449:VSM655451 WCI655449:WCI655451 WME655449:WME655451 WWA655449:WWA655451 S720985:S720987 JO720985:JO720987 TK720985:TK720987 ADG720985:ADG720987 ANC720985:ANC720987 AWY720985:AWY720987 BGU720985:BGU720987 BQQ720985:BQQ720987 CAM720985:CAM720987 CKI720985:CKI720987 CUE720985:CUE720987 DEA720985:DEA720987 DNW720985:DNW720987 DXS720985:DXS720987 EHO720985:EHO720987 ERK720985:ERK720987 FBG720985:FBG720987 FLC720985:FLC720987 FUY720985:FUY720987 GEU720985:GEU720987 GOQ720985:GOQ720987 GYM720985:GYM720987 HII720985:HII720987 HSE720985:HSE720987 ICA720985:ICA720987 ILW720985:ILW720987 IVS720985:IVS720987 JFO720985:JFO720987 JPK720985:JPK720987 JZG720985:JZG720987 KJC720985:KJC720987 KSY720985:KSY720987 LCU720985:LCU720987 LMQ720985:LMQ720987 LWM720985:LWM720987 MGI720985:MGI720987 MQE720985:MQE720987 NAA720985:NAA720987 NJW720985:NJW720987 NTS720985:NTS720987 ODO720985:ODO720987 ONK720985:ONK720987 OXG720985:OXG720987 PHC720985:PHC720987 PQY720985:PQY720987 QAU720985:QAU720987 QKQ720985:QKQ720987 QUM720985:QUM720987 REI720985:REI720987 ROE720985:ROE720987 RYA720985:RYA720987 SHW720985:SHW720987 SRS720985:SRS720987 TBO720985:TBO720987 TLK720985:TLK720987 TVG720985:TVG720987 UFC720985:UFC720987 UOY720985:UOY720987 UYU720985:UYU720987 VIQ720985:VIQ720987 VSM720985:VSM720987 WCI720985:WCI720987 WME720985:WME720987 WWA720985:WWA720987 S786521:S786523 JO786521:JO786523 TK786521:TK786523 ADG786521:ADG786523 ANC786521:ANC786523 AWY786521:AWY786523 BGU786521:BGU786523 BQQ786521:BQQ786523 CAM786521:CAM786523 CKI786521:CKI786523 CUE786521:CUE786523 DEA786521:DEA786523 DNW786521:DNW786523 DXS786521:DXS786523 EHO786521:EHO786523 ERK786521:ERK786523 FBG786521:FBG786523 FLC786521:FLC786523 FUY786521:FUY786523 GEU786521:GEU786523 GOQ786521:GOQ786523 GYM786521:GYM786523 HII786521:HII786523 HSE786521:HSE786523 ICA786521:ICA786523 ILW786521:ILW786523 IVS786521:IVS786523 JFO786521:JFO786523 JPK786521:JPK786523 JZG786521:JZG786523 KJC786521:KJC786523 KSY786521:KSY786523 LCU786521:LCU786523 LMQ786521:LMQ786523 LWM786521:LWM786523 MGI786521:MGI786523 MQE786521:MQE786523 NAA786521:NAA786523 NJW786521:NJW786523 NTS786521:NTS786523 ODO786521:ODO786523 ONK786521:ONK786523 OXG786521:OXG786523 PHC786521:PHC786523 PQY786521:PQY786523 QAU786521:QAU786523 QKQ786521:QKQ786523 QUM786521:QUM786523 REI786521:REI786523 ROE786521:ROE786523 RYA786521:RYA786523 SHW786521:SHW786523 SRS786521:SRS786523 TBO786521:TBO786523 TLK786521:TLK786523 TVG786521:TVG786523 UFC786521:UFC786523 UOY786521:UOY786523 UYU786521:UYU786523 VIQ786521:VIQ786523 VSM786521:VSM786523 WCI786521:WCI786523 WME786521:WME786523 WWA786521:WWA786523 S852057:S852059 JO852057:JO852059 TK852057:TK852059 ADG852057:ADG852059 ANC852057:ANC852059 AWY852057:AWY852059 BGU852057:BGU852059 BQQ852057:BQQ852059 CAM852057:CAM852059 CKI852057:CKI852059 CUE852057:CUE852059 DEA852057:DEA852059 DNW852057:DNW852059 DXS852057:DXS852059 EHO852057:EHO852059 ERK852057:ERK852059 FBG852057:FBG852059 FLC852057:FLC852059 FUY852057:FUY852059 GEU852057:GEU852059 GOQ852057:GOQ852059 GYM852057:GYM852059 HII852057:HII852059 HSE852057:HSE852059 ICA852057:ICA852059 ILW852057:ILW852059 IVS852057:IVS852059 JFO852057:JFO852059 JPK852057:JPK852059 JZG852057:JZG852059 KJC852057:KJC852059 KSY852057:KSY852059 LCU852057:LCU852059 LMQ852057:LMQ852059 LWM852057:LWM852059 MGI852057:MGI852059 MQE852057:MQE852059 NAA852057:NAA852059 NJW852057:NJW852059 NTS852057:NTS852059 ODO852057:ODO852059 ONK852057:ONK852059 OXG852057:OXG852059 PHC852057:PHC852059 PQY852057:PQY852059 QAU852057:QAU852059 QKQ852057:QKQ852059 QUM852057:QUM852059 REI852057:REI852059 ROE852057:ROE852059 RYA852057:RYA852059 SHW852057:SHW852059 SRS852057:SRS852059 TBO852057:TBO852059 TLK852057:TLK852059 TVG852057:TVG852059 UFC852057:UFC852059 UOY852057:UOY852059 UYU852057:UYU852059 VIQ852057:VIQ852059 VSM852057:VSM852059 WCI852057:WCI852059 WME852057:WME852059 WWA852057:WWA852059 S917593:S917595 JO917593:JO917595 TK917593:TK917595 ADG917593:ADG917595 ANC917593:ANC917595 AWY917593:AWY917595 BGU917593:BGU917595 BQQ917593:BQQ917595 CAM917593:CAM917595 CKI917593:CKI917595 CUE917593:CUE917595 DEA917593:DEA917595 DNW917593:DNW917595 DXS917593:DXS917595 EHO917593:EHO917595 ERK917593:ERK917595 FBG917593:FBG917595 FLC917593:FLC917595 FUY917593:FUY917595 GEU917593:GEU917595 GOQ917593:GOQ917595 GYM917593:GYM917595 HII917593:HII917595 HSE917593:HSE917595 ICA917593:ICA917595 ILW917593:ILW917595 IVS917593:IVS917595 JFO917593:JFO917595 JPK917593:JPK917595 JZG917593:JZG917595 KJC917593:KJC917595 KSY917593:KSY917595 LCU917593:LCU917595 LMQ917593:LMQ917595 LWM917593:LWM917595 MGI917593:MGI917595 MQE917593:MQE917595 NAA917593:NAA917595 NJW917593:NJW917595 NTS917593:NTS917595 ODO917593:ODO917595 ONK917593:ONK917595 OXG917593:OXG917595 PHC917593:PHC917595 PQY917593:PQY917595 QAU917593:QAU917595 QKQ917593:QKQ917595 QUM917593:QUM917595 REI917593:REI917595 ROE917593:ROE917595 RYA917593:RYA917595 SHW917593:SHW917595 SRS917593:SRS917595 TBO917593:TBO917595 TLK917593:TLK917595 TVG917593:TVG917595 UFC917593:UFC917595 UOY917593:UOY917595 UYU917593:UYU917595 VIQ917593:VIQ917595 VSM917593:VSM917595 WCI917593:WCI917595 WME917593:WME917595 WWA917593:WWA917595 S983129:S983131 JO983129:JO983131 TK983129:TK983131 ADG983129:ADG983131 ANC983129:ANC983131 AWY983129:AWY983131 BGU983129:BGU983131 BQQ983129:BQQ983131 CAM983129:CAM983131 CKI983129:CKI983131 CUE983129:CUE983131 DEA983129:DEA983131 DNW983129:DNW983131 DXS983129:DXS983131 EHO983129:EHO983131 ERK983129:ERK983131 FBG983129:FBG983131 FLC983129:FLC983131 FUY983129:FUY983131 GEU983129:GEU983131 GOQ983129:GOQ983131 GYM983129:GYM983131 HII983129:HII983131 HSE983129:HSE983131 ICA983129:ICA983131 ILW983129:ILW983131 IVS983129:IVS983131 JFO983129:JFO983131 JPK983129:JPK983131 JZG983129:JZG983131 KJC983129:KJC983131 KSY983129:KSY983131 LCU983129:LCU983131 LMQ983129:LMQ983131 LWM983129:LWM983131 MGI983129:MGI983131 MQE983129:MQE983131 NAA983129:NAA983131 NJW983129:NJW983131 NTS983129:NTS983131 ODO983129:ODO983131 ONK983129:ONK983131 OXG983129:OXG983131 PHC983129:PHC983131 PQY983129:PQY983131 QAU983129:QAU983131 QKQ983129:QKQ983131 QUM983129:QUM983131 REI983129:REI983131 ROE983129:ROE983131 RYA983129:RYA983131 SHW983129:SHW983131 SRS983129:SRS983131 TBO983129:TBO983131 TLK983129:TLK983131 TVG983129:TVG983131 UFC983129:UFC983131 UOY983129:UOY983131 UYU983129:UYU983131 VIQ983129:VIQ983131 VSM983129:VSM983131 WCI983129:WCI983131 WME983129:WME983131 WWA983129:WWA983131 Z85:Z91 JO89 TK89 ADG89 ANC89 AWY89 BGU89 BQQ89 CAM89 CKI89 CUE89 DEA89 DNW89 DXS89 EHO89 ERK89 FBG89 FLC89 FUY89 GEU89 GOQ89 GYM89 HII89 HSE89 ICA89 ILW89 IVS89 JFO89 JPK89 JZG89 KJC89 KSY89 LCU89 LMQ89 LWM89 MGI89 MQE89 NAA89 NJW89 NTS89 ODO89 ONK89 OXG89 PHC89 PQY89 QAU89 QKQ89 QUM89 REI89 ROE89 RYA89 SHW89 SRS89 TBO89 TLK89 TVG89 UFC89 UOY89 UYU89 VIQ89 VSM89 WCI89 WME89 WWA89 S65629 JO65629 TK65629 ADG65629 ANC65629 AWY65629 BGU65629 BQQ65629 CAM65629 CKI65629 CUE65629 DEA65629 DNW65629 DXS65629 EHO65629 ERK65629 FBG65629 FLC65629 FUY65629 GEU65629 GOQ65629 GYM65629 HII65629 HSE65629 ICA65629 ILW65629 IVS65629 JFO65629 JPK65629 JZG65629 KJC65629 KSY65629 LCU65629 LMQ65629 LWM65629 MGI65629 MQE65629 NAA65629 NJW65629 NTS65629 ODO65629 ONK65629 OXG65629 PHC65629 PQY65629 QAU65629 QKQ65629 QUM65629 REI65629 ROE65629 RYA65629 SHW65629 SRS65629 TBO65629 TLK65629 TVG65629 UFC65629 UOY65629 UYU65629 VIQ65629 VSM65629 WCI65629 WME65629 WWA65629 S131165 JO131165 TK131165 ADG131165 ANC131165 AWY131165 BGU131165 BQQ131165 CAM131165 CKI131165 CUE131165 DEA131165 DNW131165 DXS131165 EHO131165 ERK131165 FBG131165 FLC131165 FUY131165 GEU131165 GOQ131165 GYM131165 HII131165 HSE131165 ICA131165 ILW131165 IVS131165 JFO131165 JPK131165 JZG131165 KJC131165 KSY131165 LCU131165 LMQ131165 LWM131165 MGI131165 MQE131165 NAA131165 NJW131165 NTS131165 ODO131165 ONK131165 OXG131165 PHC131165 PQY131165 QAU131165 QKQ131165 QUM131165 REI131165 ROE131165 RYA131165 SHW131165 SRS131165 TBO131165 TLK131165 TVG131165 UFC131165 UOY131165 UYU131165 VIQ131165 VSM131165 WCI131165 WME131165 WWA131165 S196701 JO196701 TK196701 ADG196701 ANC196701 AWY196701 BGU196701 BQQ196701 CAM196701 CKI196701 CUE196701 DEA196701 DNW196701 DXS196701 EHO196701 ERK196701 FBG196701 FLC196701 FUY196701 GEU196701 GOQ196701 GYM196701 HII196701 HSE196701 ICA196701 ILW196701 IVS196701 JFO196701 JPK196701 JZG196701 KJC196701 KSY196701 LCU196701 LMQ196701 LWM196701 MGI196701 MQE196701 NAA196701 NJW196701 NTS196701 ODO196701 ONK196701 OXG196701 PHC196701 PQY196701 QAU196701 QKQ196701 QUM196701 REI196701 ROE196701 RYA196701 SHW196701 SRS196701 TBO196701 TLK196701 TVG196701 UFC196701 UOY196701 UYU196701 VIQ196701 VSM196701 WCI196701 WME196701 WWA196701 S262237 JO262237 TK262237 ADG262237 ANC262237 AWY262237 BGU262237 BQQ262237 CAM262237 CKI262237 CUE262237 DEA262237 DNW262237 DXS262237 EHO262237 ERK262237 FBG262237 FLC262237 FUY262237 GEU262237 GOQ262237 GYM262237 HII262237 HSE262237 ICA262237 ILW262237 IVS262237 JFO262237 JPK262237 JZG262237 KJC262237 KSY262237 LCU262237 LMQ262237 LWM262237 MGI262237 MQE262237 NAA262237 NJW262237 NTS262237 ODO262237 ONK262237 OXG262237 PHC262237 PQY262237 QAU262237 QKQ262237 QUM262237 REI262237 ROE262237 RYA262237 SHW262237 SRS262237 TBO262237 TLK262237 TVG262237 UFC262237 UOY262237 UYU262237 VIQ262237 VSM262237 WCI262237 WME262237 WWA262237 S327773 JO327773 TK327773 ADG327773 ANC327773 AWY327773 BGU327773 BQQ327773 CAM327773 CKI327773 CUE327773 DEA327773 DNW327773 DXS327773 EHO327773 ERK327773 FBG327773 FLC327773 FUY327773 GEU327773 GOQ327773 GYM327773 HII327773 HSE327773 ICA327773 ILW327773 IVS327773 JFO327773 JPK327773 JZG327773 KJC327773 KSY327773 LCU327773 LMQ327773 LWM327773 MGI327773 MQE327773 NAA327773 NJW327773 NTS327773 ODO327773 ONK327773 OXG327773 PHC327773 PQY327773 QAU327773 QKQ327773 QUM327773 REI327773 ROE327773 RYA327773 SHW327773 SRS327773 TBO327773 TLK327773 TVG327773 UFC327773 UOY327773 UYU327773 VIQ327773 VSM327773 WCI327773 WME327773 WWA327773 S393309 JO393309 TK393309 ADG393309 ANC393309 AWY393309 BGU393309 BQQ393309 CAM393309 CKI393309 CUE393309 DEA393309 DNW393309 DXS393309 EHO393309 ERK393309 FBG393309 FLC393309 FUY393309 GEU393309 GOQ393309 GYM393309 HII393309 HSE393309 ICA393309 ILW393309 IVS393309 JFO393309 JPK393309 JZG393309 KJC393309 KSY393309 LCU393309 LMQ393309 LWM393309 MGI393309 MQE393309 NAA393309 NJW393309 NTS393309 ODO393309 ONK393309 OXG393309 PHC393309 PQY393309 QAU393309 QKQ393309 QUM393309 REI393309 ROE393309 RYA393309 SHW393309 SRS393309 TBO393309 TLK393309 TVG393309 UFC393309 UOY393309 UYU393309 VIQ393309 VSM393309 WCI393309 WME393309 WWA393309 S458845 JO458845 TK458845 ADG458845 ANC458845 AWY458845 BGU458845 BQQ458845 CAM458845 CKI458845 CUE458845 DEA458845 DNW458845 DXS458845 EHO458845 ERK458845 FBG458845 FLC458845 FUY458845 GEU458845 GOQ458845 GYM458845 HII458845 HSE458845 ICA458845 ILW458845 IVS458845 JFO458845 JPK458845 JZG458845 KJC458845 KSY458845 LCU458845 LMQ458845 LWM458845 MGI458845 MQE458845 NAA458845 NJW458845 NTS458845 ODO458845 ONK458845 OXG458845 PHC458845 PQY458845 QAU458845 QKQ458845 QUM458845 REI458845 ROE458845 RYA458845 SHW458845 SRS458845 TBO458845 TLK458845 TVG458845 UFC458845 UOY458845 UYU458845 VIQ458845 VSM458845 WCI458845 WME458845 WWA458845 S524381 JO524381 TK524381 ADG524381 ANC524381 AWY524381 BGU524381 BQQ524381 CAM524381 CKI524381 CUE524381 DEA524381 DNW524381 DXS524381 EHO524381 ERK524381 FBG524381 FLC524381 FUY524381 GEU524381 GOQ524381 GYM524381 HII524381 HSE524381 ICA524381 ILW524381 IVS524381 JFO524381 JPK524381 JZG524381 KJC524381 KSY524381 LCU524381 LMQ524381 LWM524381 MGI524381 MQE524381 NAA524381 NJW524381 NTS524381 ODO524381 ONK524381 OXG524381 PHC524381 PQY524381 QAU524381 QKQ524381 QUM524381 REI524381 ROE524381 RYA524381 SHW524381 SRS524381 TBO524381 TLK524381 TVG524381 UFC524381 UOY524381 UYU524381 VIQ524381 VSM524381 WCI524381 WME524381 WWA524381 S589917 JO589917 TK589917 ADG589917 ANC589917 AWY589917 BGU589917 BQQ589917 CAM589917 CKI589917 CUE589917 DEA589917 DNW589917 DXS589917 EHO589917 ERK589917 FBG589917 FLC589917 FUY589917 GEU589917 GOQ589917 GYM589917 HII589917 HSE589917 ICA589917 ILW589917 IVS589917 JFO589917 JPK589917 JZG589917 KJC589917 KSY589917 LCU589917 LMQ589917 LWM589917 MGI589917 MQE589917 NAA589917 NJW589917 NTS589917 ODO589917 ONK589917 OXG589917 PHC589917 PQY589917 QAU589917 QKQ589917 QUM589917 REI589917 ROE589917 RYA589917 SHW589917 SRS589917 TBO589917 TLK589917 TVG589917 UFC589917 UOY589917 UYU589917 VIQ589917 VSM589917 WCI589917 WME589917 WWA589917 S655453 JO655453 TK655453 ADG655453 ANC655453 AWY655453 BGU655453 BQQ655453 CAM655453 CKI655453 CUE655453 DEA655453 DNW655453 DXS655453 EHO655453 ERK655453 FBG655453 FLC655453 FUY655453 GEU655453 GOQ655453 GYM655453 HII655453 HSE655453 ICA655453 ILW655453 IVS655453 JFO655453 JPK655453 JZG655453 KJC655453 KSY655453 LCU655453 LMQ655453 LWM655453 MGI655453 MQE655453 NAA655453 NJW655453 NTS655453 ODO655453 ONK655453 OXG655453 PHC655453 PQY655453 QAU655453 QKQ655453 QUM655453 REI655453 ROE655453 RYA655453 SHW655453 SRS655453 TBO655453 TLK655453 TVG655453 UFC655453 UOY655453 UYU655453 VIQ655453 VSM655453 WCI655453 WME655453 WWA655453 S720989 JO720989 TK720989 ADG720989 ANC720989 AWY720989 BGU720989 BQQ720989 CAM720989 CKI720989 CUE720989 DEA720989 DNW720989 DXS720989 EHO720989 ERK720989 FBG720989 FLC720989 FUY720989 GEU720989 GOQ720989 GYM720989 HII720989 HSE720989 ICA720989 ILW720989 IVS720989 JFO720989 JPK720989 JZG720989 KJC720989 KSY720989 LCU720989 LMQ720989 LWM720989 MGI720989 MQE720989 NAA720989 NJW720989 NTS720989 ODO720989 ONK720989 OXG720989 PHC720989 PQY720989 QAU720989 QKQ720989 QUM720989 REI720989 ROE720989 RYA720989 SHW720989 SRS720989 TBO720989 TLK720989 TVG720989 UFC720989 UOY720989 UYU720989 VIQ720989 VSM720989 WCI720989 WME720989 WWA720989 S786525 JO786525 TK786525 ADG786525 ANC786525 AWY786525 BGU786525 BQQ786525 CAM786525 CKI786525 CUE786525 DEA786525 DNW786525 DXS786525 EHO786525 ERK786525 FBG786525 FLC786525 FUY786525 GEU786525 GOQ786525 GYM786525 HII786525 HSE786525 ICA786525 ILW786525 IVS786525 JFO786525 JPK786525 JZG786525 KJC786525 KSY786525 LCU786525 LMQ786525 LWM786525 MGI786525 MQE786525 NAA786525 NJW786525 NTS786525 ODO786525 ONK786525 OXG786525 PHC786525 PQY786525 QAU786525 QKQ786525 QUM786525 REI786525 ROE786525 RYA786525 SHW786525 SRS786525 TBO786525 TLK786525 TVG786525 UFC786525 UOY786525 UYU786525 VIQ786525 VSM786525 WCI786525 WME786525 WWA786525 S852061 JO852061 TK852061 ADG852061 ANC852061 AWY852061 BGU852061 BQQ852061 CAM852061 CKI852061 CUE852061 DEA852061 DNW852061 DXS852061 EHO852061 ERK852061 FBG852061 FLC852061 FUY852061 GEU852061 GOQ852061 GYM852061 HII852061 HSE852061 ICA852061 ILW852061 IVS852061 JFO852061 JPK852061 JZG852061 KJC852061 KSY852061 LCU852061 LMQ852061 LWM852061 MGI852061 MQE852061 NAA852061 NJW852061 NTS852061 ODO852061 ONK852061 OXG852061 PHC852061 PQY852061 QAU852061 QKQ852061 QUM852061 REI852061 ROE852061 RYA852061 SHW852061 SRS852061 TBO852061 TLK852061 TVG852061 UFC852061 UOY852061 UYU852061 VIQ852061 VSM852061 WCI852061 WME852061 WWA852061 S917597 JO917597 TK917597 ADG917597 ANC917597 AWY917597 BGU917597 BQQ917597 CAM917597 CKI917597 CUE917597 DEA917597 DNW917597 DXS917597 EHO917597 ERK917597 FBG917597 FLC917597 FUY917597 GEU917597 GOQ917597 GYM917597 HII917597 HSE917597 ICA917597 ILW917597 IVS917597 JFO917597 JPK917597 JZG917597 KJC917597 KSY917597 LCU917597 LMQ917597 LWM917597 MGI917597 MQE917597 NAA917597 NJW917597 NTS917597 ODO917597 ONK917597 OXG917597 PHC917597 PQY917597 QAU917597 QKQ917597 QUM917597 REI917597 ROE917597 RYA917597 SHW917597 SRS917597 TBO917597 TLK917597 TVG917597 UFC917597 UOY917597 UYU917597 VIQ917597 VSM917597 WCI917597 WME917597 WWA917597 S983133 JO983133 TK983133 ADG983133 ANC983133 AWY983133 BGU983133 BQQ983133 CAM983133 CKI983133 CUE983133 DEA983133 DNW983133 DXS983133 EHO983133 ERK983133 FBG983133 FLC983133 FUY983133 GEU983133 GOQ983133 GYM983133 HII983133 HSE983133 ICA983133 ILW983133 IVS983133 JFO983133 JPK983133 JZG983133 KJC983133 KSY983133 LCU983133 LMQ983133 LWM983133 MGI983133 MQE983133 NAA983133 NJW983133 NTS983133 ODO983133 ONK983133 OXG983133 PHC983133 PQY983133 QAU983133 QKQ983133 QUM983133 REI983133 ROE983133 RYA983133 SHW983133 SRS983133 TBO983133 TLK983133 TVG983133 UFC983133 UOY983133 UYU983133 VIQ983133 VSM983133 WCI983133 WME983133 WWA983133 N97:N99 JJ97:JJ99 TF97:TF99 ADB97:ADB99 AMX97:AMX99 AWT97:AWT99 BGP97:BGP99 BQL97:BQL99 CAH97:CAH99 CKD97:CKD99 CTZ97:CTZ99 DDV97:DDV99 DNR97:DNR99 DXN97:DXN99 EHJ97:EHJ99 ERF97:ERF99 FBB97:FBB99 FKX97:FKX99 FUT97:FUT99 GEP97:GEP99 GOL97:GOL99 GYH97:GYH99 HID97:HID99 HRZ97:HRZ99 IBV97:IBV99 ILR97:ILR99 IVN97:IVN99 JFJ97:JFJ99 JPF97:JPF99 JZB97:JZB99 KIX97:KIX99 KST97:KST99 LCP97:LCP99 LML97:LML99 LWH97:LWH99 MGD97:MGD99 MPZ97:MPZ99 MZV97:MZV99 NJR97:NJR99 NTN97:NTN99 ODJ97:ODJ99 ONF97:ONF99 OXB97:OXB99 PGX97:PGX99 PQT97:PQT99 QAP97:QAP99 QKL97:QKL99 QUH97:QUH99 RED97:RED99 RNZ97:RNZ99 RXV97:RXV99 SHR97:SHR99 SRN97:SRN99 TBJ97:TBJ99 TLF97:TLF99 TVB97:TVB99 UEX97:UEX99 UOT97:UOT99 UYP97:UYP99 VIL97:VIL99 VSH97:VSH99 WCD97:WCD99 WLZ97:WLZ99 WVV97:WVV99 N65635:N65636 JJ65635:JJ65636 TF65635:TF65636 ADB65635:ADB65636 AMX65635:AMX65636 AWT65635:AWT65636 BGP65635:BGP65636 BQL65635:BQL65636 CAH65635:CAH65636 CKD65635:CKD65636 CTZ65635:CTZ65636 DDV65635:DDV65636 DNR65635:DNR65636 DXN65635:DXN65636 EHJ65635:EHJ65636 ERF65635:ERF65636 FBB65635:FBB65636 FKX65635:FKX65636 FUT65635:FUT65636 GEP65635:GEP65636 GOL65635:GOL65636 GYH65635:GYH65636 HID65635:HID65636 HRZ65635:HRZ65636 IBV65635:IBV65636 ILR65635:ILR65636 IVN65635:IVN65636 JFJ65635:JFJ65636 JPF65635:JPF65636 JZB65635:JZB65636 KIX65635:KIX65636 KST65635:KST65636 LCP65635:LCP65636 LML65635:LML65636 LWH65635:LWH65636 MGD65635:MGD65636 MPZ65635:MPZ65636 MZV65635:MZV65636 NJR65635:NJR65636 NTN65635:NTN65636 ODJ65635:ODJ65636 ONF65635:ONF65636 OXB65635:OXB65636 PGX65635:PGX65636 PQT65635:PQT65636 QAP65635:QAP65636 QKL65635:QKL65636 QUH65635:QUH65636 RED65635:RED65636 RNZ65635:RNZ65636 RXV65635:RXV65636 SHR65635:SHR65636 SRN65635:SRN65636 TBJ65635:TBJ65636 TLF65635:TLF65636 TVB65635:TVB65636 UEX65635:UEX65636 UOT65635:UOT65636 UYP65635:UYP65636 VIL65635:VIL65636 VSH65635:VSH65636 WCD65635:WCD65636 WLZ65635:WLZ65636 WVV65635:WVV65636 N131171:N131172 JJ131171:JJ131172 TF131171:TF131172 ADB131171:ADB131172 AMX131171:AMX131172 AWT131171:AWT131172 BGP131171:BGP131172 BQL131171:BQL131172 CAH131171:CAH131172 CKD131171:CKD131172 CTZ131171:CTZ131172 DDV131171:DDV131172 DNR131171:DNR131172 DXN131171:DXN131172 EHJ131171:EHJ131172 ERF131171:ERF131172 FBB131171:FBB131172 FKX131171:FKX131172 FUT131171:FUT131172 GEP131171:GEP131172 GOL131171:GOL131172 GYH131171:GYH131172 HID131171:HID131172 HRZ131171:HRZ131172 IBV131171:IBV131172 ILR131171:ILR131172 IVN131171:IVN131172 JFJ131171:JFJ131172 JPF131171:JPF131172 JZB131171:JZB131172 KIX131171:KIX131172 KST131171:KST131172 LCP131171:LCP131172 LML131171:LML131172 LWH131171:LWH131172 MGD131171:MGD131172 MPZ131171:MPZ131172 MZV131171:MZV131172 NJR131171:NJR131172 NTN131171:NTN131172 ODJ131171:ODJ131172 ONF131171:ONF131172 OXB131171:OXB131172 PGX131171:PGX131172 PQT131171:PQT131172 QAP131171:QAP131172 QKL131171:QKL131172 QUH131171:QUH131172 RED131171:RED131172 RNZ131171:RNZ131172 RXV131171:RXV131172 SHR131171:SHR131172 SRN131171:SRN131172 TBJ131171:TBJ131172 TLF131171:TLF131172 TVB131171:TVB131172 UEX131171:UEX131172 UOT131171:UOT131172 UYP131171:UYP131172 VIL131171:VIL131172 VSH131171:VSH131172 WCD131171:WCD131172 WLZ131171:WLZ131172 WVV131171:WVV131172 N196707:N196708 JJ196707:JJ196708 TF196707:TF196708 ADB196707:ADB196708 AMX196707:AMX196708 AWT196707:AWT196708 BGP196707:BGP196708 BQL196707:BQL196708 CAH196707:CAH196708 CKD196707:CKD196708 CTZ196707:CTZ196708 DDV196707:DDV196708 DNR196707:DNR196708 DXN196707:DXN196708 EHJ196707:EHJ196708 ERF196707:ERF196708 FBB196707:FBB196708 FKX196707:FKX196708 FUT196707:FUT196708 GEP196707:GEP196708 GOL196707:GOL196708 GYH196707:GYH196708 HID196707:HID196708 HRZ196707:HRZ196708 IBV196707:IBV196708 ILR196707:ILR196708 IVN196707:IVN196708 JFJ196707:JFJ196708 JPF196707:JPF196708 JZB196707:JZB196708 KIX196707:KIX196708 KST196707:KST196708 LCP196707:LCP196708 LML196707:LML196708 LWH196707:LWH196708 MGD196707:MGD196708 MPZ196707:MPZ196708 MZV196707:MZV196708 NJR196707:NJR196708 NTN196707:NTN196708 ODJ196707:ODJ196708 ONF196707:ONF196708 OXB196707:OXB196708 PGX196707:PGX196708 PQT196707:PQT196708 QAP196707:QAP196708 QKL196707:QKL196708 QUH196707:QUH196708 RED196707:RED196708 RNZ196707:RNZ196708 RXV196707:RXV196708 SHR196707:SHR196708 SRN196707:SRN196708 TBJ196707:TBJ196708 TLF196707:TLF196708 TVB196707:TVB196708 UEX196707:UEX196708 UOT196707:UOT196708 UYP196707:UYP196708 VIL196707:VIL196708 VSH196707:VSH196708 WCD196707:WCD196708 WLZ196707:WLZ196708 WVV196707:WVV196708 N262243:N262244 JJ262243:JJ262244 TF262243:TF262244 ADB262243:ADB262244 AMX262243:AMX262244 AWT262243:AWT262244 BGP262243:BGP262244 BQL262243:BQL262244 CAH262243:CAH262244 CKD262243:CKD262244 CTZ262243:CTZ262244 DDV262243:DDV262244 DNR262243:DNR262244 DXN262243:DXN262244 EHJ262243:EHJ262244 ERF262243:ERF262244 FBB262243:FBB262244 FKX262243:FKX262244 FUT262243:FUT262244 GEP262243:GEP262244 GOL262243:GOL262244 GYH262243:GYH262244 HID262243:HID262244 HRZ262243:HRZ262244 IBV262243:IBV262244 ILR262243:ILR262244 IVN262243:IVN262244 JFJ262243:JFJ262244 JPF262243:JPF262244 JZB262243:JZB262244 KIX262243:KIX262244 KST262243:KST262244 LCP262243:LCP262244 LML262243:LML262244 LWH262243:LWH262244 MGD262243:MGD262244 MPZ262243:MPZ262244 MZV262243:MZV262244 NJR262243:NJR262244 NTN262243:NTN262244 ODJ262243:ODJ262244 ONF262243:ONF262244 OXB262243:OXB262244 PGX262243:PGX262244 PQT262243:PQT262244 QAP262243:QAP262244 QKL262243:QKL262244 QUH262243:QUH262244 RED262243:RED262244 RNZ262243:RNZ262244 RXV262243:RXV262244 SHR262243:SHR262244 SRN262243:SRN262244 TBJ262243:TBJ262244 TLF262243:TLF262244 TVB262243:TVB262244 UEX262243:UEX262244 UOT262243:UOT262244 UYP262243:UYP262244 VIL262243:VIL262244 VSH262243:VSH262244 WCD262243:WCD262244 WLZ262243:WLZ262244 WVV262243:WVV262244 N327779:N327780 JJ327779:JJ327780 TF327779:TF327780 ADB327779:ADB327780 AMX327779:AMX327780 AWT327779:AWT327780 BGP327779:BGP327780 BQL327779:BQL327780 CAH327779:CAH327780 CKD327779:CKD327780 CTZ327779:CTZ327780 DDV327779:DDV327780 DNR327779:DNR327780 DXN327779:DXN327780 EHJ327779:EHJ327780 ERF327779:ERF327780 FBB327779:FBB327780 FKX327779:FKX327780 FUT327779:FUT327780 GEP327779:GEP327780 GOL327779:GOL327780 GYH327779:GYH327780 HID327779:HID327780 HRZ327779:HRZ327780 IBV327779:IBV327780 ILR327779:ILR327780 IVN327779:IVN327780 JFJ327779:JFJ327780 JPF327779:JPF327780 JZB327779:JZB327780 KIX327779:KIX327780 KST327779:KST327780 LCP327779:LCP327780 LML327779:LML327780 LWH327779:LWH327780 MGD327779:MGD327780 MPZ327779:MPZ327780 MZV327779:MZV327780 NJR327779:NJR327780 NTN327779:NTN327780 ODJ327779:ODJ327780 ONF327779:ONF327780 OXB327779:OXB327780 PGX327779:PGX327780 PQT327779:PQT327780 QAP327779:QAP327780 QKL327779:QKL327780 QUH327779:QUH327780 RED327779:RED327780 RNZ327779:RNZ327780 RXV327779:RXV327780 SHR327779:SHR327780 SRN327779:SRN327780 TBJ327779:TBJ327780 TLF327779:TLF327780 TVB327779:TVB327780 UEX327779:UEX327780 UOT327779:UOT327780 UYP327779:UYP327780 VIL327779:VIL327780 VSH327779:VSH327780 WCD327779:WCD327780 WLZ327779:WLZ327780 WVV327779:WVV327780 N393315:N393316 JJ393315:JJ393316 TF393315:TF393316 ADB393315:ADB393316 AMX393315:AMX393316 AWT393315:AWT393316 BGP393315:BGP393316 BQL393315:BQL393316 CAH393315:CAH393316 CKD393315:CKD393316 CTZ393315:CTZ393316 DDV393315:DDV393316 DNR393315:DNR393316 DXN393315:DXN393316 EHJ393315:EHJ393316 ERF393315:ERF393316 FBB393315:FBB393316 FKX393315:FKX393316 FUT393315:FUT393316 GEP393315:GEP393316 GOL393315:GOL393316 GYH393315:GYH393316 HID393315:HID393316 HRZ393315:HRZ393316 IBV393315:IBV393316 ILR393315:ILR393316 IVN393315:IVN393316 JFJ393315:JFJ393316 JPF393315:JPF393316 JZB393315:JZB393316 KIX393315:KIX393316 KST393315:KST393316 LCP393315:LCP393316 LML393315:LML393316 LWH393315:LWH393316 MGD393315:MGD393316 MPZ393315:MPZ393316 MZV393315:MZV393316 NJR393315:NJR393316 NTN393315:NTN393316 ODJ393315:ODJ393316 ONF393315:ONF393316 OXB393315:OXB393316 PGX393315:PGX393316 PQT393315:PQT393316 QAP393315:QAP393316 QKL393315:QKL393316 QUH393315:QUH393316 RED393315:RED393316 RNZ393315:RNZ393316 RXV393315:RXV393316 SHR393315:SHR393316 SRN393315:SRN393316 TBJ393315:TBJ393316 TLF393315:TLF393316 TVB393315:TVB393316 UEX393315:UEX393316 UOT393315:UOT393316 UYP393315:UYP393316 VIL393315:VIL393316 VSH393315:VSH393316 WCD393315:WCD393316 WLZ393315:WLZ393316 WVV393315:WVV393316 N458851:N458852 JJ458851:JJ458852 TF458851:TF458852 ADB458851:ADB458852 AMX458851:AMX458852 AWT458851:AWT458852 BGP458851:BGP458852 BQL458851:BQL458852 CAH458851:CAH458852 CKD458851:CKD458852 CTZ458851:CTZ458852 DDV458851:DDV458852 DNR458851:DNR458852 DXN458851:DXN458852 EHJ458851:EHJ458852 ERF458851:ERF458852 FBB458851:FBB458852 FKX458851:FKX458852 FUT458851:FUT458852 GEP458851:GEP458852 GOL458851:GOL458852 GYH458851:GYH458852 HID458851:HID458852 HRZ458851:HRZ458852 IBV458851:IBV458852 ILR458851:ILR458852 IVN458851:IVN458852 JFJ458851:JFJ458852 JPF458851:JPF458852 JZB458851:JZB458852 KIX458851:KIX458852 KST458851:KST458852 LCP458851:LCP458852 LML458851:LML458852 LWH458851:LWH458852 MGD458851:MGD458852 MPZ458851:MPZ458852 MZV458851:MZV458852 NJR458851:NJR458852 NTN458851:NTN458852 ODJ458851:ODJ458852 ONF458851:ONF458852 OXB458851:OXB458852 PGX458851:PGX458852 PQT458851:PQT458852 QAP458851:QAP458852 QKL458851:QKL458852 QUH458851:QUH458852 RED458851:RED458852 RNZ458851:RNZ458852 RXV458851:RXV458852 SHR458851:SHR458852 SRN458851:SRN458852 TBJ458851:TBJ458852 TLF458851:TLF458852 TVB458851:TVB458852 UEX458851:UEX458852 UOT458851:UOT458852 UYP458851:UYP458852 VIL458851:VIL458852 VSH458851:VSH458852 WCD458851:WCD458852 WLZ458851:WLZ458852 WVV458851:WVV458852 N524387:N524388 JJ524387:JJ524388 TF524387:TF524388 ADB524387:ADB524388 AMX524387:AMX524388 AWT524387:AWT524388 BGP524387:BGP524388 BQL524387:BQL524388 CAH524387:CAH524388 CKD524387:CKD524388 CTZ524387:CTZ524388 DDV524387:DDV524388 DNR524387:DNR524388 DXN524387:DXN524388 EHJ524387:EHJ524388 ERF524387:ERF524388 FBB524387:FBB524388 FKX524387:FKX524388 FUT524387:FUT524388 GEP524387:GEP524388 GOL524387:GOL524388 GYH524387:GYH524388 HID524387:HID524388 HRZ524387:HRZ524388 IBV524387:IBV524388 ILR524387:ILR524388 IVN524387:IVN524388 JFJ524387:JFJ524388 JPF524387:JPF524388 JZB524387:JZB524388 KIX524387:KIX524388 KST524387:KST524388 LCP524387:LCP524388 LML524387:LML524388 LWH524387:LWH524388 MGD524387:MGD524388 MPZ524387:MPZ524388 MZV524387:MZV524388 NJR524387:NJR524388 NTN524387:NTN524388 ODJ524387:ODJ524388 ONF524387:ONF524388 OXB524387:OXB524388 PGX524387:PGX524388 PQT524387:PQT524388 QAP524387:QAP524388 QKL524387:QKL524388 QUH524387:QUH524388 RED524387:RED524388 RNZ524387:RNZ524388 RXV524387:RXV524388 SHR524387:SHR524388 SRN524387:SRN524388 TBJ524387:TBJ524388 TLF524387:TLF524388 TVB524387:TVB524388 UEX524387:UEX524388 UOT524387:UOT524388 UYP524387:UYP524388 VIL524387:VIL524388 VSH524387:VSH524388 WCD524387:WCD524388 WLZ524387:WLZ524388 WVV524387:WVV524388 N589923:N589924 JJ589923:JJ589924 TF589923:TF589924 ADB589923:ADB589924 AMX589923:AMX589924 AWT589923:AWT589924 BGP589923:BGP589924 BQL589923:BQL589924 CAH589923:CAH589924 CKD589923:CKD589924 CTZ589923:CTZ589924 DDV589923:DDV589924 DNR589923:DNR589924 DXN589923:DXN589924 EHJ589923:EHJ589924 ERF589923:ERF589924 FBB589923:FBB589924 FKX589923:FKX589924 FUT589923:FUT589924 GEP589923:GEP589924 GOL589923:GOL589924 GYH589923:GYH589924 HID589923:HID589924 HRZ589923:HRZ589924 IBV589923:IBV589924 ILR589923:ILR589924 IVN589923:IVN589924 JFJ589923:JFJ589924 JPF589923:JPF589924 JZB589923:JZB589924 KIX589923:KIX589924 KST589923:KST589924 LCP589923:LCP589924 LML589923:LML589924 LWH589923:LWH589924 MGD589923:MGD589924 MPZ589923:MPZ589924 MZV589923:MZV589924 NJR589923:NJR589924 NTN589923:NTN589924 ODJ589923:ODJ589924 ONF589923:ONF589924 OXB589923:OXB589924 PGX589923:PGX589924 PQT589923:PQT589924 QAP589923:QAP589924 QKL589923:QKL589924 QUH589923:QUH589924 RED589923:RED589924 RNZ589923:RNZ589924 RXV589923:RXV589924 SHR589923:SHR589924 SRN589923:SRN589924 TBJ589923:TBJ589924 TLF589923:TLF589924 TVB589923:TVB589924 UEX589923:UEX589924 UOT589923:UOT589924 UYP589923:UYP589924 VIL589923:VIL589924 VSH589923:VSH589924 WCD589923:WCD589924 WLZ589923:WLZ589924 WVV589923:WVV589924 N655459:N655460 JJ655459:JJ655460 TF655459:TF655460 ADB655459:ADB655460 AMX655459:AMX655460 AWT655459:AWT655460 BGP655459:BGP655460 BQL655459:BQL655460 CAH655459:CAH655460 CKD655459:CKD655460 CTZ655459:CTZ655460 DDV655459:DDV655460 DNR655459:DNR655460 DXN655459:DXN655460 EHJ655459:EHJ655460 ERF655459:ERF655460 FBB655459:FBB655460 FKX655459:FKX655460 FUT655459:FUT655460 GEP655459:GEP655460 GOL655459:GOL655460 GYH655459:GYH655460 HID655459:HID655460 HRZ655459:HRZ655460 IBV655459:IBV655460 ILR655459:ILR655460 IVN655459:IVN655460 JFJ655459:JFJ655460 JPF655459:JPF655460 JZB655459:JZB655460 KIX655459:KIX655460 KST655459:KST655460 LCP655459:LCP655460 LML655459:LML655460 LWH655459:LWH655460 MGD655459:MGD655460 MPZ655459:MPZ655460 MZV655459:MZV655460 NJR655459:NJR655460 NTN655459:NTN655460 ODJ655459:ODJ655460 ONF655459:ONF655460 OXB655459:OXB655460 PGX655459:PGX655460 PQT655459:PQT655460 QAP655459:QAP655460 QKL655459:QKL655460 QUH655459:QUH655460 RED655459:RED655460 RNZ655459:RNZ655460 RXV655459:RXV655460 SHR655459:SHR655460 SRN655459:SRN655460 TBJ655459:TBJ655460 TLF655459:TLF655460 TVB655459:TVB655460 UEX655459:UEX655460 UOT655459:UOT655460 UYP655459:UYP655460 VIL655459:VIL655460 VSH655459:VSH655460 WCD655459:WCD655460 WLZ655459:WLZ655460 WVV655459:WVV655460 N720995:N720996 JJ720995:JJ720996 TF720995:TF720996 ADB720995:ADB720996 AMX720995:AMX720996 AWT720995:AWT720996 BGP720995:BGP720996 BQL720995:BQL720996 CAH720995:CAH720996 CKD720995:CKD720996 CTZ720995:CTZ720996 DDV720995:DDV720996 DNR720995:DNR720996 DXN720995:DXN720996 EHJ720995:EHJ720996 ERF720995:ERF720996 FBB720995:FBB720996 FKX720995:FKX720996 FUT720995:FUT720996 GEP720995:GEP720996 GOL720995:GOL720996 GYH720995:GYH720996 HID720995:HID720996 HRZ720995:HRZ720996 IBV720995:IBV720996 ILR720995:ILR720996 IVN720995:IVN720996 JFJ720995:JFJ720996 JPF720995:JPF720996 JZB720995:JZB720996 KIX720995:KIX720996 KST720995:KST720996 LCP720995:LCP720996 LML720995:LML720996 LWH720995:LWH720996 MGD720995:MGD720996 MPZ720995:MPZ720996 MZV720995:MZV720996 NJR720995:NJR720996 NTN720995:NTN720996 ODJ720995:ODJ720996 ONF720995:ONF720996 OXB720995:OXB720996 PGX720995:PGX720996 PQT720995:PQT720996 QAP720995:QAP720996 QKL720995:QKL720996 QUH720995:QUH720996 RED720995:RED720996 RNZ720995:RNZ720996 RXV720995:RXV720996 SHR720995:SHR720996 SRN720995:SRN720996 TBJ720995:TBJ720996 TLF720995:TLF720996 TVB720995:TVB720996 UEX720995:UEX720996 UOT720995:UOT720996 UYP720995:UYP720996 VIL720995:VIL720996 VSH720995:VSH720996 WCD720995:WCD720996 WLZ720995:WLZ720996 WVV720995:WVV720996 N786531:N786532 JJ786531:JJ786532 TF786531:TF786532 ADB786531:ADB786532 AMX786531:AMX786532 AWT786531:AWT786532 BGP786531:BGP786532 BQL786531:BQL786532 CAH786531:CAH786532 CKD786531:CKD786532 CTZ786531:CTZ786532 DDV786531:DDV786532 DNR786531:DNR786532 DXN786531:DXN786532 EHJ786531:EHJ786532 ERF786531:ERF786532 FBB786531:FBB786532 FKX786531:FKX786532 FUT786531:FUT786532 GEP786531:GEP786532 GOL786531:GOL786532 GYH786531:GYH786532 HID786531:HID786532 HRZ786531:HRZ786532 IBV786531:IBV786532 ILR786531:ILR786532 IVN786531:IVN786532 JFJ786531:JFJ786532 JPF786531:JPF786532 JZB786531:JZB786532 KIX786531:KIX786532 KST786531:KST786532 LCP786531:LCP786532 LML786531:LML786532 LWH786531:LWH786532 MGD786531:MGD786532 MPZ786531:MPZ786532 MZV786531:MZV786532 NJR786531:NJR786532 NTN786531:NTN786532 ODJ786531:ODJ786532 ONF786531:ONF786532 OXB786531:OXB786532 PGX786531:PGX786532 PQT786531:PQT786532 QAP786531:QAP786532 QKL786531:QKL786532 QUH786531:QUH786532 RED786531:RED786532 RNZ786531:RNZ786532 RXV786531:RXV786532 SHR786531:SHR786532 SRN786531:SRN786532 TBJ786531:TBJ786532 TLF786531:TLF786532 TVB786531:TVB786532 UEX786531:UEX786532 UOT786531:UOT786532 UYP786531:UYP786532 VIL786531:VIL786532 VSH786531:VSH786532 WCD786531:WCD786532 WLZ786531:WLZ786532 WVV786531:WVV786532 N852067:N852068 JJ852067:JJ852068 TF852067:TF852068 ADB852067:ADB852068 AMX852067:AMX852068 AWT852067:AWT852068 BGP852067:BGP852068 BQL852067:BQL852068 CAH852067:CAH852068 CKD852067:CKD852068 CTZ852067:CTZ852068 DDV852067:DDV852068 DNR852067:DNR852068 DXN852067:DXN852068 EHJ852067:EHJ852068 ERF852067:ERF852068 FBB852067:FBB852068 FKX852067:FKX852068 FUT852067:FUT852068 GEP852067:GEP852068 GOL852067:GOL852068 GYH852067:GYH852068 HID852067:HID852068 HRZ852067:HRZ852068 IBV852067:IBV852068 ILR852067:ILR852068 IVN852067:IVN852068 JFJ852067:JFJ852068 JPF852067:JPF852068 JZB852067:JZB852068 KIX852067:KIX852068 KST852067:KST852068 LCP852067:LCP852068 LML852067:LML852068 LWH852067:LWH852068 MGD852067:MGD852068 MPZ852067:MPZ852068 MZV852067:MZV852068 NJR852067:NJR852068 NTN852067:NTN852068 ODJ852067:ODJ852068 ONF852067:ONF852068 OXB852067:OXB852068 PGX852067:PGX852068 PQT852067:PQT852068 QAP852067:QAP852068 QKL852067:QKL852068 QUH852067:QUH852068 RED852067:RED852068 RNZ852067:RNZ852068 RXV852067:RXV852068 SHR852067:SHR852068 SRN852067:SRN852068 TBJ852067:TBJ852068 TLF852067:TLF852068 TVB852067:TVB852068 UEX852067:UEX852068 UOT852067:UOT852068 UYP852067:UYP852068 VIL852067:VIL852068 VSH852067:VSH852068 WCD852067:WCD852068 WLZ852067:WLZ852068 WVV852067:WVV852068 N917603:N917604 JJ917603:JJ917604 TF917603:TF917604 ADB917603:ADB917604 AMX917603:AMX917604 AWT917603:AWT917604 BGP917603:BGP917604 BQL917603:BQL917604 CAH917603:CAH917604 CKD917603:CKD917604 CTZ917603:CTZ917604 DDV917603:DDV917604 DNR917603:DNR917604 DXN917603:DXN917604 EHJ917603:EHJ917604 ERF917603:ERF917604 FBB917603:FBB917604 FKX917603:FKX917604 FUT917603:FUT917604 GEP917603:GEP917604 GOL917603:GOL917604 GYH917603:GYH917604 HID917603:HID917604 HRZ917603:HRZ917604 IBV917603:IBV917604 ILR917603:ILR917604 IVN917603:IVN917604 JFJ917603:JFJ917604 JPF917603:JPF917604 JZB917603:JZB917604 KIX917603:KIX917604 KST917603:KST917604 LCP917603:LCP917604 LML917603:LML917604 LWH917603:LWH917604 MGD917603:MGD917604 MPZ917603:MPZ917604 MZV917603:MZV917604 NJR917603:NJR917604 NTN917603:NTN917604 ODJ917603:ODJ917604 ONF917603:ONF917604 OXB917603:OXB917604 PGX917603:PGX917604 PQT917603:PQT917604 QAP917603:QAP917604 QKL917603:QKL917604 QUH917603:QUH917604 RED917603:RED917604 RNZ917603:RNZ917604 RXV917603:RXV917604 SHR917603:SHR917604 SRN917603:SRN917604 TBJ917603:TBJ917604 TLF917603:TLF917604 TVB917603:TVB917604 UEX917603:UEX917604 UOT917603:UOT917604 UYP917603:UYP917604 VIL917603:VIL917604 VSH917603:VSH917604 WCD917603:WCD917604 WLZ917603:WLZ917604 WVV917603:WVV917604 N983139:N983140 JJ983139:JJ983140 TF983139:TF983140 ADB983139:ADB983140 AMX983139:AMX983140 AWT983139:AWT983140 BGP983139:BGP983140 BQL983139:BQL983140 CAH983139:CAH983140 CKD983139:CKD983140 CTZ983139:CTZ983140 DDV983139:DDV983140 DNR983139:DNR983140 DXN983139:DXN983140 EHJ983139:EHJ983140 ERF983139:ERF983140 FBB983139:FBB983140 FKX983139:FKX983140 FUT983139:FUT983140 GEP983139:GEP983140 GOL983139:GOL983140 GYH983139:GYH983140 HID983139:HID983140 HRZ983139:HRZ983140 IBV983139:IBV983140 ILR983139:ILR983140 IVN983139:IVN983140 JFJ983139:JFJ983140 JPF983139:JPF983140 JZB983139:JZB983140 KIX983139:KIX983140 KST983139:KST983140 LCP983139:LCP983140 LML983139:LML983140 LWH983139:LWH983140 MGD983139:MGD983140 MPZ983139:MPZ983140 MZV983139:MZV983140 NJR983139:NJR983140 NTN983139:NTN983140 ODJ983139:ODJ983140 ONF983139:ONF983140 OXB983139:OXB983140 PGX983139:PGX983140 PQT983139:PQT983140 QAP983139:QAP983140 QKL983139:QKL983140 QUH983139:QUH983140 RED983139:RED983140 RNZ983139:RNZ983140 RXV983139:RXV983140 SHR983139:SHR983140 SRN983139:SRN983140 TBJ983139:TBJ983140 TLF983139:TLF983140 TVB983139:TVB983140 UEX983139:UEX983140 UOT983139:UOT983140 UYP983139:UYP983140 VIL983139:VIL983140 VSH983139:VSH983140 WCD983139:WCD983140 WLZ983139:WLZ983140 WVV983139:WVV983140 D95:F99 IZ95:JB99 SV95:SX99 ACR95:ACT99 AMN95:AMP99 AWJ95:AWL99 BGF95:BGH99 BQB95:BQD99 BZX95:BZZ99 CJT95:CJV99 CTP95:CTR99 DDL95:DDN99 DNH95:DNJ99 DXD95:DXF99 EGZ95:EHB99 EQV95:EQX99 FAR95:FAT99 FKN95:FKP99 FUJ95:FUL99 GEF95:GEH99 GOB95:GOD99 GXX95:GXZ99 HHT95:HHV99 HRP95:HRR99 IBL95:IBN99 ILH95:ILJ99 IVD95:IVF99 JEZ95:JFB99 JOV95:JOX99 JYR95:JYT99 KIN95:KIP99 KSJ95:KSL99 LCF95:LCH99 LMB95:LMD99 LVX95:LVZ99 MFT95:MFV99 MPP95:MPR99 MZL95:MZN99 NJH95:NJJ99 NTD95:NTF99 OCZ95:ODB99 OMV95:OMX99 OWR95:OWT99 PGN95:PGP99 PQJ95:PQL99 QAF95:QAH99 QKB95:QKD99 QTX95:QTZ99 RDT95:RDV99 RNP95:RNR99 RXL95:RXN99 SHH95:SHJ99 SRD95:SRF99 TAZ95:TBB99 TKV95:TKX99 TUR95:TUT99 UEN95:UEP99 UOJ95:UOL99 UYF95:UYH99 VIB95:VID99 VRX95:VRZ99 WBT95:WBV99 WLP95:WLR99 WVL95:WVN99 D65633:F65636 IZ65633:JB65636 SV65633:SX65636 ACR65633:ACT65636 AMN65633:AMP65636 AWJ65633:AWL65636 BGF65633:BGH65636 BQB65633:BQD65636 BZX65633:BZZ65636 CJT65633:CJV65636 CTP65633:CTR65636 DDL65633:DDN65636 DNH65633:DNJ65636 DXD65633:DXF65636 EGZ65633:EHB65636 EQV65633:EQX65636 FAR65633:FAT65636 FKN65633:FKP65636 FUJ65633:FUL65636 GEF65633:GEH65636 GOB65633:GOD65636 GXX65633:GXZ65636 HHT65633:HHV65636 HRP65633:HRR65636 IBL65633:IBN65636 ILH65633:ILJ65636 IVD65633:IVF65636 JEZ65633:JFB65636 JOV65633:JOX65636 JYR65633:JYT65636 KIN65633:KIP65636 KSJ65633:KSL65636 LCF65633:LCH65636 LMB65633:LMD65636 LVX65633:LVZ65636 MFT65633:MFV65636 MPP65633:MPR65636 MZL65633:MZN65636 NJH65633:NJJ65636 NTD65633:NTF65636 OCZ65633:ODB65636 OMV65633:OMX65636 OWR65633:OWT65636 PGN65633:PGP65636 PQJ65633:PQL65636 QAF65633:QAH65636 QKB65633:QKD65636 QTX65633:QTZ65636 RDT65633:RDV65636 RNP65633:RNR65636 RXL65633:RXN65636 SHH65633:SHJ65636 SRD65633:SRF65636 TAZ65633:TBB65636 TKV65633:TKX65636 TUR65633:TUT65636 UEN65633:UEP65636 UOJ65633:UOL65636 UYF65633:UYH65636 VIB65633:VID65636 VRX65633:VRZ65636 WBT65633:WBV65636 WLP65633:WLR65636 WVL65633:WVN65636 D131169:F131172 IZ131169:JB131172 SV131169:SX131172 ACR131169:ACT131172 AMN131169:AMP131172 AWJ131169:AWL131172 BGF131169:BGH131172 BQB131169:BQD131172 BZX131169:BZZ131172 CJT131169:CJV131172 CTP131169:CTR131172 DDL131169:DDN131172 DNH131169:DNJ131172 DXD131169:DXF131172 EGZ131169:EHB131172 EQV131169:EQX131172 FAR131169:FAT131172 FKN131169:FKP131172 FUJ131169:FUL131172 GEF131169:GEH131172 GOB131169:GOD131172 GXX131169:GXZ131172 HHT131169:HHV131172 HRP131169:HRR131172 IBL131169:IBN131172 ILH131169:ILJ131172 IVD131169:IVF131172 JEZ131169:JFB131172 JOV131169:JOX131172 JYR131169:JYT131172 KIN131169:KIP131172 KSJ131169:KSL131172 LCF131169:LCH131172 LMB131169:LMD131172 LVX131169:LVZ131172 MFT131169:MFV131172 MPP131169:MPR131172 MZL131169:MZN131172 NJH131169:NJJ131172 NTD131169:NTF131172 OCZ131169:ODB131172 OMV131169:OMX131172 OWR131169:OWT131172 PGN131169:PGP131172 PQJ131169:PQL131172 QAF131169:QAH131172 QKB131169:QKD131172 QTX131169:QTZ131172 RDT131169:RDV131172 RNP131169:RNR131172 RXL131169:RXN131172 SHH131169:SHJ131172 SRD131169:SRF131172 TAZ131169:TBB131172 TKV131169:TKX131172 TUR131169:TUT131172 UEN131169:UEP131172 UOJ131169:UOL131172 UYF131169:UYH131172 VIB131169:VID131172 VRX131169:VRZ131172 WBT131169:WBV131172 WLP131169:WLR131172 WVL131169:WVN131172 D196705:F196708 IZ196705:JB196708 SV196705:SX196708 ACR196705:ACT196708 AMN196705:AMP196708 AWJ196705:AWL196708 BGF196705:BGH196708 BQB196705:BQD196708 BZX196705:BZZ196708 CJT196705:CJV196708 CTP196705:CTR196708 DDL196705:DDN196708 DNH196705:DNJ196708 DXD196705:DXF196708 EGZ196705:EHB196708 EQV196705:EQX196708 FAR196705:FAT196708 FKN196705:FKP196708 FUJ196705:FUL196708 GEF196705:GEH196708 GOB196705:GOD196708 GXX196705:GXZ196708 HHT196705:HHV196708 HRP196705:HRR196708 IBL196705:IBN196708 ILH196705:ILJ196708 IVD196705:IVF196708 JEZ196705:JFB196708 JOV196705:JOX196708 JYR196705:JYT196708 KIN196705:KIP196708 KSJ196705:KSL196708 LCF196705:LCH196708 LMB196705:LMD196708 LVX196705:LVZ196708 MFT196705:MFV196708 MPP196705:MPR196708 MZL196705:MZN196708 NJH196705:NJJ196708 NTD196705:NTF196708 OCZ196705:ODB196708 OMV196705:OMX196708 OWR196705:OWT196708 PGN196705:PGP196708 PQJ196705:PQL196708 QAF196705:QAH196708 QKB196705:QKD196708 QTX196705:QTZ196708 RDT196705:RDV196708 RNP196705:RNR196708 RXL196705:RXN196708 SHH196705:SHJ196708 SRD196705:SRF196708 TAZ196705:TBB196708 TKV196705:TKX196708 TUR196705:TUT196708 UEN196705:UEP196708 UOJ196705:UOL196708 UYF196705:UYH196708 VIB196705:VID196708 VRX196705:VRZ196708 WBT196705:WBV196708 WLP196705:WLR196708 WVL196705:WVN196708 D262241:F262244 IZ262241:JB262244 SV262241:SX262244 ACR262241:ACT262244 AMN262241:AMP262244 AWJ262241:AWL262244 BGF262241:BGH262244 BQB262241:BQD262244 BZX262241:BZZ262244 CJT262241:CJV262244 CTP262241:CTR262244 DDL262241:DDN262244 DNH262241:DNJ262244 DXD262241:DXF262244 EGZ262241:EHB262244 EQV262241:EQX262244 FAR262241:FAT262244 FKN262241:FKP262244 FUJ262241:FUL262244 GEF262241:GEH262244 GOB262241:GOD262244 GXX262241:GXZ262244 HHT262241:HHV262244 HRP262241:HRR262244 IBL262241:IBN262244 ILH262241:ILJ262244 IVD262241:IVF262244 JEZ262241:JFB262244 JOV262241:JOX262244 JYR262241:JYT262244 KIN262241:KIP262244 KSJ262241:KSL262244 LCF262241:LCH262244 LMB262241:LMD262244 LVX262241:LVZ262244 MFT262241:MFV262244 MPP262241:MPR262244 MZL262241:MZN262244 NJH262241:NJJ262244 NTD262241:NTF262244 OCZ262241:ODB262244 OMV262241:OMX262244 OWR262241:OWT262244 PGN262241:PGP262244 PQJ262241:PQL262244 QAF262241:QAH262244 QKB262241:QKD262244 QTX262241:QTZ262244 RDT262241:RDV262244 RNP262241:RNR262244 RXL262241:RXN262244 SHH262241:SHJ262244 SRD262241:SRF262244 TAZ262241:TBB262244 TKV262241:TKX262244 TUR262241:TUT262244 UEN262241:UEP262244 UOJ262241:UOL262244 UYF262241:UYH262244 VIB262241:VID262244 VRX262241:VRZ262244 WBT262241:WBV262244 WLP262241:WLR262244 WVL262241:WVN262244 D327777:F327780 IZ327777:JB327780 SV327777:SX327780 ACR327777:ACT327780 AMN327777:AMP327780 AWJ327777:AWL327780 BGF327777:BGH327780 BQB327777:BQD327780 BZX327777:BZZ327780 CJT327777:CJV327780 CTP327777:CTR327780 DDL327777:DDN327780 DNH327777:DNJ327780 DXD327777:DXF327780 EGZ327777:EHB327780 EQV327777:EQX327780 FAR327777:FAT327780 FKN327777:FKP327780 FUJ327777:FUL327780 GEF327777:GEH327780 GOB327777:GOD327780 GXX327777:GXZ327780 HHT327777:HHV327780 HRP327777:HRR327780 IBL327777:IBN327780 ILH327777:ILJ327780 IVD327777:IVF327780 JEZ327777:JFB327780 JOV327777:JOX327780 JYR327777:JYT327780 KIN327777:KIP327780 KSJ327777:KSL327780 LCF327777:LCH327780 LMB327777:LMD327780 LVX327777:LVZ327780 MFT327777:MFV327780 MPP327777:MPR327780 MZL327777:MZN327780 NJH327777:NJJ327780 NTD327777:NTF327780 OCZ327777:ODB327780 OMV327777:OMX327780 OWR327777:OWT327780 PGN327777:PGP327780 PQJ327777:PQL327780 QAF327777:QAH327780 QKB327777:QKD327780 QTX327777:QTZ327780 RDT327777:RDV327780 RNP327777:RNR327780 RXL327777:RXN327780 SHH327777:SHJ327780 SRD327777:SRF327780 TAZ327777:TBB327780 TKV327777:TKX327780 TUR327777:TUT327780 UEN327777:UEP327780 UOJ327777:UOL327780 UYF327777:UYH327780 VIB327777:VID327780 VRX327777:VRZ327780 WBT327777:WBV327780 WLP327777:WLR327780 WVL327777:WVN327780 D393313:F393316 IZ393313:JB393316 SV393313:SX393316 ACR393313:ACT393316 AMN393313:AMP393316 AWJ393313:AWL393316 BGF393313:BGH393316 BQB393313:BQD393316 BZX393313:BZZ393316 CJT393313:CJV393316 CTP393313:CTR393316 DDL393313:DDN393316 DNH393313:DNJ393316 DXD393313:DXF393316 EGZ393313:EHB393316 EQV393313:EQX393316 FAR393313:FAT393316 FKN393313:FKP393316 FUJ393313:FUL393316 GEF393313:GEH393316 GOB393313:GOD393316 GXX393313:GXZ393316 HHT393313:HHV393316 HRP393313:HRR393316 IBL393313:IBN393316 ILH393313:ILJ393316 IVD393313:IVF393316 JEZ393313:JFB393316 JOV393313:JOX393316 JYR393313:JYT393316 KIN393313:KIP393316 KSJ393313:KSL393316 LCF393313:LCH393316 LMB393313:LMD393316 LVX393313:LVZ393316 MFT393313:MFV393316 MPP393313:MPR393316 MZL393313:MZN393316 NJH393313:NJJ393316 NTD393313:NTF393316 OCZ393313:ODB393316 OMV393313:OMX393316 OWR393313:OWT393316 PGN393313:PGP393316 PQJ393313:PQL393316 QAF393313:QAH393316 QKB393313:QKD393316 QTX393313:QTZ393316 RDT393313:RDV393316 RNP393313:RNR393316 RXL393313:RXN393316 SHH393313:SHJ393316 SRD393313:SRF393316 TAZ393313:TBB393316 TKV393313:TKX393316 TUR393313:TUT393316 UEN393313:UEP393316 UOJ393313:UOL393316 UYF393313:UYH393316 VIB393313:VID393316 VRX393313:VRZ393316 WBT393313:WBV393316 WLP393313:WLR393316 WVL393313:WVN393316 D458849:F458852 IZ458849:JB458852 SV458849:SX458852 ACR458849:ACT458852 AMN458849:AMP458852 AWJ458849:AWL458852 BGF458849:BGH458852 BQB458849:BQD458852 BZX458849:BZZ458852 CJT458849:CJV458852 CTP458849:CTR458852 DDL458849:DDN458852 DNH458849:DNJ458852 DXD458849:DXF458852 EGZ458849:EHB458852 EQV458849:EQX458852 FAR458849:FAT458852 FKN458849:FKP458852 FUJ458849:FUL458852 GEF458849:GEH458852 GOB458849:GOD458852 GXX458849:GXZ458852 HHT458849:HHV458852 HRP458849:HRR458852 IBL458849:IBN458852 ILH458849:ILJ458852 IVD458849:IVF458852 JEZ458849:JFB458852 JOV458849:JOX458852 JYR458849:JYT458852 KIN458849:KIP458852 KSJ458849:KSL458852 LCF458849:LCH458852 LMB458849:LMD458852 LVX458849:LVZ458852 MFT458849:MFV458852 MPP458849:MPR458852 MZL458849:MZN458852 NJH458849:NJJ458852 NTD458849:NTF458852 OCZ458849:ODB458852 OMV458849:OMX458852 OWR458849:OWT458852 PGN458849:PGP458852 PQJ458849:PQL458852 QAF458849:QAH458852 QKB458849:QKD458852 QTX458849:QTZ458852 RDT458849:RDV458852 RNP458849:RNR458852 RXL458849:RXN458852 SHH458849:SHJ458852 SRD458849:SRF458852 TAZ458849:TBB458852 TKV458849:TKX458852 TUR458849:TUT458852 UEN458849:UEP458852 UOJ458849:UOL458852 UYF458849:UYH458852 VIB458849:VID458852 VRX458849:VRZ458852 WBT458849:WBV458852 WLP458849:WLR458852 WVL458849:WVN458852 D524385:F524388 IZ524385:JB524388 SV524385:SX524388 ACR524385:ACT524388 AMN524385:AMP524388 AWJ524385:AWL524388 BGF524385:BGH524388 BQB524385:BQD524388 BZX524385:BZZ524388 CJT524385:CJV524388 CTP524385:CTR524388 DDL524385:DDN524388 DNH524385:DNJ524388 DXD524385:DXF524388 EGZ524385:EHB524388 EQV524385:EQX524388 FAR524385:FAT524388 FKN524385:FKP524388 FUJ524385:FUL524388 GEF524385:GEH524388 GOB524385:GOD524388 GXX524385:GXZ524388 HHT524385:HHV524388 HRP524385:HRR524388 IBL524385:IBN524388 ILH524385:ILJ524388 IVD524385:IVF524388 JEZ524385:JFB524388 JOV524385:JOX524388 JYR524385:JYT524388 KIN524385:KIP524388 KSJ524385:KSL524388 LCF524385:LCH524388 LMB524385:LMD524388 LVX524385:LVZ524388 MFT524385:MFV524388 MPP524385:MPR524388 MZL524385:MZN524388 NJH524385:NJJ524388 NTD524385:NTF524388 OCZ524385:ODB524388 OMV524385:OMX524388 OWR524385:OWT524388 PGN524385:PGP524388 PQJ524385:PQL524388 QAF524385:QAH524388 QKB524385:QKD524388 QTX524385:QTZ524388 RDT524385:RDV524388 RNP524385:RNR524388 RXL524385:RXN524388 SHH524385:SHJ524388 SRD524385:SRF524388 TAZ524385:TBB524388 TKV524385:TKX524388 TUR524385:TUT524388 UEN524385:UEP524388 UOJ524385:UOL524388 UYF524385:UYH524388 VIB524385:VID524388 VRX524385:VRZ524388 WBT524385:WBV524388 WLP524385:WLR524388 WVL524385:WVN524388 D589921:F589924 IZ589921:JB589924 SV589921:SX589924 ACR589921:ACT589924 AMN589921:AMP589924 AWJ589921:AWL589924 BGF589921:BGH589924 BQB589921:BQD589924 BZX589921:BZZ589924 CJT589921:CJV589924 CTP589921:CTR589924 DDL589921:DDN589924 DNH589921:DNJ589924 DXD589921:DXF589924 EGZ589921:EHB589924 EQV589921:EQX589924 FAR589921:FAT589924 FKN589921:FKP589924 FUJ589921:FUL589924 GEF589921:GEH589924 GOB589921:GOD589924 GXX589921:GXZ589924 HHT589921:HHV589924 HRP589921:HRR589924 IBL589921:IBN589924 ILH589921:ILJ589924 IVD589921:IVF589924 JEZ589921:JFB589924 JOV589921:JOX589924 JYR589921:JYT589924 KIN589921:KIP589924 KSJ589921:KSL589924 LCF589921:LCH589924 LMB589921:LMD589924 LVX589921:LVZ589924 MFT589921:MFV589924 MPP589921:MPR589924 MZL589921:MZN589924 NJH589921:NJJ589924 NTD589921:NTF589924 OCZ589921:ODB589924 OMV589921:OMX589924 OWR589921:OWT589924 PGN589921:PGP589924 PQJ589921:PQL589924 QAF589921:QAH589924 QKB589921:QKD589924 QTX589921:QTZ589924 RDT589921:RDV589924 RNP589921:RNR589924 RXL589921:RXN589924 SHH589921:SHJ589924 SRD589921:SRF589924 TAZ589921:TBB589924 TKV589921:TKX589924 TUR589921:TUT589924 UEN589921:UEP589924 UOJ589921:UOL589924 UYF589921:UYH589924 VIB589921:VID589924 VRX589921:VRZ589924 WBT589921:WBV589924 WLP589921:WLR589924 WVL589921:WVN589924 D655457:F655460 IZ655457:JB655460 SV655457:SX655460 ACR655457:ACT655460 AMN655457:AMP655460 AWJ655457:AWL655460 BGF655457:BGH655460 BQB655457:BQD655460 BZX655457:BZZ655460 CJT655457:CJV655460 CTP655457:CTR655460 DDL655457:DDN655460 DNH655457:DNJ655460 DXD655457:DXF655460 EGZ655457:EHB655460 EQV655457:EQX655460 FAR655457:FAT655460 FKN655457:FKP655460 FUJ655457:FUL655460 GEF655457:GEH655460 GOB655457:GOD655460 GXX655457:GXZ655460 HHT655457:HHV655460 HRP655457:HRR655460 IBL655457:IBN655460 ILH655457:ILJ655460 IVD655457:IVF655460 JEZ655457:JFB655460 JOV655457:JOX655460 JYR655457:JYT655460 KIN655457:KIP655460 KSJ655457:KSL655460 LCF655457:LCH655460 LMB655457:LMD655460 LVX655457:LVZ655460 MFT655457:MFV655460 MPP655457:MPR655460 MZL655457:MZN655460 NJH655457:NJJ655460 NTD655457:NTF655460 OCZ655457:ODB655460 OMV655457:OMX655460 OWR655457:OWT655460 PGN655457:PGP655460 PQJ655457:PQL655460 QAF655457:QAH655460 QKB655457:QKD655460 QTX655457:QTZ655460 RDT655457:RDV655460 RNP655457:RNR655460 RXL655457:RXN655460 SHH655457:SHJ655460 SRD655457:SRF655460 TAZ655457:TBB655460 TKV655457:TKX655460 TUR655457:TUT655460 UEN655457:UEP655460 UOJ655457:UOL655460 UYF655457:UYH655460 VIB655457:VID655460 VRX655457:VRZ655460 WBT655457:WBV655460 WLP655457:WLR655460 WVL655457:WVN655460 D720993:F720996 IZ720993:JB720996 SV720993:SX720996 ACR720993:ACT720996 AMN720993:AMP720996 AWJ720993:AWL720996 BGF720993:BGH720996 BQB720993:BQD720996 BZX720993:BZZ720996 CJT720993:CJV720996 CTP720993:CTR720996 DDL720993:DDN720996 DNH720993:DNJ720996 DXD720993:DXF720996 EGZ720993:EHB720996 EQV720993:EQX720996 FAR720993:FAT720996 FKN720993:FKP720996 FUJ720993:FUL720996 GEF720993:GEH720996 GOB720993:GOD720996 GXX720993:GXZ720996 HHT720993:HHV720996 HRP720993:HRR720996 IBL720993:IBN720996 ILH720993:ILJ720996 IVD720993:IVF720996 JEZ720993:JFB720996 JOV720993:JOX720996 JYR720993:JYT720996 KIN720993:KIP720996 KSJ720993:KSL720996 LCF720993:LCH720996 LMB720993:LMD720996 LVX720993:LVZ720996 MFT720993:MFV720996 MPP720993:MPR720996 MZL720993:MZN720996 NJH720993:NJJ720996 NTD720993:NTF720996 OCZ720993:ODB720996 OMV720993:OMX720996 OWR720993:OWT720996 PGN720993:PGP720996 PQJ720993:PQL720996 QAF720993:QAH720996 QKB720993:QKD720996 QTX720993:QTZ720996 RDT720993:RDV720996 RNP720993:RNR720996 RXL720993:RXN720996 SHH720993:SHJ720996 SRD720993:SRF720996 TAZ720993:TBB720996 TKV720993:TKX720996 TUR720993:TUT720996 UEN720993:UEP720996 UOJ720993:UOL720996 UYF720993:UYH720996 VIB720993:VID720996 VRX720993:VRZ720996 WBT720993:WBV720996 WLP720993:WLR720996 WVL720993:WVN720996 D786529:F786532 IZ786529:JB786532 SV786529:SX786532 ACR786529:ACT786532 AMN786529:AMP786532 AWJ786529:AWL786532 BGF786529:BGH786532 BQB786529:BQD786532 BZX786529:BZZ786532 CJT786529:CJV786532 CTP786529:CTR786532 DDL786529:DDN786532 DNH786529:DNJ786532 DXD786529:DXF786532 EGZ786529:EHB786532 EQV786529:EQX786532 FAR786529:FAT786532 FKN786529:FKP786532 FUJ786529:FUL786532 GEF786529:GEH786532 GOB786529:GOD786532 GXX786529:GXZ786532 HHT786529:HHV786532 HRP786529:HRR786532 IBL786529:IBN786532 ILH786529:ILJ786532 IVD786529:IVF786532 JEZ786529:JFB786532 JOV786529:JOX786532 JYR786529:JYT786532 KIN786529:KIP786532 KSJ786529:KSL786532 LCF786529:LCH786532 LMB786529:LMD786532 LVX786529:LVZ786532 MFT786529:MFV786532 MPP786529:MPR786532 MZL786529:MZN786532 NJH786529:NJJ786532 NTD786529:NTF786532 OCZ786529:ODB786532 OMV786529:OMX786532 OWR786529:OWT786532 PGN786529:PGP786532 PQJ786529:PQL786532 QAF786529:QAH786532 QKB786529:QKD786532 QTX786529:QTZ786532 RDT786529:RDV786532 RNP786529:RNR786532 RXL786529:RXN786532 SHH786529:SHJ786532 SRD786529:SRF786532 TAZ786529:TBB786532 TKV786529:TKX786532 TUR786529:TUT786532 UEN786529:UEP786532 UOJ786529:UOL786532 UYF786529:UYH786532 VIB786529:VID786532 VRX786529:VRZ786532 WBT786529:WBV786532 WLP786529:WLR786532 WVL786529:WVN786532 D852065:F852068 IZ852065:JB852068 SV852065:SX852068 ACR852065:ACT852068 AMN852065:AMP852068 AWJ852065:AWL852068 BGF852065:BGH852068 BQB852065:BQD852068 BZX852065:BZZ852068 CJT852065:CJV852068 CTP852065:CTR852068 DDL852065:DDN852068 DNH852065:DNJ852068 DXD852065:DXF852068 EGZ852065:EHB852068 EQV852065:EQX852068 FAR852065:FAT852068 FKN852065:FKP852068 FUJ852065:FUL852068 GEF852065:GEH852068 GOB852065:GOD852068 GXX852065:GXZ852068 HHT852065:HHV852068 HRP852065:HRR852068 IBL852065:IBN852068 ILH852065:ILJ852068 IVD852065:IVF852068 JEZ852065:JFB852068 JOV852065:JOX852068 JYR852065:JYT852068 KIN852065:KIP852068 KSJ852065:KSL852068 LCF852065:LCH852068 LMB852065:LMD852068 LVX852065:LVZ852068 MFT852065:MFV852068 MPP852065:MPR852068 MZL852065:MZN852068 NJH852065:NJJ852068 NTD852065:NTF852068 OCZ852065:ODB852068 OMV852065:OMX852068 OWR852065:OWT852068 PGN852065:PGP852068 PQJ852065:PQL852068 QAF852065:QAH852068 QKB852065:QKD852068 QTX852065:QTZ852068 RDT852065:RDV852068 RNP852065:RNR852068 RXL852065:RXN852068 SHH852065:SHJ852068 SRD852065:SRF852068 TAZ852065:TBB852068 TKV852065:TKX852068 TUR852065:TUT852068 UEN852065:UEP852068 UOJ852065:UOL852068 UYF852065:UYH852068 VIB852065:VID852068 VRX852065:VRZ852068 WBT852065:WBV852068 WLP852065:WLR852068 WVL852065:WVN852068 D917601:F917604 IZ917601:JB917604 SV917601:SX917604 ACR917601:ACT917604 AMN917601:AMP917604 AWJ917601:AWL917604 BGF917601:BGH917604 BQB917601:BQD917604 BZX917601:BZZ917604 CJT917601:CJV917604 CTP917601:CTR917604 DDL917601:DDN917604 DNH917601:DNJ917604 DXD917601:DXF917604 EGZ917601:EHB917604 EQV917601:EQX917604 FAR917601:FAT917604 FKN917601:FKP917604 FUJ917601:FUL917604 GEF917601:GEH917604 GOB917601:GOD917604 GXX917601:GXZ917604 HHT917601:HHV917604 HRP917601:HRR917604 IBL917601:IBN917604 ILH917601:ILJ917604 IVD917601:IVF917604 JEZ917601:JFB917604 JOV917601:JOX917604 JYR917601:JYT917604 KIN917601:KIP917604 KSJ917601:KSL917604 LCF917601:LCH917604 LMB917601:LMD917604 LVX917601:LVZ917604 MFT917601:MFV917604 MPP917601:MPR917604 MZL917601:MZN917604 NJH917601:NJJ917604 NTD917601:NTF917604 OCZ917601:ODB917604 OMV917601:OMX917604 OWR917601:OWT917604 PGN917601:PGP917604 PQJ917601:PQL917604 QAF917601:QAH917604 QKB917601:QKD917604 QTX917601:QTZ917604 RDT917601:RDV917604 RNP917601:RNR917604 RXL917601:RXN917604 SHH917601:SHJ917604 SRD917601:SRF917604 TAZ917601:TBB917604 TKV917601:TKX917604 TUR917601:TUT917604 UEN917601:UEP917604 UOJ917601:UOL917604 UYF917601:UYH917604 VIB917601:VID917604 VRX917601:VRZ917604 WBT917601:WBV917604 WLP917601:WLR917604 WVL917601:WVN917604 D983137:F983140 IZ983137:JB983140 SV983137:SX983140 ACR983137:ACT983140 AMN983137:AMP983140 AWJ983137:AWL983140 BGF983137:BGH983140 BQB983137:BQD983140 BZX983137:BZZ983140 CJT983137:CJV983140 CTP983137:CTR983140 DDL983137:DDN983140 DNH983137:DNJ983140 DXD983137:DXF983140 EGZ983137:EHB983140 EQV983137:EQX983140 FAR983137:FAT983140 FKN983137:FKP983140 FUJ983137:FUL983140 GEF983137:GEH983140 GOB983137:GOD983140 GXX983137:GXZ983140 HHT983137:HHV983140 HRP983137:HRR983140 IBL983137:IBN983140 ILH983137:ILJ983140 IVD983137:IVF983140 JEZ983137:JFB983140 JOV983137:JOX983140 JYR983137:JYT983140 KIN983137:KIP983140 KSJ983137:KSL983140 LCF983137:LCH983140 LMB983137:LMD983140 LVX983137:LVZ983140 MFT983137:MFV983140 MPP983137:MPR983140 MZL983137:MZN983140 NJH983137:NJJ983140 NTD983137:NTF983140 OCZ983137:ODB983140 OMV983137:OMX983140 OWR983137:OWT983140 PGN983137:PGP983140 PQJ983137:PQL983140 QAF983137:QAH983140 QKB983137:QKD983140 QTX983137:QTZ983140 RDT983137:RDV983140 RNP983137:RNR983140 RXL983137:RXN983140 SHH983137:SHJ983140 SRD983137:SRF983140 TAZ983137:TBB983140 TKV983137:TKX983140 TUR983137:TUT983140 UEN983137:UEP983140 UOJ983137:UOL983140 UYF983137:UYH983140 VIB983137:VID983140 VRX983137:VRZ983140 WBT983137:WBV983140 WLP983137:WLR983140 WVL983137:WVN983140 N85:N94 JJ85:JJ94 TF85:TF94 ADB85:ADB94 AMX85:AMX94 AWT85:AWT94 BGP85:BGP94 BQL85:BQL94 CAH85:CAH94 CKD85:CKD94 CTZ85:CTZ94 DDV85:DDV94 DNR85:DNR94 DXN85:DXN94 EHJ85:EHJ94 ERF85:ERF94 FBB85:FBB94 FKX85:FKX94 FUT85:FUT94 GEP85:GEP94 GOL85:GOL94 GYH85:GYH94 HID85:HID94 HRZ85:HRZ94 IBV85:IBV94 ILR85:ILR94 IVN85:IVN94 JFJ85:JFJ94 JPF85:JPF94 JZB85:JZB94 KIX85:KIX94 KST85:KST94 LCP85:LCP94 LML85:LML94 LWH85:LWH94 MGD85:MGD94 MPZ85:MPZ94 MZV85:MZV94 NJR85:NJR94 NTN85:NTN94 ODJ85:ODJ94 ONF85:ONF94 OXB85:OXB94 PGX85:PGX94 PQT85:PQT94 QAP85:QAP94 QKL85:QKL94 QUH85:QUH94 RED85:RED94 RNZ85:RNZ94 RXV85:RXV94 SHR85:SHR94 SRN85:SRN94 TBJ85:TBJ94 TLF85:TLF94 TVB85:TVB94 UEX85:UEX94 UOT85:UOT94 UYP85:UYP94 VIL85:VIL94 VSH85:VSH94 WCD85:WCD94 WLZ85:WLZ94 WVV85:WVV94 N65625:N65632 JJ65625:JJ65632 TF65625:TF65632 ADB65625:ADB65632 AMX65625:AMX65632 AWT65625:AWT65632 BGP65625:BGP65632 BQL65625:BQL65632 CAH65625:CAH65632 CKD65625:CKD65632 CTZ65625:CTZ65632 DDV65625:DDV65632 DNR65625:DNR65632 DXN65625:DXN65632 EHJ65625:EHJ65632 ERF65625:ERF65632 FBB65625:FBB65632 FKX65625:FKX65632 FUT65625:FUT65632 GEP65625:GEP65632 GOL65625:GOL65632 GYH65625:GYH65632 HID65625:HID65632 HRZ65625:HRZ65632 IBV65625:IBV65632 ILR65625:ILR65632 IVN65625:IVN65632 JFJ65625:JFJ65632 JPF65625:JPF65632 JZB65625:JZB65632 KIX65625:KIX65632 KST65625:KST65632 LCP65625:LCP65632 LML65625:LML65632 LWH65625:LWH65632 MGD65625:MGD65632 MPZ65625:MPZ65632 MZV65625:MZV65632 NJR65625:NJR65632 NTN65625:NTN65632 ODJ65625:ODJ65632 ONF65625:ONF65632 OXB65625:OXB65632 PGX65625:PGX65632 PQT65625:PQT65632 QAP65625:QAP65632 QKL65625:QKL65632 QUH65625:QUH65632 RED65625:RED65632 RNZ65625:RNZ65632 RXV65625:RXV65632 SHR65625:SHR65632 SRN65625:SRN65632 TBJ65625:TBJ65632 TLF65625:TLF65632 TVB65625:TVB65632 UEX65625:UEX65632 UOT65625:UOT65632 UYP65625:UYP65632 VIL65625:VIL65632 VSH65625:VSH65632 WCD65625:WCD65632 WLZ65625:WLZ65632 WVV65625:WVV65632 N131161:N131168 JJ131161:JJ131168 TF131161:TF131168 ADB131161:ADB131168 AMX131161:AMX131168 AWT131161:AWT131168 BGP131161:BGP131168 BQL131161:BQL131168 CAH131161:CAH131168 CKD131161:CKD131168 CTZ131161:CTZ131168 DDV131161:DDV131168 DNR131161:DNR131168 DXN131161:DXN131168 EHJ131161:EHJ131168 ERF131161:ERF131168 FBB131161:FBB131168 FKX131161:FKX131168 FUT131161:FUT131168 GEP131161:GEP131168 GOL131161:GOL131168 GYH131161:GYH131168 HID131161:HID131168 HRZ131161:HRZ131168 IBV131161:IBV131168 ILR131161:ILR131168 IVN131161:IVN131168 JFJ131161:JFJ131168 JPF131161:JPF131168 JZB131161:JZB131168 KIX131161:KIX131168 KST131161:KST131168 LCP131161:LCP131168 LML131161:LML131168 LWH131161:LWH131168 MGD131161:MGD131168 MPZ131161:MPZ131168 MZV131161:MZV131168 NJR131161:NJR131168 NTN131161:NTN131168 ODJ131161:ODJ131168 ONF131161:ONF131168 OXB131161:OXB131168 PGX131161:PGX131168 PQT131161:PQT131168 QAP131161:QAP131168 QKL131161:QKL131168 QUH131161:QUH131168 RED131161:RED131168 RNZ131161:RNZ131168 RXV131161:RXV131168 SHR131161:SHR131168 SRN131161:SRN131168 TBJ131161:TBJ131168 TLF131161:TLF131168 TVB131161:TVB131168 UEX131161:UEX131168 UOT131161:UOT131168 UYP131161:UYP131168 VIL131161:VIL131168 VSH131161:VSH131168 WCD131161:WCD131168 WLZ131161:WLZ131168 WVV131161:WVV131168 N196697:N196704 JJ196697:JJ196704 TF196697:TF196704 ADB196697:ADB196704 AMX196697:AMX196704 AWT196697:AWT196704 BGP196697:BGP196704 BQL196697:BQL196704 CAH196697:CAH196704 CKD196697:CKD196704 CTZ196697:CTZ196704 DDV196697:DDV196704 DNR196697:DNR196704 DXN196697:DXN196704 EHJ196697:EHJ196704 ERF196697:ERF196704 FBB196697:FBB196704 FKX196697:FKX196704 FUT196697:FUT196704 GEP196697:GEP196704 GOL196697:GOL196704 GYH196697:GYH196704 HID196697:HID196704 HRZ196697:HRZ196704 IBV196697:IBV196704 ILR196697:ILR196704 IVN196697:IVN196704 JFJ196697:JFJ196704 JPF196697:JPF196704 JZB196697:JZB196704 KIX196697:KIX196704 KST196697:KST196704 LCP196697:LCP196704 LML196697:LML196704 LWH196697:LWH196704 MGD196697:MGD196704 MPZ196697:MPZ196704 MZV196697:MZV196704 NJR196697:NJR196704 NTN196697:NTN196704 ODJ196697:ODJ196704 ONF196697:ONF196704 OXB196697:OXB196704 PGX196697:PGX196704 PQT196697:PQT196704 QAP196697:QAP196704 QKL196697:QKL196704 QUH196697:QUH196704 RED196697:RED196704 RNZ196697:RNZ196704 RXV196697:RXV196704 SHR196697:SHR196704 SRN196697:SRN196704 TBJ196697:TBJ196704 TLF196697:TLF196704 TVB196697:TVB196704 UEX196697:UEX196704 UOT196697:UOT196704 UYP196697:UYP196704 VIL196697:VIL196704 VSH196697:VSH196704 WCD196697:WCD196704 WLZ196697:WLZ196704 WVV196697:WVV196704 N262233:N262240 JJ262233:JJ262240 TF262233:TF262240 ADB262233:ADB262240 AMX262233:AMX262240 AWT262233:AWT262240 BGP262233:BGP262240 BQL262233:BQL262240 CAH262233:CAH262240 CKD262233:CKD262240 CTZ262233:CTZ262240 DDV262233:DDV262240 DNR262233:DNR262240 DXN262233:DXN262240 EHJ262233:EHJ262240 ERF262233:ERF262240 FBB262233:FBB262240 FKX262233:FKX262240 FUT262233:FUT262240 GEP262233:GEP262240 GOL262233:GOL262240 GYH262233:GYH262240 HID262233:HID262240 HRZ262233:HRZ262240 IBV262233:IBV262240 ILR262233:ILR262240 IVN262233:IVN262240 JFJ262233:JFJ262240 JPF262233:JPF262240 JZB262233:JZB262240 KIX262233:KIX262240 KST262233:KST262240 LCP262233:LCP262240 LML262233:LML262240 LWH262233:LWH262240 MGD262233:MGD262240 MPZ262233:MPZ262240 MZV262233:MZV262240 NJR262233:NJR262240 NTN262233:NTN262240 ODJ262233:ODJ262240 ONF262233:ONF262240 OXB262233:OXB262240 PGX262233:PGX262240 PQT262233:PQT262240 QAP262233:QAP262240 QKL262233:QKL262240 QUH262233:QUH262240 RED262233:RED262240 RNZ262233:RNZ262240 RXV262233:RXV262240 SHR262233:SHR262240 SRN262233:SRN262240 TBJ262233:TBJ262240 TLF262233:TLF262240 TVB262233:TVB262240 UEX262233:UEX262240 UOT262233:UOT262240 UYP262233:UYP262240 VIL262233:VIL262240 VSH262233:VSH262240 WCD262233:WCD262240 WLZ262233:WLZ262240 WVV262233:WVV262240 N327769:N327776 JJ327769:JJ327776 TF327769:TF327776 ADB327769:ADB327776 AMX327769:AMX327776 AWT327769:AWT327776 BGP327769:BGP327776 BQL327769:BQL327776 CAH327769:CAH327776 CKD327769:CKD327776 CTZ327769:CTZ327776 DDV327769:DDV327776 DNR327769:DNR327776 DXN327769:DXN327776 EHJ327769:EHJ327776 ERF327769:ERF327776 FBB327769:FBB327776 FKX327769:FKX327776 FUT327769:FUT327776 GEP327769:GEP327776 GOL327769:GOL327776 GYH327769:GYH327776 HID327769:HID327776 HRZ327769:HRZ327776 IBV327769:IBV327776 ILR327769:ILR327776 IVN327769:IVN327776 JFJ327769:JFJ327776 JPF327769:JPF327776 JZB327769:JZB327776 KIX327769:KIX327776 KST327769:KST327776 LCP327769:LCP327776 LML327769:LML327776 LWH327769:LWH327776 MGD327769:MGD327776 MPZ327769:MPZ327776 MZV327769:MZV327776 NJR327769:NJR327776 NTN327769:NTN327776 ODJ327769:ODJ327776 ONF327769:ONF327776 OXB327769:OXB327776 PGX327769:PGX327776 PQT327769:PQT327776 QAP327769:QAP327776 QKL327769:QKL327776 QUH327769:QUH327776 RED327769:RED327776 RNZ327769:RNZ327776 RXV327769:RXV327776 SHR327769:SHR327776 SRN327769:SRN327776 TBJ327769:TBJ327776 TLF327769:TLF327776 TVB327769:TVB327776 UEX327769:UEX327776 UOT327769:UOT327776 UYP327769:UYP327776 VIL327769:VIL327776 VSH327769:VSH327776 WCD327769:WCD327776 WLZ327769:WLZ327776 WVV327769:WVV327776 N393305:N393312 JJ393305:JJ393312 TF393305:TF393312 ADB393305:ADB393312 AMX393305:AMX393312 AWT393305:AWT393312 BGP393305:BGP393312 BQL393305:BQL393312 CAH393305:CAH393312 CKD393305:CKD393312 CTZ393305:CTZ393312 DDV393305:DDV393312 DNR393305:DNR393312 DXN393305:DXN393312 EHJ393305:EHJ393312 ERF393305:ERF393312 FBB393305:FBB393312 FKX393305:FKX393312 FUT393305:FUT393312 GEP393305:GEP393312 GOL393305:GOL393312 GYH393305:GYH393312 HID393305:HID393312 HRZ393305:HRZ393312 IBV393305:IBV393312 ILR393305:ILR393312 IVN393305:IVN393312 JFJ393305:JFJ393312 JPF393305:JPF393312 JZB393305:JZB393312 KIX393305:KIX393312 KST393305:KST393312 LCP393305:LCP393312 LML393305:LML393312 LWH393305:LWH393312 MGD393305:MGD393312 MPZ393305:MPZ393312 MZV393305:MZV393312 NJR393305:NJR393312 NTN393305:NTN393312 ODJ393305:ODJ393312 ONF393305:ONF393312 OXB393305:OXB393312 PGX393305:PGX393312 PQT393305:PQT393312 QAP393305:QAP393312 QKL393305:QKL393312 QUH393305:QUH393312 RED393305:RED393312 RNZ393305:RNZ393312 RXV393305:RXV393312 SHR393305:SHR393312 SRN393305:SRN393312 TBJ393305:TBJ393312 TLF393305:TLF393312 TVB393305:TVB393312 UEX393305:UEX393312 UOT393305:UOT393312 UYP393305:UYP393312 VIL393305:VIL393312 VSH393305:VSH393312 WCD393305:WCD393312 WLZ393305:WLZ393312 WVV393305:WVV393312 N458841:N458848 JJ458841:JJ458848 TF458841:TF458848 ADB458841:ADB458848 AMX458841:AMX458848 AWT458841:AWT458848 BGP458841:BGP458848 BQL458841:BQL458848 CAH458841:CAH458848 CKD458841:CKD458848 CTZ458841:CTZ458848 DDV458841:DDV458848 DNR458841:DNR458848 DXN458841:DXN458848 EHJ458841:EHJ458848 ERF458841:ERF458848 FBB458841:FBB458848 FKX458841:FKX458848 FUT458841:FUT458848 GEP458841:GEP458848 GOL458841:GOL458848 GYH458841:GYH458848 HID458841:HID458848 HRZ458841:HRZ458848 IBV458841:IBV458848 ILR458841:ILR458848 IVN458841:IVN458848 JFJ458841:JFJ458848 JPF458841:JPF458848 JZB458841:JZB458848 KIX458841:KIX458848 KST458841:KST458848 LCP458841:LCP458848 LML458841:LML458848 LWH458841:LWH458848 MGD458841:MGD458848 MPZ458841:MPZ458848 MZV458841:MZV458848 NJR458841:NJR458848 NTN458841:NTN458848 ODJ458841:ODJ458848 ONF458841:ONF458848 OXB458841:OXB458848 PGX458841:PGX458848 PQT458841:PQT458848 QAP458841:QAP458848 QKL458841:QKL458848 QUH458841:QUH458848 RED458841:RED458848 RNZ458841:RNZ458848 RXV458841:RXV458848 SHR458841:SHR458848 SRN458841:SRN458848 TBJ458841:TBJ458848 TLF458841:TLF458848 TVB458841:TVB458848 UEX458841:UEX458848 UOT458841:UOT458848 UYP458841:UYP458848 VIL458841:VIL458848 VSH458841:VSH458848 WCD458841:WCD458848 WLZ458841:WLZ458848 WVV458841:WVV458848 N524377:N524384 JJ524377:JJ524384 TF524377:TF524384 ADB524377:ADB524384 AMX524377:AMX524384 AWT524377:AWT524384 BGP524377:BGP524384 BQL524377:BQL524384 CAH524377:CAH524384 CKD524377:CKD524384 CTZ524377:CTZ524384 DDV524377:DDV524384 DNR524377:DNR524384 DXN524377:DXN524384 EHJ524377:EHJ524384 ERF524377:ERF524384 FBB524377:FBB524384 FKX524377:FKX524384 FUT524377:FUT524384 GEP524377:GEP524384 GOL524377:GOL524384 GYH524377:GYH524384 HID524377:HID524384 HRZ524377:HRZ524384 IBV524377:IBV524384 ILR524377:ILR524384 IVN524377:IVN524384 JFJ524377:JFJ524384 JPF524377:JPF524384 JZB524377:JZB524384 KIX524377:KIX524384 KST524377:KST524384 LCP524377:LCP524384 LML524377:LML524384 LWH524377:LWH524384 MGD524377:MGD524384 MPZ524377:MPZ524384 MZV524377:MZV524384 NJR524377:NJR524384 NTN524377:NTN524384 ODJ524377:ODJ524384 ONF524377:ONF524384 OXB524377:OXB524384 PGX524377:PGX524384 PQT524377:PQT524384 QAP524377:QAP524384 QKL524377:QKL524384 QUH524377:QUH524384 RED524377:RED524384 RNZ524377:RNZ524384 RXV524377:RXV524384 SHR524377:SHR524384 SRN524377:SRN524384 TBJ524377:TBJ524384 TLF524377:TLF524384 TVB524377:TVB524384 UEX524377:UEX524384 UOT524377:UOT524384 UYP524377:UYP524384 VIL524377:VIL524384 VSH524377:VSH524384 WCD524377:WCD524384 WLZ524377:WLZ524384 WVV524377:WVV524384 N589913:N589920 JJ589913:JJ589920 TF589913:TF589920 ADB589913:ADB589920 AMX589913:AMX589920 AWT589913:AWT589920 BGP589913:BGP589920 BQL589913:BQL589920 CAH589913:CAH589920 CKD589913:CKD589920 CTZ589913:CTZ589920 DDV589913:DDV589920 DNR589913:DNR589920 DXN589913:DXN589920 EHJ589913:EHJ589920 ERF589913:ERF589920 FBB589913:FBB589920 FKX589913:FKX589920 FUT589913:FUT589920 GEP589913:GEP589920 GOL589913:GOL589920 GYH589913:GYH589920 HID589913:HID589920 HRZ589913:HRZ589920 IBV589913:IBV589920 ILR589913:ILR589920 IVN589913:IVN589920 JFJ589913:JFJ589920 JPF589913:JPF589920 JZB589913:JZB589920 KIX589913:KIX589920 KST589913:KST589920 LCP589913:LCP589920 LML589913:LML589920 LWH589913:LWH589920 MGD589913:MGD589920 MPZ589913:MPZ589920 MZV589913:MZV589920 NJR589913:NJR589920 NTN589913:NTN589920 ODJ589913:ODJ589920 ONF589913:ONF589920 OXB589913:OXB589920 PGX589913:PGX589920 PQT589913:PQT589920 QAP589913:QAP589920 QKL589913:QKL589920 QUH589913:QUH589920 RED589913:RED589920 RNZ589913:RNZ589920 RXV589913:RXV589920 SHR589913:SHR589920 SRN589913:SRN589920 TBJ589913:TBJ589920 TLF589913:TLF589920 TVB589913:TVB589920 UEX589913:UEX589920 UOT589913:UOT589920 UYP589913:UYP589920 VIL589913:VIL589920 VSH589913:VSH589920 WCD589913:WCD589920 WLZ589913:WLZ589920 WVV589913:WVV589920 N655449:N655456 JJ655449:JJ655456 TF655449:TF655456 ADB655449:ADB655456 AMX655449:AMX655456 AWT655449:AWT655456 BGP655449:BGP655456 BQL655449:BQL655456 CAH655449:CAH655456 CKD655449:CKD655456 CTZ655449:CTZ655456 DDV655449:DDV655456 DNR655449:DNR655456 DXN655449:DXN655456 EHJ655449:EHJ655456 ERF655449:ERF655456 FBB655449:FBB655456 FKX655449:FKX655456 FUT655449:FUT655456 GEP655449:GEP655456 GOL655449:GOL655456 GYH655449:GYH655456 HID655449:HID655456 HRZ655449:HRZ655456 IBV655449:IBV655456 ILR655449:ILR655456 IVN655449:IVN655456 JFJ655449:JFJ655456 JPF655449:JPF655456 JZB655449:JZB655456 KIX655449:KIX655456 KST655449:KST655456 LCP655449:LCP655456 LML655449:LML655456 LWH655449:LWH655456 MGD655449:MGD655456 MPZ655449:MPZ655456 MZV655449:MZV655456 NJR655449:NJR655456 NTN655449:NTN655456 ODJ655449:ODJ655456 ONF655449:ONF655456 OXB655449:OXB655456 PGX655449:PGX655456 PQT655449:PQT655456 QAP655449:QAP655456 QKL655449:QKL655456 QUH655449:QUH655456 RED655449:RED655456 RNZ655449:RNZ655456 RXV655449:RXV655456 SHR655449:SHR655456 SRN655449:SRN655456 TBJ655449:TBJ655456 TLF655449:TLF655456 TVB655449:TVB655456 UEX655449:UEX655456 UOT655449:UOT655456 UYP655449:UYP655456 VIL655449:VIL655456 VSH655449:VSH655456 WCD655449:WCD655456 WLZ655449:WLZ655456 WVV655449:WVV655456 N720985:N720992 JJ720985:JJ720992 TF720985:TF720992 ADB720985:ADB720992 AMX720985:AMX720992 AWT720985:AWT720992 BGP720985:BGP720992 BQL720985:BQL720992 CAH720985:CAH720992 CKD720985:CKD720992 CTZ720985:CTZ720992 DDV720985:DDV720992 DNR720985:DNR720992 DXN720985:DXN720992 EHJ720985:EHJ720992 ERF720985:ERF720992 FBB720985:FBB720992 FKX720985:FKX720992 FUT720985:FUT720992 GEP720985:GEP720992 GOL720985:GOL720992 GYH720985:GYH720992 HID720985:HID720992 HRZ720985:HRZ720992 IBV720985:IBV720992 ILR720985:ILR720992 IVN720985:IVN720992 JFJ720985:JFJ720992 JPF720985:JPF720992 JZB720985:JZB720992 KIX720985:KIX720992 KST720985:KST720992 LCP720985:LCP720992 LML720985:LML720992 LWH720985:LWH720992 MGD720985:MGD720992 MPZ720985:MPZ720992 MZV720985:MZV720992 NJR720985:NJR720992 NTN720985:NTN720992 ODJ720985:ODJ720992 ONF720985:ONF720992 OXB720985:OXB720992 PGX720985:PGX720992 PQT720985:PQT720992 QAP720985:QAP720992 QKL720985:QKL720992 QUH720985:QUH720992 RED720985:RED720992 RNZ720985:RNZ720992 RXV720985:RXV720992 SHR720985:SHR720992 SRN720985:SRN720992 TBJ720985:TBJ720992 TLF720985:TLF720992 TVB720985:TVB720992 UEX720985:UEX720992 UOT720985:UOT720992 UYP720985:UYP720992 VIL720985:VIL720992 VSH720985:VSH720992 WCD720985:WCD720992 WLZ720985:WLZ720992 WVV720985:WVV720992 N786521:N786528 JJ786521:JJ786528 TF786521:TF786528 ADB786521:ADB786528 AMX786521:AMX786528 AWT786521:AWT786528 BGP786521:BGP786528 BQL786521:BQL786528 CAH786521:CAH786528 CKD786521:CKD786528 CTZ786521:CTZ786528 DDV786521:DDV786528 DNR786521:DNR786528 DXN786521:DXN786528 EHJ786521:EHJ786528 ERF786521:ERF786528 FBB786521:FBB786528 FKX786521:FKX786528 FUT786521:FUT786528 GEP786521:GEP786528 GOL786521:GOL786528 GYH786521:GYH786528 HID786521:HID786528 HRZ786521:HRZ786528 IBV786521:IBV786528 ILR786521:ILR786528 IVN786521:IVN786528 JFJ786521:JFJ786528 JPF786521:JPF786528 JZB786521:JZB786528 KIX786521:KIX786528 KST786521:KST786528 LCP786521:LCP786528 LML786521:LML786528 LWH786521:LWH786528 MGD786521:MGD786528 MPZ786521:MPZ786528 MZV786521:MZV786528 NJR786521:NJR786528 NTN786521:NTN786528 ODJ786521:ODJ786528 ONF786521:ONF786528 OXB786521:OXB786528 PGX786521:PGX786528 PQT786521:PQT786528 QAP786521:QAP786528 QKL786521:QKL786528 QUH786521:QUH786528 RED786521:RED786528 RNZ786521:RNZ786528 RXV786521:RXV786528 SHR786521:SHR786528 SRN786521:SRN786528 TBJ786521:TBJ786528 TLF786521:TLF786528 TVB786521:TVB786528 UEX786521:UEX786528 UOT786521:UOT786528 UYP786521:UYP786528 VIL786521:VIL786528 VSH786521:VSH786528 WCD786521:WCD786528 WLZ786521:WLZ786528 WVV786521:WVV786528 N852057:N852064 JJ852057:JJ852064 TF852057:TF852064 ADB852057:ADB852064 AMX852057:AMX852064 AWT852057:AWT852064 BGP852057:BGP852064 BQL852057:BQL852064 CAH852057:CAH852064 CKD852057:CKD852064 CTZ852057:CTZ852064 DDV852057:DDV852064 DNR852057:DNR852064 DXN852057:DXN852064 EHJ852057:EHJ852064 ERF852057:ERF852064 FBB852057:FBB852064 FKX852057:FKX852064 FUT852057:FUT852064 GEP852057:GEP852064 GOL852057:GOL852064 GYH852057:GYH852064 HID852057:HID852064 HRZ852057:HRZ852064 IBV852057:IBV852064 ILR852057:ILR852064 IVN852057:IVN852064 JFJ852057:JFJ852064 JPF852057:JPF852064 JZB852057:JZB852064 KIX852057:KIX852064 KST852057:KST852064 LCP852057:LCP852064 LML852057:LML852064 LWH852057:LWH852064 MGD852057:MGD852064 MPZ852057:MPZ852064 MZV852057:MZV852064 NJR852057:NJR852064 NTN852057:NTN852064 ODJ852057:ODJ852064 ONF852057:ONF852064 OXB852057:OXB852064 PGX852057:PGX852064 PQT852057:PQT852064 QAP852057:QAP852064 QKL852057:QKL852064 QUH852057:QUH852064 RED852057:RED852064 RNZ852057:RNZ852064 RXV852057:RXV852064 SHR852057:SHR852064 SRN852057:SRN852064 TBJ852057:TBJ852064 TLF852057:TLF852064 TVB852057:TVB852064 UEX852057:UEX852064 UOT852057:UOT852064 UYP852057:UYP852064 VIL852057:VIL852064 VSH852057:VSH852064 WCD852057:WCD852064 WLZ852057:WLZ852064 WVV852057:WVV852064 N917593:N917600 JJ917593:JJ917600 TF917593:TF917600 ADB917593:ADB917600 AMX917593:AMX917600 AWT917593:AWT917600 BGP917593:BGP917600 BQL917593:BQL917600 CAH917593:CAH917600 CKD917593:CKD917600 CTZ917593:CTZ917600 DDV917593:DDV917600 DNR917593:DNR917600 DXN917593:DXN917600 EHJ917593:EHJ917600 ERF917593:ERF917600 FBB917593:FBB917600 FKX917593:FKX917600 FUT917593:FUT917600 GEP917593:GEP917600 GOL917593:GOL917600 GYH917593:GYH917600 HID917593:HID917600 HRZ917593:HRZ917600 IBV917593:IBV917600 ILR917593:ILR917600 IVN917593:IVN917600 JFJ917593:JFJ917600 JPF917593:JPF917600 JZB917593:JZB917600 KIX917593:KIX917600 KST917593:KST917600 LCP917593:LCP917600 LML917593:LML917600 LWH917593:LWH917600 MGD917593:MGD917600 MPZ917593:MPZ917600 MZV917593:MZV917600 NJR917593:NJR917600 NTN917593:NTN917600 ODJ917593:ODJ917600 ONF917593:ONF917600 OXB917593:OXB917600 PGX917593:PGX917600 PQT917593:PQT917600 QAP917593:QAP917600 QKL917593:QKL917600 QUH917593:QUH917600 RED917593:RED917600 RNZ917593:RNZ917600 RXV917593:RXV917600 SHR917593:SHR917600 SRN917593:SRN917600 TBJ917593:TBJ917600 TLF917593:TLF917600 TVB917593:TVB917600 UEX917593:UEX917600 UOT917593:UOT917600 UYP917593:UYP917600 VIL917593:VIL917600 VSH917593:VSH917600 WCD917593:WCD917600 WLZ917593:WLZ917600 WVV917593:WVV917600 N983129:N983136 JJ983129:JJ983136 TF983129:TF983136 ADB983129:ADB983136 AMX983129:AMX983136 AWT983129:AWT983136 BGP983129:BGP983136 BQL983129:BQL983136 CAH983129:CAH983136 CKD983129:CKD983136 CTZ983129:CTZ983136 DDV983129:DDV983136 DNR983129:DNR983136 DXN983129:DXN983136 EHJ983129:EHJ983136 ERF983129:ERF983136 FBB983129:FBB983136 FKX983129:FKX983136 FUT983129:FUT983136 GEP983129:GEP983136 GOL983129:GOL983136 GYH983129:GYH983136 HID983129:HID983136 HRZ983129:HRZ983136 IBV983129:IBV983136 ILR983129:ILR983136 IVN983129:IVN983136 JFJ983129:JFJ983136 JPF983129:JPF983136 JZB983129:JZB983136 KIX983129:KIX983136 KST983129:KST983136 LCP983129:LCP983136 LML983129:LML983136 LWH983129:LWH983136 MGD983129:MGD983136 MPZ983129:MPZ983136 MZV983129:MZV983136 NJR983129:NJR983136 NTN983129:NTN983136 ODJ983129:ODJ983136 ONF983129:ONF983136 OXB983129:OXB983136 PGX983129:PGX983136 PQT983129:PQT983136 QAP983129:QAP983136 QKL983129:QKL983136 QUH983129:QUH983136 RED983129:RED983136 RNZ983129:RNZ983136 RXV983129:RXV983136 SHR983129:SHR983136 SRN983129:SRN983136 TBJ983129:TBJ983136 TLF983129:TLF983136 TVB983129:TVB983136 UEX983129:UEX983136 UOT983129:UOT983136 UYP983129:UYP983136 VIL983129:VIL983136 VSH983129:VSH983136 WCD983129:WCD983136 WLZ983129:WLZ983136 WVV983129:WVV983136 Z97:Z99 JC91:JC95 SY91:SY95 ACU91:ACU95 AMQ91:AMQ95 AWM91:AWM95 BGI91:BGI95 BQE91:BQE95 CAA91:CAA95 CJW91:CJW95 CTS91:CTS95 DDO91:DDO95 DNK91:DNK95 DXG91:DXG95 EHC91:EHC95 EQY91:EQY95 FAU91:FAU95 FKQ91:FKQ95 FUM91:FUM95 GEI91:GEI95 GOE91:GOE95 GYA91:GYA95 HHW91:HHW95 HRS91:HRS95 IBO91:IBO95 ILK91:ILK95 IVG91:IVG95 JFC91:JFC95 JOY91:JOY95 JYU91:JYU95 KIQ91:KIQ95 KSM91:KSM95 LCI91:LCI95 LME91:LME95 LWA91:LWA95 MFW91:MFW95 MPS91:MPS95 MZO91:MZO95 NJK91:NJK95 NTG91:NTG95 ODC91:ODC95 OMY91:OMY95 OWU91:OWU95 PGQ91:PGQ95 PQM91:PQM95 QAI91:QAI95 QKE91:QKE95 QUA91:QUA95 RDW91:RDW95 RNS91:RNS95 RXO91:RXO95 SHK91:SHK95 SRG91:SRG95 TBC91:TBC95 TKY91:TKY95 TUU91:TUU95 UEQ91:UEQ95 UOM91:UOM95 UYI91:UYI95 VIE91:VIE95 VSA91:VSA95 WBW91:WBW95 WLS91:WLS95 WVO91:WVO95 G65631:G65633 JC65631:JC65633 SY65631:SY65633 ACU65631:ACU65633 AMQ65631:AMQ65633 AWM65631:AWM65633 BGI65631:BGI65633 BQE65631:BQE65633 CAA65631:CAA65633 CJW65631:CJW65633 CTS65631:CTS65633 DDO65631:DDO65633 DNK65631:DNK65633 DXG65631:DXG65633 EHC65631:EHC65633 EQY65631:EQY65633 FAU65631:FAU65633 FKQ65631:FKQ65633 FUM65631:FUM65633 GEI65631:GEI65633 GOE65631:GOE65633 GYA65631:GYA65633 HHW65631:HHW65633 HRS65631:HRS65633 IBO65631:IBO65633 ILK65631:ILK65633 IVG65631:IVG65633 JFC65631:JFC65633 JOY65631:JOY65633 JYU65631:JYU65633 KIQ65631:KIQ65633 KSM65631:KSM65633 LCI65631:LCI65633 LME65631:LME65633 LWA65631:LWA65633 MFW65631:MFW65633 MPS65631:MPS65633 MZO65631:MZO65633 NJK65631:NJK65633 NTG65631:NTG65633 ODC65631:ODC65633 OMY65631:OMY65633 OWU65631:OWU65633 PGQ65631:PGQ65633 PQM65631:PQM65633 QAI65631:QAI65633 QKE65631:QKE65633 QUA65631:QUA65633 RDW65631:RDW65633 RNS65631:RNS65633 RXO65631:RXO65633 SHK65631:SHK65633 SRG65631:SRG65633 TBC65631:TBC65633 TKY65631:TKY65633 TUU65631:TUU65633 UEQ65631:UEQ65633 UOM65631:UOM65633 UYI65631:UYI65633 VIE65631:VIE65633 VSA65631:VSA65633 WBW65631:WBW65633 WLS65631:WLS65633 WVO65631:WVO65633 G131167:G131169 JC131167:JC131169 SY131167:SY131169 ACU131167:ACU131169 AMQ131167:AMQ131169 AWM131167:AWM131169 BGI131167:BGI131169 BQE131167:BQE131169 CAA131167:CAA131169 CJW131167:CJW131169 CTS131167:CTS131169 DDO131167:DDO131169 DNK131167:DNK131169 DXG131167:DXG131169 EHC131167:EHC131169 EQY131167:EQY131169 FAU131167:FAU131169 FKQ131167:FKQ131169 FUM131167:FUM131169 GEI131167:GEI131169 GOE131167:GOE131169 GYA131167:GYA131169 HHW131167:HHW131169 HRS131167:HRS131169 IBO131167:IBO131169 ILK131167:ILK131169 IVG131167:IVG131169 JFC131167:JFC131169 JOY131167:JOY131169 JYU131167:JYU131169 KIQ131167:KIQ131169 KSM131167:KSM131169 LCI131167:LCI131169 LME131167:LME131169 LWA131167:LWA131169 MFW131167:MFW131169 MPS131167:MPS131169 MZO131167:MZO131169 NJK131167:NJK131169 NTG131167:NTG131169 ODC131167:ODC131169 OMY131167:OMY131169 OWU131167:OWU131169 PGQ131167:PGQ131169 PQM131167:PQM131169 QAI131167:QAI131169 QKE131167:QKE131169 QUA131167:QUA131169 RDW131167:RDW131169 RNS131167:RNS131169 RXO131167:RXO131169 SHK131167:SHK131169 SRG131167:SRG131169 TBC131167:TBC131169 TKY131167:TKY131169 TUU131167:TUU131169 UEQ131167:UEQ131169 UOM131167:UOM131169 UYI131167:UYI131169 VIE131167:VIE131169 VSA131167:VSA131169 WBW131167:WBW131169 WLS131167:WLS131169 WVO131167:WVO131169 G196703:G196705 JC196703:JC196705 SY196703:SY196705 ACU196703:ACU196705 AMQ196703:AMQ196705 AWM196703:AWM196705 BGI196703:BGI196705 BQE196703:BQE196705 CAA196703:CAA196705 CJW196703:CJW196705 CTS196703:CTS196705 DDO196703:DDO196705 DNK196703:DNK196705 DXG196703:DXG196705 EHC196703:EHC196705 EQY196703:EQY196705 FAU196703:FAU196705 FKQ196703:FKQ196705 FUM196703:FUM196705 GEI196703:GEI196705 GOE196703:GOE196705 GYA196703:GYA196705 HHW196703:HHW196705 HRS196703:HRS196705 IBO196703:IBO196705 ILK196703:ILK196705 IVG196703:IVG196705 JFC196703:JFC196705 JOY196703:JOY196705 JYU196703:JYU196705 KIQ196703:KIQ196705 KSM196703:KSM196705 LCI196703:LCI196705 LME196703:LME196705 LWA196703:LWA196705 MFW196703:MFW196705 MPS196703:MPS196705 MZO196703:MZO196705 NJK196703:NJK196705 NTG196703:NTG196705 ODC196703:ODC196705 OMY196703:OMY196705 OWU196703:OWU196705 PGQ196703:PGQ196705 PQM196703:PQM196705 QAI196703:QAI196705 QKE196703:QKE196705 QUA196703:QUA196705 RDW196703:RDW196705 RNS196703:RNS196705 RXO196703:RXO196705 SHK196703:SHK196705 SRG196703:SRG196705 TBC196703:TBC196705 TKY196703:TKY196705 TUU196703:TUU196705 UEQ196703:UEQ196705 UOM196703:UOM196705 UYI196703:UYI196705 VIE196703:VIE196705 VSA196703:VSA196705 WBW196703:WBW196705 WLS196703:WLS196705 WVO196703:WVO196705 G262239:G262241 JC262239:JC262241 SY262239:SY262241 ACU262239:ACU262241 AMQ262239:AMQ262241 AWM262239:AWM262241 BGI262239:BGI262241 BQE262239:BQE262241 CAA262239:CAA262241 CJW262239:CJW262241 CTS262239:CTS262241 DDO262239:DDO262241 DNK262239:DNK262241 DXG262239:DXG262241 EHC262239:EHC262241 EQY262239:EQY262241 FAU262239:FAU262241 FKQ262239:FKQ262241 FUM262239:FUM262241 GEI262239:GEI262241 GOE262239:GOE262241 GYA262239:GYA262241 HHW262239:HHW262241 HRS262239:HRS262241 IBO262239:IBO262241 ILK262239:ILK262241 IVG262239:IVG262241 JFC262239:JFC262241 JOY262239:JOY262241 JYU262239:JYU262241 KIQ262239:KIQ262241 KSM262239:KSM262241 LCI262239:LCI262241 LME262239:LME262241 LWA262239:LWA262241 MFW262239:MFW262241 MPS262239:MPS262241 MZO262239:MZO262241 NJK262239:NJK262241 NTG262239:NTG262241 ODC262239:ODC262241 OMY262239:OMY262241 OWU262239:OWU262241 PGQ262239:PGQ262241 PQM262239:PQM262241 QAI262239:QAI262241 QKE262239:QKE262241 QUA262239:QUA262241 RDW262239:RDW262241 RNS262239:RNS262241 RXO262239:RXO262241 SHK262239:SHK262241 SRG262239:SRG262241 TBC262239:TBC262241 TKY262239:TKY262241 TUU262239:TUU262241 UEQ262239:UEQ262241 UOM262239:UOM262241 UYI262239:UYI262241 VIE262239:VIE262241 VSA262239:VSA262241 WBW262239:WBW262241 WLS262239:WLS262241 WVO262239:WVO262241 G327775:G327777 JC327775:JC327777 SY327775:SY327777 ACU327775:ACU327777 AMQ327775:AMQ327777 AWM327775:AWM327777 BGI327775:BGI327777 BQE327775:BQE327777 CAA327775:CAA327777 CJW327775:CJW327777 CTS327775:CTS327777 DDO327775:DDO327777 DNK327775:DNK327777 DXG327775:DXG327777 EHC327775:EHC327777 EQY327775:EQY327777 FAU327775:FAU327777 FKQ327775:FKQ327777 FUM327775:FUM327777 GEI327775:GEI327777 GOE327775:GOE327777 GYA327775:GYA327777 HHW327775:HHW327777 HRS327775:HRS327777 IBO327775:IBO327777 ILK327775:ILK327777 IVG327775:IVG327777 JFC327775:JFC327777 JOY327775:JOY327777 JYU327775:JYU327777 KIQ327775:KIQ327777 KSM327775:KSM327777 LCI327775:LCI327777 LME327775:LME327777 LWA327775:LWA327777 MFW327775:MFW327777 MPS327775:MPS327777 MZO327775:MZO327777 NJK327775:NJK327777 NTG327775:NTG327777 ODC327775:ODC327777 OMY327775:OMY327777 OWU327775:OWU327777 PGQ327775:PGQ327777 PQM327775:PQM327777 QAI327775:QAI327777 QKE327775:QKE327777 QUA327775:QUA327777 RDW327775:RDW327777 RNS327775:RNS327777 RXO327775:RXO327777 SHK327775:SHK327777 SRG327775:SRG327777 TBC327775:TBC327777 TKY327775:TKY327777 TUU327775:TUU327777 UEQ327775:UEQ327777 UOM327775:UOM327777 UYI327775:UYI327777 VIE327775:VIE327777 VSA327775:VSA327777 WBW327775:WBW327777 WLS327775:WLS327777 WVO327775:WVO327777 G393311:G393313 JC393311:JC393313 SY393311:SY393313 ACU393311:ACU393313 AMQ393311:AMQ393313 AWM393311:AWM393313 BGI393311:BGI393313 BQE393311:BQE393313 CAA393311:CAA393313 CJW393311:CJW393313 CTS393311:CTS393313 DDO393311:DDO393313 DNK393311:DNK393313 DXG393311:DXG393313 EHC393311:EHC393313 EQY393311:EQY393313 FAU393311:FAU393313 FKQ393311:FKQ393313 FUM393311:FUM393313 GEI393311:GEI393313 GOE393311:GOE393313 GYA393311:GYA393313 HHW393311:HHW393313 HRS393311:HRS393313 IBO393311:IBO393313 ILK393311:ILK393313 IVG393311:IVG393313 JFC393311:JFC393313 JOY393311:JOY393313 JYU393311:JYU393313 KIQ393311:KIQ393313 KSM393311:KSM393313 LCI393311:LCI393313 LME393311:LME393313 LWA393311:LWA393313 MFW393311:MFW393313 MPS393311:MPS393313 MZO393311:MZO393313 NJK393311:NJK393313 NTG393311:NTG393313 ODC393311:ODC393313 OMY393311:OMY393313 OWU393311:OWU393313 PGQ393311:PGQ393313 PQM393311:PQM393313 QAI393311:QAI393313 QKE393311:QKE393313 QUA393311:QUA393313 RDW393311:RDW393313 RNS393311:RNS393313 RXO393311:RXO393313 SHK393311:SHK393313 SRG393311:SRG393313 TBC393311:TBC393313 TKY393311:TKY393313 TUU393311:TUU393313 UEQ393311:UEQ393313 UOM393311:UOM393313 UYI393311:UYI393313 VIE393311:VIE393313 VSA393311:VSA393313 WBW393311:WBW393313 WLS393311:WLS393313 WVO393311:WVO393313 G458847:G458849 JC458847:JC458849 SY458847:SY458849 ACU458847:ACU458849 AMQ458847:AMQ458849 AWM458847:AWM458849 BGI458847:BGI458849 BQE458847:BQE458849 CAA458847:CAA458849 CJW458847:CJW458849 CTS458847:CTS458849 DDO458847:DDO458849 DNK458847:DNK458849 DXG458847:DXG458849 EHC458847:EHC458849 EQY458847:EQY458849 FAU458847:FAU458849 FKQ458847:FKQ458849 FUM458847:FUM458849 GEI458847:GEI458849 GOE458847:GOE458849 GYA458847:GYA458849 HHW458847:HHW458849 HRS458847:HRS458849 IBO458847:IBO458849 ILK458847:ILK458849 IVG458847:IVG458849 JFC458847:JFC458849 JOY458847:JOY458849 JYU458847:JYU458849 KIQ458847:KIQ458849 KSM458847:KSM458849 LCI458847:LCI458849 LME458847:LME458849 LWA458847:LWA458849 MFW458847:MFW458849 MPS458847:MPS458849 MZO458847:MZO458849 NJK458847:NJK458849 NTG458847:NTG458849 ODC458847:ODC458849 OMY458847:OMY458849 OWU458847:OWU458849 PGQ458847:PGQ458849 PQM458847:PQM458849 QAI458847:QAI458849 QKE458847:QKE458849 QUA458847:QUA458849 RDW458847:RDW458849 RNS458847:RNS458849 RXO458847:RXO458849 SHK458847:SHK458849 SRG458847:SRG458849 TBC458847:TBC458849 TKY458847:TKY458849 TUU458847:TUU458849 UEQ458847:UEQ458849 UOM458847:UOM458849 UYI458847:UYI458849 VIE458847:VIE458849 VSA458847:VSA458849 WBW458847:WBW458849 WLS458847:WLS458849 WVO458847:WVO458849 G524383:G524385 JC524383:JC524385 SY524383:SY524385 ACU524383:ACU524385 AMQ524383:AMQ524385 AWM524383:AWM524385 BGI524383:BGI524385 BQE524383:BQE524385 CAA524383:CAA524385 CJW524383:CJW524385 CTS524383:CTS524385 DDO524383:DDO524385 DNK524383:DNK524385 DXG524383:DXG524385 EHC524383:EHC524385 EQY524383:EQY524385 FAU524383:FAU524385 FKQ524383:FKQ524385 FUM524383:FUM524385 GEI524383:GEI524385 GOE524383:GOE524385 GYA524383:GYA524385 HHW524383:HHW524385 HRS524383:HRS524385 IBO524383:IBO524385 ILK524383:ILK524385 IVG524383:IVG524385 JFC524383:JFC524385 JOY524383:JOY524385 JYU524383:JYU524385 KIQ524383:KIQ524385 KSM524383:KSM524385 LCI524383:LCI524385 LME524383:LME524385 LWA524383:LWA524385 MFW524383:MFW524385 MPS524383:MPS524385 MZO524383:MZO524385 NJK524383:NJK524385 NTG524383:NTG524385 ODC524383:ODC524385 OMY524383:OMY524385 OWU524383:OWU524385 PGQ524383:PGQ524385 PQM524383:PQM524385 QAI524383:QAI524385 QKE524383:QKE524385 QUA524383:QUA524385 RDW524383:RDW524385 RNS524383:RNS524385 RXO524383:RXO524385 SHK524383:SHK524385 SRG524383:SRG524385 TBC524383:TBC524385 TKY524383:TKY524385 TUU524383:TUU524385 UEQ524383:UEQ524385 UOM524383:UOM524385 UYI524383:UYI524385 VIE524383:VIE524385 VSA524383:VSA524385 WBW524383:WBW524385 WLS524383:WLS524385 WVO524383:WVO524385 G589919:G589921 JC589919:JC589921 SY589919:SY589921 ACU589919:ACU589921 AMQ589919:AMQ589921 AWM589919:AWM589921 BGI589919:BGI589921 BQE589919:BQE589921 CAA589919:CAA589921 CJW589919:CJW589921 CTS589919:CTS589921 DDO589919:DDO589921 DNK589919:DNK589921 DXG589919:DXG589921 EHC589919:EHC589921 EQY589919:EQY589921 FAU589919:FAU589921 FKQ589919:FKQ589921 FUM589919:FUM589921 GEI589919:GEI589921 GOE589919:GOE589921 GYA589919:GYA589921 HHW589919:HHW589921 HRS589919:HRS589921 IBO589919:IBO589921 ILK589919:ILK589921 IVG589919:IVG589921 JFC589919:JFC589921 JOY589919:JOY589921 JYU589919:JYU589921 KIQ589919:KIQ589921 KSM589919:KSM589921 LCI589919:LCI589921 LME589919:LME589921 LWA589919:LWA589921 MFW589919:MFW589921 MPS589919:MPS589921 MZO589919:MZO589921 NJK589919:NJK589921 NTG589919:NTG589921 ODC589919:ODC589921 OMY589919:OMY589921 OWU589919:OWU589921 PGQ589919:PGQ589921 PQM589919:PQM589921 QAI589919:QAI589921 QKE589919:QKE589921 QUA589919:QUA589921 RDW589919:RDW589921 RNS589919:RNS589921 RXO589919:RXO589921 SHK589919:SHK589921 SRG589919:SRG589921 TBC589919:TBC589921 TKY589919:TKY589921 TUU589919:TUU589921 UEQ589919:UEQ589921 UOM589919:UOM589921 UYI589919:UYI589921 VIE589919:VIE589921 VSA589919:VSA589921 WBW589919:WBW589921 WLS589919:WLS589921 WVO589919:WVO589921 G655455:G655457 JC655455:JC655457 SY655455:SY655457 ACU655455:ACU655457 AMQ655455:AMQ655457 AWM655455:AWM655457 BGI655455:BGI655457 BQE655455:BQE655457 CAA655455:CAA655457 CJW655455:CJW655457 CTS655455:CTS655457 DDO655455:DDO655457 DNK655455:DNK655457 DXG655455:DXG655457 EHC655455:EHC655457 EQY655455:EQY655457 FAU655455:FAU655457 FKQ655455:FKQ655457 FUM655455:FUM655457 GEI655455:GEI655457 GOE655455:GOE655457 GYA655455:GYA655457 HHW655455:HHW655457 HRS655455:HRS655457 IBO655455:IBO655457 ILK655455:ILK655457 IVG655455:IVG655457 JFC655455:JFC655457 JOY655455:JOY655457 JYU655455:JYU655457 KIQ655455:KIQ655457 KSM655455:KSM655457 LCI655455:LCI655457 LME655455:LME655457 LWA655455:LWA655457 MFW655455:MFW655457 MPS655455:MPS655457 MZO655455:MZO655457 NJK655455:NJK655457 NTG655455:NTG655457 ODC655455:ODC655457 OMY655455:OMY655457 OWU655455:OWU655457 PGQ655455:PGQ655457 PQM655455:PQM655457 QAI655455:QAI655457 QKE655455:QKE655457 QUA655455:QUA655457 RDW655455:RDW655457 RNS655455:RNS655457 RXO655455:RXO655457 SHK655455:SHK655457 SRG655455:SRG655457 TBC655455:TBC655457 TKY655455:TKY655457 TUU655455:TUU655457 UEQ655455:UEQ655457 UOM655455:UOM655457 UYI655455:UYI655457 VIE655455:VIE655457 VSA655455:VSA655457 WBW655455:WBW655457 WLS655455:WLS655457 WVO655455:WVO655457 G720991:G720993 JC720991:JC720993 SY720991:SY720993 ACU720991:ACU720993 AMQ720991:AMQ720993 AWM720991:AWM720993 BGI720991:BGI720993 BQE720991:BQE720993 CAA720991:CAA720993 CJW720991:CJW720993 CTS720991:CTS720993 DDO720991:DDO720993 DNK720991:DNK720993 DXG720991:DXG720993 EHC720991:EHC720993 EQY720991:EQY720993 FAU720991:FAU720993 FKQ720991:FKQ720993 FUM720991:FUM720993 GEI720991:GEI720993 GOE720991:GOE720993 GYA720991:GYA720993 HHW720991:HHW720993 HRS720991:HRS720993 IBO720991:IBO720993 ILK720991:ILK720993 IVG720991:IVG720993 JFC720991:JFC720993 JOY720991:JOY720993 JYU720991:JYU720993 KIQ720991:KIQ720993 KSM720991:KSM720993 LCI720991:LCI720993 LME720991:LME720993 LWA720991:LWA720993 MFW720991:MFW720993 MPS720991:MPS720993 MZO720991:MZO720993 NJK720991:NJK720993 NTG720991:NTG720993 ODC720991:ODC720993 OMY720991:OMY720993 OWU720991:OWU720993 PGQ720991:PGQ720993 PQM720991:PQM720993 QAI720991:QAI720993 QKE720991:QKE720993 QUA720991:QUA720993 RDW720991:RDW720993 RNS720991:RNS720993 RXO720991:RXO720993 SHK720991:SHK720993 SRG720991:SRG720993 TBC720991:TBC720993 TKY720991:TKY720993 TUU720991:TUU720993 UEQ720991:UEQ720993 UOM720991:UOM720993 UYI720991:UYI720993 VIE720991:VIE720993 VSA720991:VSA720993 WBW720991:WBW720993 WLS720991:WLS720993 WVO720991:WVO720993 G786527:G786529 JC786527:JC786529 SY786527:SY786529 ACU786527:ACU786529 AMQ786527:AMQ786529 AWM786527:AWM786529 BGI786527:BGI786529 BQE786527:BQE786529 CAA786527:CAA786529 CJW786527:CJW786529 CTS786527:CTS786529 DDO786527:DDO786529 DNK786527:DNK786529 DXG786527:DXG786529 EHC786527:EHC786529 EQY786527:EQY786529 FAU786527:FAU786529 FKQ786527:FKQ786529 FUM786527:FUM786529 GEI786527:GEI786529 GOE786527:GOE786529 GYA786527:GYA786529 HHW786527:HHW786529 HRS786527:HRS786529 IBO786527:IBO786529 ILK786527:ILK786529 IVG786527:IVG786529 JFC786527:JFC786529 JOY786527:JOY786529 JYU786527:JYU786529 KIQ786527:KIQ786529 KSM786527:KSM786529 LCI786527:LCI786529 LME786527:LME786529 LWA786527:LWA786529 MFW786527:MFW786529 MPS786527:MPS786529 MZO786527:MZO786529 NJK786527:NJK786529 NTG786527:NTG786529 ODC786527:ODC786529 OMY786527:OMY786529 OWU786527:OWU786529 PGQ786527:PGQ786529 PQM786527:PQM786529 QAI786527:QAI786529 QKE786527:QKE786529 QUA786527:QUA786529 RDW786527:RDW786529 RNS786527:RNS786529 RXO786527:RXO786529 SHK786527:SHK786529 SRG786527:SRG786529 TBC786527:TBC786529 TKY786527:TKY786529 TUU786527:TUU786529 UEQ786527:UEQ786529 UOM786527:UOM786529 UYI786527:UYI786529 VIE786527:VIE786529 VSA786527:VSA786529 WBW786527:WBW786529 WLS786527:WLS786529 WVO786527:WVO786529 G852063:G852065 JC852063:JC852065 SY852063:SY852065 ACU852063:ACU852065 AMQ852063:AMQ852065 AWM852063:AWM852065 BGI852063:BGI852065 BQE852063:BQE852065 CAA852063:CAA852065 CJW852063:CJW852065 CTS852063:CTS852065 DDO852063:DDO852065 DNK852063:DNK852065 DXG852063:DXG852065 EHC852063:EHC852065 EQY852063:EQY852065 FAU852063:FAU852065 FKQ852063:FKQ852065 FUM852063:FUM852065 GEI852063:GEI852065 GOE852063:GOE852065 GYA852063:GYA852065 HHW852063:HHW852065 HRS852063:HRS852065 IBO852063:IBO852065 ILK852063:ILK852065 IVG852063:IVG852065 JFC852063:JFC852065 JOY852063:JOY852065 JYU852063:JYU852065 KIQ852063:KIQ852065 KSM852063:KSM852065 LCI852063:LCI852065 LME852063:LME852065 LWA852063:LWA852065 MFW852063:MFW852065 MPS852063:MPS852065 MZO852063:MZO852065 NJK852063:NJK852065 NTG852063:NTG852065 ODC852063:ODC852065 OMY852063:OMY852065 OWU852063:OWU852065 PGQ852063:PGQ852065 PQM852063:PQM852065 QAI852063:QAI852065 QKE852063:QKE852065 QUA852063:QUA852065 RDW852063:RDW852065 RNS852063:RNS852065 RXO852063:RXO852065 SHK852063:SHK852065 SRG852063:SRG852065 TBC852063:TBC852065 TKY852063:TKY852065 TUU852063:TUU852065 UEQ852063:UEQ852065 UOM852063:UOM852065 UYI852063:UYI852065 VIE852063:VIE852065 VSA852063:VSA852065 WBW852063:WBW852065 WLS852063:WLS852065 WVO852063:WVO852065 G917599:G917601 JC917599:JC917601 SY917599:SY917601 ACU917599:ACU917601 AMQ917599:AMQ917601 AWM917599:AWM917601 BGI917599:BGI917601 BQE917599:BQE917601 CAA917599:CAA917601 CJW917599:CJW917601 CTS917599:CTS917601 DDO917599:DDO917601 DNK917599:DNK917601 DXG917599:DXG917601 EHC917599:EHC917601 EQY917599:EQY917601 FAU917599:FAU917601 FKQ917599:FKQ917601 FUM917599:FUM917601 GEI917599:GEI917601 GOE917599:GOE917601 GYA917599:GYA917601 HHW917599:HHW917601 HRS917599:HRS917601 IBO917599:IBO917601 ILK917599:ILK917601 IVG917599:IVG917601 JFC917599:JFC917601 JOY917599:JOY917601 JYU917599:JYU917601 KIQ917599:KIQ917601 KSM917599:KSM917601 LCI917599:LCI917601 LME917599:LME917601 LWA917599:LWA917601 MFW917599:MFW917601 MPS917599:MPS917601 MZO917599:MZO917601 NJK917599:NJK917601 NTG917599:NTG917601 ODC917599:ODC917601 OMY917599:OMY917601 OWU917599:OWU917601 PGQ917599:PGQ917601 PQM917599:PQM917601 QAI917599:QAI917601 QKE917599:QKE917601 QUA917599:QUA917601 RDW917599:RDW917601 RNS917599:RNS917601 RXO917599:RXO917601 SHK917599:SHK917601 SRG917599:SRG917601 TBC917599:TBC917601 TKY917599:TKY917601 TUU917599:TUU917601 UEQ917599:UEQ917601 UOM917599:UOM917601 UYI917599:UYI917601 VIE917599:VIE917601 VSA917599:VSA917601 WBW917599:WBW917601 WLS917599:WLS917601 WVO917599:WVO917601 G983135:G983137 JC983135:JC983137 SY983135:SY983137 ACU983135:ACU983137 AMQ983135:AMQ983137 AWM983135:AWM983137 BGI983135:BGI983137 BQE983135:BQE983137 CAA983135:CAA983137 CJW983135:CJW983137 CTS983135:CTS983137 DDO983135:DDO983137 DNK983135:DNK983137 DXG983135:DXG983137 EHC983135:EHC983137 EQY983135:EQY983137 FAU983135:FAU983137 FKQ983135:FKQ983137 FUM983135:FUM983137 GEI983135:GEI983137 GOE983135:GOE983137 GYA983135:GYA983137 HHW983135:HHW983137 HRS983135:HRS983137 IBO983135:IBO983137 ILK983135:ILK983137 IVG983135:IVG983137 JFC983135:JFC983137 JOY983135:JOY983137 JYU983135:JYU983137 KIQ983135:KIQ983137 KSM983135:KSM983137 LCI983135:LCI983137 LME983135:LME983137 LWA983135:LWA983137 MFW983135:MFW983137 MPS983135:MPS983137 MZO983135:MZO983137 NJK983135:NJK983137 NTG983135:NTG983137 ODC983135:ODC983137 OMY983135:OMY983137 OWU983135:OWU983137 PGQ983135:PGQ983137 PQM983135:PQM983137 QAI983135:QAI983137 QKE983135:QKE983137 QUA983135:QUA983137 RDW983135:RDW983137 RNS983135:RNS983137 RXO983135:RXO983137 SHK983135:SHK983137 SRG983135:SRG983137 TBC983135:TBC983137 TKY983135:TKY983137 TUU983135:TUU983137 UEQ983135:UEQ983137 UOM983135:UOM983137 UYI983135:UYI983137 VIE983135:VIE983137 VSA983135:VSA983137 WBW983135:WBW983137 WLS983135:WLS983137 WVO983135:WVO983137 S97 JC89 SY89 ACU89 AMQ89 AWM89 BGI89 BQE89 CAA89 CJW89 CTS89 DDO89 DNK89 DXG89 EHC89 EQY89 FAU89 FKQ89 FUM89 GEI89 GOE89 GYA89 HHW89 HRS89 IBO89 ILK89 IVG89 JFC89 JOY89 JYU89 KIQ89 KSM89 LCI89 LME89 LWA89 MFW89 MPS89 MZO89 NJK89 NTG89 ODC89 OMY89 OWU89 PGQ89 PQM89 QAI89 QKE89 QUA89 RDW89 RNS89 RXO89 SHK89 SRG89 TBC89 TKY89 TUU89 UEQ89 UOM89 UYI89 VIE89 VSA89 WBW89 WLS89 WVO89 G65629 JC65629 SY65629 ACU65629 AMQ65629 AWM65629 BGI65629 BQE65629 CAA65629 CJW65629 CTS65629 DDO65629 DNK65629 DXG65629 EHC65629 EQY65629 FAU65629 FKQ65629 FUM65629 GEI65629 GOE65629 GYA65629 HHW65629 HRS65629 IBO65629 ILK65629 IVG65629 JFC65629 JOY65629 JYU65629 KIQ65629 KSM65629 LCI65629 LME65629 LWA65629 MFW65629 MPS65629 MZO65629 NJK65629 NTG65629 ODC65629 OMY65629 OWU65629 PGQ65629 PQM65629 QAI65629 QKE65629 QUA65629 RDW65629 RNS65629 RXO65629 SHK65629 SRG65629 TBC65629 TKY65629 TUU65629 UEQ65629 UOM65629 UYI65629 VIE65629 VSA65629 WBW65629 WLS65629 WVO65629 G131165 JC131165 SY131165 ACU131165 AMQ131165 AWM131165 BGI131165 BQE131165 CAA131165 CJW131165 CTS131165 DDO131165 DNK131165 DXG131165 EHC131165 EQY131165 FAU131165 FKQ131165 FUM131165 GEI131165 GOE131165 GYA131165 HHW131165 HRS131165 IBO131165 ILK131165 IVG131165 JFC131165 JOY131165 JYU131165 KIQ131165 KSM131165 LCI131165 LME131165 LWA131165 MFW131165 MPS131165 MZO131165 NJK131165 NTG131165 ODC131165 OMY131165 OWU131165 PGQ131165 PQM131165 QAI131165 QKE131165 QUA131165 RDW131165 RNS131165 RXO131165 SHK131165 SRG131165 TBC131165 TKY131165 TUU131165 UEQ131165 UOM131165 UYI131165 VIE131165 VSA131165 WBW131165 WLS131165 WVO131165 G196701 JC196701 SY196701 ACU196701 AMQ196701 AWM196701 BGI196701 BQE196701 CAA196701 CJW196701 CTS196701 DDO196701 DNK196701 DXG196701 EHC196701 EQY196701 FAU196701 FKQ196701 FUM196701 GEI196701 GOE196701 GYA196701 HHW196701 HRS196701 IBO196701 ILK196701 IVG196701 JFC196701 JOY196701 JYU196701 KIQ196701 KSM196701 LCI196701 LME196701 LWA196701 MFW196701 MPS196701 MZO196701 NJK196701 NTG196701 ODC196701 OMY196701 OWU196701 PGQ196701 PQM196701 QAI196701 QKE196701 QUA196701 RDW196701 RNS196701 RXO196701 SHK196701 SRG196701 TBC196701 TKY196701 TUU196701 UEQ196701 UOM196701 UYI196701 VIE196701 VSA196701 WBW196701 WLS196701 WVO196701 G262237 JC262237 SY262237 ACU262237 AMQ262237 AWM262237 BGI262237 BQE262237 CAA262237 CJW262237 CTS262237 DDO262237 DNK262237 DXG262237 EHC262237 EQY262237 FAU262237 FKQ262237 FUM262237 GEI262237 GOE262237 GYA262237 HHW262237 HRS262237 IBO262237 ILK262237 IVG262237 JFC262237 JOY262237 JYU262237 KIQ262237 KSM262237 LCI262237 LME262237 LWA262237 MFW262237 MPS262237 MZO262237 NJK262237 NTG262237 ODC262237 OMY262237 OWU262237 PGQ262237 PQM262237 QAI262237 QKE262237 QUA262237 RDW262237 RNS262237 RXO262237 SHK262237 SRG262237 TBC262237 TKY262237 TUU262237 UEQ262237 UOM262237 UYI262237 VIE262237 VSA262237 WBW262237 WLS262237 WVO262237 G327773 JC327773 SY327773 ACU327773 AMQ327773 AWM327773 BGI327773 BQE327773 CAA327773 CJW327773 CTS327773 DDO327773 DNK327773 DXG327773 EHC327773 EQY327773 FAU327773 FKQ327773 FUM327773 GEI327773 GOE327773 GYA327773 HHW327773 HRS327773 IBO327773 ILK327773 IVG327773 JFC327773 JOY327773 JYU327773 KIQ327773 KSM327773 LCI327773 LME327773 LWA327773 MFW327773 MPS327773 MZO327773 NJK327773 NTG327773 ODC327773 OMY327773 OWU327773 PGQ327773 PQM327773 QAI327773 QKE327773 QUA327773 RDW327773 RNS327773 RXO327773 SHK327773 SRG327773 TBC327773 TKY327773 TUU327773 UEQ327773 UOM327773 UYI327773 VIE327773 VSA327773 WBW327773 WLS327773 WVO327773 G393309 JC393309 SY393309 ACU393309 AMQ393309 AWM393309 BGI393309 BQE393309 CAA393309 CJW393309 CTS393309 DDO393309 DNK393309 DXG393309 EHC393309 EQY393309 FAU393309 FKQ393309 FUM393309 GEI393309 GOE393309 GYA393309 HHW393309 HRS393309 IBO393309 ILK393309 IVG393309 JFC393309 JOY393309 JYU393309 KIQ393309 KSM393309 LCI393309 LME393309 LWA393309 MFW393309 MPS393309 MZO393309 NJK393309 NTG393309 ODC393309 OMY393309 OWU393309 PGQ393309 PQM393309 QAI393309 QKE393309 QUA393309 RDW393309 RNS393309 RXO393309 SHK393309 SRG393309 TBC393309 TKY393309 TUU393309 UEQ393309 UOM393309 UYI393309 VIE393309 VSA393309 WBW393309 WLS393309 WVO393309 G458845 JC458845 SY458845 ACU458845 AMQ458845 AWM458845 BGI458845 BQE458845 CAA458845 CJW458845 CTS458845 DDO458845 DNK458845 DXG458845 EHC458845 EQY458845 FAU458845 FKQ458845 FUM458845 GEI458845 GOE458845 GYA458845 HHW458845 HRS458845 IBO458845 ILK458845 IVG458845 JFC458845 JOY458845 JYU458845 KIQ458845 KSM458845 LCI458845 LME458845 LWA458845 MFW458845 MPS458845 MZO458845 NJK458845 NTG458845 ODC458845 OMY458845 OWU458845 PGQ458845 PQM458845 QAI458845 QKE458845 QUA458845 RDW458845 RNS458845 RXO458845 SHK458845 SRG458845 TBC458845 TKY458845 TUU458845 UEQ458845 UOM458845 UYI458845 VIE458845 VSA458845 WBW458845 WLS458845 WVO458845 G524381 JC524381 SY524381 ACU524381 AMQ524381 AWM524381 BGI524381 BQE524381 CAA524381 CJW524381 CTS524381 DDO524381 DNK524381 DXG524381 EHC524381 EQY524381 FAU524381 FKQ524381 FUM524381 GEI524381 GOE524381 GYA524381 HHW524381 HRS524381 IBO524381 ILK524381 IVG524381 JFC524381 JOY524381 JYU524381 KIQ524381 KSM524381 LCI524381 LME524381 LWA524381 MFW524381 MPS524381 MZO524381 NJK524381 NTG524381 ODC524381 OMY524381 OWU524381 PGQ524381 PQM524381 QAI524381 QKE524381 QUA524381 RDW524381 RNS524381 RXO524381 SHK524381 SRG524381 TBC524381 TKY524381 TUU524381 UEQ524381 UOM524381 UYI524381 VIE524381 VSA524381 WBW524381 WLS524381 WVO524381 G589917 JC589917 SY589917 ACU589917 AMQ589917 AWM589917 BGI589917 BQE589917 CAA589917 CJW589917 CTS589917 DDO589917 DNK589917 DXG589917 EHC589917 EQY589917 FAU589917 FKQ589917 FUM589917 GEI589917 GOE589917 GYA589917 HHW589917 HRS589917 IBO589917 ILK589917 IVG589917 JFC589917 JOY589917 JYU589917 KIQ589917 KSM589917 LCI589917 LME589917 LWA589917 MFW589917 MPS589917 MZO589917 NJK589917 NTG589917 ODC589917 OMY589917 OWU589917 PGQ589917 PQM589917 QAI589917 QKE589917 QUA589917 RDW589917 RNS589917 RXO589917 SHK589917 SRG589917 TBC589917 TKY589917 TUU589917 UEQ589917 UOM589917 UYI589917 VIE589917 VSA589917 WBW589917 WLS589917 WVO589917 G655453 JC655453 SY655453 ACU655453 AMQ655453 AWM655453 BGI655453 BQE655453 CAA655453 CJW655453 CTS655453 DDO655453 DNK655453 DXG655453 EHC655453 EQY655453 FAU655453 FKQ655453 FUM655453 GEI655453 GOE655453 GYA655453 HHW655453 HRS655453 IBO655453 ILK655453 IVG655453 JFC655453 JOY655453 JYU655453 KIQ655453 KSM655453 LCI655453 LME655453 LWA655453 MFW655453 MPS655453 MZO655453 NJK655453 NTG655453 ODC655453 OMY655453 OWU655453 PGQ655453 PQM655453 QAI655453 QKE655453 QUA655453 RDW655453 RNS655453 RXO655453 SHK655453 SRG655453 TBC655453 TKY655453 TUU655453 UEQ655453 UOM655453 UYI655453 VIE655453 VSA655453 WBW655453 WLS655453 WVO655453 G720989 JC720989 SY720989 ACU720989 AMQ720989 AWM720989 BGI720989 BQE720989 CAA720989 CJW720989 CTS720989 DDO720989 DNK720989 DXG720989 EHC720989 EQY720989 FAU720989 FKQ720989 FUM720989 GEI720989 GOE720989 GYA720989 HHW720989 HRS720989 IBO720989 ILK720989 IVG720989 JFC720989 JOY720989 JYU720989 KIQ720989 KSM720989 LCI720989 LME720989 LWA720989 MFW720989 MPS720989 MZO720989 NJK720989 NTG720989 ODC720989 OMY720989 OWU720989 PGQ720989 PQM720989 QAI720989 QKE720989 QUA720989 RDW720989 RNS720989 RXO720989 SHK720989 SRG720989 TBC720989 TKY720989 TUU720989 UEQ720989 UOM720989 UYI720989 VIE720989 VSA720989 WBW720989 WLS720989 WVO720989 G786525 JC786525 SY786525 ACU786525 AMQ786525 AWM786525 BGI786525 BQE786525 CAA786525 CJW786525 CTS786525 DDO786525 DNK786525 DXG786525 EHC786525 EQY786525 FAU786525 FKQ786525 FUM786525 GEI786525 GOE786525 GYA786525 HHW786525 HRS786525 IBO786525 ILK786525 IVG786525 JFC786525 JOY786525 JYU786525 KIQ786525 KSM786525 LCI786525 LME786525 LWA786525 MFW786525 MPS786525 MZO786525 NJK786525 NTG786525 ODC786525 OMY786525 OWU786525 PGQ786525 PQM786525 QAI786525 QKE786525 QUA786525 RDW786525 RNS786525 RXO786525 SHK786525 SRG786525 TBC786525 TKY786525 TUU786525 UEQ786525 UOM786525 UYI786525 VIE786525 VSA786525 WBW786525 WLS786525 WVO786525 G852061 JC852061 SY852061 ACU852061 AMQ852061 AWM852061 BGI852061 BQE852061 CAA852061 CJW852061 CTS852061 DDO852061 DNK852061 DXG852061 EHC852061 EQY852061 FAU852061 FKQ852061 FUM852061 GEI852061 GOE852061 GYA852061 HHW852061 HRS852061 IBO852061 ILK852061 IVG852061 JFC852061 JOY852061 JYU852061 KIQ852061 KSM852061 LCI852061 LME852061 LWA852061 MFW852061 MPS852061 MZO852061 NJK852061 NTG852061 ODC852061 OMY852061 OWU852061 PGQ852061 PQM852061 QAI852061 QKE852061 QUA852061 RDW852061 RNS852061 RXO852061 SHK852061 SRG852061 TBC852061 TKY852061 TUU852061 UEQ852061 UOM852061 UYI852061 VIE852061 VSA852061 WBW852061 WLS852061 WVO852061 G917597 JC917597 SY917597 ACU917597 AMQ917597 AWM917597 BGI917597 BQE917597 CAA917597 CJW917597 CTS917597 DDO917597 DNK917597 DXG917597 EHC917597 EQY917597 FAU917597 FKQ917597 FUM917597 GEI917597 GOE917597 GYA917597 HHW917597 HRS917597 IBO917597 ILK917597 IVG917597 JFC917597 JOY917597 JYU917597 KIQ917597 KSM917597 LCI917597 LME917597 LWA917597 MFW917597 MPS917597 MZO917597 NJK917597 NTG917597 ODC917597 OMY917597 OWU917597 PGQ917597 PQM917597 QAI917597 QKE917597 QUA917597 RDW917597 RNS917597 RXO917597 SHK917597 SRG917597 TBC917597 TKY917597 TUU917597 UEQ917597 UOM917597 UYI917597 VIE917597 VSA917597 WBW917597 WLS917597 WVO917597 G983133 JC983133 SY983133 ACU983133 AMQ983133 AWM983133 BGI983133 BQE983133 CAA983133 CJW983133 CTS983133 DDO983133 DNK983133 DXG983133 EHC983133 EQY983133 FAU983133 FKQ983133 FUM983133 GEI983133 GOE983133 GYA983133 HHW983133 HRS983133 IBO983133 ILK983133 IVG983133 JFC983133 JOY983133 JYU983133 KIQ983133 KSM983133 LCI983133 LME983133 LWA983133 MFW983133 MPS983133 MZO983133 NJK983133 NTG983133 ODC983133 OMY983133 OWU983133 PGQ983133 PQM983133 QAI983133 QKE983133 QUA983133 RDW983133 RNS983133 RXO983133 SHK983133 SRG983133 TBC983133 TKY983133 TUU983133 UEQ983133 UOM983133 UYI983133 VIE983133 VSA983133 WBW983133 WLS983133 WVO983133 G85 JC85 SY85 ACU85 AMQ85 AWM85 BGI85 BQE85 CAA85 CJW85 CTS85 DDO85 DNK85 DXG85 EHC85 EQY85 FAU85 FKQ85 FUM85 GEI85 GOE85 GYA85 HHW85 HRS85 IBO85 ILK85 IVG85 JFC85 JOY85 JYU85 KIQ85 KSM85 LCI85 LME85 LWA85 MFW85 MPS85 MZO85 NJK85 NTG85 ODC85 OMY85 OWU85 PGQ85 PQM85 QAI85 QKE85 QUA85 RDW85 RNS85 RXO85 SHK85 SRG85 TBC85 TKY85 TUU85 UEQ85 UOM85 UYI85 VIE85 VSA85 WBW85 WLS85 WVO85 G65625 JC65625 SY65625 ACU65625 AMQ65625 AWM65625 BGI65625 BQE65625 CAA65625 CJW65625 CTS65625 DDO65625 DNK65625 DXG65625 EHC65625 EQY65625 FAU65625 FKQ65625 FUM65625 GEI65625 GOE65625 GYA65625 HHW65625 HRS65625 IBO65625 ILK65625 IVG65625 JFC65625 JOY65625 JYU65625 KIQ65625 KSM65625 LCI65625 LME65625 LWA65625 MFW65625 MPS65625 MZO65625 NJK65625 NTG65625 ODC65625 OMY65625 OWU65625 PGQ65625 PQM65625 QAI65625 QKE65625 QUA65625 RDW65625 RNS65625 RXO65625 SHK65625 SRG65625 TBC65625 TKY65625 TUU65625 UEQ65625 UOM65625 UYI65625 VIE65625 VSA65625 WBW65625 WLS65625 WVO65625 G131161 JC131161 SY131161 ACU131161 AMQ131161 AWM131161 BGI131161 BQE131161 CAA131161 CJW131161 CTS131161 DDO131161 DNK131161 DXG131161 EHC131161 EQY131161 FAU131161 FKQ131161 FUM131161 GEI131161 GOE131161 GYA131161 HHW131161 HRS131161 IBO131161 ILK131161 IVG131161 JFC131161 JOY131161 JYU131161 KIQ131161 KSM131161 LCI131161 LME131161 LWA131161 MFW131161 MPS131161 MZO131161 NJK131161 NTG131161 ODC131161 OMY131161 OWU131161 PGQ131161 PQM131161 QAI131161 QKE131161 QUA131161 RDW131161 RNS131161 RXO131161 SHK131161 SRG131161 TBC131161 TKY131161 TUU131161 UEQ131161 UOM131161 UYI131161 VIE131161 VSA131161 WBW131161 WLS131161 WVO131161 G196697 JC196697 SY196697 ACU196697 AMQ196697 AWM196697 BGI196697 BQE196697 CAA196697 CJW196697 CTS196697 DDO196697 DNK196697 DXG196697 EHC196697 EQY196697 FAU196697 FKQ196697 FUM196697 GEI196697 GOE196697 GYA196697 HHW196697 HRS196697 IBO196697 ILK196697 IVG196697 JFC196697 JOY196697 JYU196697 KIQ196697 KSM196697 LCI196697 LME196697 LWA196697 MFW196697 MPS196697 MZO196697 NJK196697 NTG196697 ODC196697 OMY196697 OWU196697 PGQ196697 PQM196697 QAI196697 QKE196697 QUA196697 RDW196697 RNS196697 RXO196697 SHK196697 SRG196697 TBC196697 TKY196697 TUU196697 UEQ196697 UOM196697 UYI196697 VIE196697 VSA196697 WBW196697 WLS196697 WVO196697 G262233 JC262233 SY262233 ACU262233 AMQ262233 AWM262233 BGI262233 BQE262233 CAA262233 CJW262233 CTS262233 DDO262233 DNK262233 DXG262233 EHC262233 EQY262233 FAU262233 FKQ262233 FUM262233 GEI262233 GOE262233 GYA262233 HHW262233 HRS262233 IBO262233 ILK262233 IVG262233 JFC262233 JOY262233 JYU262233 KIQ262233 KSM262233 LCI262233 LME262233 LWA262233 MFW262233 MPS262233 MZO262233 NJK262233 NTG262233 ODC262233 OMY262233 OWU262233 PGQ262233 PQM262233 QAI262233 QKE262233 QUA262233 RDW262233 RNS262233 RXO262233 SHK262233 SRG262233 TBC262233 TKY262233 TUU262233 UEQ262233 UOM262233 UYI262233 VIE262233 VSA262233 WBW262233 WLS262233 WVO262233 G327769 JC327769 SY327769 ACU327769 AMQ327769 AWM327769 BGI327769 BQE327769 CAA327769 CJW327769 CTS327769 DDO327769 DNK327769 DXG327769 EHC327769 EQY327769 FAU327769 FKQ327769 FUM327769 GEI327769 GOE327769 GYA327769 HHW327769 HRS327769 IBO327769 ILK327769 IVG327769 JFC327769 JOY327769 JYU327769 KIQ327769 KSM327769 LCI327769 LME327769 LWA327769 MFW327769 MPS327769 MZO327769 NJK327769 NTG327769 ODC327769 OMY327769 OWU327769 PGQ327769 PQM327769 QAI327769 QKE327769 QUA327769 RDW327769 RNS327769 RXO327769 SHK327769 SRG327769 TBC327769 TKY327769 TUU327769 UEQ327769 UOM327769 UYI327769 VIE327769 VSA327769 WBW327769 WLS327769 WVO327769 G393305 JC393305 SY393305 ACU393305 AMQ393305 AWM393305 BGI393305 BQE393305 CAA393305 CJW393305 CTS393305 DDO393305 DNK393305 DXG393305 EHC393305 EQY393305 FAU393305 FKQ393305 FUM393305 GEI393305 GOE393305 GYA393305 HHW393305 HRS393305 IBO393305 ILK393305 IVG393305 JFC393305 JOY393305 JYU393305 KIQ393305 KSM393305 LCI393305 LME393305 LWA393305 MFW393305 MPS393305 MZO393305 NJK393305 NTG393305 ODC393305 OMY393305 OWU393305 PGQ393305 PQM393305 QAI393305 QKE393305 QUA393305 RDW393305 RNS393305 RXO393305 SHK393305 SRG393305 TBC393305 TKY393305 TUU393305 UEQ393305 UOM393305 UYI393305 VIE393305 VSA393305 WBW393305 WLS393305 WVO393305 G458841 JC458841 SY458841 ACU458841 AMQ458841 AWM458841 BGI458841 BQE458841 CAA458841 CJW458841 CTS458841 DDO458841 DNK458841 DXG458841 EHC458841 EQY458841 FAU458841 FKQ458841 FUM458841 GEI458841 GOE458841 GYA458841 HHW458841 HRS458841 IBO458841 ILK458841 IVG458841 JFC458841 JOY458841 JYU458841 KIQ458841 KSM458841 LCI458841 LME458841 LWA458841 MFW458841 MPS458841 MZO458841 NJK458841 NTG458841 ODC458841 OMY458841 OWU458841 PGQ458841 PQM458841 QAI458841 QKE458841 QUA458841 RDW458841 RNS458841 RXO458841 SHK458841 SRG458841 TBC458841 TKY458841 TUU458841 UEQ458841 UOM458841 UYI458841 VIE458841 VSA458841 WBW458841 WLS458841 WVO458841 G524377 JC524377 SY524377 ACU524377 AMQ524377 AWM524377 BGI524377 BQE524377 CAA524377 CJW524377 CTS524377 DDO524377 DNK524377 DXG524377 EHC524377 EQY524377 FAU524377 FKQ524377 FUM524377 GEI524377 GOE524377 GYA524377 HHW524377 HRS524377 IBO524377 ILK524377 IVG524377 JFC524377 JOY524377 JYU524377 KIQ524377 KSM524377 LCI524377 LME524377 LWA524377 MFW524377 MPS524377 MZO524377 NJK524377 NTG524377 ODC524377 OMY524377 OWU524377 PGQ524377 PQM524377 QAI524377 QKE524377 QUA524377 RDW524377 RNS524377 RXO524377 SHK524377 SRG524377 TBC524377 TKY524377 TUU524377 UEQ524377 UOM524377 UYI524377 VIE524377 VSA524377 WBW524377 WLS524377 WVO524377 G589913 JC589913 SY589913 ACU589913 AMQ589913 AWM589913 BGI589913 BQE589913 CAA589913 CJW589913 CTS589913 DDO589913 DNK589913 DXG589913 EHC589913 EQY589913 FAU589913 FKQ589913 FUM589913 GEI589913 GOE589913 GYA589913 HHW589913 HRS589913 IBO589913 ILK589913 IVG589913 JFC589913 JOY589913 JYU589913 KIQ589913 KSM589913 LCI589913 LME589913 LWA589913 MFW589913 MPS589913 MZO589913 NJK589913 NTG589913 ODC589913 OMY589913 OWU589913 PGQ589913 PQM589913 QAI589913 QKE589913 QUA589913 RDW589913 RNS589913 RXO589913 SHK589913 SRG589913 TBC589913 TKY589913 TUU589913 UEQ589913 UOM589913 UYI589913 VIE589913 VSA589913 WBW589913 WLS589913 WVO589913 G655449 JC655449 SY655449 ACU655449 AMQ655449 AWM655449 BGI655449 BQE655449 CAA655449 CJW655449 CTS655449 DDO655449 DNK655449 DXG655449 EHC655449 EQY655449 FAU655449 FKQ655449 FUM655449 GEI655449 GOE655449 GYA655449 HHW655449 HRS655449 IBO655449 ILK655449 IVG655449 JFC655449 JOY655449 JYU655449 KIQ655449 KSM655449 LCI655449 LME655449 LWA655449 MFW655449 MPS655449 MZO655449 NJK655449 NTG655449 ODC655449 OMY655449 OWU655449 PGQ655449 PQM655449 QAI655449 QKE655449 QUA655449 RDW655449 RNS655449 RXO655449 SHK655449 SRG655449 TBC655449 TKY655449 TUU655449 UEQ655449 UOM655449 UYI655449 VIE655449 VSA655449 WBW655449 WLS655449 WVO655449 G720985 JC720985 SY720985 ACU720985 AMQ720985 AWM720985 BGI720985 BQE720985 CAA720985 CJW720985 CTS720985 DDO720985 DNK720985 DXG720985 EHC720985 EQY720985 FAU720985 FKQ720985 FUM720985 GEI720985 GOE720985 GYA720985 HHW720985 HRS720985 IBO720985 ILK720985 IVG720985 JFC720985 JOY720985 JYU720985 KIQ720985 KSM720985 LCI720985 LME720985 LWA720985 MFW720985 MPS720985 MZO720985 NJK720985 NTG720985 ODC720985 OMY720985 OWU720985 PGQ720985 PQM720985 QAI720985 QKE720985 QUA720985 RDW720985 RNS720985 RXO720985 SHK720985 SRG720985 TBC720985 TKY720985 TUU720985 UEQ720985 UOM720985 UYI720985 VIE720985 VSA720985 WBW720985 WLS720985 WVO720985 G786521 JC786521 SY786521 ACU786521 AMQ786521 AWM786521 BGI786521 BQE786521 CAA786521 CJW786521 CTS786521 DDO786521 DNK786521 DXG786521 EHC786521 EQY786521 FAU786521 FKQ786521 FUM786521 GEI786521 GOE786521 GYA786521 HHW786521 HRS786521 IBO786521 ILK786521 IVG786521 JFC786521 JOY786521 JYU786521 KIQ786521 KSM786521 LCI786521 LME786521 LWA786521 MFW786521 MPS786521 MZO786521 NJK786521 NTG786521 ODC786521 OMY786521 OWU786521 PGQ786521 PQM786521 QAI786521 QKE786521 QUA786521 RDW786521 RNS786521 RXO786521 SHK786521 SRG786521 TBC786521 TKY786521 TUU786521 UEQ786521 UOM786521 UYI786521 VIE786521 VSA786521 WBW786521 WLS786521 WVO786521 G852057 JC852057 SY852057 ACU852057 AMQ852057 AWM852057 BGI852057 BQE852057 CAA852057 CJW852057 CTS852057 DDO852057 DNK852057 DXG852057 EHC852057 EQY852057 FAU852057 FKQ852057 FUM852057 GEI852057 GOE852057 GYA852057 HHW852057 HRS852057 IBO852057 ILK852057 IVG852057 JFC852057 JOY852057 JYU852057 KIQ852057 KSM852057 LCI852057 LME852057 LWA852057 MFW852057 MPS852057 MZO852057 NJK852057 NTG852057 ODC852057 OMY852057 OWU852057 PGQ852057 PQM852057 QAI852057 QKE852057 QUA852057 RDW852057 RNS852057 RXO852057 SHK852057 SRG852057 TBC852057 TKY852057 TUU852057 UEQ852057 UOM852057 UYI852057 VIE852057 VSA852057 WBW852057 WLS852057 WVO852057 G917593 JC917593 SY917593 ACU917593 AMQ917593 AWM917593 BGI917593 BQE917593 CAA917593 CJW917593 CTS917593 DDO917593 DNK917593 DXG917593 EHC917593 EQY917593 FAU917593 FKQ917593 FUM917593 GEI917593 GOE917593 GYA917593 HHW917593 HRS917593 IBO917593 ILK917593 IVG917593 JFC917593 JOY917593 JYU917593 KIQ917593 KSM917593 LCI917593 LME917593 LWA917593 MFW917593 MPS917593 MZO917593 NJK917593 NTG917593 ODC917593 OMY917593 OWU917593 PGQ917593 PQM917593 QAI917593 QKE917593 QUA917593 RDW917593 RNS917593 RXO917593 SHK917593 SRG917593 TBC917593 TKY917593 TUU917593 UEQ917593 UOM917593 UYI917593 VIE917593 VSA917593 WBW917593 WLS917593 WVO917593 G983129 JC983129 SY983129 ACU983129 AMQ983129 AWM983129 BGI983129 BQE983129 CAA983129 CJW983129 CTS983129 DDO983129 DNK983129 DXG983129 EHC983129 EQY983129 FAU983129 FKQ983129 FUM983129 GEI983129 GOE983129 GYA983129 HHW983129 HRS983129 IBO983129 ILK983129 IVG983129 JFC983129 JOY983129 JYU983129 KIQ983129 KSM983129 LCI983129 LME983129 LWA983129 MFW983129 MPS983129 MZO983129 NJK983129 NTG983129 ODC983129 OMY983129 OWU983129 PGQ983129 PQM983129 QAI983129 QKE983129 QUA983129 RDW983129 RNS983129 RXO983129 SHK983129 SRG983129 TBC983129 TKY983129 TUU983129 UEQ983129 UOM983129 UYI983129 VIE983129 VSA983129 WBW983129 WLS983129 WVO983129 G73 JC73 SY73 ACU73 AMQ73 AWM73 BGI73 BQE73 CAA73 CJW73 CTS73 DDO73 DNK73 DXG73 EHC73 EQY73 FAU73 FKQ73 FUM73 GEI73 GOE73 GYA73 HHW73 HRS73 IBO73 ILK73 IVG73 JFC73 JOY73 JYU73 KIQ73 KSM73 LCI73 LME73 LWA73 MFW73 MPS73 MZO73 NJK73 NTG73 ODC73 OMY73 OWU73 PGQ73 PQM73 QAI73 QKE73 QUA73 RDW73 RNS73 RXO73 SHK73 SRG73 TBC73 TKY73 TUU73 UEQ73 UOM73 UYI73 VIE73 VSA73 WBW73 WLS73 WVO73 G65614 JC65614 SY65614 ACU65614 AMQ65614 AWM65614 BGI65614 BQE65614 CAA65614 CJW65614 CTS65614 DDO65614 DNK65614 DXG65614 EHC65614 EQY65614 FAU65614 FKQ65614 FUM65614 GEI65614 GOE65614 GYA65614 HHW65614 HRS65614 IBO65614 ILK65614 IVG65614 JFC65614 JOY65614 JYU65614 KIQ65614 KSM65614 LCI65614 LME65614 LWA65614 MFW65614 MPS65614 MZO65614 NJK65614 NTG65614 ODC65614 OMY65614 OWU65614 PGQ65614 PQM65614 QAI65614 QKE65614 QUA65614 RDW65614 RNS65614 RXO65614 SHK65614 SRG65614 TBC65614 TKY65614 TUU65614 UEQ65614 UOM65614 UYI65614 VIE65614 VSA65614 WBW65614 WLS65614 WVO65614 G131150 JC131150 SY131150 ACU131150 AMQ131150 AWM131150 BGI131150 BQE131150 CAA131150 CJW131150 CTS131150 DDO131150 DNK131150 DXG131150 EHC131150 EQY131150 FAU131150 FKQ131150 FUM131150 GEI131150 GOE131150 GYA131150 HHW131150 HRS131150 IBO131150 ILK131150 IVG131150 JFC131150 JOY131150 JYU131150 KIQ131150 KSM131150 LCI131150 LME131150 LWA131150 MFW131150 MPS131150 MZO131150 NJK131150 NTG131150 ODC131150 OMY131150 OWU131150 PGQ131150 PQM131150 QAI131150 QKE131150 QUA131150 RDW131150 RNS131150 RXO131150 SHK131150 SRG131150 TBC131150 TKY131150 TUU131150 UEQ131150 UOM131150 UYI131150 VIE131150 VSA131150 WBW131150 WLS131150 WVO131150 G196686 JC196686 SY196686 ACU196686 AMQ196686 AWM196686 BGI196686 BQE196686 CAA196686 CJW196686 CTS196686 DDO196686 DNK196686 DXG196686 EHC196686 EQY196686 FAU196686 FKQ196686 FUM196686 GEI196686 GOE196686 GYA196686 HHW196686 HRS196686 IBO196686 ILK196686 IVG196686 JFC196686 JOY196686 JYU196686 KIQ196686 KSM196686 LCI196686 LME196686 LWA196686 MFW196686 MPS196686 MZO196686 NJK196686 NTG196686 ODC196686 OMY196686 OWU196686 PGQ196686 PQM196686 QAI196686 QKE196686 QUA196686 RDW196686 RNS196686 RXO196686 SHK196686 SRG196686 TBC196686 TKY196686 TUU196686 UEQ196686 UOM196686 UYI196686 VIE196686 VSA196686 WBW196686 WLS196686 WVO196686 G262222 JC262222 SY262222 ACU262222 AMQ262222 AWM262222 BGI262222 BQE262222 CAA262222 CJW262222 CTS262222 DDO262222 DNK262222 DXG262222 EHC262222 EQY262222 FAU262222 FKQ262222 FUM262222 GEI262222 GOE262222 GYA262222 HHW262222 HRS262222 IBO262222 ILK262222 IVG262222 JFC262222 JOY262222 JYU262222 KIQ262222 KSM262222 LCI262222 LME262222 LWA262222 MFW262222 MPS262222 MZO262222 NJK262222 NTG262222 ODC262222 OMY262222 OWU262222 PGQ262222 PQM262222 QAI262222 QKE262222 QUA262222 RDW262222 RNS262222 RXO262222 SHK262222 SRG262222 TBC262222 TKY262222 TUU262222 UEQ262222 UOM262222 UYI262222 VIE262222 VSA262222 WBW262222 WLS262222 WVO262222 G327758 JC327758 SY327758 ACU327758 AMQ327758 AWM327758 BGI327758 BQE327758 CAA327758 CJW327758 CTS327758 DDO327758 DNK327758 DXG327758 EHC327758 EQY327758 FAU327758 FKQ327758 FUM327758 GEI327758 GOE327758 GYA327758 HHW327758 HRS327758 IBO327758 ILK327758 IVG327758 JFC327758 JOY327758 JYU327758 KIQ327758 KSM327758 LCI327758 LME327758 LWA327758 MFW327758 MPS327758 MZO327758 NJK327758 NTG327758 ODC327758 OMY327758 OWU327758 PGQ327758 PQM327758 QAI327758 QKE327758 QUA327758 RDW327758 RNS327758 RXO327758 SHK327758 SRG327758 TBC327758 TKY327758 TUU327758 UEQ327758 UOM327758 UYI327758 VIE327758 VSA327758 WBW327758 WLS327758 WVO327758 G393294 JC393294 SY393294 ACU393294 AMQ393294 AWM393294 BGI393294 BQE393294 CAA393294 CJW393294 CTS393294 DDO393294 DNK393294 DXG393294 EHC393294 EQY393294 FAU393294 FKQ393294 FUM393294 GEI393294 GOE393294 GYA393294 HHW393294 HRS393294 IBO393294 ILK393294 IVG393294 JFC393294 JOY393294 JYU393294 KIQ393294 KSM393294 LCI393294 LME393294 LWA393294 MFW393294 MPS393294 MZO393294 NJK393294 NTG393294 ODC393294 OMY393294 OWU393294 PGQ393294 PQM393294 QAI393294 QKE393294 QUA393294 RDW393294 RNS393294 RXO393294 SHK393294 SRG393294 TBC393294 TKY393294 TUU393294 UEQ393294 UOM393294 UYI393294 VIE393294 VSA393294 WBW393294 WLS393294 WVO393294 G458830 JC458830 SY458830 ACU458830 AMQ458830 AWM458830 BGI458830 BQE458830 CAA458830 CJW458830 CTS458830 DDO458830 DNK458830 DXG458830 EHC458830 EQY458830 FAU458830 FKQ458830 FUM458830 GEI458830 GOE458830 GYA458830 HHW458830 HRS458830 IBO458830 ILK458830 IVG458830 JFC458830 JOY458830 JYU458830 KIQ458830 KSM458830 LCI458830 LME458830 LWA458830 MFW458830 MPS458830 MZO458830 NJK458830 NTG458830 ODC458830 OMY458830 OWU458830 PGQ458830 PQM458830 QAI458830 QKE458830 QUA458830 RDW458830 RNS458830 RXO458830 SHK458830 SRG458830 TBC458830 TKY458830 TUU458830 UEQ458830 UOM458830 UYI458830 VIE458830 VSA458830 WBW458830 WLS458830 WVO458830 G524366 JC524366 SY524366 ACU524366 AMQ524366 AWM524366 BGI524366 BQE524366 CAA524366 CJW524366 CTS524366 DDO524366 DNK524366 DXG524366 EHC524366 EQY524366 FAU524366 FKQ524366 FUM524366 GEI524366 GOE524366 GYA524366 HHW524366 HRS524366 IBO524366 ILK524366 IVG524366 JFC524366 JOY524366 JYU524366 KIQ524366 KSM524366 LCI524366 LME524366 LWA524366 MFW524366 MPS524366 MZO524366 NJK524366 NTG524366 ODC524366 OMY524366 OWU524366 PGQ524366 PQM524366 QAI524366 QKE524366 QUA524366 RDW524366 RNS524366 RXO524366 SHK524366 SRG524366 TBC524366 TKY524366 TUU524366 UEQ524366 UOM524366 UYI524366 VIE524366 VSA524366 WBW524366 WLS524366 WVO524366 G589902 JC589902 SY589902 ACU589902 AMQ589902 AWM589902 BGI589902 BQE589902 CAA589902 CJW589902 CTS589902 DDO589902 DNK589902 DXG589902 EHC589902 EQY589902 FAU589902 FKQ589902 FUM589902 GEI589902 GOE589902 GYA589902 HHW589902 HRS589902 IBO589902 ILK589902 IVG589902 JFC589902 JOY589902 JYU589902 KIQ589902 KSM589902 LCI589902 LME589902 LWA589902 MFW589902 MPS589902 MZO589902 NJK589902 NTG589902 ODC589902 OMY589902 OWU589902 PGQ589902 PQM589902 QAI589902 QKE589902 QUA589902 RDW589902 RNS589902 RXO589902 SHK589902 SRG589902 TBC589902 TKY589902 TUU589902 UEQ589902 UOM589902 UYI589902 VIE589902 VSA589902 WBW589902 WLS589902 WVO589902 G655438 JC655438 SY655438 ACU655438 AMQ655438 AWM655438 BGI655438 BQE655438 CAA655438 CJW655438 CTS655438 DDO655438 DNK655438 DXG655438 EHC655438 EQY655438 FAU655438 FKQ655438 FUM655438 GEI655438 GOE655438 GYA655438 HHW655438 HRS655438 IBO655438 ILK655438 IVG655438 JFC655438 JOY655438 JYU655438 KIQ655438 KSM655438 LCI655438 LME655438 LWA655438 MFW655438 MPS655438 MZO655438 NJK655438 NTG655438 ODC655438 OMY655438 OWU655438 PGQ655438 PQM655438 QAI655438 QKE655438 QUA655438 RDW655438 RNS655438 RXO655438 SHK655438 SRG655438 TBC655438 TKY655438 TUU655438 UEQ655438 UOM655438 UYI655438 VIE655438 VSA655438 WBW655438 WLS655438 WVO655438 G720974 JC720974 SY720974 ACU720974 AMQ720974 AWM720974 BGI720974 BQE720974 CAA720974 CJW720974 CTS720974 DDO720974 DNK720974 DXG720974 EHC720974 EQY720974 FAU720974 FKQ720974 FUM720974 GEI720974 GOE720974 GYA720974 HHW720974 HRS720974 IBO720974 ILK720974 IVG720974 JFC720974 JOY720974 JYU720974 KIQ720974 KSM720974 LCI720974 LME720974 LWA720974 MFW720974 MPS720974 MZO720974 NJK720974 NTG720974 ODC720974 OMY720974 OWU720974 PGQ720974 PQM720974 QAI720974 QKE720974 QUA720974 RDW720974 RNS720974 RXO720974 SHK720974 SRG720974 TBC720974 TKY720974 TUU720974 UEQ720974 UOM720974 UYI720974 VIE720974 VSA720974 WBW720974 WLS720974 WVO720974 G786510 JC786510 SY786510 ACU786510 AMQ786510 AWM786510 BGI786510 BQE786510 CAA786510 CJW786510 CTS786510 DDO786510 DNK786510 DXG786510 EHC786510 EQY786510 FAU786510 FKQ786510 FUM786510 GEI786510 GOE786510 GYA786510 HHW786510 HRS786510 IBO786510 ILK786510 IVG786510 JFC786510 JOY786510 JYU786510 KIQ786510 KSM786510 LCI786510 LME786510 LWA786510 MFW786510 MPS786510 MZO786510 NJK786510 NTG786510 ODC786510 OMY786510 OWU786510 PGQ786510 PQM786510 QAI786510 QKE786510 QUA786510 RDW786510 RNS786510 RXO786510 SHK786510 SRG786510 TBC786510 TKY786510 TUU786510 UEQ786510 UOM786510 UYI786510 VIE786510 VSA786510 WBW786510 WLS786510 WVO786510 G852046 JC852046 SY852046 ACU852046 AMQ852046 AWM852046 BGI852046 BQE852046 CAA852046 CJW852046 CTS852046 DDO852046 DNK852046 DXG852046 EHC852046 EQY852046 FAU852046 FKQ852046 FUM852046 GEI852046 GOE852046 GYA852046 HHW852046 HRS852046 IBO852046 ILK852046 IVG852046 JFC852046 JOY852046 JYU852046 KIQ852046 KSM852046 LCI852046 LME852046 LWA852046 MFW852046 MPS852046 MZO852046 NJK852046 NTG852046 ODC852046 OMY852046 OWU852046 PGQ852046 PQM852046 QAI852046 QKE852046 QUA852046 RDW852046 RNS852046 RXO852046 SHK852046 SRG852046 TBC852046 TKY852046 TUU852046 UEQ852046 UOM852046 UYI852046 VIE852046 VSA852046 WBW852046 WLS852046 WVO852046 G917582 JC917582 SY917582 ACU917582 AMQ917582 AWM917582 BGI917582 BQE917582 CAA917582 CJW917582 CTS917582 DDO917582 DNK917582 DXG917582 EHC917582 EQY917582 FAU917582 FKQ917582 FUM917582 GEI917582 GOE917582 GYA917582 HHW917582 HRS917582 IBO917582 ILK917582 IVG917582 JFC917582 JOY917582 JYU917582 KIQ917582 KSM917582 LCI917582 LME917582 LWA917582 MFW917582 MPS917582 MZO917582 NJK917582 NTG917582 ODC917582 OMY917582 OWU917582 PGQ917582 PQM917582 QAI917582 QKE917582 QUA917582 RDW917582 RNS917582 RXO917582 SHK917582 SRG917582 TBC917582 TKY917582 TUU917582 UEQ917582 UOM917582 UYI917582 VIE917582 VSA917582 WBW917582 WLS917582 WVO917582 G983118 JC983118 SY983118 ACU983118 AMQ983118 AWM983118 BGI983118 BQE983118 CAA983118 CJW983118 CTS983118 DDO983118 DNK983118 DXG983118 EHC983118 EQY983118 FAU983118 FKQ983118 FUM983118 GEI983118 GOE983118 GYA983118 HHW983118 HRS983118 IBO983118 ILK983118 IVG983118 JFC983118 JOY983118 JYU983118 KIQ983118 KSM983118 LCI983118 LME983118 LWA983118 MFW983118 MPS983118 MZO983118 NJK983118 NTG983118 ODC983118 OMY983118 OWU983118 PGQ983118 PQM983118 QAI983118 QKE983118 QUA983118 RDW983118 RNS983118 RXO983118 SHK983118 SRG983118 TBC983118 TKY983118 TUU983118 UEQ983118 UOM983118 UYI983118 VIE983118 VSA983118 WBW983118 WLS983118 WVO983118 P75:R76 JL75:JN76 TH75:TJ76 ADD75:ADF76 AMZ75:ANB76 AWV75:AWX76 BGR75:BGT76 BQN75:BQP76 CAJ75:CAL76 CKF75:CKH76 CUB75:CUD76 DDX75:DDZ76 DNT75:DNV76 DXP75:DXR76 EHL75:EHN76 ERH75:ERJ76 FBD75:FBF76 FKZ75:FLB76 FUV75:FUX76 GER75:GET76 GON75:GOP76 GYJ75:GYL76 HIF75:HIH76 HSB75:HSD76 IBX75:IBZ76 ILT75:ILV76 IVP75:IVR76 JFL75:JFN76 JPH75:JPJ76 JZD75:JZF76 KIZ75:KJB76 KSV75:KSX76 LCR75:LCT76 LMN75:LMP76 LWJ75:LWL76 MGF75:MGH76 MQB75:MQD76 MZX75:MZZ76 NJT75:NJV76 NTP75:NTR76 ODL75:ODN76 ONH75:ONJ76 OXD75:OXF76 PGZ75:PHB76 PQV75:PQX76 QAR75:QAT76 QKN75:QKP76 QUJ75:QUL76 REF75:REH76 ROB75:ROD76 RXX75:RXZ76 SHT75:SHV76 SRP75:SRR76 TBL75:TBN76 TLH75:TLJ76 TVD75:TVF76 UEZ75:UFB76 UOV75:UOX76 UYR75:UYT76 VIN75:VIP76 VSJ75:VSL76 WCF75:WCH76 WMB75:WMD76 WVX75:WVZ76 P65616:R65617 JL65616:JN65617 TH65616:TJ65617 ADD65616:ADF65617 AMZ65616:ANB65617 AWV65616:AWX65617 BGR65616:BGT65617 BQN65616:BQP65617 CAJ65616:CAL65617 CKF65616:CKH65617 CUB65616:CUD65617 DDX65616:DDZ65617 DNT65616:DNV65617 DXP65616:DXR65617 EHL65616:EHN65617 ERH65616:ERJ65617 FBD65616:FBF65617 FKZ65616:FLB65617 FUV65616:FUX65617 GER65616:GET65617 GON65616:GOP65617 GYJ65616:GYL65617 HIF65616:HIH65617 HSB65616:HSD65617 IBX65616:IBZ65617 ILT65616:ILV65617 IVP65616:IVR65617 JFL65616:JFN65617 JPH65616:JPJ65617 JZD65616:JZF65617 KIZ65616:KJB65617 KSV65616:KSX65617 LCR65616:LCT65617 LMN65616:LMP65617 LWJ65616:LWL65617 MGF65616:MGH65617 MQB65616:MQD65617 MZX65616:MZZ65617 NJT65616:NJV65617 NTP65616:NTR65617 ODL65616:ODN65617 ONH65616:ONJ65617 OXD65616:OXF65617 PGZ65616:PHB65617 PQV65616:PQX65617 QAR65616:QAT65617 QKN65616:QKP65617 QUJ65616:QUL65617 REF65616:REH65617 ROB65616:ROD65617 RXX65616:RXZ65617 SHT65616:SHV65617 SRP65616:SRR65617 TBL65616:TBN65617 TLH65616:TLJ65617 TVD65616:TVF65617 UEZ65616:UFB65617 UOV65616:UOX65617 UYR65616:UYT65617 VIN65616:VIP65617 VSJ65616:VSL65617 WCF65616:WCH65617 WMB65616:WMD65617 WVX65616:WVZ65617 P131152:R131153 JL131152:JN131153 TH131152:TJ131153 ADD131152:ADF131153 AMZ131152:ANB131153 AWV131152:AWX131153 BGR131152:BGT131153 BQN131152:BQP131153 CAJ131152:CAL131153 CKF131152:CKH131153 CUB131152:CUD131153 DDX131152:DDZ131153 DNT131152:DNV131153 DXP131152:DXR131153 EHL131152:EHN131153 ERH131152:ERJ131153 FBD131152:FBF131153 FKZ131152:FLB131153 FUV131152:FUX131153 GER131152:GET131153 GON131152:GOP131153 GYJ131152:GYL131153 HIF131152:HIH131153 HSB131152:HSD131153 IBX131152:IBZ131153 ILT131152:ILV131153 IVP131152:IVR131153 JFL131152:JFN131153 JPH131152:JPJ131153 JZD131152:JZF131153 KIZ131152:KJB131153 KSV131152:KSX131153 LCR131152:LCT131153 LMN131152:LMP131153 LWJ131152:LWL131153 MGF131152:MGH131153 MQB131152:MQD131153 MZX131152:MZZ131153 NJT131152:NJV131153 NTP131152:NTR131153 ODL131152:ODN131153 ONH131152:ONJ131153 OXD131152:OXF131153 PGZ131152:PHB131153 PQV131152:PQX131153 QAR131152:QAT131153 QKN131152:QKP131153 QUJ131152:QUL131153 REF131152:REH131153 ROB131152:ROD131153 RXX131152:RXZ131153 SHT131152:SHV131153 SRP131152:SRR131153 TBL131152:TBN131153 TLH131152:TLJ131153 TVD131152:TVF131153 UEZ131152:UFB131153 UOV131152:UOX131153 UYR131152:UYT131153 VIN131152:VIP131153 VSJ131152:VSL131153 WCF131152:WCH131153 WMB131152:WMD131153 WVX131152:WVZ131153 P196688:R196689 JL196688:JN196689 TH196688:TJ196689 ADD196688:ADF196689 AMZ196688:ANB196689 AWV196688:AWX196689 BGR196688:BGT196689 BQN196688:BQP196689 CAJ196688:CAL196689 CKF196688:CKH196689 CUB196688:CUD196689 DDX196688:DDZ196689 DNT196688:DNV196689 DXP196688:DXR196689 EHL196688:EHN196689 ERH196688:ERJ196689 FBD196688:FBF196689 FKZ196688:FLB196689 FUV196688:FUX196689 GER196688:GET196689 GON196688:GOP196689 GYJ196688:GYL196689 HIF196688:HIH196689 HSB196688:HSD196689 IBX196688:IBZ196689 ILT196688:ILV196689 IVP196688:IVR196689 JFL196688:JFN196689 JPH196688:JPJ196689 JZD196688:JZF196689 KIZ196688:KJB196689 KSV196688:KSX196689 LCR196688:LCT196689 LMN196688:LMP196689 LWJ196688:LWL196689 MGF196688:MGH196689 MQB196688:MQD196689 MZX196688:MZZ196689 NJT196688:NJV196689 NTP196688:NTR196689 ODL196688:ODN196689 ONH196688:ONJ196689 OXD196688:OXF196689 PGZ196688:PHB196689 PQV196688:PQX196689 QAR196688:QAT196689 QKN196688:QKP196689 QUJ196688:QUL196689 REF196688:REH196689 ROB196688:ROD196689 RXX196688:RXZ196689 SHT196688:SHV196689 SRP196688:SRR196689 TBL196688:TBN196689 TLH196688:TLJ196689 TVD196688:TVF196689 UEZ196688:UFB196689 UOV196688:UOX196689 UYR196688:UYT196689 VIN196688:VIP196689 VSJ196688:VSL196689 WCF196688:WCH196689 WMB196688:WMD196689 WVX196688:WVZ196689 P262224:R262225 JL262224:JN262225 TH262224:TJ262225 ADD262224:ADF262225 AMZ262224:ANB262225 AWV262224:AWX262225 BGR262224:BGT262225 BQN262224:BQP262225 CAJ262224:CAL262225 CKF262224:CKH262225 CUB262224:CUD262225 DDX262224:DDZ262225 DNT262224:DNV262225 DXP262224:DXR262225 EHL262224:EHN262225 ERH262224:ERJ262225 FBD262224:FBF262225 FKZ262224:FLB262225 FUV262224:FUX262225 GER262224:GET262225 GON262224:GOP262225 GYJ262224:GYL262225 HIF262224:HIH262225 HSB262224:HSD262225 IBX262224:IBZ262225 ILT262224:ILV262225 IVP262224:IVR262225 JFL262224:JFN262225 JPH262224:JPJ262225 JZD262224:JZF262225 KIZ262224:KJB262225 KSV262224:KSX262225 LCR262224:LCT262225 LMN262224:LMP262225 LWJ262224:LWL262225 MGF262224:MGH262225 MQB262224:MQD262225 MZX262224:MZZ262225 NJT262224:NJV262225 NTP262224:NTR262225 ODL262224:ODN262225 ONH262224:ONJ262225 OXD262224:OXF262225 PGZ262224:PHB262225 PQV262224:PQX262225 QAR262224:QAT262225 QKN262224:QKP262225 QUJ262224:QUL262225 REF262224:REH262225 ROB262224:ROD262225 RXX262224:RXZ262225 SHT262224:SHV262225 SRP262224:SRR262225 TBL262224:TBN262225 TLH262224:TLJ262225 TVD262224:TVF262225 UEZ262224:UFB262225 UOV262224:UOX262225 UYR262224:UYT262225 VIN262224:VIP262225 VSJ262224:VSL262225 WCF262224:WCH262225 WMB262224:WMD262225 WVX262224:WVZ262225 P327760:R327761 JL327760:JN327761 TH327760:TJ327761 ADD327760:ADF327761 AMZ327760:ANB327761 AWV327760:AWX327761 BGR327760:BGT327761 BQN327760:BQP327761 CAJ327760:CAL327761 CKF327760:CKH327761 CUB327760:CUD327761 DDX327760:DDZ327761 DNT327760:DNV327761 DXP327760:DXR327761 EHL327760:EHN327761 ERH327760:ERJ327761 FBD327760:FBF327761 FKZ327760:FLB327761 FUV327760:FUX327761 GER327760:GET327761 GON327760:GOP327761 GYJ327760:GYL327761 HIF327760:HIH327761 HSB327760:HSD327761 IBX327760:IBZ327761 ILT327760:ILV327761 IVP327760:IVR327761 JFL327760:JFN327761 JPH327760:JPJ327761 JZD327760:JZF327761 KIZ327760:KJB327761 KSV327760:KSX327761 LCR327760:LCT327761 LMN327760:LMP327761 LWJ327760:LWL327761 MGF327760:MGH327761 MQB327760:MQD327761 MZX327760:MZZ327761 NJT327760:NJV327761 NTP327760:NTR327761 ODL327760:ODN327761 ONH327760:ONJ327761 OXD327760:OXF327761 PGZ327760:PHB327761 PQV327760:PQX327761 QAR327760:QAT327761 QKN327760:QKP327761 QUJ327760:QUL327761 REF327760:REH327761 ROB327760:ROD327761 RXX327760:RXZ327761 SHT327760:SHV327761 SRP327760:SRR327761 TBL327760:TBN327761 TLH327760:TLJ327761 TVD327760:TVF327761 UEZ327760:UFB327761 UOV327760:UOX327761 UYR327760:UYT327761 VIN327760:VIP327761 VSJ327760:VSL327761 WCF327760:WCH327761 WMB327760:WMD327761 WVX327760:WVZ327761 P393296:R393297 JL393296:JN393297 TH393296:TJ393297 ADD393296:ADF393297 AMZ393296:ANB393297 AWV393296:AWX393297 BGR393296:BGT393297 BQN393296:BQP393297 CAJ393296:CAL393297 CKF393296:CKH393297 CUB393296:CUD393297 DDX393296:DDZ393297 DNT393296:DNV393297 DXP393296:DXR393297 EHL393296:EHN393297 ERH393296:ERJ393297 FBD393296:FBF393297 FKZ393296:FLB393297 FUV393296:FUX393297 GER393296:GET393297 GON393296:GOP393297 GYJ393296:GYL393297 HIF393296:HIH393297 HSB393296:HSD393297 IBX393296:IBZ393297 ILT393296:ILV393297 IVP393296:IVR393297 JFL393296:JFN393297 JPH393296:JPJ393297 JZD393296:JZF393297 KIZ393296:KJB393297 KSV393296:KSX393297 LCR393296:LCT393297 LMN393296:LMP393297 LWJ393296:LWL393297 MGF393296:MGH393297 MQB393296:MQD393297 MZX393296:MZZ393297 NJT393296:NJV393297 NTP393296:NTR393297 ODL393296:ODN393297 ONH393296:ONJ393297 OXD393296:OXF393297 PGZ393296:PHB393297 PQV393296:PQX393297 QAR393296:QAT393297 QKN393296:QKP393297 QUJ393296:QUL393297 REF393296:REH393297 ROB393296:ROD393297 RXX393296:RXZ393297 SHT393296:SHV393297 SRP393296:SRR393297 TBL393296:TBN393297 TLH393296:TLJ393297 TVD393296:TVF393297 UEZ393296:UFB393297 UOV393296:UOX393297 UYR393296:UYT393297 VIN393296:VIP393297 VSJ393296:VSL393297 WCF393296:WCH393297 WMB393296:WMD393297 WVX393296:WVZ393297 P458832:R458833 JL458832:JN458833 TH458832:TJ458833 ADD458832:ADF458833 AMZ458832:ANB458833 AWV458832:AWX458833 BGR458832:BGT458833 BQN458832:BQP458833 CAJ458832:CAL458833 CKF458832:CKH458833 CUB458832:CUD458833 DDX458832:DDZ458833 DNT458832:DNV458833 DXP458832:DXR458833 EHL458832:EHN458833 ERH458832:ERJ458833 FBD458832:FBF458833 FKZ458832:FLB458833 FUV458832:FUX458833 GER458832:GET458833 GON458832:GOP458833 GYJ458832:GYL458833 HIF458832:HIH458833 HSB458832:HSD458833 IBX458832:IBZ458833 ILT458832:ILV458833 IVP458832:IVR458833 JFL458832:JFN458833 JPH458832:JPJ458833 JZD458832:JZF458833 KIZ458832:KJB458833 KSV458832:KSX458833 LCR458832:LCT458833 LMN458832:LMP458833 LWJ458832:LWL458833 MGF458832:MGH458833 MQB458832:MQD458833 MZX458832:MZZ458833 NJT458832:NJV458833 NTP458832:NTR458833 ODL458832:ODN458833 ONH458832:ONJ458833 OXD458832:OXF458833 PGZ458832:PHB458833 PQV458832:PQX458833 QAR458832:QAT458833 QKN458832:QKP458833 QUJ458832:QUL458833 REF458832:REH458833 ROB458832:ROD458833 RXX458832:RXZ458833 SHT458832:SHV458833 SRP458832:SRR458833 TBL458832:TBN458833 TLH458832:TLJ458833 TVD458832:TVF458833 UEZ458832:UFB458833 UOV458832:UOX458833 UYR458832:UYT458833 VIN458832:VIP458833 VSJ458832:VSL458833 WCF458832:WCH458833 WMB458832:WMD458833 WVX458832:WVZ458833 P524368:R524369 JL524368:JN524369 TH524368:TJ524369 ADD524368:ADF524369 AMZ524368:ANB524369 AWV524368:AWX524369 BGR524368:BGT524369 BQN524368:BQP524369 CAJ524368:CAL524369 CKF524368:CKH524369 CUB524368:CUD524369 DDX524368:DDZ524369 DNT524368:DNV524369 DXP524368:DXR524369 EHL524368:EHN524369 ERH524368:ERJ524369 FBD524368:FBF524369 FKZ524368:FLB524369 FUV524368:FUX524369 GER524368:GET524369 GON524368:GOP524369 GYJ524368:GYL524369 HIF524368:HIH524369 HSB524368:HSD524369 IBX524368:IBZ524369 ILT524368:ILV524369 IVP524368:IVR524369 JFL524368:JFN524369 JPH524368:JPJ524369 JZD524368:JZF524369 KIZ524368:KJB524369 KSV524368:KSX524369 LCR524368:LCT524369 LMN524368:LMP524369 LWJ524368:LWL524369 MGF524368:MGH524369 MQB524368:MQD524369 MZX524368:MZZ524369 NJT524368:NJV524369 NTP524368:NTR524369 ODL524368:ODN524369 ONH524368:ONJ524369 OXD524368:OXF524369 PGZ524368:PHB524369 PQV524368:PQX524369 QAR524368:QAT524369 QKN524368:QKP524369 QUJ524368:QUL524369 REF524368:REH524369 ROB524368:ROD524369 RXX524368:RXZ524369 SHT524368:SHV524369 SRP524368:SRR524369 TBL524368:TBN524369 TLH524368:TLJ524369 TVD524368:TVF524369 UEZ524368:UFB524369 UOV524368:UOX524369 UYR524368:UYT524369 VIN524368:VIP524369 VSJ524368:VSL524369 WCF524368:WCH524369 WMB524368:WMD524369 WVX524368:WVZ524369 P589904:R589905 JL589904:JN589905 TH589904:TJ589905 ADD589904:ADF589905 AMZ589904:ANB589905 AWV589904:AWX589905 BGR589904:BGT589905 BQN589904:BQP589905 CAJ589904:CAL589905 CKF589904:CKH589905 CUB589904:CUD589905 DDX589904:DDZ589905 DNT589904:DNV589905 DXP589904:DXR589905 EHL589904:EHN589905 ERH589904:ERJ589905 FBD589904:FBF589905 FKZ589904:FLB589905 FUV589904:FUX589905 GER589904:GET589905 GON589904:GOP589905 GYJ589904:GYL589905 HIF589904:HIH589905 HSB589904:HSD589905 IBX589904:IBZ589905 ILT589904:ILV589905 IVP589904:IVR589905 JFL589904:JFN589905 JPH589904:JPJ589905 JZD589904:JZF589905 KIZ589904:KJB589905 KSV589904:KSX589905 LCR589904:LCT589905 LMN589904:LMP589905 LWJ589904:LWL589905 MGF589904:MGH589905 MQB589904:MQD589905 MZX589904:MZZ589905 NJT589904:NJV589905 NTP589904:NTR589905 ODL589904:ODN589905 ONH589904:ONJ589905 OXD589904:OXF589905 PGZ589904:PHB589905 PQV589904:PQX589905 QAR589904:QAT589905 QKN589904:QKP589905 QUJ589904:QUL589905 REF589904:REH589905 ROB589904:ROD589905 RXX589904:RXZ589905 SHT589904:SHV589905 SRP589904:SRR589905 TBL589904:TBN589905 TLH589904:TLJ589905 TVD589904:TVF589905 UEZ589904:UFB589905 UOV589904:UOX589905 UYR589904:UYT589905 VIN589904:VIP589905 VSJ589904:VSL589905 WCF589904:WCH589905 WMB589904:WMD589905 WVX589904:WVZ589905 P655440:R655441 JL655440:JN655441 TH655440:TJ655441 ADD655440:ADF655441 AMZ655440:ANB655441 AWV655440:AWX655441 BGR655440:BGT655441 BQN655440:BQP655441 CAJ655440:CAL655441 CKF655440:CKH655441 CUB655440:CUD655441 DDX655440:DDZ655441 DNT655440:DNV655441 DXP655440:DXR655441 EHL655440:EHN655441 ERH655440:ERJ655441 FBD655440:FBF655441 FKZ655440:FLB655441 FUV655440:FUX655441 GER655440:GET655441 GON655440:GOP655441 GYJ655440:GYL655441 HIF655440:HIH655441 HSB655440:HSD655441 IBX655440:IBZ655441 ILT655440:ILV655441 IVP655440:IVR655441 JFL655440:JFN655441 JPH655440:JPJ655441 JZD655440:JZF655441 KIZ655440:KJB655441 KSV655440:KSX655441 LCR655440:LCT655441 LMN655440:LMP655441 LWJ655440:LWL655441 MGF655440:MGH655441 MQB655440:MQD655441 MZX655440:MZZ655441 NJT655440:NJV655441 NTP655440:NTR655441 ODL655440:ODN655441 ONH655440:ONJ655441 OXD655440:OXF655441 PGZ655440:PHB655441 PQV655440:PQX655441 QAR655440:QAT655441 QKN655440:QKP655441 QUJ655440:QUL655441 REF655440:REH655441 ROB655440:ROD655441 RXX655440:RXZ655441 SHT655440:SHV655441 SRP655440:SRR655441 TBL655440:TBN655441 TLH655440:TLJ655441 TVD655440:TVF655441 UEZ655440:UFB655441 UOV655440:UOX655441 UYR655440:UYT655441 VIN655440:VIP655441 VSJ655440:VSL655441 WCF655440:WCH655441 WMB655440:WMD655441 WVX655440:WVZ655441 P720976:R720977 JL720976:JN720977 TH720976:TJ720977 ADD720976:ADF720977 AMZ720976:ANB720977 AWV720976:AWX720977 BGR720976:BGT720977 BQN720976:BQP720977 CAJ720976:CAL720977 CKF720976:CKH720977 CUB720976:CUD720977 DDX720976:DDZ720977 DNT720976:DNV720977 DXP720976:DXR720977 EHL720976:EHN720977 ERH720976:ERJ720977 FBD720976:FBF720977 FKZ720976:FLB720977 FUV720976:FUX720977 GER720976:GET720977 GON720976:GOP720977 GYJ720976:GYL720977 HIF720976:HIH720977 HSB720976:HSD720977 IBX720976:IBZ720977 ILT720976:ILV720977 IVP720976:IVR720977 JFL720976:JFN720977 JPH720976:JPJ720977 JZD720976:JZF720977 KIZ720976:KJB720977 KSV720976:KSX720977 LCR720976:LCT720977 LMN720976:LMP720977 LWJ720976:LWL720977 MGF720976:MGH720977 MQB720976:MQD720977 MZX720976:MZZ720977 NJT720976:NJV720977 NTP720976:NTR720977 ODL720976:ODN720977 ONH720976:ONJ720977 OXD720976:OXF720977 PGZ720976:PHB720977 PQV720976:PQX720977 QAR720976:QAT720977 QKN720976:QKP720977 QUJ720976:QUL720977 REF720976:REH720977 ROB720976:ROD720977 RXX720976:RXZ720977 SHT720976:SHV720977 SRP720976:SRR720977 TBL720976:TBN720977 TLH720976:TLJ720977 TVD720976:TVF720977 UEZ720976:UFB720977 UOV720976:UOX720977 UYR720976:UYT720977 VIN720976:VIP720977 VSJ720976:VSL720977 WCF720976:WCH720977 WMB720976:WMD720977 WVX720976:WVZ720977 P786512:R786513 JL786512:JN786513 TH786512:TJ786513 ADD786512:ADF786513 AMZ786512:ANB786513 AWV786512:AWX786513 BGR786512:BGT786513 BQN786512:BQP786513 CAJ786512:CAL786513 CKF786512:CKH786513 CUB786512:CUD786513 DDX786512:DDZ786513 DNT786512:DNV786513 DXP786512:DXR786513 EHL786512:EHN786513 ERH786512:ERJ786513 FBD786512:FBF786513 FKZ786512:FLB786513 FUV786512:FUX786513 GER786512:GET786513 GON786512:GOP786513 GYJ786512:GYL786513 HIF786512:HIH786513 HSB786512:HSD786513 IBX786512:IBZ786513 ILT786512:ILV786513 IVP786512:IVR786513 JFL786512:JFN786513 JPH786512:JPJ786513 JZD786512:JZF786513 KIZ786512:KJB786513 KSV786512:KSX786513 LCR786512:LCT786513 LMN786512:LMP786513 LWJ786512:LWL786513 MGF786512:MGH786513 MQB786512:MQD786513 MZX786512:MZZ786513 NJT786512:NJV786513 NTP786512:NTR786513 ODL786512:ODN786513 ONH786512:ONJ786513 OXD786512:OXF786513 PGZ786512:PHB786513 PQV786512:PQX786513 QAR786512:QAT786513 QKN786512:QKP786513 QUJ786512:QUL786513 REF786512:REH786513 ROB786512:ROD786513 RXX786512:RXZ786513 SHT786512:SHV786513 SRP786512:SRR786513 TBL786512:TBN786513 TLH786512:TLJ786513 TVD786512:TVF786513 UEZ786512:UFB786513 UOV786512:UOX786513 UYR786512:UYT786513 VIN786512:VIP786513 VSJ786512:VSL786513 WCF786512:WCH786513 WMB786512:WMD786513 WVX786512:WVZ786513 P852048:R852049 JL852048:JN852049 TH852048:TJ852049 ADD852048:ADF852049 AMZ852048:ANB852049 AWV852048:AWX852049 BGR852048:BGT852049 BQN852048:BQP852049 CAJ852048:CAL852049 CKF852048:CKH852049 CUB852048:CUD852049 DDX852048:DDZ852049 DNT852048:DNV852049 DXP852048:DXR852049 EHL852048:EHN852049 ERH852048:ERJ852049 FBD852048:FBF852049 FKZ852048:FLB852049 FUV852048:FUX852049 GER852048:GET852049 GON852048:GOP852049 GYJ852048:GYL852049 HIF852048:HIH852049 HSB852048:HSD852049 IBX852048:IBZ852049 ILT852048:ILV852049 IVP852048:IVR852049 JFL852048:JFN852049 JPH852048:JPJ852049 JZD852048:JZF852049 KIZ852048:KJB852049 KSV852048:KSX852049 LCR852048:LCT852049 LMN852048:LMP852049 LWJ852048:LWL852049 MGF852048:MGH852049 MQB852048:MQD852049 MZX852048:MZZ852049 NJT852048:NJV852049 NTP852048:NTR852049 ODL852048:ODN852049 ONH852048:ONJ852049 OXD852048:OXF852049 PGZ852048:PHB852049 PQV852048:PQX852049 QAR852048:QAT852049 QKN852048:QKP852049 QUJ852048:QUL852049 REF852048:REH852049 ROB852048:ROD852049 RXX852048:RXZ852049 SHT852048:SHV852049 SRP852048:SRR852049 TBL852048:TBN852049 TLH852048:TLJ852049 TVD852048:TVF852049 UEZ852048:UFB852049 UOV852048:UOX852049 UYR852048:UYT852049 VIN852048:VIP852049 VSJ852048:VSL852049 WCF852048:WCH852049 WMB852048:WMD852049 WVX852048:WVZ852049 P917584:R917585 JL917584:JN917585 TH917584:TJ917585 ADD917584:ADF917585 AMZ917584:ANB917585 AWV917584:AWX917585 BGR917584:BGT917585 BQN917584:BQP917585 CAJ917584:CAL917585 CKF917584:CKH917585 CUB917584:CUD917585 DDX917584:DDZ917585 DNT917584:DNV917585 DXP917584:DXR917585 EHL917584:EHN917585 ERH917584:ERJ917585 FBD917584:FBF917585 FKZ917584:FLB917585 FUV917584:FUX917585 GER917584:GET917585 GON917584:GOP917585 GYJ917584:GYL917585 HIF917584:HIH917585 HSB917584:HSD917585 IBX917584:IBZ917585 ILT917584:ILV917585 IVP917584:IVR917585 JFL917584:JFN917585 JPH917584:JPJ917585 JZD917584:JZF917585 KIZ917584:KJB917585 KSV917584:KSX917585 LCR917584:LCT917585 LMN917584:LMP917585 LWJ917584:LWL917585 MGF917584:MGH917585 MQB917584:MQD917585 MZX917584:MZZ917585 NJT917584:NJV917585 NTP917584:NTR917585 ODL917584:ODN917585 ONH917584:ONJ917585 OXD917584:OXF917585 PGZ917584:PHB917585 PQV917584:PQX917585 QAR917584:QAT917585 QKN917584:QKP917585 QUJ917584:QUL917585 REF917584:REH917585 ROB917584:ROD917585 RXX917584:RXZ917585 SHT917584:SHV917585 SRP917584:SRR917585 TBL917584:TBN917585 TLH917584:TLJ917585 TVD917584:TVF917585 UEZ917584:UFB917585 UOV917584:UOX917585 UYR917584:UYT917585 VIN917584:VIP917585 VSJ917584:VSL917585 WCF917584:WCH917585 WMB917584:WMD917585 WVX917584:WVZ917585 P983120:R983121 JL983120:JN983121 TH983120:TJ983121 ADD983120:ADF983121 AMZ983120:ANB983121 AWV983120:AWX983121 BGR983120:BGT983121 BQN983120:BQP983121 CAJ983120:CAL983121 CKF983120:CKH983121 CUB983120:CUD983121 DDX983120:DDZ983121 DNT983120:DNV983121 DXP983120:DXR983121 EHL983120:EHN983121 ERH983120:ERJ983121 FBD983120:FBF983121 FKZ983120:FLB983121 FUV983120:FUX983121 GER983120:GET983121 GON983120:GOP983121 GYJ983120:GYL983121 HIF983120:HIH983121 HSB983120:HSD983121 IBX983120:IBZ983121 ILT983120:ILV983121 IVP983120:IVR983121 JFL983120:JFN983121 JPH983120:JPJ983121 JZD983120:JZF983121 KIZ983120:KJB983121 KSV983120:KSX983121 LCR983120:LCT983121 LMN983120:LMP983121 LWJ983120:LWL983121 MGF983120:MGH983121 MQB983120:MQD983121 MZX983120:MZZ983121 NJT983120:NJV983121 NTP983120:NTR983121 ODL983120:ODN983121 ONH983120:ONJ983121 OXD983120:OXF983121 PGZ983120:PHB983121 PQV983120:PQX983121 QAR983120:QAT983121 QKN983120:QKP983121 QUJ983120:QUL983121 REF983120:REH983121 ROB983120:ROD983121 RXX983120:RXZ983121 SHT983120:SHV983121 SRP983120:SRR983121 TBL983120:TBN983121 TLH983120:TLJ983121 TVD983120:TVF983121 UEZ983120:UFB983121 UOV983120:UOX983121 UYR983120:UYT983121 VIN983120:VIP983121 VSJ983120:VSL983121 WCF983120:WCH983121 WMB983120:WMD983121 WVX983120:WVZ983121 JO97:JU99 TK97:TQ99 ADG97:ADM99 ANC97:ANI99 AWY97:AXE99 BGU97:BHA99 BQQ97:BQW99 CAM97:CAS99 CKI97:CKO99 CUE97:CUK99 DEA97:DEG99 DNW97:DOC99 DXS97:DXY99 EHO97:EHU99 ERK97:ERQ99 FBG97:FBM99 FLC97:FLI99 FUY97:FVE99 GEU97:GFA99 GOQ97:GOW99 GYM97:GYS99 HII97:HIO99 HSE97:HSK99 ICA97:ICG99 ILW97:IMC99 IVS97:IVY99 JFO97:JFU99 JPK97:JPQ99 JZG97:JZM99 KJC97:KJI99 KSY97:KTE99 LCU97:LDA99 LMQ97:LMW99 LWM97:LWS99 MGI97:MGO99 MQE97:MQK99 NAA97:NAG99 NJW97:NKC99 NTS97:NTY99 ODO97:ODU99 ONK97:ONQ99 OXG97:OXM99 PHC97:PHI99 PQY97:PRE99 QAU97:QBA99 QKQ97:QKW99 QUM97:QUS99 REI97:REO99 ROE97:ROK99 RYA97:RYG99 SHW97:SIC99 SRS97:SRY99 TBO97:TBU99 TLK97:TLQ99 TVG97:TVM99 UFC97:UFI99 UOY97:UPE99 UYU97:UZA99 VIQ97:VIW99 VSM97:VSS99 WCI97:WCO99 WME97:WMK99 WWA97:WWG99 S65635:Y65636 JO65635:JU65636 TK65635:TQ65636 ADG65635:ADM65636 ANC65635:ANI65636 AWY65635:AXE65636 BGU65635:BHA65636 BQQ65635:BQW65636 CAM65635:CAS65636 CKI65635:CKO65636 CUE65635:CUK65636 DEA65635:DEG65636 DNW65635:DOC65636 DXS65635:DXY65636 EHO65635:EHU65636 ERK65635:ERQ65636 FBG65635:FBM65636 FLC65635:FLI65636 FUY65635:FVE65636 GEU65635:GFA65636 GOQ65635:GOW65636 GYM65635:GYS65636 HII65635:HIO65636 HSE65635:HSK65636 ICA65635:ICG65636 ILW65635:IMC65636 IVS65635:IVY65636 JFO65635:JFU65636 JPK65635:JPQ65636 JZG65635:JZM65636 KJC65635:KJI65636 KSY65635:KTE65636 LCU65635:LDA65636 LMQ65635:LMW65636 LWM65635:LWS65636 MGI65635:MGO65636 MQE65635:MQK65636 NAA65635:NAG65636 NJW65635:NKC65636 NTS65635:NTY65636 ODO65635:ODU65636 ONK65635:ONQ65636 OXG65635:OXM65636 PHC65635:PHI65636 PQY65635:PRE65636 QAU65635:QBA65636 QKQ65635:QKW65636 QUM65635:QUS65636 REI65635:REO65636 ROE65635:ROK65636 RYA65635:RYG65636 SHW65635:SIC65636 SRS65635:SRY65636 TBO65635:TBU65636 TLK65635:TLQ65636 TVG65635:TVM65636 UFC65635:UFI65636 UOY65635:UPE65636 UYU65635:UZA65636 VIQ65635:VIW65636 VSM65635:VSS65636 WCI65635:WCO65636 WME65635:WMK65636 WWA65635:WWG65636 S131171:Y131172 JO131171:JU131172 TK131171:TQ131172 ADG131171:ADM131172 ANC131171:ANI131172 AWY131171:AXE131172 BGU131171:BHA131172 BQQ131171:BQW131172 CAM131171:CAS131172 CKI131171:CKO131172 CUE131171:CUK131172 DEA131171:DEG131172 DNW131171:DOC131172 DXS131171:DXY131172 EHO131171:EHU131172 ERK131171:ERQ131172 FBG131171:FBM131172 FLC131171:FLI131172 FUY131171:FVE131172 GEU131171:GFA131172 GOQ131171:GOW131172 GYM131171:GYS131172 HII131171:HIO131172 HSE131171:HSK131172 ICA131171:ICG131172 ILW131171:IMC131172 IVS131171:IVY131172 JFO131171:JFU131172 JPK131171:JPQ131172 JZG131171:JZM131172 KJC131171:KJI131172 KSY131171:KTE131172 LCU131171:LDA131172 LMQ131171:LMW131172 LWM131171:LWS131172 MGI131171:MGO131172 MQE131171:MQK131172 NAA131171:NAG131172 NJW131171:NKC131172 NTS131171:NTY131172 ODO131171:ODU131172 ONK131171:ONQ131172 OXG131171:OXM131172 PHC131171:PHI131172 PQY131171:PRE131172 QAU131171:QBA131172 QKQ131171:QKW131172 QUM131171:QUS131172 REI131171:REO131172 ROE131171:ROK131172 RYA131171:RYG131172 SHW131171:SIC131172 SRS131171:SRY131172 TBO131171:TBU131172 TLK131171:TLQ131172 TVG131171:TVM131172 UFC131171:UFI131172 UOY131171:UPE131172 UYU131171:UZA131172 VIQ131171:VIW131172 VSM131171:VSS131172 WCI131171:WCO131172 WME131171:WMK131172 WWA131171:WWG131172 S196707:Y196708 JO196707:JU196708 TK196707:TQ196708 ADG196707:ADM196708 ANC196707:ANI196708 AWY196707:AXE196708 BGU196707:BHA196708 BQQ196707:BQW196708 CAM196707:CAS196708 CKI196707:CKO196708 CUE196707:CUK196708 DEA196707:DEG196708 DNW196707:DOC196708 DXS196707:DXY196708 EHO196707:EHU196708 ERK196707:ERQ196708 FBG196707:FBM196708 FLC196707:FLI196708 FUY196707:FVE196708 GEU196707:GFA196708 GOQ196707:GOW196708 GYM196707:GYS196708 HII196707:HIO196708 HSE196707:HSK196708 ICA196707:ICG196708 ILW196707:IMC196708 IVS196707:IVY196708 JFO196707:JFU196708 JPK196707:JPQ196708 JZG196707:JZM196708 KJC196707:KJI196708 KSY196707:KTE196708 LCU196707:LDA196708 LMQ196707:LMW196708 LWM196707:LWS196708 MGI196707:MGO196708 MQE196707:MQK196708 NAA196707:NAG196708 NJW196707:NKC196708 NTS196707:NTY196708 ODO196707:ODU196708 ONK196707:ONQ196708 OXG196707:OXM196708 PHC196707:PHI196708 PQY196707:PRE196708 QAU196707:QBA196708 QKQ196707:QKW196708 QUM196707:QUS196708 REI196707:REO196708 ROE196707:ROK196708 RYA196707:RYG196708 SHW196707:SIC196708 SRS196707:SRY196708 TBO196707:TBU196708 TLK196707:TLQ196708 TVG196707:TVM196708 UFC196707:UFI196708 UOY196707:UPE196708 UYU196707:UZA196708 VIQ196707:VIW196708 VSM196707:VSS196708 WCI196707:WCO196708 WME196707:WMK196708 WWA196707:WWG196708 S262243:Y262244 JO262243:JU262244 TK262243:TQ262244 ADG262243:ADM262244 ANC262243:ANI262244 AWY262243:AXE262244 BGU262243:BHA262244 BQQ262243:BQW262244 CAM262243:CAS262244 CKI262243:CKO262244 CUE262243:CUK262244 DEA262243:DEG262244 DNW262243:DOC262244 DXS262243:DXY262244 EHO262243:EHU262244 ERK262243:ERQ262244 FBG262243:FBM262244 FLC262243:FLI262244 FUY262243:FVE262244 GEU262243:GFA262244 GOQ262243:GOW262244 GYM262243:GYS262244 HII262243:HIO262244 HSE262243:HSK262244 ICA262243:ICG262244 ILW262243:IMC262244 IVS262243:IVY262244 JFO262243:JFU262244 JPK262243:JPQ262244 JZG262243:JZM262244 KJC262243:KJI262244 KSY262243:KTE262244 LCU262243:LDA262244 LMQ262243:LMW262244 LWM262243:LWS262244 MGI262243:MGO262244 MQE262243:MQK262244 NAA262243:NAG262244 NJW262243:NKC262244 NTS262243:NTY262244 ODO262243:ODU262244 ONK262243:ONQ262244 OXG262243:OXM262244 PHC262243:PHI262244 PQY262243:PRE262244 QAU262243:QBA262244 QKQ262243:QKW262244 QUM262243:QUS262244 REI262243:REO262244 ROE262243:ROK262244 RYA262243:RYG262244 SHW262243:SIC262244 SRS262243:SRY262244 TBO262243:TBU262244 TLK262243:TLQ262244 TVG262243:TVM262244 UFC262243:UFI262244 UOY262243:UPE262244 UYU262243:UZA262244 VIQ262243:VIW262244 VSM262243:VSS262244 WCI262243:WCO262244 WME262243:WMK262244 WWA262243:WWG262244 S327779:Y327780 JO327779:JU327780 TK327779:TQ327780 ADG327779:ADM327780 ANC327779:ANI327780 AWY327779:AXE327780 BGU327779:BHA327780 BQQ327779:BQW327780 CAM327779:CAS327780 CKI327779:CKO327780 CUE327779:CUK327780 DEA327779:DEG327780 DNW327779:DOC327780 DXS327779:DXY327780 EHO327779:EHU327780 ERK327779:ERQ327780 FBG327779:FBM327780 FLC327779:FLI327780 FUY327779:FVE327780 GEU327779:GFA327780 GOQ327779:GOW327780 GYM327779:GYS327780 HII327779:HIO327780 HSE327779:HSK327780 ICA327779:ICG327780 ILW327779:IMC327780 IVS327779:IVY327780 JFO327779:JFU327780 JPK327779:JPQ327780 JZG327779:JZM327780 KJC327779:KJI327780 KSY327779:KTE327780 LCU327779:LDA327780 LMQ327779:LMW327780 LWM327779:LWS327780 MGI327779:MGO327780 MQE327779:MQK327780 NAA327779:NAG327780 NJW327779:NKC327780 NTS327779:NTY327780 ODO327779:ODU327780 ONK327779:ONQ327780 OXG327779:OXM327780 PHC327779:PHI327780 PQY327779:PRE327780 QAU327779:QBA327780 QKQ327779:QKW327780 QUM327779:QUS327780 REI327779:REO327780 ROE327779:ROK327780 RYA327779:RYG327780 SHW327779:SIC327780 SRS327779:SRY327780 TBO327779:TBU327780 TLK327779:TLQ327780 TVG327779:TVM327780 UFC327779:UFI327780 UOY327779:UPE327780 UYU327779:UZA327780 VIQ327779:VIW327780 VSM327779:VSS327780 WCI327779:WCO327780 WME327779:WMK327780 WWA327779:WWG327780 S393315:Y393316 JO393315:JU393316 TK393315:TQ393316 ADG393315:ADM393316 ANC393315:ANI393316 AWY393315:AXE393316 BGU393315:BHA393316 BQQ393315:BQW393316 CAM393315:CAS393316 CKI393315:CKO393316 CUE393315:CUK393316 DEA393315:DEG393316 DNW393315:DOC393316 DXS393315:DXY393316 EHO393315:EHU393316 ERK393315:ERQ393316 FBG393315:FBM393316 FLC393315:FLI393316 FUY393315:FVE393316 GEU393315:GFA393316 GOQ393315:GOW393316 GYM393315:GYS393316 HII393315:HIO393316 HSE393315:HSK393316 ICA393315:ICG393316 ILW393315:IMC393316 IVS393315:IVY393316 JFO393315:JFU393316 JPK393315:JPQ393316 JZG393315:JZM393316 KJC393315:KJI393316 KSY393315:KTE393316 LCU393315:LDA393316 LMQ393315:LMW393316 LWM393315:LWS393316 MGI393315:MGO393316 MQE393315:MQK393316 NAA393315:NAG393316 NJW393315:NKC393316 NTS393315:NTY393316 ODO393315:ODU393316 ONK393315:ONQ393316 OXG393315:OXM393316 PHC393315:PHI393316 PQY393315:PRE393316 QAU393315:QBA393316 QKQ393315:QKW393316 QUM393315:QUS393316 REI393315:REO393316 ROE393315:ROK393316 RYA393315:RYG393316 SHW393315:SIC393316 SRS393315:SRY393316 TBO393315:TBU393316 TLK393315:TLQ393316 TVG393315:TVM393316 UFC393315:UFI393316 UOY393315:UPE393316 UYU393315:UZA393316 VIQ393315:VIW393316 VSM393315:VSS393316 WCI393315:WCO393316 WME393315:WMK393316 WWA393315:WWG393316 S458851:Y458852 JO458851:JU458852 TK458851:TQ458852 ADG458851:ADM458852 ANC458851:ANI458852 AWY458851:AXE458852 BGU458851:BHA458852 BQQ458851:BQW458852 CAM458851:CAS458852 CKI458851:CKO458852 CUE458851:CUK458852 DEA458851:DEG458852 DNW458851:DOC458852 DXS458851:DXY458852 EHO458851:EHU458852 ERK458851:ERQ458852 FBG458851:FBM458852 FLC458851:FLI458852 FUY458851:FVE458852 GEU458851:GFA458852 GOQ458851:GOW458852 GYM458851:GYS458852 HII458851:HIO458852 HSE458851:HSK458852 ICA458851:ICG458852 ILW458851:IMC458852 IVS458851:IVY458852 JFO458851:JFU458852 JPK458851:JPQ458852 JZG458851:JZM458852 KJC458851:KJI458852 KSY458851:KTE458852 LCU458851:LDA458852 LMQ458851:LMW458852 LWM458851:LWS458852 MGI458851:MGO458852 MQE458851:MQK458852 NAA458851:NAG458852 NJW458851:NKC458852 NTS458851:NTY458852 ODO458851:ODU458852 ONK458851:ONQ458852 OXG458851:OXM458852 PHC458851:PHI458852 PQY458851:PRE458852 QAU458851:QBA458852 QKQ458851:QKW458852 QUM458851:QUS458852 REI458851:REO458852 ROE458851:ROK458852 RYA458851:RYG458852 SHW458851:SIC458852 SRS458851:SRY458852 TBO458851:TBU458852 TLK458851:TLQ458852 TVG458851:TVM458852 UFC458851:UFI458852 UOY458851:UPE458852 UYU458851:UZA458852 VIQ458851:VIW458852 VSM458851:VSS458852 WCI458851:WCO458852 WME458851:WMK458852 WWA458851:WWG458852 S524387:Y524388 JO524387:JU524388 TK524387:TQ524388 ADG524387:ADM524388 ANC524387:ANI524388 AWY524387:AXE524388 BGU524387:BHA524388 BQQ524387:BQW524388 CAM524387:CAS524388 CKI524387:CKO524388 CUE524387:CUK524388 DEA524387:DEG524388 DNW524387:DOC524388 DXS524387:DXY524388 EHO524387:EHU524388 ERK524387:ERQ524388 FBG524387:FBM524388 FLC524387:FLI524388 FUY524387:FVE524388 GEU524387:GFA524388 GOQ524387:GOW524388 GYM524387:GYS524388 HII524387:HIO524388 HSE524387:HSK524388 ICA524387:ICG524388 ILW524387:IMC524388 IVS524387:IVY524388 JFO524387:JFU524388 JPK524387:JPQ524388 JZG524387:JZM524388 KJC524387:KJI524388 KSY524387:KTE524388 LCU524387:LDA524388 LMQ524387:LMW524388 LWM524387:LWS524388 MGI524387:MGO524388 MQE524387:MQK524388 NAA524387:NAG524388 NJW524387:NKC524388 NTS524387:NTY524388 ODO524387:ODU524388 ONK524387:ONQ524388 OXG524387:OXM524388 PHC524387:PHI524388 PQY524387:PRE524388 QAU524387:QBA524388 QKQ524387:QKW524388 QUM524387:QUS524388 REI524387:REO524388 ROE524387:ROK524388 RYA524387:RYG524388 SHW524387:SIC524388 SRS524387:SRY524388 TBO524387:TBU524388 TLK524387:TLQ524388 TVG524387:TVM524388 UFC524387:UFI524388 UOY524387:UPE524388 UYU524387:UZA524388 VIQ524387:VIW524388 VSM524387:VSS524388 WCI524387:WCO524388 WME524387:WMK524388 WWA524387:WWG524388 S589923:Y589924 JO589923:JU589924 TK589923:TQ589924 ADG589923:ADM589924 ANC589923:ANI589924 AWY589923:AXE589924 BGU589923:BHA589924 BQQ589923:BQW589924 CAM589923:CAS589924 CKI589923:CKO589924 CUE589923:CUK589924 DEA589923:DEG589924 DNW589923:DOC589924 DXS589923:DXY589924 EHO589923:EHU589924 ERK589923:ERQ589924 FBG589923:FBM589924 FLC589923:FLI589924 FUY589923:FVE589924 GEU589923:GFA589924 GOQ589923:GOW589924 GYM589923:GYS589924 HII589923:HIO589924 HSE589923:HSK589924 ICA589923:ICG589924 ILW589923:IMC589924 IVS589923:IVY589924 JFO589923:JFU589924 JPK589923:JPQ589924 JZG589923:JZM589924 KJC589923:KJI589924 KSY589923:KTE589924 LCU589923:LDA589924 LMQ589923:LMW589924 LWM589923:LWS589924 MGI589923:MGO589924 MQE589923:MQK589924 NAA589923:NAG589924 NJW589923:NKC589924 NTS589923:NTY589924 ODO589923:ODU589924 ONK589923:ONQ589924 OXG589923:OXM589924 PHC589923:PHI589924 PQY589923:PRE589924 QAU589923:QBA589924 QKQ589923:QKW589924 QUM589923:QUS589924 REI589923:REO589924 ROE589923:ROK589924 RYA589923:RYG589924 SHW589923:SIC589924 SRS589923:SRY589924 TBO589923:TBU589924 TLK589923:TLQ589924 TVG589923:TVM589924 UFC589923:UFI589924 UOY589923:UPE589924 UYU589923:UZA589924 VIQ589923:VIW589924 VSM589923:VSS589924 WCI589923:WCO589924 WME589923:WMK589924 WWA589923:WWG589924 S655459:Y655460 JO655459:JU655460 TK655459:TQ655460 ADG655459:ADM655460 ANC655459:ANI655460 AWY655459:AXE655460 BGU655459:BHA655460 BQQ655459:BQW655460 CAM655459:CAS655460 CKI655459:CKO655460 CUE655459:CUK655460 DEA655459:DEG655460 DNW655459:DOC655460 DXS655459:DXY655460 EHO655459:EHU655460 ERK655459:ERQ655460 FBG655459:FBM655460 FLC655459:FLI655460 FUY655459:FVE655460 GEU655459:GFA655460 GOQ655459:GOW655460 GYM655459:GYS655460 HII655459:HIO655460 HSE655459:HSK655460 ICA655459:ICG655460 ILW655459:IMC655460 IVS655459:IVY655460 JFO655459:JFU655460 JPK655459:JPQ655460 JZG655459:JZM655460 KJC655459:KJI655460 KSY655459:KTE655460 LCU655459:LDA655460 LMQ655459:LMW655460 LWM655459:LWS655460 MGI655459:MGO655460 MQE655459:MQK655460 NAA655459:NAG655460 NJW655459:NKC655460 NTS655459:NTY655460 ODO655459:ODU655460 ONK655459:ONQ655460 OXG655459:OXM655460 PHC655459:PHI655460 PQY655459:PRE655460 QAU655459:QBA655460 QKQ655459:QKW655460 QUM655459:QUS655460 REI655459:REO655460 ROE655459:ROK655460 RYA655459:RYG655460 SHW655459:SIC655460 SRS655459:SRY655460 TBO655459:TBU655460 TLK655459:TLQ655460 TVG655459:TVM655460 UFC655459:UFI655460 UOY655459:UPE655460 UYU655459:UZA655460 VIQ655459:VIW655460 VSM655459:VSS655460 WCI655459:WCO655460 WME655459:WMK655460 WWA655459:WWG655460 S720995:Y720996 JO720995:JU720996 TK720995:TQ720996 ADG720995:ADM720996 ANC720995:ANI720996 AWY720995:AXE720996 BGU720995:BHA720996 BQQ720995:BQW720996 CAM720995:CAS720996 CKI720995:CKO720996 CUE720995:CUK720996 DEA720995:DEG720996 DNW720995:DOC720996 DXS720995:DXY720996 EHO720995:EHU720996 ERK720995:ERQ720996 FBG720995:FBM720996 FLC720995:FLI720996 FUY720995:FVE720996 GEU720995:GFA720996 GOQ720995:GOW720996 GYM720995:GYS720996 HII720995:HIO720996 HSE720995:HSK720996 ICA720995:ICG720996 ILW720995:IMC720996 IVS720995:IVY720996 JFO720995:JFU720996 JPK720995:JPQ720996 JZG720995:JZM720996 KJC720995:KJI720996 KSY720995:KTE720996 LCU720995:LDA720996 LMQ720995:LMW720996 LWM720995:LWS720996 MGI720995:MGO720996 MQE720995:MQK720996 NAA720995:NAG720996 NJW720995:NKC720996 NTS720995:NTY720996 ODO720995:ODU720996 ONK720995:ONQ720996 OXG720995:OXM720996 PHC720995:PHI720996 PQY720995:PRE720996 QAU720995:QBA720996 QKQ720995:QKW720996 QUM720995:QUS720996 REI720995:REO720996 ROE720995:ROK720996 RYA720995:RYG720996 SHW720995:SIC720996 SRS720995:SRY720996 TBO720995:TBU720996 TLK720995:TLQ720996 TVG720995:TVM720996 UFC720995:UFI720996 UOY720995:UPE720996 UYU720995:UZA720996 VIQ720995:VIW720996 VSM720995:VSS720996 WCI720995:WCO720996 WME720995:WMK720996 WWA720995:WWG720996 S786531:Y786532 JO786531:JU786532 TK786531:TQ786532 ADG786531:ADM786532 ANC786531:ANI786532 AWY786531:AXE786532 BGU786531:BHA786532 BQQ786531:BQW786532 CAM786531:CAS786532 CKI786531:CKO786532 CUE786531:CUK786532 DEA786531:DEG786532 DNW786531:DOC786532 DXS786531:DXY786532 EHO786531:EHU786532 ERK786531:ERQ786532 FBG786531:FBM786532 FLC786531:FLI786532 FUY786531:FVE786532 GEU786531:GFA786532 GOQ786531:GOW786532 GYM786531:GYS786532 HII786531:HIO786532 HSE786531:HSK786532 ICA786531:ICG786532 ILW786531:IMC786532 IVS786531:IVY786532 JFO786531:JFU786532 JPK786531:JPQ786532 JZG786531:JZM786532 KJC786531:KJI786532 KSY786531:KTE786532 LCU786531:LDA786532 LMQ786531:LMW786532 LWM786531:LWS786532 MGI786531:MGO786532 MQE786531:MQK786532 NAA786531:NAG786532 NJW786531:NKC786532 NTS786531:NTY786532 ODO786531:ODU786532 ONK786531:ONQ786532 OXG786531:OXM786532 PHC786531:PHI786532 PQY786531:PRE786532 QAU786531:QBA786532 QKQ786531:QKW786532 QUM786531:QUS786532 REI786531:REO786532 ROE786531:ROK786532 RYA786531:RYG786532 SHW786531:SIC786532 SRS786531:SRY786532 TBO786531:TBU786532 TLK786531:TLQ786532 TVG786531:TVM786532 UFC786531:UFI786532 UOY786531:UPE786532 UYU786531:UZA786532 VIQ786531:VIW786532 VSM786531:VSS786532 WCI786531:WCO786532 WME786531:WMK786532 WWA786531:WWG786532 S852067:Y852068 JO852067:JU852068 TK852067:TQ852068 ADG852067:ADM852068 ANC852067:ANI852068 AWY852067:AXE852068 BGU852067:BHA852068 BQQ852067:BQW852068 CAM852067:CAS852068 CKI852067:CKO852068 CUE852067:CUK852068 DEA852067:DEG852068 DNW852067:DOC852068 DXS852067:DXY852068 EHO852067:EHU852068 ERK852067:ERQ852068 FBG852067:FBM852068 FLC852067:FLI852068 FUY852067:FVE852068 GEU852067:GFA852068 GOQ852067:GOW852068 GYM852067:GYS852068 HII852067:HIO852068 HSE852067:HSK852068 ICA852067:ICG852068 ILW852067:IMC852068 IVS852067:IVY852068 JFO852067:JFU852068 JPK852067:JPQ852068 JZG852067:JZM852068 KJC852067:KJI852068 KSY852067:KTE852068 LCU852067:LDA852068 LMQ852067:LMW852068 LWM852067:LWS852068 MGI852067:MGO852068 MQE852067:MQK852068 NAA852067:NAG852068 NJW852067:NKC852068 NTS852067:NTY852068 ODO852067:ODU852068 ONK852067:ONQ852068 OXG852067:OXM852068 PHC852067:PHI852068 PQY852067:PRE852068 QAU852067:QBA852068 QKQ852067:QKW852068 QUM852067:QUS852068 REI852067:REO852068 ROE852067:ROK852068 RYA852067:RYG852068 SHW852067:SIC852068 SRS852067:SRY852068 TBO852067:TBU852068 TLK852067:TLQ852068 TVG852067:TVM852068 UFC852067:UFI852068 UOY852067:UPE852068 UYU852067:UZA852068 VIQ852067:VIW852068 VSM852067:VSS852068 WCI852067:WCO852068 WME852067:WMK852068 WWA852067:WWG852068 S917603:Y917604 JO917603:JU917604 TK917603:TQ917604 ADG917603:ADM917604 ANC917603:ANI917604 AWY917603:AXE917604 BGU917603:BHA917604 BQQ917603:BQW917604 CAM917603:CAS917604 CKI917603:CKO917604 CUE917603:CUK917604 DEA917603:DEG917604 DNW917603:DOC917604 DXS917603:DXY917604 EHO917603:EHU917604 ERK917603:ERQ917604 FBG917603:FBM917604 FLC917603:FLI917604 FUY917603:FVE917604 GEU917603:GFA917604 GOQ917603:GOW917604 GYM917603:GYS917604 HII917603:HIO917604 HSE917603:HSK917604 ICA917603:ICG917604 ILW917603:IMC917604 IVS917603:IVY917604 JFO917603:JFU917604 JPK917603:JPQ917604 JZG917603:JZM917604 KJC917603:KJI917604 KSY917603:KTE917604 LCU917603:LDA917604 LMQ917603:LMW917604 LWM917603:LWS917604 MGI917603:MGO917604 MQE917603:MQK917604 NAA917603:NAG917604 NJW917603:NKC917604 NTS917603:NTY917604 ODO917603:ODU917604 ONK917603:ONQ917604 OXG917603:OXM917604 PHC917603:PHI917604 PQY917603:PRE917604 QAU917603:QBA917604 QKQ917603:QKW917604 QUM917603:QUS917604 REI917603:REO917604 ROE917603:ROK917604 RYA917603:RYG917604 SHW917603:SIC917604 SRS917603:SRY917604 TBO917603:TBU917604 TLK917603:TLQ917604 TVG917603:TVM917604 UFC917603:UFI917604 UOY917603:UPE917604 UYU917603:UZA917604 VIQ917603:VIW917604 VSM917603:VSS917604 WCI917603:WCO917604 WME917603:WMK917604 WWA917603:WWG917604 S983139:Y983140 JO983139:JU983140 TK983139:TQ983140 ADG983139:ADM983140 ANC983139:ANI983140 AWY983139:AXE983140 BGU983139:BHA983140 BQQ983139:BQW983140 CAM983139:CAS983140 CKI983139:CKO983140 CUE983139:CUK983140 DEA983139:DEG983140 DNW983139:DOC983140 DXS983139:DXY983140 EHO983139:EHU983140 ERK983139:ERQ983140 FBG983139:FBM983140 FLC983139:FLI983140 FUY983139:FVE983140 GEU983139:GFA983140 GOQ983139:GOW983140 GYM983139:GYS983140 HII983139:HIO983140 HSE983139:HSK983140 ICA983139:ICG983140 ILW983139:IMC983140 IVS983139:IVY983140 JFO983139:JFU983140 JPK983139:JPQ983140 JZG983139:JZM983140 KJC983139:KJI983140 KSY983139:KTE983140 LCU983139:LDA983140 LMQ983139:LMW983140 LWM983139:LWS983140 MGI983139:MGO983140 MQE983139:MQK983140 NAA983139:NAG983140 NJW983139:NKC983140 NTS983139:NTY983140 ODO983139:ODU983140 ONK983139:ONQ983140 OXG983139:OXM983140 PHC983139:PHI983140 PQY983139:PRE983140 QAU983139:QBA983140 QKQ983139:QKW983140 QUM983139:QUS983140 REI983139:REO983140 ROE983139:ROK983140 RYA983139:RYG983140 SHW983139:SIC983140 SRS983139:SRY983140 TBO983139:TBU983140 TLK983139:TLQ983140 TVG983139:TVM983140 UFC983139:UFI983140 UOY983139:UPE983140 UYU983139:UZA983140 VIQ983139:VIW983140 VSM983139:VSS983140 WCI983139:WCO983140 WME983139:WMK983140 WWA983139:WWG983140 WVL80:WVN81 WLP80:WLR81 WBT80:WBV81 VRX80:VRZ81 VIB80:VID81 UYF80:UYH81 UOJ80:UOL81 UEN80:UEP81 TUR80:TUT81 TKV80:TKX81 TAZ80:TBB81 SRD80:SRF81 SHH80:SHJ81 RXL80:RXN81 RNP80:RNR81 RDT80:RDV81 QTX80:QTZ81 QKB80:QKD81 QAF80:QAH81 PQJ80:PQL81 PGN80:PGP81 OWR80:OWT81 OMV80:OMX81 OCZ80:ODB81 NTD80:NTF81 NJH80:NJJ81 MZL80:MZN81 MPP80:MPR81 MFT80:MFV81 LVX80:LVZ81 LMB80:LMD81 LCF80:LCH81 KSJ80:KSL81 KIN80:KIP81 JYR80:JYT81 JOV80:JOX81 JEZ80:JFB81 IVD80:IVF81 ILH80:ILJ81 IBL80:IBN81 HRP80:HRR81 HHT80:HHV81 GXX80:GXZ81 GOB80:GOD81 GEF80:GEH81 FUJ80:FUL81 FKN80:FKP81 FAR80:FAT81 EQV80:EQX81 EGZ80:EHB81 DXD80:DXF81 DNH80:DNJ81 DDL80:DDN81 CTP80:CTR81 CJT80:CJV81 BZX80:BZZ81 BQB80:BQD81 BGF80:BGH81 AWJ80:AWL81 AMN80:AMP81 ACR80:ACT81 SV80:SX81 IZ80:JB81 D80 WVW80:WVW81 WMA80:WMA81 WCE80:WCE81 VSI80:VSI81 VIM80:VIM81 UYQ80:UYQ81 UOU80:UOU81 UEY80:UEY81 TVC80:TVC81 TLG80:TLG81 TBK80:TBK81 SRO80:SRO81 SHS80:SHS81 RXW80:RXW81 ROA80:ROA81 REE80:REE81 QUI80:QUI81 QKM80:QKM81 QAQ80:QAQ81 PQU80:PQU81 PGY80:PGY81 OXC80:OXC81 ONG80:ONG81 ODK80:ODK81 NTO80:NTO81 NJS80:NJS81 MZW80:MZW81 MQA80:MQA81 MGE80:MGE81 LWI80:LWI81 LMM80:LMM81 LCQ80:LCQ81 KSU80:KSU81 KIY80:KIY81 JZC80:JZC81 JPG80:JPG81 JFK80:JFK81 IVO80:IVO81 ILS80:ILS81 IBW80:IBW81 HSA80:HSA81 HIE80:HIE81 GYI80:GYI81 GOM80:GOM81 GEQ80:GEQ81 FUU80:FUU81 FKY80:FKY81 FBC80:FBC81 ERG80:ERG81 EHK80:EHK81 DXO80:DXO81 DNS80:DNS81 DDW80:DDW81 CUA80:CUA81 CKE80:CKE81 CAI80:CAI81 BQM80:BQM81 BGQ80:BGQ81 AWU80:AWU81 AMY80:AMY81 ADC80:ADC81 G87 G89 G91 G93</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7029F-E01B-4786-A63C-A8795795FEDC}">
  <sheetPr codeName="Sheet20">
    <tabColor rgb="FFFFE699"/>
    <pageSetUpPr fitToPage="1"/>
  </sheetPr>
  <dimension ref="A1:BX370"/>
  <sheetViews>
    <sheetView showGridLines="0" showZeros="0" tabSelected="1" showRuler="0" zoomScaleNormal="100" zoomScaleSheetLayoutView="130" workbookViewId="0">
      <selection activeCell="AT21" sqref="AT21"/>
    </sheetView>
  </sheetViews>
  <sheetFormatPr defaultColWidth="9.15234375" defaultRowHeight="16.5" customHeight="1" outlineLevelCol="1" x14ac:dyDescent="0.4"/>
  <cols>
    <col min="1" max="38" width="3.3046875" style="434" customWidth="1"/>
    <col min="39" max="39" width="5.3046875" style="472" customWidth="1"/>
    <col min="40" max="41" width="5.3046875" style="472" customWidth="1" outlineLevel="1"/>
    <col min="42" max="50" width="9.15234375" style="472" customWidth="1" outlineLevel="1"/>
    <col min="51" max="51" width="9.15234375" style="472"/>
    <col min="52" max="52" width="15.84375" style="472" customWidth="1"/>
    <col min="53" max="53" width="52.3828125" style="472" customWidth="1"/>
    <col min="54" max="54" width="28.15234375" style="472" customWidth="1"/>
    <col min="55" max="76" width="9.15234375" style="472"/>
    <col min="77" max="16384" width="9.15234375" style="434"/>
  </cols>
  <sheetData>
    <row r="1" spans="1:55" ht="16.2" customHeight="1" x14ac:dyDescent="0.4">
      <c r="A1" s="433"/>
      <c r="B1" s="433"/>
      <c r="C1" s="433"/>
      <c r="D1" s="433"/>
      <c r="E1" s="433"/>
      <c r="F1" s="433"/>
      <c r="G1" s="1884" t="s">
        <v>2259</v>
      </c>
      <c r="H1" s="1884"/>
      <c r="I1" s="1884"/>
      <c r="J1" s="1884"/>
      <c r="K1" s="1884"/>
      <c r="L1" s="1884"/>
      <c r="M1" s="433"/>
      <c r="N1" s="5603" t="s">
        <v>0</v>
      </c>
      <c r="O1" s="5603"/>
      <c r="P1" s="5603"/>
      <c r="Q1" s="5603"/>
      <c r="R1" s="5604">
        <v>46084</v>
      </c>
      <c r="S1" s="5604"/>
      <c r="T1" s="5604"/>
      <c r="U1" s="433"/>
      <c r="V1" s="433"/>
      <c r="W1" s="433"/>
      <c r="X1" s="433"/>
      <c r="Y1" s="433"/>
      <c r="Z1" s="433"/>
      <c r="AA1" s="433"/>
      <c r="AB1" s="433"/>
      <c r="AC1" s="433"/>
      <c r="AD1" s="433"/>
      <c r="AE1" s="433"/>
      <c r="AF1" s="433"/>
      <c r="AG1" s="433"/>
      <c r="AH1" s="433"/>
      <c r="AI1" s="433"/>
      <c r="AJ1" s="433"/>
      <c r="AK1" s="433"/>
      <c r="AL1" s="433"/>
      <c r="AZ1" s="618"/>
      <c r="BA1" s="619" t="s">
        <v>292</v>
      </c>
      <c r="BB1" s="636"/>
    </row>
    <row r="2" spans="1:55" ht="16.2" customHeight="1" x14ac:dyDescent="0.4">
      <c r="A2" s="435"/>
      <c r="B2" s="441"/>
      <c r="C2" s="442"/>
      <c r="D2" s="443"/>
      <c r="E2" s="443"/>
      <c r="F2" s="443"/>
      <c r="G2" s="1884"/>
      <c r="H2" s="1884"/>
      <c r="I2" s="1884"/>
      <c r="J2" s="1884"/>
      <c r="K2" s="1884"/>
      <c r="L2" s="1884"/>
      <c r="M2" s="443"/>
      <c r="N2" s="443"/>
      <c r="O2" s="5199" t="s">
        <v>2660</v>
      </c>
      <c r="P2" s="5199"/>
      <c r="Q2" s="5199"/>
      <c r="R2" s="5199"/>
      <c r="S2" s="5199"/>
      <c r="T2" s="5197" t="s">
        <v>2659</v>
      </c>
      <c r="U2" s="5197"/>
      <c r="V2" s="5197"/>
      <c r="W2" s="5197"/>
      <c r="X2" s="5197"/>
      <c r="Y2" s="5197"/>
      <c r="Z2" s="5197"/>
      <c r="AA2" s="5197"/>
      <c r="AB2" s="5197"/>
      <c r="AC2" s="5197"/>
      <c r="AD2" s="5197"/>
      <c r="AE2" s="5197"/>
      <c r="AF2" s="5197"/>
      <c r="AG2" s="5197"/>
      <c r="AH2" s="5197"/>
      <c r="AI2" s="5197"/>
      <c r="AJ2" s="5197"/>
      <c r="AK2" s="5197"/>
      <c r="AL2" s="5197"/>
      <c r="AZ2" s="618"/>
      <c r="BA2" s="618"/>
      <c r="BB2" s="636"/>
    </row>
    <row r="3" spans="1:55" ht="16.2" customHeight="1" x14ac:dyDescent="0.4">
      <c r="A3" s="435"/>
      <c r="B3" s="441"/>
      <c r="C3" s="442"/>
      <c r="D3" s="443"/>
      <c r="E3" s="443"/>
      <c r="F3" s="443"/>
      <c r="G3" s="1884"/>
      <c r="H3" s="1884"/>
      <c r="I3" s="1884"/>
      <c r="J3" s="1884"/>
      <c r="K3" s="1884"/>
      <c r="L3" s="1884"/>
      <c r="M3" s="443"/>
      <c r="N3" s="443"/>
      <c r="O3" s="443"/>
      <c r="P3" s="443"/>
      <c r="Q3" s="1033"/>
      <c r="R3" s="1033"/>
      <c r="S3" s="1033"/>
      <c r="T3" s="5197"/>
      <c r="U3" s="5197"/>
      <c r="V3" s="5197"/>
      <c r="W3" s="5197"/>
      <c r="X3" s="5197"/>
      <c r="Y3" s="5197"/>
      <c r="Z3" s="5197"/>
      <c r="AA3" s="5197"/>
      <c r="AB3" s="5197"/>
      <c r="AC3" s="5197"/>
      <c r="AD3" s="5197"/>
      <c r="AE3" s="5197"/>
      <c r="AF3" s="5197"/>
      <c r="AG3" s="5197"/>
      <c r="AH3" s="5197"/>
      <c r="AI3" s="5197"/>
      <c r="AJ3" s="5197"/>
      <c r="AK3" s="5197"/>
      <c r="AL3" s="5197"/>
      <c r="AZ3" s="618"/>
      <c r="BA3" s="620" t="s">
        <v>1882</v>
      </c>
      <c r="BB3" s="636"/>
    </row>
    <row r="4" spans="1:55" ht="16.2" customHeight="1" thickBot="1" x14ac:dyDescent="0.45">
      <c r="A4" s="435"/>
      <c r="B4" s="441"/>
      <c r="C4" s="442"/>
      <c r="D4" s="443"/>
      <c r="E4" s="443"/>
      <c r="F4" s="443"/>
      <c r="G4" s="1884"/>
      <c r="H4" s="1884"/>
      <c r="I4" s="1884"/>
      <c r="J4" s="1884"/>
      <c r="K4" s="1884"/>
      <c r="L4" s="1884"/>
      <c r="M4" s="443"/>
      <c r="N4" s="443"/>
      <c r="O4" s="443"/>
      <c r="P4" s="443"/>
      <c r="Q4" s="1033"/>
      <c r="R4" s="1033"/>
      <c r="S4" s="1033"/>
      <c r="T4" s="5198"/>
      <c r="U4" s="5198"/>
      <c r="V4" s="5198"/>
      <c r="W4" s="5198"/>
      <c r="X4" s="5198"/>
      <c r="Y4" s="5198"/>
      <c r="Z4" s="5198"/>
      <c r="AA4" s="5198"/>
      <c r="AB4" s="5198"/>
      <c r="AC4" s="5198"/>
      <c r="AD4" s="5198"/>
      <c r="AE4" s="5198"/>
      <c r="AF4" s="5198"/>
      <c r="AG4" s="5198"/>
      <c r="AH4" s="5198"/>
      <c r="AI4" s="5198"/>
      <c r="AJ4" s="5198"/>
      <c r="AK4" s="5198"/>
      <c r="AL4" s="5198"/>
      <c r="AZ4" s="618"/>
      <c r="BA4" s="802" t="s">
        <v>2211</v>
      </c>
      <c r="BB4" s="637">
        <f>+Application!G9</f>
        <v>0</v>
      </c>
      <c r="BC4" s="637">
        <f>+Application!G10</f>
        <v>0</v>
      </c>
    </row>
    <row r="5" spans="1:55" ht="16.2" customHeight="1" thickBot="1" x14ac:dyDescent="0.45">
      <c r="A5" s="435"/>
      <c r="B5" s="441"/>
      <c r="C5" s="442"/>
      <c r="D5" s="443"/>
      <c r="E5" s="443"/>
      <c r="F5" s="443"/>
      <c r="G5" s="59"/>
      <c r="H5" s="59"/>
      <c r="I5" s="59"/>
      <c r="J5" s="59"/>
      <c r="K5" s="59"/>
      <c r="L5" s="59"/>
      <c r="M5" s="443"/>
      <c r="N5" s="443"/>
      <c r="O5" s="443"/>
      <c r="P5" s="443"/>
      <c r="Q5" s="1033"/>
      <c r="R5" s="5605" t="s">
        <v>36</v>
      </c>
      <c r="S5" s="5606"/>
      <c r="T5" s="5607">
        <f>+Application!G11</f>
        <v>0</v>
      </c>
      <c r="U5" s="5607"/>
      <c r="V5" s="5607"/>
      <c r="W5" s="5607"/>
      <c r="X5" s="5607"/>
      <c r="Y5" s="5607"/>
      <c r="Z5" s="5607"/>
      <c r="AA5" s="5608"/>
      <c r="AB5" s="5609" t="s">
        <v>32</v>
      </c>
      <c r="AC5" s="5610"/>
      <c r="AD5" s="5611"/>
      <c r="AE5" s="5612"/>
      <c r="AF5" s="5612"/>
      <c r="AG5" s="5612"/>
      <c r="AH5" s="5613" t="s">
        <v>58</v>
      </c>
      <c r="AI5" s="5614"/>
      <c r="AJ5" s="5615"/>
      <c r="AK5" s="5616"/>
      <c r="AL5" s="5617"/>
      <c r="AZ5" s="621">
        <v>190</v>
      </c>
      <c r="BA5" s="622" t="s">
        <v>1883</v>
      </c>
      <c r="BB5" s="637">
        <f>+Application!G25</f>
        <v>0</v>
      </c>
      <c r="BC5" s="637">
        <f>BB5</f>
        <v>0</v>
      </c>
    </row>
    <row r="6" spans="1:55" ht="16.2" customHeight="1" thickBot="1" x14ac:dyDescent="0.45">
      <c r="A6" s="435"/>
      <c r="B6" s="562"/>
      <c r="C6" s="442"/>
      <c r="D6" s="443"/>
      <c r="E6" s="443"/>
      <c r="F6" s="443"/>
      <c r="G6" s="443"/>
      <c r="H6" s="443"/>
      <c r="I6" s="444"/>
      <c r="J6" s="445"/>
      <c r="K6" s="445"/>
      <c r="L6" s="445"/>
      <c r="M6" s="445"/>
      <c r="N6" s="445"/>
      <c r="O6" s="445"/>
      <c r="P6" s="445"/>
      <c r="AZ6" s="623">
        <v>520</v>
      </c>
      <c r="BA6" s="619" t="s">
        <v>1174</v>
      </c>
      <c r="BB6" s="640">
        <f>+J17</f>
        <v>0</v>
      </c>
      <c r="BC6" s="637">
        <f t="shared" ref="BC6:BC33" si="0">BB6</f>
        <v>0</v>
      </c>
    </row>
    <row r="7" spans="1:55" ht="16.2" customHeight="1" x14ac:dyDescent="0.4">
      <c r="A7" s="435"/>
      <c r="B7" s="5535" t="s">
        <v>59</v>
      </c>
      <c r="C7" s="5592" t="s">
        <v>1418</v>
      </c>
      <c r="D7" s="5592"/>
      <c r="E7" s="5592"/>
      <c r="F7" s="5592"/>
      <c r="G7" s="5592"/>
      <c r="H7" s="5592"/>
      <c r="I7" s="5592"/>
      <c r="J7" s="5592"/>
      <c r="K7" s="5592"/>
      <c r="L7" s="5592"/>
      <c r="M7" s="5592"/>
      <c r="N7" s="5592"/>
      <c r="O7" s="5592"/>
      <c r="P7" s="5592"/>
      <c r="Q7" s="5592"/>
      <c r="R7" s="5592"/>
      <c r="S7" s="5592"/>
      <c r="T7" s="5592"/>
      <c r="U7" s="5592"/>
      <c r="V7" s="5592"/>
      <c r="W7" s="5592"/>
      <c r="X7" s="5592"/>
      <c r="Y7" s="5592"/>
      <c r="Z7" s="5592"/>
      <c r="AA7" s="5592"/>
      <c r="AB7" s="5592"/>
      <c r="AC7" s="5592"/>
      <c r="AD7" s="5592"/>
      <c r="AE7" s="5592"/>
      <c r="AF7" s="5592"/>
      <c r="AG7" s="5592"/>
      <c r="AH7" s="5592"/>
      <c r="AI7" s="5592"/>
      <c r="AJ7" s="5592"/>
      <c r="AK7" s="5592"/>
      <c r="AL7" s="5593"/>
      <c r="AZ7" s="623">
        <v>530</v>
      </c>
      <c r="BA7" s="619" t="s">
        <v>1175</v>
      </c>
      <c r="BB7" s="640">
        <f>+AC17</f>
        <v>0</v>
      </c>
      <c r="BC7" s="637">
        <f t="shared" si="0"/>
        <v>0</v>
      </c>
    </row>
    <row r="8" spans="1:55" ht="16.2" customHeight="1" x14ac:dyDescent="0.4">
      <c r="A8" s="435"/>
      <c r="B8" s="5536"/>
      <c r="C8" s="5594"/>
      <c r="D8" s="5594"/>
      <c r="E8" s="5594"/>
      <c r="F8" s="5594"/>
      <c r="G8" s="5594"/>
      <c r="H8" s="5594"/>
      <c r="I8" s="5594"/>
      <c r="J8" s="5594"/>
      <c r="K8" s="5594"/>
      <c r="L8" s="5594"/>
      <c r="M8" s="5594"/>
      <c r="N8" s="5594"/>
      <c r="O8" s="5594"/>
      <c r="P8" s="5594"/>
      <c r="Q8" s="5594"/>
      <c r="R8" s="5594"/>
      <c r="S8" s="5594"/>
      <c r="T8" s="5594"/>
      <c r="U8" s="5594"/>
      <c r="V8" s="5594"/>
      <c r="W8" s="5594"/>
      <c r="X8" s="5594"/>
      <c r="Y8" s="5594"/>
      <c r="Z8" s="5594"/>
      <c r="AA8" s="5594"/>
      <c r="AB8" s="5594"/>
      <c r="AC8" s="5594"/>
      <c r="AD8" s="5594"/>
      <c r="AE8" s="5594"/>
      <c r="AF8" s="5594"/>
      <c r="AG8" s="5594"/>
      <c r="AH8" s="5594"/>
      <c r="AI8" s="5594"/>
      <c r="AJ8" s="5594"/>
      <c r="AK8" s="5594"/>
      <c r="AL8" s="5595"/>
      <c r="AZ8" s="648">
        <v>760</v>
      </c>
      <c r="BA8" s="619" t="s">
        <v>1178</v>
      </c>
      <c r="BB8" s="647"/>
      <c r="BC8" s="637">
        <f t="shared" si="0"/>
        <v>0</v>
      </c>
    </row>
    <row r="9" spans="1:55" ht="16.2" customHeight="1" x14ac:dyDescent="0.4">
      <c r="A9" s="435"/>
      <c r="B9" s="5536"/>
      <c r="C9" s="5181">
        <v>110</v>
      </c>
      <c r="D9" s="5182" t="str">
        <f>VLOOKUP(C9,DataLabels,HLOOKUP($BA$1,Type,2,FALSE))</f>
        <v>Type of Submission</v>
      </c>
      <c r="E9" s="5183"/>
      <c r="F9" s="5183"/>
      <c r="G9" s="5183"/>
      <c r="H9" s="5183"/>
      <c r="I9" s="5184"/>
      <c r="J9" s="5596">
        <f>+Application!H7</f>
        <v>0</v>
      </c>
      <c r="K9" s="5596"/>
      <c r="L9" s="5596"/>
      <c r="M9" s="5596"/>
      <c r="N9" s="5596"/>
      <c r="O9" s="5596"/>
      <c r="P9" s="5596"/>
      <c r="Q9" s="5596"/>
      <c r="R9" s="5596"/>
      <c r="S9" s="5596"/>
      <c r="T9" s="5596"/>
      <c r="U9" s="5596"/>
      <c r="V9" s="5596"/>
      <c r="W9" s="5596"/>
      <c r="X9" s="5596"/>
      <c r="Y9" s="5597" t="str">
        <f>+Application!S7</f>
        <v xml:space="preserve">                  </v>
      </c>
      <c r="Z9" s="5598"/>
      <c r="AA9" s="5598"/>
      <c r="AB9" s="5598"/>
      <c r="AC9" s="5598"/>
      <c r="AD9" s="5598"/>
      <c r="AE9" s="5598"/>
      <c r="AF9" s="5598"/>
      <c r="AG9" s="5598"/>
      <c r="AH9" s="5598"/>
      <c r="AI9" s="5598"/>
      <c r="AJ9" s="5598"/>
      <c r="AK9" s="5598"/>
      <c r="AL9" s="5599"/>
      <c r="AZ9" s="623">
        <v>3010</v>
      </c>
      <c r="BA9" s="619" t="s">
        <v>1884</v>
      </c>
      <c r="BB9" s="640">
        <f>+AC186</f>
        <v>0</v>
      </c>
      <c r="BC9" s="637">
        <f t="shared" si="0"/>
        <v>0</v>
      </c>
    </row>
    <row r="10" spans="1:55" ht="16.2" customHeight="1" x14ac:dyDescent="0.4">
      <c r="A10" s="435"/>
      <c r="B10" s="5536"/>
      <c r="C10" s="5181"/>
      <c r="D10" s="5618">
        <f>+Application!E7</f>
        <v>0</v>
      </c>
      <c r="E10" s="5619"/>
      <c r="F10" s="5619"/>
      <c r="G10" s="5619"/>
      <c r="H10" s="5619"/>
      <c r="I10" s="5620"/>
      <c r="J10" s="5596"/>
      <c r="K10" s="5596"/>
      <c r="L10" s="5596"/>
      <c r="M10" s="5596"/>
      <c r="N10" s="5596"/>
      <c r="O10" s="5596"/>
      <c r="P10" s="5596"/>
      <c r="Q10" s="5596"/>
      <c r="R10" s="5596"/>
      <c r="S10" s="5596"/>
      <c r="T10" s="5596"/>
      <c r="U10" s="5596"/>
      <c r="V10" s="5596"/>
      <c r="W10" s="5596"/>
      <c r="X10" s="5596"/>
      <c r="Y10" s="5600"/>
      <c r="Z10" s="5601"/>
      <c r="AA10" s="5601"/>
      <c r="AB10" s="5601"/>
      <c r="AC10" s="5601"/>
      <c r="AD10" s="5601"/>
      <c r="AE10" s="5601"/>
      <c r="AF10" s="5601"/>
      <c r="AG10" s="5601"/>
      <c r="AH10" s="5601"/>
      <c r="AI10" s="5601"/>
      <c r="AJ10" s="5601"/>
      <c r="AK10" s="5601"/>
      <c r="AL10" s="5602"/>
      <c r="AZ10" s="623">
        <v>1070</v>
      </c>
      <c r="BA10" s="619" t="s">
        <v>1885</v>
      </c>
      <c r="BB10" s="640">
        <f>+J78</f>
        <v>0</v>
      </c>
      <c r="BC10" s="637">
        <f t="shared" si="0"/>
        <v>0</v>
      </c>
    </row>
    <row r="11" spans="1:55" ht="16.2" customHeight="1" x14ac:dyDescent="0.4">
      <c r="A11" s="435"/>
      <c r="B11" s="5536"/>
      <c r="C11" s="5181">
        <v>120</v>
      </c>
      <c r="D11" s="5182" t="str">
        <f>VLOOKUP(C11,DataLabels,HLOOKUP($BA$1,Type,2,FALSE))</f>
        <v>Submitter's Specification No.</v>
      </c>
      <c r="E11" s="5183"/>
      <c r="F11" s="5183"/>
      <c r="G11" s="5183"/>
      <c r="H11" s="5183"/>
      <c r="I11" s="5184"/>
      <c r="J11" s="5243">
        <f>+Application!G11</f>
        <v>0</v>
      </c>
      <c r="K11" s="5244"/>
      <c r="L11" s="5244"/>
      <c r="M11" s="5244"/>
      <c r="N11" s="5244"/>
      <c r="O11" s="5244"/>
      <c r="P11" s="5244"/>
      <c r="Q11" s="5244"/>
      <c r="R11" s="5244"/>
      <c r="S11" s="5244"/>
      <c r="T11" s="5244"/>
      <c r="U11" s="446"/>
      <c r="V11" s="5181">
        <v>130</v>
      </c>
      <c r="W11" s="5205" t="str">
        <f>VLOOKUP(V11,DataLabels,HLOOKUP($BA$1,Type,2,FALSE))</f>
        <v>Elevating Device Class and Type</v>
      </c>
      <c r="X11" s="5206"/>
      <c r="Y11" s="5206"/>
      <c r="Z11" s="5206"/>
      <c r="AA11" s="5206"/>
      <c r="AB11" s="5207"/>
      <c r="AC11" s="5243">
        <f>+Application!S11</f>
        <v>0</v>
      </c>
      <c r="AD11" s="5244"/>
      <c r="AE11" s="5244"/>
      <c r="AF11" s="5244"/>
      <c r="AG11" s="5244"/>
      <c r="AH11" s="5244"/>
      <c r="AI11" s="5244"/>
      <c r="AJ11" s="5244"/>
      <c r="AK11" s="5244"/>
      <c r="AL11" s="5245"/>
      <c r="AZ11" s="623">
        <v>1030</v>
      </c>
      <c r="BA11" s="619" t="s">
        <v>1886</v>
      </c>
      <c r="BB11" s="640">
        <f>+J66</f>
        <v>0</v>
      </c>
      <c r="BC11" s="637">
        <f t="shared" si="0"/>
        <v>0</v>
      </c>
    </row>
    <row r="12" spans="1:55" ht="16.2" customHeight="1" x14ac:dyDescent="0.4">
      <c r="A12" s="435"/>
      <c r="B12" s="5536"/>
      <c r="C12" s="5181"/>
      <c r="D12" s="5185"/>
      <c r="E12" s="5186"/>
      <c r="F12" s="5186"/>
      <c r="G12" s="5186"/>
      <c r="H12" s="5186"/>
      <c r="I12" s="5187"/>
      <c r="J12" s="5246"/>
      <c r="K12" s="5247"/>
      <c r="L12" s="5247"/>
      <c r="M12" s="5247"/>
      <c r="N12" s="5247"/>
      <c r="O12" s="5247"/>
      <c r="P12" s="5247"/>
      <c r="Q12" s="5247"/>
      <c r="R12" s="5247"/>
      <c r="S12" s="5247"/>
      <c r="T12" s="5247"/>
      <c r="U12" s="447"/>
      <c r="V12" s="5181"/>
      <c r="W12" s="5208"/>
      <c r="X12" s="5209"/>
      <c r="Y12" s="5209"/>
      <c r="Z12" s="5209"/>
      <c r="AA12" s="5209"/>
      <c r="AB12" s="5210"/>
      <c r="AC12" s="5246">
        <f>+Application!S12</f>
        <v>0</v>
      </c>
      <c r="AD12" s="5247"/>
      <c r="AE12" s="5247"/>
      <c r="AF12" s="5247"/>
      <c r="AG12" s="5247"/>
      <c r="AH12" s="5247"/>
      <c r="AI12" s="5247"/>
      <c r="AJ12" s="5247"/>
      <c r="AK12" s="5247"/>
      <c r="AL12" s="5248"/>
      <c r="AZ12" s="624">
        <v>970</v>
      </c>
      <c r="BA12" s="619" t="s">
        <v>1887</v>
      </c>
      <c r="BB12" s="640">
        <f>+AC64</f>
        <v>0</v>
      </c>
      <c r="BC12" s="637">
        <f t="shared" si="0"/>
        <v>0</v>
      </c>
    </row>
    <row r="13" spans="1:55" ht="16.2" customHeight="1" x14ac:dyDescent="0.4">
      <c r="A13" s="435"/>
      <c r="B13" s="5536"/>
      <c r="C13" s="5385">
        <v>500</v>
      </c>
      <c r="D13" s="5183" t="str">
        <f>VLOOKUP(C13,DataLabels,HLOOKUP($BA$1,Type,2,FALSE))</f>
        <v>Construction Hoist Make</v>
      </c>
      <c r="E13" s="5183"/>
      <c r="F13" s="5183"/>
      <c r="G13" s="5183"/>
      <c r="H13" s="5183"/>
      <c r="I13" s="5184"/>
      <c r="J13" s="5266"/>
      <c r="K13" s="5267"/>
      <c r="L13" s="5267"/>
      <c r="M13" s="5267"/>
      <c r="N13" s="5267"/>
      <c r="O13" s="5267"/>
      <c r="P13" s="5267"/>
      <c r="Q13" s="5267"/>
      <c r="R13" s="5267"/>
      <c r="S13" s="5267"/>
      <c r="T13" s="5267"/>
      <c r="U13" s="5270"/>
      <c r="V13" s="5385">
        <v>510</v>
      </c>
      <c r="W13" s="5205" t="str">
        <f>VLOOKUP(V13,DataLabels,HLOOKUP($BA$1,Type,2,FALSE))</f>
        <v>Construction Hoist model</v>
      </c>
      <c r="X13" s="5206"/>
      <c r="Y13" s="5206"/>
      <c r="Z13" s="5206"/>
      <c r="AA13" s="5206"/>
      <c r="AB13" s="5207"/>
      <c r="AC13" s="5567"/>
      <c r="AD13" s="5567"/>
      <c r="AE13" s="5567"/>
      <c r="AF13" s="5567"/>
      <c r="AG13" s="5567"/>
      <c r="AH13" s="5567"/>
      <c r="AI13" s="5567"/>
      <c r="AJ13" s="5567"/>
      <c r="AK13" s="5567"/>
      <c r="AL13" s="5584"/>
      <c r="AZ13" s="624">
        <v>990</v>
      </c>
      <c r="BA13" s="619" t="s">
        <v>1888</v>
      </c>
      <c r="BB13" s="640">
        <f>+J64</f>
        <v>0</v>
      </c>
      <c r="BC13" s="637">
        <f t="shared" si="0"/>
        <v>0</v>
      </c>
    </row>
    <row r="14" spans="1:55" ht="16.2" customHeight="1" x14ac:dyDescent="0.4">
      <c r="A14" s="435"/>
      <c r="B14" s="5536"/>
      <c r="C14" s="5385"/>
      <c r="D14" s="5186"/>
      <c r="E14" s="5186"/>
      <c r="F14" s="5186"/>
      <c r="G14" s="5186"/>
      <c r="H14" s="5186"/>
      <c r="I14" s="5187"/>
      <c r="J14" s="5268"/>
      <c r="K14" s="5269"/>
      <c r="L14" s="5269"/>
      <c r="M14" s="5269"/>
      <c r="N14" s="5269"/>
      <c r="O14" s="5269"/>
      <c r="P14" s="5269"/>
      <c r="Q14" s="5269"/>
      <c r="R14" s="5269"/>
      <c r="S14" s="5269"/>
      <c r="T14" s="5269"/>
      <c r="U14" s="5271"/>
      <c r="V14" s="5385"/>
      <c r="W14" s="5208"/>
      <c r="X14" s="5209"/>
      <c r="Y14" s="5209"/>
      <c r="Z14" s="5209"/>
      <c r="AA14" s="5209"/>
      <c r="AB14" s="5210"/>
      <c r="AC14" s="5567"/>
      <c r="AD14" s="5567"/>
      <c r="AE14" s="5567"/>
      <c r="AF14" s="5567"/>
      <c r="AG14" s="5567"/>
      <c r="AH14" s="5567"/>
      <c r="AI14" s="5567"/>
      <c r="AJ14" s="5567"/>
      <c r="AK14" s="5567"/>
      <c r="AL14" s="5584"/>
      <c r="AZ14" s="648">
        <v>1630</v>
      </c>
      <c r="BA14" s="619" t="s">
        <v>1889</v>
      </c>
      <c r="BB14" s="647"/>
      <c r="BC14" s="637">
        <f t="shared" si="0"/>
        <v>0</v>
      </c>
    </row>
    <row r="15" spans="1:55" ht="16.2" customHeight="1" x14ac:dyDescent="0.4">
      <c r="A15" s="435"/>
      <c r="B15" s="5536"/>
      <c r="C15" s="5591">
        <v>540</v>
      </c>
      <c r="D15" s="5205" t="str">
        <f>VLOOKUP(C15,DataLabels,HLOOKUP($BA$1,Type,2,FALSE))</f>
        <v xml:space="preserve">Rated Speed (m/s)
</v>
      </c>
      <c r="E15" s="5206"/>
      <c r="F15" s="5206"/>
      <c r="G15" s="5206"/>
      <c r="H15" s="5206"/>
      <c r="I15" s="5207"/>
      <c r="J15" s="5211"/>
      <c r="K15" s="5211"/>
      <c r="L15" s="5211"/>
      <c r="M15" s="5211"/>
      <c r="N15" s="5211"/>
      <c r="O15" s="5211"/>
      <c r="P15" s="5211"/>
      <c r="Q15" s="5211"/>
      <c r="R15" s="5211"/>
      <c r="S15" s="5211"/>
      <c r="T15" s="5211"/>
      <c r="U15" s="5227" t="s">
        <v>64</v>
      </c>
      <c r="V15" s="5385">
        <v>580</v>
      </c>
      <c r="W15" s="5205" t="str">
        <f>VLOOKUP(V15,DataLabels,HLOOKUP($BA$1,Type,2,FALSE))</f>
        <v>Number of Landings</v>
      </c>
      <c r="X15" s="5206"/>
      <c r="Y15" s="5206"/>
      <c r="Z15" s="5206"/>
      <c r="AA15" s="5206"/>
      <c r="AB15" s="5207"/>
      <c r="AC15" s="5567"/>
      <c r="AD15" s="5585"/>
      <c r="AE15" s="5585"/>
      <c r="AF15" s="5585"/>
      <c r="AG15" s="5585"/>
      <c r="AH15" s="5585"/>
      <c r="AI15" s="5585"/>
      <c r="AJ15" s="5585"/>
      <c r="AK15" s="5585"/>
      <c r="AL15" s="5586"/>
      <c r="AZ15" s="624">
        <v>3050</v>
      </c>
      <c r="BA15" s="619" t="s">
        <v>1890</v>
      </c>
      <c r="BB15" s="640">
        <f>+J194</f>
        <v>0</v>
      </c>
      <c r="BC15" s="637">
        <f t="shared" si="0"/>
        <v>0</v>
      </c>
    </row>
    <row r="16" spans="1:55" ht="16.2" customHeight="1" x14ac:dyDescent="0.4">
      <c r="A16" s="435"/>
      <c r="B16" s="5536"/>
      <c r="C16" s="5591"/>
      <c r="D16" s="5208"/>
      <c r="E16" s="5209"/>
      <c r="F16" s="5209"/>
      <c r="G16" s="5209"/>
      <c r="H16" s="5209"/>
      <c r="I16" s="5210"/>
      <c r="J16" s="5211"/>
      <c r="K16" s="5211"/>
      <c r="L16" s="5211"/>
      <c r="M16" s="5211"/>
      <c r="N16" s="5211"/>
      <c r="O16" s="5211"/>
      <c r="P16" s="5211"/>
      <c r="Q16" s="5211"/>
      <c r="R16" s="5211"/>
      <c r="S16" s="5211"/>
      <c r="T16" s="5211"/>
      <c r="U16" s="5227"/>
      <c r="V16" s="5385"/>
      <c r="W16" s="5208"/>
      <c r="X16" s="5209"/>
      <c r="Y16" s="5209"/>
      <c r="Z16" s="5209"/>
      <c r="AA16" s="5209"/>
      <c r="AB16" s="5210"/>
      <c r="AC16" s="5587"/>
      <c r="AD16" s="5588"/>
      <c r="AE16" s="5588"/>
      <c r="AF16" s="5588"/>
      <c r="AG16" s="5588"/>
      <c r="AH16" s="5588"/>
      <c r="AI16" s="5588"/>
      <c r="AJ16" s="5588"/>
      <c r="AK16" s="5588"/>
      <c r="AL16" s="5589"/>
      <c r="AZ16" s="624">
        <v>1400</v>
      </c>
      <c r="BA16" s="619" t="s">
        <v>1891</v>
      </c>
      <c r="BB16" s="640" t="str">
        <f>+_xlfn.CONCAT(J131,", ", J132)</f>
        <v xml:space="preserve">, </v>
      </c>
      <c r="BC16" s="637" t="str">
        <f t="shared" si="0"/>
        <v xml:space="preserve">, </v>
      </c>
    </row>
    <row r="17" spans="1:55" ht="16.2" customHeight="1" x14ac:dyDescent="0.4">
      <c r="A17" s="435"/>
      <c r="B17" s="5536"/>
      <c r="C17" s="5385">
        <v>520</v>
      </c>
      <c r="D17" s="5182" t="str">
        <f>VLOOKUP(C17,DataLabels,HLOOKUP($BA$1,Type,2,FALSE))</f>
        <v>Maximum Capacity
(kg) (8.7)</v>
      </c>
      <c r="E17" s="5183"/>
      <c r="F17" s="5183"/>
      <c r="G17" s="5183"/>
      <c r="H17" s="5183"/>
      <c r="I17" s="5184"/>
      <c r="J17" s="5211"/>
      <c r="K17" s="5211"/>
      <c r="L17" s="5211"/>
      <c r="M17" s="5211"/>
      <c r="N17" s="5211"/>
      <c r="O17" s="5211"/>
      <c r="P17" s="5211"/>
      <c r="Q17" s="5211"/>
      <c r="R17" s="5211"/>
      <c r="S17" s="5211"/>
      <c r="T17" s="5211"/>
      <c r="U17" s="5227" t="s">
        <v>1420</v>
      </c>
      <c r="V17" s="5385">
        <v>530</v>
      </c>
      <c r="W17" s="5205" t="str">
        <f>VLOOKUP(V17,DataLabels,HLOOKUP($BA$1,Type,2,FALSE))</f>
        <v>Maximum Capacity
(Persons) (8.7)</v>
      </c>
      <c r="X17" s="5206"/>
      <c r="Y17" s="5206"/>
      <c r="Z17" s="5206"/>
      <c r="AA17" s="5206"/>
      <c r="AB17" s="5207"/>
      <c r="AC17" s="5211"/>
      <c r="AD17" s="5211"/>
      <c r="AE17" s="5211"/>
      <c r="AF17" s="5211"/>
      <c r="AG17" s="5211"/>
      <c r="AH17" s="5211"/>
      <c r="AI17" s="5211"/>
      <c r="AJ17" s="5211"/>
      <c r="AK17" s="5211"/>
      <c r="AL17" s="5590"/>
      <c r="AZ17" s="624">
        <v>1040</v>
      </c>
      <c r="BA17" s="619" t="s">
        <v>1892</v>
      </c>
      <c r="BB17" s="640">
        <f>+J73</f>
        <v>0</v>
      </c>
      <c r="BC17" s="637">
        <f t="shared" si="0"/>
        <v>0</v>
      </c>
    </row>
    <row r="18" spans="1:55" ht="16.2" customHeight="1" x14ac:dyDescent="0.4">
      <c r="A18" s="435"/>
      <c r="B18" s="5536"/>
      <c r="C18" s="5385"/>
      <c r="D18" s="5185"/>
      <c r="E18" s="5186"/>
      <c r="F18" s="5186"/>
      <c r="G18" s="5186"/>
      <c r="H18" s="5186"/>
      <c r="I18" s="5187"/>
      <c r="J18" s="5211"/>
      <c r="K18" s="5211"/>
      <c r="L18" s="5211"/>
      <c r="M18" s="5211"/>
      <c r="N18" s="5211"/>
      <c r="O18" s="5211"/>
      <c r="P18" s="5211"/>
      <c r="Q18" s="5211"/>
      <c r="R18" s="5211"/>
      <c r="S18" s="5211"/>
      <c r="T18" s="5211"/>
      <c r="U18" s="5227"/>
      <c r="V18" s="5385"/>
      <c r="W18" s="5208"/>
      <c r="X18" s="5209"/>
      <c r="Y18" s="5209"/>
      <c r="Z18" s="5209"/>
      <c r="AA18" s="5209"/>
      <c r="AB18" s="5210"/>
      <c r="AC18" s="5211"/>
      <c r="AD18" s="5211"/>
      <c r="AE18" s="5211"/>
      <c r="AF18" s="5211"/>
      <c r="AG18" s="5211"/>
      <c r="AH18" s="5211"/>
      <c r="AI18" s="5211"/>
      <c r="AJ18" s="5211"/>
      <c r="AK18" s="5211"/>
      <c r="AL18" s="5590"/>
      <c r="AZ18" s="648">
        <v>980</v>
      </c>
      <c r="BA18" s="619" t="s">
        <v>1893</v>
      </c>
      <c r="BB18" s="647"/>
      <c r="BC18" s="637">
        <f t="shared" si="0"/>
        <v>0</v>
      </c>
    </row>
    <row r="19" spans="1:55" ht="16.2" customHeight="1" x14ac:dyDescent="0.4">
      <c r="A19" s="435"/>
      <c r="B19" s="5536"/>
      <c r="C19" s="5181">
        <v>180</v>
      </c>
      <c r="D19" s="5182" t="str">
        <f>VLOOKUP(C19,DataLabels,HLOOKUP($BA$1,Type,2,FALSE))</f>
        <v>Address</v>
      </c>
      <c r="E19" s="5183"/>
      <c r="F19" s="5183"/>
      <c r="G19" s="5183"/>
      <c r="H19" s="5183"/>
      <c r="I19" s="5184"/>
      <c r="J19" s="5243" t="str">
        <f>+Application!G23</f>
        <v>1234 maple</v>
      </c>
      <c r="K19" s="5244"/>
      <c r="L19" s="5244"/>
      <c r="M19" s="5244"/>
      <c r="N19" s="5244"/>
      <c r="O19" s="5244"/>
      <c r="P19" s="5244"/>
      <c r="Q19" s="5244"/>
      <c r="R19" s="5244"/>
      <c r="S19" s="5244"/>
      <c r="T19" s="5244"/>
      <c r="U19" s="5244"/>
      <c r="V19" s="5244"/>
      <c r="W19" s="5244"/>
      <c r="X19" s="5244"/>
      <c r="Y19" s="5244"/>
      <c r="Z19" s="5244"/>
      <c r="AA19" s="5244"/>
      <c r="AB19" s="5244"/>
      <c r="AC19" s="5244"/>
      <c r="AD19" s="5244"/>
      <c r="AE19" s="5244"/>
      <c r="AF19" s="5244"/>
      <c r="AG19" s="5244"/>
      <c r="AH19" s="5244"/>
      <c r="AI19" s="5244"/>
      <c r="AJ19" s="5244"/>
      <c r="AK19" s="5244"/>
      <c r="AL19" s="5245"/>
      <c r="AZ19" s="648">
        <v>1620</v>
      </c>
      <c r="BA19" s="619" t="s">
        <v>1894</v>
      </c>
      <c r="BB19" s="646"/>
      <c r="BC19" s="637">
        <f t="shared" si="0"/>
        <v>0</v>
      </c>
    </row>
    <row r="20" spans="1:55" ht="16.2" customHeight="1" thickBot="1" x14ac:dyDescent="0.45">
      <c r="A20" s="435"/>
      <c r="B20" s="5537"/>
      <c r="C20" s="5159"/>
      <c r="D20" s="5459"/>
      <c r="E20" s="5460"/>
      <c r="F20" s="5460"/>
      <c r="G20" s="5460"/>
      <c r="H20" s="5460"/>
      <c r="I20" s="5461"/>
      <c r="J20" s="5274" t="str">
        <f>+Application!G24</f>
        <v>Toronto</v>
      </c>
      <c r="K20" s="5275"/>
      <c r="L20" s="5275"/>
      <c r="M20" s="5275"/>
      <c r="N20" s="5275"/>
      <c r="O20" s="5275"/>
      <c r="P20" s="5275"/>
      <c r="Q20" s="5275"/>
      <c r="R20" s="5275"/>
      <c r="S20" s="5275"/>
      <c r="T20" s="5275"/>
      <c r="U20" s="5275"/>
      <c r="V20" s="5275"/>
      <c r="W20" s="5275"/>
      <c r="X20" s="5275"/>
      <c r="Y20" s="5275"/>
      <c r="Z20" s="5275"/>
      <c r="AA20" s="5275"/>
      <c r="AB20" s="5275"/>
      <c r="AC20" s="5275"/>
      <c r="AD20" s="5275"/>
      <c r="AE20" s="5275"/>
      <c r="AF20" s="5275"/>
      <c r="AG20" s="5275"/>
      <c r="AH20" s="5275"/>
      <c r="AI20" s="5275"/>
      <c r="AJ20" s="5275"/>
      <c r="AK20" s="5275"/>
      <c r="AL20" s="5276"/>
      <c r="AP20" s="436"/>
      <c r="AQ20" s="436"/>
      <c r="AR20" s="436"/>
      <c r="AS20" s="436"/>
      <c r="AT20" s="436"/>
      <c r="AU20" s="436"/>
      <c r="AV20" s="436"/>
      <c r="AW20" s="436"/>
      <c r="AX20" s="436"/>
      <c r="AZ20" s="624">
        <v>130</v>
      </c>
      <c r="BA20" s="619" t="s">
        <v>872</v>
      </c>
      <c r="BB20" s="640">
        <f>+Application!S11</f>
        <v>0</v>
      </c>
      <c r="BC20" s="637">
        <f t="shared" si="0"/>
        <v>0</v>
      </c>
    </row>
    <row r="21" spans="1:55" ht="16.2" customHeight="1" thickBot="1" x14ac:dyDescent="0.45">
      <c r="A21" s="435"/>
      <c r="AP21" s="436"/>
      <c r="AQ21" s="436"/>
      <c r="AR21" s="436"/>
      <c r="AS21" s="436"/>
      <c r="AT21" s="436"/>
      <c r="AU21" s="436"/>
      <c r="AV21" s="436"/>
      <c r="AW21" s="436"/>
      <c r="AX21" s="436"/>
      <c r="AZ21" s="624">
        <v>510</v>
      </c>
      <c r="BA21" s="619" t="s">
        <v>1895</v>
      </c>
      <c r="BB21" s="635" t="str">
        <f>+_xlfn.CONCAT(J13,", ", AC13)</f>
        <v xml:space="preserve">, </v>
      </c>
      <c r="BC21" s="637" t="str">
        <f t="shared" si="0"/>
        <v xml:space="preserve">, </v>
      </c>
    </row>
    <row r="22" spans="1:55" ht="16.2" customHeight="1" x14ac:dyDescent="0.4">
      <c r="A22" s="435"/>
      <c r="B22" s="5313" t="s">
        <v>67</v>
      </c>
      <c r="C22" s="5571" t="s">
        <v>1424</v>
      </c>
      <c r="D22" s="5571"/>
      <c r="E22" s="5571"/>
      <c r="F22" s="5571"/>
      <c r="G22" s="5571"/>
      <c r="H22" s="5571"/>
      <c r="I22" s="5571"/>
      <c r="J22" s="5571"/>
      <c r="K22" s="5571"/>
      <c r="L22" s="5571"/>
      <c r="M22" s="5571"/>
      <c r="N22" s="5571"/>
      <c r="O22" s="5571"/>
      <c r="P22" s="5571"/>
      <c r="Q22" s="5571"/>
      <c r="R22" s="5571"/>
      <c r="S22" s="5571"/>
      <c r="T22" s="5571"/>
      <c r="U22" s="5571"/>
      <c r="V22" s="5571"/>
      <c r="W22" s="5571"/>
      <c r="X22" s="5571"/>
      <c r="Y22" s="5571"/>
      <c r="Z22" s="5571"/>
      <c r="AA22" s="5571"/>
      <c r="AB22" s="5571"/>
      <c r="AC22" s="5571"/>
      <c r="AD22" s="5571"/>
      <c r="AE22" s="5571"/>
      <c r="AF22" s="5571"/>
      <c r="AG22" s="5571"/>
      <c r="AH22" s="5571"/>
      <c r="AI22" s="5571"/>
      <c r="AJ22" s="5571"/>
      <c r="AK22" s="5571"/>
      <c r="AL22" s="5572"/>
      <c r="AP22" s="436"/>
      <c r="AQ22" s="436"/>
      <c r="AS22" s="436"/>
      <c r="AT22" s="436"/>
      <c r="AU22" s="436"/>
      <c r="AV22" s="436"/>
      <c r="AW22" s="436"/>
      <c r="AX22" s="436"/>
      <c r="AZ22" s="624">
        <v>130</v>
      </c>
      <c r="BA22" s="619" t="s">
        <v>873</v>
      </c>
      <c r="BB22" s="640">
        <f>+Application!S12</f>
        <v>0</v>
      </c>
      <c r="BC22" s="637">
        <f t="shared" si="0"/>
        <v>0</v>
      </c>
    </row>
    <row r="23" spans="1:55" ht="16.2" customHeight="1" x14ac:dyDescent="0.4">
      <c r="A23" s="435"/>
      <c r="B23" s="5569"/>
      <c r="C23" s="5573"/>
      <c r="D23" s="5573"/>
      <c r="E23" s="5573"/>
      <c r="F23" s="5573"/>
      <c r="G23" s="5573"/>
      <c r="H23" s="5573"/>
      <c r="I23" s="5573"/>
      <c r="J23" s="5573"/>
      <c r="K23" s="5573"/>
      <c r="L23" s="5573"/>
      <c r="M23" s="5573"/>
      <c r="N23" s="5573"/>
      <c r="O23" s="5573"/>
      <c r="P23" s="5573"/>
      <c r="Q23" s="5573"/>
      <c r="R23" s="5573"/>
      <c r="S23" s="5573"/>
      <c r="T23" s="5573"/>
      <c r="U23" s="5573"/>
      <c r="V23" s="5573"/>
      <c r="W23" s="5573"/>
      <c r="X23" s="5573"/>
      <c r="Y23" s="5573"/>
      <c r="Z23" s="5573"/>
      <c r="AA23" s="5573"/>
      <c r="AB23" s="5573"/>
      <c r="AC23" s="5573"/>
      <c r="AD23" s="5573"/>
      <c r="AE23" s="5573"/>
      <c r="AF23" s="5573"/>
      <c r="AG23" s="5573"/>
      <c r="AH23" s="5573"/>
      <c r="AI23" s="5573"/>
      <c r="AJ23" s="5573"/>
      <c r="AK23" s="5573"/>
      <c r="AL23" s="5574"/>
      <c r="AZ23" s="624">
        <v>1350</v>
      </c>
      <c r="BA23" s="619" t="s">
        <v>1896</v>
      </c>
      <c r="BB23" s="640" t="str">
        <f>+_xlfn.CONCAT(J108,", ", J109)</f>
        <v xml:space="preserve">, </v>
      </c>
      <c r="BC23" s="637" t="str">
        <f t="shared" si="0"/>
        <v xml:space="preserve">, </v>
      </c>
    </row>
    <row r="24" spans="1:55" ht="16.2" customHeight="1" x14ac:dyDescent="0.4">
      <c r="A24" s="435"/>
      <c r="B24" s="5569"/>
      <c r="C24" s="5573"/>
      <c r="D24" s="5573"/>
      <c r="E24" s="5573"/>
      <c r="F24" s="5573"/>
      <c r="G24" s="5573"/>
      <c r="H24" s="5573"/>
      <c r="I24" s="5573"/>
      <c r="J24" s="5573"/>
      <c r="K24" s="5573"/>
      <c r="L24" s="5573"/>
      <c r="M24" s="5573"/>
      <c r="N24" s="5573"/>
      <c r="O24" s="5573"/>
      <c r="P24" s="5573"/>
      <c r="Q24" s="5573"/>
      <c r="R24" s="5573"/>
      <c r="S24" s="5573"/>
      <c r="T24" s="5573"/>
      <c r="U24" s="5573"/>
      <c r="V24" s="5573"/>
      <c r="W24" s="5573"/>
      <c r="X24" s="5573"/>
      <c r="Y24" s="5573"/>
      <c r="Z24" s="5573"/>
      <c r="AA24" s="5573"/>
      <c r="AB24" s="5573"/>
      <c r="AC24" s="5573"/>
      <c r="AD24" s="5573"/>
      <c r="AE24" s="5573"/>
      <c r="AF24" s="5573"/>
      <c r="AG24" s="5573"/>
      <c r="AH24" s="5573"/>
      <c r="AI24" s="5573"/>
      <c r="AJ24" s="5573"/>
      <c r="AK24" s="5573"/>
      <c r="AL24" s="5574"/>
      <c r="AZ24" s="624">
        <v>1340</v>
      </c>
      <c r="BA24" s="619" t="s">
        <v>1897</v>
      </c>
      <c r="BB24" s="653">
        <f>+AC106</f>
        <v>0</v>
      </c>
      <c r="BC24" s="637">
        <f t="shared" si="0"/>
        <v>0</v>
      </c>
    </row>
    <row r="25" spans="1:55" ht="15.75" customHeight="1" thickBot="1" x14ac:dyDescent="0.45">
      <c r="A25" s="435"/>
      <c r="B25" s="5570"/>
      <c r="C25" s="5575"/>
      <c r="D25" s="5575"/>
      <c r="E25" s="5575"/>
      <c r="F25" s="5575"/>
      <c r="G25" s="5575"/>
      <c r="H25" s="5575"/>
      <c r="I25" s="5575"/>
      <c r="J25" s="5575"/>
      <c r="K25" s="5575"/>
      <c r="L25" s="5575"/>
      <c r="M25" s="5575"/>
      <c r="N25" s="5575"/>
      <c r="O25" s="5575"/>
      <c r="P25" s="5575"/>
      <c r="Q25" s="5575"/>
      <c r="R25" s="5575"/>
      <c r="S25" s="5575"/>
      <c r="T25" s="5575"/>
      <c r="U25" s="5575"/>
      <c r="V25" s="5575"/>
      <c r="W25" s="5575"/>
      <c r="X25" s="5575"/>
      <c r="Y25" s="5575"/>
      <c r="Z25" s="5575"/>
      <c r="AA25" s="5575"/>
      <c r="AB25" s="5575"/>
      <c r="AC25" s="5575"/>
      <c r="AD25" s="5575"/>
      <c r="AE25" s="5575"/>
      <c r="AF25" s="5575"/>
      <c r="AG25" s="5575"/>
      <c r="AH25" s="5575"/>
      <c r="AI25" s="5575"/>
      <c r="AJ25" s="5575"/>
      <c r="AK25" s="5575"/>
      <c r="AL25" s="5576"/>
      <c r="AZ25" s="618">
        <v>3060</v>
      </c>
      <c r="BA25" s="619" t="s">
        <v>1898</v>
      </c>
      <c r="BB25" s="647"/>
      <c r="BC25" s="637">
        <f t="shared" si="0"/>
        <v>0</v>
      </c>
    </row>
    <row r="26" spans="1:55" ht="16.2" customHeight="1" thickBot="1" x14ac:dyDescent="0.45">
      <c r="A26" s="435"/>
      <c r="AP26" s="471"/>
      <c r="AQ26" s="471"/>
      <c r="AR26" s="471"/>
      <c r="AS26" s="471"/>
      <c r="AT26" s="471"/>
      <c r="AU26" s="471"/>
      <c r="AV26" s="471"/>
      <c r="AW26" s="471"/>
      <c r="AX26" s="471"/>
      <c r="AZ26" s="671" t="s">
        <v>1926</v>
      </c>
      <c r="BA26" s="619" t="s">
        <v>1899</v>
      </c>
      <c r="BB26" s="646"/>
      <c r="BC26" s="637">
        <f t="shared" si="0"/>
        <v>0</v>
      </c>
    </row>
    <row r="27" spans="1:55" ht="16.2" customHeight="1" thickBot="1" x14ac:dyDescent="0.45">
      <c r="A27" s="435"/>
      <c r="B27" s="971"/>
      <c r="C27" s="5577" t="s">
        <v>68</v>
      </c>
      <c r="D27" s="5577"/>
      <c r="E27" s="5577"/>
      <c r="F27" s="5577"/>
      <c r="G27" s="5577"/>
      <c r="H27" s="5577"/>
      <c r="I27" s="5577"/>
      <c r="J27" s="5577"/>
      <c r="K27" s="5577"/>
      <c r="L27" s="5577"/>
      <c r="M27" s="5577"/>
      <c r="N27" s="5577"/>
      <c r="O27" s="5577"/>
      <c r="P27" s="5577"/>
      <c r="Q27" s="5577"/>
      <c r="R27" s="5577"/>
      <c r="S27" s="5577"/>
      <c r="T27" s="5577"/>
      <c r="U27" s="5577"/>
      <c r="V27" s="5577"/>
      <c r="W27" s="5577"/>
      <c r="X27" s="5577"/>
      <c r="Y27" s="5577"/>
      <c r="Z27" s="5577"/>
      <c r="AA27" s="5577"/>
      <c r="AB27" s="5577"/>
      <c r="AC27" s="5577"/>
      <c r="AD27" s="5577"/>
      <c r="AE27" s="5577"/>
      <c r="AF27" s="5577"/>
      <c r="AG27" s="5577"/>
      <c r="AH27" s="5577"/>
      <c r="AI27" s="5577"/>
      <c r="AJ27" s="5577"/>
      <c r="AK27" s="5577"/>
      <c r="AL27" s="5578"/>
      <c r="AP27" s="471"/>
      <c r="AQ27" s="471"/>
      <c r="AR27" s="471"/>
      <c r="AS27" s="471"/>
      <c r="AT27" s="471"/>
      <c r="AU27" s="471"/>
      <c r="AV27" s="471"/>
      <c r="AW27" s="471"/>
      <c r="AX27" s="471"/>
      <c r="AZ27" s="624">
        <v>1390</v>
      </c>
      <c r="BA27" s="619" t="s">
        <v>1900</v>
      </c>
      <c r="BB27" s="635">
        <f>+AC129</f>
        <v>0</v>
      </c>
      <c r="BC27" s="637">
        <f t="shared" si="0"/>
        <v>0</v>
      </c>
    </row>
    <row r="28" spans="1:55" ht="16.2" customHeight="1" x14ac:dyDescent="0.4">
      <c r="A28" s="435"/>
      <c r="B28" s="5535" t="s">
        <v>1425</v>
      </c>
      <c r="C28" s="5579">
        <v>591</v>
      </c>
      <c r="D28" s="5518" t="str">
        <f>VLOOKUP(C28,DataLabels,HLOOKUP($BA$1,Type,2,FALSE))</f>
        <v xml:space="preserve">Max. Height of Mast 
</v>
      </c>
      <c r="E28" s="5519"/>
      <c r="F28" s="5519"/>
      <c r="G28" s="5519"/>
      <c r="H28" s="5519"/>
      <c r="I28" s="5520"/>
      <c r="J28" s="5356"/>
      <c r="K28" s="5356"/>
      <c r="L28" s="5356"/>
      <c r="M28" s="5356"/>
      <c r="N28" s="5356"/>
      <c r="O28" s="5356"/>
      <c r="P28" s="5356"/>
      <c r="Q28" s="5356"/>
      <c r="R28" s="5356"/>
      <c r="S28" s="5356"/>
      <c r="T28" s="5538" t="s">
        <v>66</v>
      </c>
      <c r="U28" s="5581">
        <v>590</v>
      </c>
      <c r="V28" s="5237" t="str">
        <f>VLOOKUP(U28,DataLabels,HLOOKUP($BA$1,Type,2,FALSE))</f>
        <v>Maximum Car Travel</v>
      </c>
      <c r="W28" s="5238"/>
      <c r="X28" s="5238"/>
      <c r="Y28" s="5238"/>
      <c r="Z28" s="5238"/>
      <c r="AA28" s="5238"/>
      <c r="AB28" s="5239"/>
      <c r="AC28" s="5583"/>
      <c r="AD28" s="5583"/>
      <c r="AE28" s="5583"/>
      <c r="AF28" s="5583"/>
      <c r="AG28" s="5583"/>
      <c r="AH28" s="5583"/>
      <c r="AI28" s="5583"/>
      <c r="AJ28" s="5583"/>
      <c r="AK28" s="5583"/>
      <c r="AL28" s="5262" t="s">
        <v>66</v>
      </c>
      <c r="AP28" s="436"/>
      <c r="AQ28" s="436"/>
      <c r="AR28" s="436"/>
      <c r="AS28" s="436"/>
      <c r="AT28" s="436"/>
      <c r="AU28" s="436"/>
      <c r="AV28" s="436"/>
      <c r="AW28" s="436"/>
      <c r="AX28" s="436"/>
      <c r="AZ28" s="624">
        <v>1380</v>
      </c>
      <c r="BA28" s="619" t="s">
        <v>1901</v>
      </c>
      <c r="BB28" s="635">
        <f>+J129</f>
        <v>0</v>
      </c>
      <c r="BC28" s="637">
        <f t="shared" si="0"/>
        <v>0</v>
      </c>
    </row>
    <row r="29" spans="1:55" ht="16.2" customHeight="1" x14ac:dyDescent="0.4">
      <c r="A29" s="435"/>
      <c r="B29" s="5536"/>
      <c r="C29" s="5580"/>
      <c r="D29" s="5185"/>
      <c r="E29" s="5186"/>
      <c r="F29" s="5186"/>
      <c r="G29" s="5186"/>
      <c r="H29" s="5186"/>
      <c r="I29" s="5187"/>
      <c r="J29" s="5211"/>
      <c r="K29" s="5211"/>
      <c r="L29" s="5211"/>
      <c r="M29" s="5211"/>
      <c r="N29" s="5211"/>
      <c r="O29" s="5211"/>
      <c r="P29" s="5211"/>
      <c r="Q29" s="5211"/>
      <c r="R29" s="5211"/>
      <c r="S29" s="5211"/>
      <c r="T29" s="5227"/>
      <c r="U29" s="5582"/>
      <c r="V29" s="5208"/>
      <c r="W29" s="5209"/>
      <c r="X29" s="5209"/>
      <c r="Y29" s="5209"/>
      <c r="Z29" s="5209"/>
      <c r="AA29" s="5209"/>
      <c r="AB29" s="5210"/>
      <c r="AC29" s="5277"/>
      <c r="AD29" s="5277"/>
      <c r="AE29" s="5277"/>
      <c r="AF29" s="5277"/>
      <c r="AG29" s="5277"/>
      <c r="AH29" s="5277"/>
      <c r="AI29" s="5277"/>
      <c r="AJ29" s="5277"/>
      <c r="AK29" s="5277"/>
      <c r="AL29" s="5145"/>
      <c r="AP29" s="436"/>
      <c r="AQ29" s="436"/>
      <c r="AR29" s="436"/>
      <c r="AS29" s="436"/>
      <c r="AT29" s="436"/>
      <c r="AU29" s="436"/>
      <c r="AV29" s="436"/>
      <c r="AW29" s="436"/>
      <c r="AX29" s="436"/>
      <c r="AZ29" s="648">
        <v>1080</v>
      </c>
      <c r="BA29" s="619" t="s">
        <v>1902</v>
      </c>
      <c r="BB29" s="646" t="str">
        <f>+_xlfn.CONCAT(Q104," ",Q106)</f>
        <v xml:space="preserve"> </v>
      </c>
      <c r="BC29" s="637" t="str">
        <f t="shared" si="0"/>
        <v xml:space="preserve"> </v>
      </c>
    </row>
    <row r="30" spans="1:55" ht="16.2" customHeight="1" x14ac:dyDescent="0.4">
      <c r="A30" s="435"/>
      <c r="B30" s="5536"/>
      <c r="C30" s="5181">
        <v>592</v>
      </c>
      <c r="D30" s="5182" t="str">
        <f>VLOOKUP(C30,DataLabels,HLOOKUP($BA$1,Type,2,FALSE))</f>
        <v xml:space="preserve">Single or Dual Car Mast
</v>
      </c>
      <c r="E30" s="5183"/>
      <c r="F30" s="5183"/>
      <c r="G30" s="5183"/>
      <c r="H30" s="5183"/>
      <c r="I30" s="5184"/>
      <c r="J30" s="5193"/>
      <c r="K30" s="5194"/>
      <c r="L30" s="5194"/>
      <c r="M30" s="5194"/>
      <c r="N30" s="5194"/>
      <c r="O30" s="5194"/>
      <c r="P30" s="5194"/>
      <c r="Q30" s="5194"/>
      <c r="R30" s="5194"/>
      <c r="S30" s="5194"/>
      <c r="T30" s="5226"/>
      <c r="U30" s="5181">
        <v>596</v>
      </c>
      <c r="V30" s="5205" t="str">
        <f>VLOOKUP(U30,DataLabels,HLOOKUP($BA$1,Type,2,FALSE))</f>
        <v xml:space="preserve">Allowable Load on Mast
</v>
      </c>
      <c r="W30" s="5206"/>
      <c r="X30" s="5206"/>
      <c r="Y30" s="5206"/>
      <c r="Z30" s="5206"/>
      <c r="AA30" s="5206"/>
      <c r="AB30" s="5207"/>
      <c r="AC30" s="5277"/>
      <c r="AD30" s="5277"/>
      <c r="AE30" s="5277"/>
      <c r="AF30" s="5277"/>
      <c r="AG30" s="5277"/>
      <c r="AH30" s="5277"/>
      <c r="AI30" s="5277"/>
      <c r="AJ30" s="5277"/>
      <c r="AK30" s="5277"/>
      <c r="AL30" s="5145" t="s">
        <v>1420</v>
      </c>
      <c r="AP30" s="436"/>
      <c r="AQ30" s="436"/>
      <c r="AR30" s="436"/>
      <c r="AS30" s="436"/>
      <c r="AT30" s="436"/>
      <c r="AU30" s="436"/>
      <c r="AV30" s="436"/>
      <c r="AW30" s="436"/>
      <c r="AX30" s="436"/>
      <c r="AZ30" s="648">
        <v>940</v>
      </c>
      <c r="BA30" s="619" t="s">
        <v>1904</v>
      </c>
      <c r="BB30" s="646"/>
      <c r="BC30" s="637">
        <f t="shared" si="0"/>
        <v>0</v>
      </c>
    </row>
    <row r="31" spans="1:55" ht="16.2" customHeight="1" x14ac:dyDescent="0.4">
      <c r="A31" s="435"/>
      <c r="B31" s="5536"/>
      <c r="C31" s="5181"/>
      <c r="D31" s="5185"/>
      <c r="E31" s="5186"/>
      <c r="F31" s="5186"/>
      <c r="G31" s="5186"/>
      <c r="H31" s="5186"/>
      <c r="I31" s="5187"/>
      <c r="J31" s="5278"/>
      <c r="K31" s="5279"/>
      <c r="L31" s="5279"/>
      <c r="M31" s="5279"/>
      <c r="N31" s="5279"/>
      <c r="O31" s="5279"/>
      <c r="P31" s="5279"/>
      <c r="Q31" s="5279"/>
      <c r="R31" s="5279"/>
      <c r="S31" s="5279"/>
      <c r="T31" s="5227"/>
      <c r="U31" s="5181"/>
      <c r="V31" s="5208"/>
      <c r="W31" s="5209"/>
      <c r="X31" s="5209"/>
      <c r="Y31" s="5209"/>
      <c r="Z31" s="5209"/>
      <c r="AA31" s="5209"/>
      <c r="AB31" s="5210"/>
      <c r="AC31" s="5277"/>
      <c r="AD31" s="5277"/>
      <c r="AE31" s="5277"/>
      <c r="AF31" s="5277"/>
      <c r="AG31" s="5277"/>
      <c r="AH31" s="5277"/>
      <c r="AI31" s="5277"/>
      <c r="AJ31" s="5277"/>
      <c r="AK31" s="5277"/>
      <c r="AL31" s="5145"/>
      <c r="AP31" s="436"/>
      <c r="AQ31" s="436"/>
      <c r="AR31" s="436"/>
      <c r="AS31" s="436"/>
      <c r="AT31" s="436"/>
      <c r="AU31" s="436"/>
      <c r="AV31" s="436"/>
      <c r="AW31" s="436"/>
      <c r="AX31" s="436"/>
      <c r="AZ31" s="648">
        <v>570</v>
      </c>
      <c r="BA31" s="619" t="s">
        <v>1905</v>
      </c>
      <c r="BB31" s="647"/>
      <c r="BC31" s="637">
        <f t="shared" si="0"/>
        <v>0</v>
      </c>
    </row>
    <row r="32" spans="1:55" ht="16.2" customHeight="1" x14ac:dyDescent="0.4">
      <c r="A32" s="435"/>
      <c r="B32" s="5536"/>
      <c r="C32" s="5181">
        <v>593</v>
      </c>
      <c r="D32" s="5182" t="str">
        <f>VLOOKUP(C32,DataLabels,HLOOKUP($BA$1,Type,2,FALSE))</f>
        <v xml:space="preserve">Weight of Hoist
</v>
      </c>
      <c r="E32" s="5183"/>
      <c r="F32" s="5183"/>
      <c r="G32" s="5183"/>
      <c r="H32" s="5183"/>
      <c r="I32" s="5184"/>
      <c r="J32" s="5211"/>
      <c r="K32" s="5211"/>
      <c r="L32" s="5211"/>
      <c r="M32" s="5211"/>
      <c r="N32" s="5211"/>
      <c r="O32" s="5211"/>
      <c r="P32" s="5211"/>
      <c r="Q32" s="5211"/>
      <c r="R32" s="5211"/>
      <c r="S32" s="5211"/>
      <c r="T32" s="5227" t="s">
        <v>1420</v>
      </c>
      <c r="U32" s="5181">
        <v>597</v>
      </c>
      <c r="V32" s="5205" t="str">
        <f>VLOOKUP(U32,DataLabels,HLOOKUP($BA$1,Type,2,FALSE))</f>
        <v xml:space="preserve">Mast Attachments Load
</v>
      </c>
      <c r="W32" s="5206"/>
      <c r="X32" s="5206"/>
      <c r="Y32" s="5206"/>
      <c r="Z32" s="5206"/>
      <c r="AA32" s="5206"/>
      <c r="AB32" s="5207"/>
      <c r="AC32" s="5277"/>
      <c r="AD32" s="5277"/>
      <c r="AE32" s="5277"/>
      <c r="AF32" s="5277"/>
      <c r="AG32" s="5277"/>
      <c r="AH32" s="5277"/>
      <c r="AI32" s="5277"/>
      <c r="AJ32" s="5277"/>
      <c r="AK32" s="5277"/>
      <c r="AL32" s="5145" t="s">
        <v>1420</v>
      </c>
      <c r="AP32" s="436"/>
      <c r="AQ32" s="436"/>
      <c r="AR32" s="436"/>
      <c r="AS32" s="436"/>
      <c r="AT32" s="436"/>
      <c r="AU32" s="436"/>
      <c r="AV32" s="436"/>
      <c r="AW32" s="436"/>
      <c r="AX32" s="436"/>
      <c r="AZ32" s="648">
        <v>1520</v>
      </c>
      <c r="BA32" s="619" t="s">
        <v>549</v>
      </c>
      <c r="BB32" s="646"/>
      <c r="BC32" s="637">
        <f t="shared" si="0"/>
        <v>0</v>
      </c>
    </row>
    <row r="33" spans="1:63" ht="16.2" customHeight="1" x14ac:dyDescent="0.4">
      <c r="A33" s="435"/>
      <c r="B33" s="5536"/>
      <c r="C33" s="5181"/>
      <c r="D33" s="5185"/>
      <c r="E33" s="5186"/>
      <c r="F33" s="5186"/>
      <c r="G33" s="5186"/>
      <c r="H33" s="5186"/>
      <c r="I33" s="5187"/>
      <c r="J33" s="5211"/>
      <c r="K33" s="5211"/>
      <c r="L33" s="5211"/>
      <c r="M33" s="5211"/>
      <c r="N33" s="5211"/>
      <c r="O33" s="5211"/>
      <c r="P33" s="5211"/>
      <c r="Q33" s="5211"/>
      <c r="R33" s="5211"/>
      <c r="S33" s="5211"/>
      <c r="T33" s="5227"/>
      <c r="U33" s="5181"/>
      <c r="V33" s="5208"/>
      <c r="W33" s="5209"/>
      <c r="X33" s="5209"/>
      <c r="Y33" s="5209"/>
      <c r="Z33" s="5209"/>
      <c r="AA33" s="5209"/>
      <c r="AB33" s="5210"/>
      <c r="AC33" s="5277"/>
      <c r="AD33" s="5277"/>
      <c r="AE33" s="5277"/>
      <c r="AF33" s="5277"/>
      <c r="AG33" s="5277"/>
      <c r="AH33" s="5277"/>
      <c r="AI33" s="5277"/>
      <c r="AJ33" s="5277"/>
      <c r="AK33" s="5277"/>
      <c r="AL33" s="5145"/>
      <c r="AP33" s="436"/>
      <c r="AQ33" s="436"/>
      <c r="AR33" s="436"/>
      <c r="AS33" s="436"/>
      <c r="AT33" s="436"/>
      <c r="AU33" s="436"/>
      <c r="AV33" s="436"/>
      <c r="AW33" s="436"/>
      <c r="AX33" s="436"/>
      <c r="AZ33" s="624">
        <v>580</v>
      </c>
      <c r="BA33" s="619" t="s">
        <v>1906</v>
      </c>
      <c r="BB33" s="635">
        <f>+AC15</f>
        <v>0</v>
      </c>
      <c r="BC33" s="637">
        <f t="shared" si="0"/>
        <v>0</v>
      </c>
    </row>
    <row r="34" spans="1:63" ht="16.2" customHeight="1" x14ac:dyDescent="0.4">
      <c r="A34" s="435"/>
      <c r="B34" s="5536"/>
      <c r="C34" s="5181">
        <v>594</v>
      </c>
      <c r="D34" s="5182" t="str">
        <f>VLOOKUP(C34,DataLabels,HLOOKUP($BA$1,Type,2,FALSE))</f>
        <v xml:space="preserve">Max. Tie-in Interval
</v>
      </c>
      <c r="E34" s="5183"/>
      <c r="F34" s="5183"/>
      <c r="G34" s="5183"/>
      <c r="H34" s="5183"/>
      <c r="I34" s="5184"/>
      <c r="J34" s="5211"/>
      <c r="K34" s="5211"/>
      <c r="L34" s="5211"/>
      <c r="M34" s="5211"/>
      <c r="N34" s="5211"/>
      <c r="O34" s="5211"/>
      <c r="P34" s="5211"/>
      <c r="Q34" s="5211"/>
      <c r="R34" s="5211"/>
      <c r="S34" s="5211"/>
      <c r="T34" s="5226" t="s">
        <v>66</v>
      </c>
      <c r="U34" s="5181">
        <v>598</v>
      </c>
      <c r="V34" s="5205" t="str">
        <f>VLOOKUP(U34,DataLabels,HLOOKUP($BA$1,Type,2,FALSE))</f>
        <v xml:space="preserve">Max. Unbraced Height
</v>
      </c>
      <c r="W34" s="5206"/>
      <c r="X34" s="5206"/>
      <c r="Y34" s="5206"/>
      <c r="Z34" s="5206"/>
      <c r="AA34" s="5206"/>
      <c r="AB34" s="5207"/>
      <c r="AC34" s="5277"/>
      <c r="AD34" s="5277"/>
      <c r="AE34" s="5277"/>
      <c r="AF34" s="5277"/>
      <c r="AG34" s="5277"/>
      <c r="AH34" s="5277"/>
      <c r="AI34" s="5277"/>
      <c r="AJ34" s="5277"/>
      <c r="AK34" s="5277"/>
      <c r="AL34" s="5144" t="s">
        <v>66</v>
      </c>
      <c r="AZ34" s="648">
        <v>140</v>
      </c>
      <c r="BA34" s="619" t="s">
        <v>1173</v>
      </c>
      <c r="BB34" s="642">
        <f>+Application!G13</f>
        <v>0</v>
      </c>
      <c r="BC34" s="642">
        <f>+Application!G14</f>
        <v>0</v>
      </c>
      <c r="BD34" s="642">
        <f>+Application!K13</f>
        <v>0</v>
      </c>
      <c r="BE34" s="642">
        <f>+Application!K14</f>
        <v>0</v>
      </c>
      <c r="BF34" s="642">
        <f>+Application!P13</f>
        <v>0</v>
      </c>
      <c r="BG34" s="642">
        <f>+Application!P14</f>
        <v>0</v>
      </c>
      <c r="BH34" s="642">
        <f>+Application!S13</f>
        <v>0</v>
      </c>
      <c r="BI34" s="642">
        <f>+Application!S14</f>
        <v>0</v>
      </c>
      <c r="BJ34" s="642">
        <f>+Application!W13</f>
        <v>0</v>
      </c>
      <c r="BK34" s="642">
        <f>+Application!W14</f>
        <v>0</v>
      </c>
    </row>
    <row r="35" spans="1:63" ht="16.2" customHeight="1" x14ac:dyDescent="0.4">
      <c r="A35" s="435"/>
      <c r="B35" s="5536"/>
      <c r="C35" s="5181"/>
      <c r="D35" s="5185"/>
      <c r="E35" s="5186"/>
      <c r="F35" s="5186"/>
      <c r="G35" s="5186"/>
      <c r="H35" s="5186"/>
      <c r="I35" s="5187"/>
      <c r="J35" s="5211"/>
      <c r="K35" s="5211"/>
      <c r="L35" s="5211"/>
      <c r="M35" s="5211"/>
      <c r="N35" s="5211"/>
      <c r="O35" s="5211"/>
      <c r="P35" s="5211"/>
      <c r="Q35" s="5211"/>
      <c r="R35" s="5211"/>
      <c r="S35" s="5211"/>
      <c r="T35" s="5227"/>
      <c r="U35" s="5181"/>
      <c r="V35" s="5208"/>
      <c r="W35" s="5209"/>
      <c r="X35" s="5209"/>
      <c r="Y35" s="5209"/>
      <c r="Z35" s="5209"/>
      <c r="AA35" s="5209"/>
      <c r="AB35" s="5210"/>
      <c r="AC35" s="5277"/>
      <c r="AD35" s="5277"/>
      <c r="AE35" s="5277"/>
      <c r="AF35" s="5277"/>
      <c r="AG35" s="5277"/>
      <c r="AH35" s="5277"/>
      <c r="AI35" s="5277"/>
      <c r="AJ35" s="5277"/>
      <c r="AK35" s="5277"/>
      <c r="AL35" s="5145"/>
      <c r="AZ35" s="648">
        <v>1500</v>
      </c>
      <c r="BA35" s="619" t="s">
        <v>1907</v>
      </c>
      <c r="BB35" s="646"/>
      <c r="BC35" s="472">
        <f>BB35</f>
        <v>0</v>
      </c>
    </row>
    <row r="36" spans="1:63" ht="16.2" customHeight="1" x14ac:dyDescent="0.4">
      <c r="A36" s="435"/>
      <c r="B36" s="5536"/>
      <c r="C36" s="5181">
        <v>650</v>
      </c>
      <c r="D36" s="5182" t="str">
        <f>VLOOKUP(C36,DataLabels,HLOOKUP($BA$1,Type,2,FALSE))</f>
        <v>Space Below Mast</v>
      </c>
      <c r="E36" s="5183"/>
      <c r="F36" s="5183"/>
      <c r="G36" s="5183"/>
      <c r="H36" s="5183"/>
      <c r="I36" s="5184"/>
      <c r="J36" s="5193"/>
      <c r="K36" s="5194"/>
      <c r="L36" s="5194"/>
      <c r="M36" s="5194"/>
      <c r="N36" s="5194"/>
      <c r="O36" s="5194"/>
      <c r="P36" s="5194"/>
      <c r="Q36" s="5194"/>
      <c r="R36" s="5194"/>
      <c r="S36" s="5194"/>
      <c r="T36" s="5226"/>
      <c r="U36" s="5181">
        <v>101</v>
      </c>
      <c r="V36" s="5205" t="str">
        <f>VLOOKUP(U36,DataLabels,HLOOKUP($BA$1,Type,2,FALSE))</f>
        <v>-</v>
      </c>
      <c r="W36" s="5206"/>
      <c r="X36" s="5206"/>
      <c r="Y36" s="5206"/>
      <c r="Z36" s="5206"/>
      <c r="AA36" s="5206"/>
      <c r="AB36" s="5207"/>
      <c r="AC36" s="5142"/>
      <c r="AD36" s="5143"/>
      <c r="AE36" s="5143"/>
      <c r="AF36" s="5143"/>
      <c r="AG36" s="5143"/>
      <c r="AH36" s="5143"/>
      <c r="AI36" s="5143"/>
      <c r="AJ36" s="5143"/>
      <c r="AK36" s="5143"/>
      <c r="AL36" s="5144"/>
      <c r="AZ36" s="648">
        <v>550</v>
      </c>
      <c r="BA36" s="619" t="s">
        <v>1177</v>
      </c>
      <c r="BB36" s="654"/>
      <c r="BC36" s="472">
        <f t="shared" ref="BC36:BC39" si="1">BB36</f>
        <v>0</v>
      </c>
    </row>
    <row r="37" spans="1:63" ht="16.2" customHeight="1" thickBot="1" x14ac:dyDescent="0.45">
      <c r="A37" s="435"/>
      <c r="B37" s="5537"/>
      <c r="C37" s="5159"/>
      <c r="D37" s="5459"/>
      <c r="E37" s="5460"/>
      <c r="F37" s="5460"/>
      <c r="G37" s="5460"/>
      <c r="H37" s="5460"/>
      <c r="I37" s="5461"/>
      <c r="J37" s="5195"/>
      <c r="K37" s="5196"/>
      <c r="L37" s="5196"/>
      <c r="M37" s="5196"/>
      <c r="N37" s="5196"/>
      <c r="O37" s="5196"/>
      <c r="P37" s="5196"/>
      <c r="Q37" s="5196"/>
      <c r="R37" s="5196"/>
      <c r="S37" s="5196"/>
      <c r="T37" s="5229"/>
      <c r="U37" s="5159"/>
      <c r="V37" s="5240"/>
      <c r="W37" s="5241"/>
      <c r="X37" s="5241"/>
      <c r="Y37" s="5241"/>
      <c r="Z37" s="5241"/>
      <c r="AA37" s="5241"/>
      <c r="AB37" s="5242"/>
      <c r="AC37" s="5264"/>
      <c r="AD37" s="5265"/>
      <c r="AE37" s="5265"/>
      <c r="AF37" s="5265"/>
      <c r="AG37" s="5265"/>
      <c r="AH37" s="5265"/>
      <c r="AI37" s="5265"/>
      <c r="AJ37" s="5265"/>
      <c r="AK37" s="5265"/>
      <c r="AL37" s="5163"/>
      <c r="AZ37" s="624">
        <v>540</v>
      </c>
      <c r="BA37" s="619" t="s">
        <v>1176</v>
      </c>
      <c r="BB37" s="645">
        <f>+J15</f>
        <v>0</v>
      </c>
      <c r="BC37" s="472">
        <f t="shared" si="1"/>
        <v>0</v>
      </c>
    </row>
    <row r="38" spans="1:63" ht="16.2" customHeight="1" thickBot="1" x14ac:dyDescent="0.45">
      <c r="A38" s="435"/>
      <c r="AZ38" s="624">
        <v>590</v>
      </c>
      <c r="BA38" s="619" t="s">
        <v>1908</v>
      </c>
      <c r="BB38" s="635">
        <f>+AC28</f>
        <v>0</v>
      </c>
      <c r="BC38" s="472">
        <f t="shared" si="1"/>
        <v>0</v>
      </c>
    </row>
    <row r="39" spans="1:63" ht="16.2" customHeight="1" x14ac:dyDescent="0.4">
      <c r="A39" s="435"/>
      <c r="B39" s="5535" t="s">
        <v>1428</v>
      </c>
      <c r="C39" s="5316">
        <v>841</v>
      </c>
      <c r="D39" s="5532" t="str">
        <f>VLOOKUP(C39,DataLabels,HLOOKUP($BA$1,Type,2,FALSE))</f>
        <v>Clear Opening Height 
(7.1)</v>
      </c>
      <c r="E39" s="5533"/>
      <c r="F39" s="5533"/>
      <c r="G39" s="5533"/>
      <c r="H39" s="5533"/>
      <c r="I39" s="5534"/>
      <c r="J39" s="5356"/>
      <c r="K39" s="5356"/>
      <c r="L39" s="5356"/>
      <c r="M39" s="5356"/>
      <c r="N39" s="5356"/>
      <c r="O39" s="5356"/>
      <c r="P39" s="5356"/>
      <c r="Q39" s="5356"/>
      <c r="R39" s="5356"/>
      <c r="S39" s="5356"/>
      <c r="T39" s="5372" t="s">
        <v>66</v>
      </c>
      <c r="U39" s="5316">
        <v>840</v>
      </c>
      <c r="V39" s="5280" t="str">
        <f>VLOOKUP(U39,DataLabels,HLOOKUP($BA$1,Type,2,FALSE))</f>
        <v>Opening Width
(7.1)</v>
      </c>
      <c r="W39" s="5281"/>
      <c r="X39" s="5281"/>
      <c r="Y39" s="5281"/>
      <c r="Z39" s="5281"/>
      <c r="AA39" s="5281"/>
      <c r="AB39" s="5282"/>
      <c r="AC39" s="5283"/>
      <c r="AD39" s="5283"/>
      <c r="AE39" s="5283"/>
      <c r="AF39" s="5283"/>
      <c r="AG39" s="5283"/>
      <c r="AH39" s="5283"/>
      <c r="AI39" s="5283"/>
      <c r="AJ39" s="5283"/>
      <c r="AK39" s="5283"/>
      <c r="AL39" s="5212" t="s">
        <v>66</v>
      </c>
      <c r="AZ39" s="672" t="s">
        <v>1909</v>
      </c>
      <c r="BA39" s="619" t="s">
        <v>1910</v>
      </c>
      <c r="BB39" s="635">
        <f>+AC54</f>
        <v>0</v>
      </c>
      <c r="BC39" s="472">
        <f t="shared" si="1"/>
        <v>0</v>
      </c>
    </row>
    <row r="40" spans="1:63" ht="16.2" customHeight="1" x14ac:dyDescent="0.4">
      <c r="A40" s="435"/>
      <c r="B40" s="5536"/>
      <c r="C40" s="5181"/>
      <c r="D40" s="5185"/>
      <c r="E40" s="5186"/>
      <c r="F40" s="5186"/>
      <c r="G40" s="5186"/>
      <c r="H40" s="5186"/>
      <c r="I40" s="5187"/>
      <c r="J40" s="5211"/>
      <c r="K40" s="5211"/>
      <c r="L40" s="5211"/>
      <c r="M40" s="5211"/>
      <c r="N40" s="5211"/>
      <c r="O40" s="5211"/>
      <c r="P40" s="5211"/>
      <c r="Q40" s="5211"/>
      <c r="R40" s="5211"/>
      <c r="S40" s="5211"/>
      <c r="T40" s="5227"/>
      <c r="U40" s="5181"/>
      <c r="V40" s="5208"/>
      <c r="W40" s="5209"/>
      <c r="X40" s="5209"/>
      <c r="Y40" s="5209"/>
      <c r="Z40" s="5209"/>
      <c r="AA40" s="5209"/>
      <c r="AB40" s="5210"/>
      <c r="AC40" s="5284"/>
      <c r="AD40" s="5284"/>
      <c r="AE40" s="5284"/>
      <c r="AF40" s="5284"/>
      <c r="AG40" s="5284"/>
      <c r="AH40" s="5284"/>
      <c r="AI40" s="5284"/>
      <c r="AJ40" s="5284"/>
      <c r="AK40" s="5284"/>
      <c r="AL40" s="5145"/>
    </row>
    <row r="41" spans="1:63" ht="16.2" customHeight="1" x14ac:dyDescent="0.4">
      <c r="A41" s="435"/>
      <c r="B41" s="5536"/>
      <c r="C41" s="5181">
        <v>842</v>
      </c>
      <c r="D41" s="5182" t="str">
        <f>VLOOKUP(C41,DataLabels,HLOOKUP($BA$1,Type,2,FALSE))</f>
        <v>Landing Gate Height 
(7.2)</v>
      </c>
      <c r="E41" s="5183"/>
      <c r="F41" s="5183"/>
      <c r="G41" s="5183"/>
      <c r="H41" s="5183"/>
      <c r="I41" s="5184"/>
      <c r="J41" s="5211"/>
      <c r="K41" s="5211"/>
      <c r="L41" s="5211"/>
      <c r="M41" s="5211"/>
      <c r="N41" s="5211"/>
      <c r="O41" s="5211"/>
      <c r="P41" s="5211"/>
      <c r="Q41" s="5211"/>
      <c r="R41" s="5211"/>
      <c r="S41" s="5211"/>
      <c r="T41" s="5227" t="s">
        <v>66</v>
      </c>
      <c r="U41" s="5181">
        <v>101</v>
      </c>
      <c r="V41" s="5205" t="str">
        <f>VLOOKUP(U41,DataLabels,HLOOKUP($BA$1,Type,2,FALSE))</f>
        <v>-</v>
      </c>
      <c r="W41" s="5206"/>
      <c r="X41" s="5206"/>
      <c r="Y41" s="5206"/>
      <c r="Z41" s="5206"/>
      <c r="AA41" s="5206"/>
      <c r="AB41" s="5207"/>
      <c r="AC41" s="5142"/>
      <c r="AD41" s="5143"/>
      <c r="AE41" s="5143"/>
      <c r="AF41" s="5143"/>
      <c r="AG41" s="5143"/>
      <c r="AH41" s="5143"/>
      <c r="AI41" s="5143"/>
      <c r="AJ41" s="5143"/>
      <c r="AK41" s="5143"/>
      <c r="AL41" s="5144"/>
    </row>
    <row r="42" spans="1:63" ht="16.2" customHeight="1" x14ac:dyDescent="0.4">
      <c r="A42" s="435"/>
      <c r="B42" s="5536"/>
      <c r="C42" s="5181"/>
      <c r="D42" s="5185"/>
      <c r="E42" s="5186"/>
      <c r="F42" s="5186"/>
      <c r="G42" s="5186"/>
      <c r="H42" s="5186"/>
      <c r="I42" s="5187"/>
      <c r="J42" s="5211"/>
      <c r="K42" s="5211"/>
      <c r="L42" s="5211"/>
      <c r="M42" s="5211"/>
      <c r="N42" s="5211"/>
      <c r="O42" s="5211"/>
      <c r="P42" s="5211"/>
      <c r="Q42" s="5211"/>
      <c r="R42" s="5211"/>
      <c r="S42" s="5211"/>
      <c r="T42" s="5227"/>
      <c r="U42" s="5181"/>
      <c r="V42" s="5208"/>
      <c r="W42" s="5209"/>
      <c r="X42" s="5209"/>
      <c r="Y42" s="5209"/>
      <c r="Z42" s="5209"/>
      <c r="AA42" s="5209"/>
      <c r="AB42" s="5210"/>
      <c r="AC42" s="5142"/>
      <c r="AD42" s="5143"/>
      <c r="AE42" s="5143"/>
      <c r="AF42" s="5143"/>
      <c r="AG42" s="5143"/>
      <c r="AH42" s="5143"/>
      <c r="AI42" s="5143"/>
      <c r="AJ42" s="5143"/>
      <c r="AK42" s="5143"/>
      <c r="AL42" s="5145"/>
    </row>
    <row r="43" spans="1:63" ht="16.2" customHeight="1" x14ac:dyDescent="0.4">
      <c r="A43" s="435"/>
      <c r="B43" s="5536"/>
      <c r="C43" s="5181">
        <v>680</v>
      </c>
      <c r="D43" s="5182" t="str">
        <f>VLOOKUP(C43,DataLabels,HLOOKUP($BA$1,Type,2,FALSE))</f>
        <v>Hoistway Door Type
(7.4)</v>
      </c>
      <c r="E43" s="5183"/>
      <c r="F43" s="5183"/>
      <c r="G43" s="5183"/>
      <c r="H43" s="5183"/>
      <c r="I43" s="5184"/>
      <c r="J43" s="5164"/>
      <c r="K43" s="5165"/>
      <c r="L43" s="5165"/>
      <c r="M43" s="5165"/>
      <c r="N43" s="5165"/>
      <c r="O43" s="5165"/>
      <c r="P43" s="5165"/>
      <c r="Q43" s="5165"/>
      <c r="R43" s="5165"/>
      <c r="S43" s="5165"/>
      <c r="T43" s="5165"/>
      <c r="U43" s="5165"/>
      <c r="V43" s="5165"/>
      <c r="W43" s="5165"/>
      <c r="X43" s="5165"/>
      <c r="Y43" s="5165"/>
      <c r="Z43" s="5165"/>
      <c r="AA43" s="5165"/>
      <c r="AB43" s="5165"/>
      <c r="AC43" s="5165"/>
      <c r="AD43" s="5165"/>
      <c r="AE43" s="5165"/>
      <c r="AF43" s="5165"/>
      <c r="AG43" s="5165"/>
      <c r="AH43" s="5165"/>
      <c r="AI43" s="5165"/>
      <c r="AJ43" s="5165"/>
      <c r="AK43" s="5249"/>
      <c r="AL43" s="5144"/>
    </row>
    <row r="44" spans="1:63" ht="16.2" customHeight="1" x14ac:dyDescent="0.4">
      <c r="A44" s="435"/>
      <c r="B44" s="5536"/>
      <c r="C44" s="5181"/>
      <c r="D44" s="5185"/>
      <c r="E44" s="5186"/>
      <c r="F44" s="5186"/>
      <c r="G44" s="5186"/>
      <c r="H44" s="5186"/>
      <c r="I44" s="5187"/>
      <c r="J44" s="5166"/>
      <c r="K44" s="5167"/>
      <c r="L44" s="5167"/>
      <c r="M44" s="5167"/>
      <c r="N44" s="5167"/>
      <c r="O44" s="5167"/>
      <c r="P44" s="5167"/>
      <c r="Q44" s="5167"/>
      <c r="R44" s="5167"/>
      <c r="S44" s="5167"/>
      <c r="T44" s="5167"/>
      <c r="U44" s="5167"/>
      <c r="V44" s="5167"/>
      <c r="W44" s="5167"/>
      <c r="X44" s="5167"/>
      <c r="Y44" s="5167"/>
      <c r="Z44" s="5167"/>
      <c r="AA44" s="5167"/>
      <c r="AB44" s="5167"/>
      <c r="AC44" s="5167"/>
      <c r="AD44" s="5167"/>
      <c r="AE44" s="5167"/>
      <c r="AF44" s="5167"/>
      <c r="AG44" s="5167"/>
      <c r="AH44" s="5167"/>
      <c r="AI44" s="5167"/>
      <c r="AJ44" s="5167"/>
      <c r="AK44" s="5250"/>
      <c r="AL44" s="5145"/>
    </row>
    <row r="45" spans="1:63" ht="16.2" customHeight="1" x14ac:dyDescent="0.4">
      <c r="A45" s="435"/>
      <c r="B45" s="5536"/>
      <c r="C45" s="5181">
        <v>730</v>
      </c>
      <c r="D45" s="5182" t="str">
        <f>VLOOKUP(C45,DataLabels,HLOOKUP($BA$1,Type,2,FALSE))</f>
        <v>Lock Device Make/Model or Box 731</v>
      </c>
      <c r="E45" s="5183"/>
      <c r="F45" s="5183"/>
      <c r="G45" s="5183"/>
      <c r="H45" s="5183"/>
      <c r="I45" s="5184"/>
      <c r="J45" s="5266"/>
      <c r="K45" s="5267"/>
      <c r="L45" s="5267"/>
      <c r="M45" s="5267"/>
      <c r="N45" s="5267"/>
      <c r="O45" s="5267"/>
      <c r="P45" s="5267"/>
      <c r="Q45" s="5267"/>
      <c r="R45" s="5267"/>
      <c r="S45" s="5285"/>
      <c r="T45" s="5227"/>
      <c r="U45" s="5181">
        <v>731</v>
      </c>
      <c r="V45" s="5205" t="str">
        <f>VLOOKUP(U45,DataLabels,HLOOKUP($BA$1,Type,2,FALSE))</f>
        <v xml:space="preserve">TSSA Filing # (CAD 6.4)
</v>
      </c>
      <c r="W45" s="5206"/>
      <c r="X45" s="5206"/>
      <c r="Y45" s="5206"/>
      <c r="Z45" s="5206"/>
      <c r="AA45" s="5206"/>
      <c r="AB45" s="5207"/>
      <c r="AC45" s="5142"/>
      <c r="AD45" s="5143"/>
      <c r="AE45" s="5143"/>
      <c r="AF45" s="5143"/>
      <c r="AG45" s="5143"/>
      <c r="AH45" s="5143"/>
      <c r="AI45" s="5143"/>
      <c r="AJ45" s="5143"/>
      <c r="AK45" s="5143"/>
      <c r="AL45" s="5144"/>
    </row>
    <row r="46" spans="1:63" ht="16.2" customHeight="1" x14ac:dyDescent="0.4">
      <c r="A46" s="435"/>
      <c r="B46" s="5536"/>
      <c r="C46" s="5181"/>
      <c r="D46" s="5185"/>
      <c r="E46" s="5186"/>
      <c r="F46" s="5186"/>
      <c r="G46" s="5186"/>
      <c r="H46" s="5186"/>
      <c r="I46" s="5187"/>
      <c r="J46" s="5268"/>
      <c r="K46" s="5269"/>
      <c r="L46" s="5269"/>
      <c r="M46" s="5269"/>
      <c r="N46" s="5269"/>
      <c r="O46" s="5269"/>
      <c r="P46" s="5269"/>
      <c r="Q46" s="5269"/>
      <c r="R46" s="5269"/>
      <c r="S46" s="5286"/>
      <c r="T46" s="5227"/>
      <c r="U46" s="5181"/>
      <c r="V46" s="5208"/>
      <c r="W46" s="5209"/>
      <c r="X46" s="5209"/>
      <c r="Y46" s="5209"/>
      <c r="Z46" s="5209"/>
      <c r="AA46" s="5209"/>
      <c r="AB46" s="5210"/>
      <c r="AC46" s="5142"/>
      <c r="AD46" s="5143"/>
      <c r="AE46" s="5143"/>
      <c r="AF46" s="5143"/>
      <c r="AG46" s="5143"/>
      <c r="AH46" s="5143"/>
      <c r="AI46" s="5143"/>
      <c r="AJ46" s="5143"/>
      <c r="AK46" s="5143"/>
      <c r="AL46" s="5145"/>
    </row>
    <row r="47" spans="1:63" ht="16.2" customHeight="1" x14ac:dyDescent="0.4">
      <c r="A47" s="435"/>
      <c r="B47" s="5536"/>
      <c r="C47" s="5158">
        <v>735</v>
      </c>
      <c r="D47" s="5543" t="str">
        <f>VLOOKUP(C47,DataLabels,HLOOKUP($BA$1,Type,2,FALSE))</f>
        <v>Some Levels served use Bridge Scaffolding</v>
      </c>
      <c r="E47" s="5544"/>
      <c r="F47" s="5544"/>
      <c r="G47" s="5544"/>
      <c r="H47" s="5544"/>
      <c r="I47" s="5545"/>
      <c r="J47" s="5193"/>
      <c r="K47" s="5194"/>
      <c r="L47" s="5194"/>
      <c r="M47" s="5194"/>
      <c r="N47" s="5194"/>
      <c r="O47" s="5194"/>
      <c r="P47" s="5194"/>
      <c r="Q47" s="5194"/>
      <c r="R47" s="5194"/>
      <c r="S47" s="5194"/>
      <c r="T47" s="5512"/>
      <c r="U47" s="5158">
        <v>736</v>
      </c>
      <c r="V47" s="5554" t="str">
        <f>VLOOKUP(U47,DataLabels,HLOOKUP($BA$1,Type,2,FALSE))</f>
        <v>Bridge scaffolding capacity confirmation letter included</v>
      </c>
      <c r="W47" s="5555"/>
      <c r="X47" s="5555"/>
      <c r="Y47" s="5555"/>
      <c r="Z47" s="5555"/>
      <c r="AA47" s="5555"/>
      <c r="AB47" s="5556"/>
      <c r="AC47" s="5188"/>
      <c r="AD47" s="5189"/>
      <c r="AE47" s="5189"/>
      <c r="AF47" s="5189"/>
      <c r="AG47" s="5189"/>
      <c r="AH47" s="5189"/>
      <c r="AI47" s="5189"/>
      <c r="AJ47" s="5189"/>
      <c r="AK47" s="5189"/>
      <c r="AL47" s="5192"/>
    </row>
    <row r="48" spans="1:63" ht="16.2" customHeight="1" thickBot="1" x14ac:dyDescent="0.45">
      <c r="A48" s="435"/>
      <c r="B48" s="5537"/>
      <c r="C48" s="5159"/>
      <c r="D48" s="5459"/>
      <c r="E48" s="5460"/>
      <c r="F48" s="5460"/>
      <c r="G48" s="5460"/>
      <c r="H48" s="5460"/>
      <c r="I48" s="5461"/>
      <c r="J48" s="5195"/>
      <c r="K48" s="5196"/>
      <c r="L48" s="5196"/>
      <c r="M48" s="5196"/>
      <c r="N48" s="5196"/>
      <c r="O48" s="5196"/>
      <c r="P48" s="5196"/>
      <c r="Q48" s="5196"/>
      <c r="R48" s="5196"/>
      <c r="S48" s="5196"/>
      <c r="T48" s="5229"/>
      <c r="U48" s="5159"/>
      <c r="V48" s="5240"/>
      <c r="W48" s="5241"/>
      <c r="X48" s="5241"/>
      <c r="Y48" s="5241"/>
      <c r="Z48" s="5241"/>
      <c r="AA48" s="5241"/>
      <c r="AB48" s="5242"/>
      <c r="AC48" s="5190"/>
      <c r="AD48" s="5191"/>
      <c r="AE48" s="5191"/>
      <c r="AF48" s="5191"/>
      <c r="AG48" s="5191"/>
      <c r="AH48" s="5191"/>
      <c r="AI48" s="5191"/>
      <c r="AJ48" s="5191"/>
      <c r="AK48" s="5191"/>
      <c r="AL48" s="5163"/>
      <c r="AQ48" s="473"/>
    </row>
    <row r="49" spans="1:43" ht="16.2" customHeight="1" thickBot="1" x14ac:dyDescent="0.45">
      <c r="A49" s="435"/>
      <c r="AQ49" s="473"/>
    </row>
    <row r="50" spans="1:43" ht="16.2" customHeight="1" x14ac:dyDescent="0.4">
      <c r="A50" s="435"/>
      <c r="B50" s="5535" t="s">
        <v>1429</v>
      </c>
      <c r="C50" s="5316">
        <v>845</v>
      </c>
      <c r="D50" s="5532" t="str">
        <f>VLOOKUP(C50,DataLabels,HLOOKUP($BA$1,Type,2,FALSE))</f>
        <v>Net Platform Width 
(8.7)</v>
      </c>
      <c r="E50" s="5533"/>
      <c r="F50" s="5533"/>
      <c r="G50" s="5533"/>
      <c r="H50" s="5533"/>
      <c r="I50" s="5534"/>
      <c r="J50" s="5356"/>
      <c r="K50" s="5356"/>
      <c r="L50" s="5356"/>
      <c r="M50" s="5356"/>
      <c r="N50" s="5356"/>
      <c r="O50" s="5356"/>
      <c r="P50" s="5356"/>
      <c r="Q50" s="5356"/>
      <c r="R50" s="5356"/>
      <c r="S50" s="5356"/>
      <c r="T50" s="5372" t="s">
        <v>66</v>
      </c>
      <c r="U50" s="5316">
        <v>855</v>
      </c>
      <c r="V50" s="5280" t="str">
        <f>VLOOKUP(U50,DataLabels,HLOOKUP($BA$1,Type,2,FALSE))</f>
        <v>Net. Platform Depth
(8.7)</v>
      </c>
      <c r="W50" s="5281"/>
      <c r="X50" s="5281"/>
      <c r="Y50" s="5281"/>
      <c r="Z50" s="5281"/>
      <c r="AA50" s="5281"/>
      <c r="AB50" s="5282"/>
      <c r="AC50" s="5356"/>
      <c r="AD50" s="5356"/>
      <c r="AE50" s="5356"/>
      <c r="AF50" s="5356"/>
      <c r="AG50" s="5356"/>
      <c r="AH50" s="5356"/>
      <c r="AI50" s="5356"/>
      <c r="AJ50" s="5356"/>
      <c r="AK50" s="5356"/>
      <c r="AL50" s="5212" t="s">
        <v>66</v>
      </c>
      <c r="AQ50" s="473"/>
    </row>
    <row r="51" spans="1:43" ht="16.2" customHeight="1" x14ac:dyDescent="0.4">
      <c r="A51" s="435"/>
      <c r="B51" s="5536"/>
      <c r="C51" s="5181"/>
      <c r="D51" s="5185"/>
      <c r="E51" s="5186"/>
      <c r="F51" s="5186"/>
      <c r="G51" s="5186"/>
      <c r="H51" s="5186"/>
      <c r="I51" s="5187"/>
      <c r="J51" s="5211"/>
      <c r="K51" s="5211"/>
      <c r="L51" s="5211"/>
      <c r="M51" s="5211"/>
      <c r="N51" s="5211"/>
      <c r="O51" s="5211"/>
      <c r="P51" s="5211"/>
      <c r="Q51" s="5211"/>
      <c r="R51" s="5211"/>
      <c r="S51" s="5211"/>
      <c r="T51" s="5227"/>
      <c r="U51" s="5181"/>
      <c r="V51" s="5208"/>
      <c r="W51" s="5209"/>
      <c r="X51" s="5209"/>
      <c r="Y51" s="5209"/>
      <c r="Z51" s="5209"/>
      <c r="AA51" s="5209"/>
      <c r="AB51" s="5210"/>
      <c r="AC51" s="5211"/>
      <c r="AD51" s="5211"/>
      <c r="AE51" s="5211"/>
      <c r="AF51" s="5211"/>
      <c r="AG51" s="5211"/>
      <c r="AH51" s="5211"/>
      <c r="AI51" s="5211"/>
      <c r="AJ51" s="5211"/>
      <c r="AK51" s="5211"/>
      <c r="AL51" s="5145"/>
      <c r="AQ51" s="473"/>
    </row>
    <row r="52" spans="1:43" ht="16.2" customHeight="1" x14ac:dyDescent="0.4">
      <c r="A52" s="435"/>
      <c r="B52" s="5536"/>
      <c r="C52" s="5181">
        <v>585</v>
      </c>
      <c r="D52" s="5205" t="str">
        <f>VLOOKUP(C52,DataLabels,HLOOKUP($BA$1,Type,2,FALSE))</f>
        <v xml:space="preserve">Load Per Net Area </v>
      </c>
      <c r="E52" s="5206"/>
      <c r="F52" s="5206"/>
      <c r="G52" s="5206"/>
      <c r="H52" s="5206"/>
      <c r="I52" s="5207"/>
      <c r="J52" s="5567"/>
      <c r="K52" s="5567"/>
      <c r="L52" s="5567"/>
      <c r="M52" s="5567"/>
      <c r="N52" s="5567"/>
      <c r="O52" s="5567"/>
      <c r="P52" s="5567"/>
      <c r="Q52" s="5567"/>
      <c r="R52" s="5567"/>
      <c r="S52" s="5567"/>
      <c r="T52" s="5568" t="s">
        <v>2734</v>
      </c>
      <c r="U52" s="5181">
        <v>865</v>
      </c>
      <c r="V52" s="5205" t="str">
        <f>VLOOKUP(U52,DataLabels,HLOOKUP($BA$1,Type,2,FALSE))</f>
        <v>Car Height without Extension</v>
      </c>
      <c r="W52" s="5206"/>
      <c r="X52" s="5206"/>
      <c r="Y52" s="5206"/>
      <c r="Z52" s="5206"/>
      <c r="AA52" s="5206"/>
      <c r="AB52" s="5207"/>
      <c r="AC52" s="5211"/>
      <c r="AD52" s="5211"/>
      <c r="AE52" s="5211"/>
      <c r="AF52" s="5211"/>
      <c r="AG52" s="5211"/>
      <c r="AH52" s="5211"/>
      <c r="AI52" s="5211"/>
      <c r="AJ52" s="5211"/>
      <c r="AK52" s="5211"/>
      <c r="AL52" s="5145" t="s">
        <v>66</v>
      </c>
    </row>
    <row r="53" spans="1:43" ht="16.2" customHeight="1" x14ac:dyDescent="0.4">
      <c r="A53" s="435"/>
      <c r="B53" s="5536"/>
      <c r="C53" s="5181"/>
      <c r="D53" s="5208"/>
      <c r="E53" s="5209"/>
      <c r="F53" s="5209"/>
      <c r="G53" s="5209"/>
      <c r="H53" s="5209"/>
      <c r="I53" s="5210"/>
      <c r="J53" s="5567"/>
      <c r="K53" s="5567"/>
      <c r="L53" s="5567"/>
      <c r="M53" s="5567"/>
      <c r="N53" s="5567"/>
      <c r="O53" s="5567"/>
      <c r="P53" s="5567"/>
      <c r="Q53" s="5567"/>
      <c r="R53" s="5567"/>
      <c r="S53" s="5567"/>
      <c r="T53" s="5568"/>
      <c r="U53" s="5181"/>
      <c r="V53" s="5208"/>
      <c r="W53" s="5209"/>
      <c r="X53" s="5209"/>
      <c r="Y53" s="5209"/>
      <c r="Z53" s="5209"/>
      <c r="AA53" s="5209"/>
      <c r="AB53" s="5210"/>
      <c r="AC53" s="5211"/>
      <c r="AD53" s="5211"/>
      <c r="AE53" s="5211"/>
      <c r="AF53" s="5211"/>
      <c r="AG53" s="5211"/>
      <c r="AH53" s="5211"/>
      <c r="AI53" s="5211"/>
      <c r="AJ53" s="5211"/>
      <c r="AK53" s="5211"/>
      <c r="AL53" s="5145"/>
    </row>
    <row r="54" spans="1:43" ht="15.75" customHeight="1" x14ac:dyDescent="0.4">
      <c r="A54" s="435"/>
      <c r="B54" s="5536"/>
      <c r="C54" s="5181">
        <v>860</v>
      </c>
      <c r="D54" s="5182" t="str">
        <f>VLOOKUP(C54,DataLabels,HLOOKUP($BA$1,Type,2,FALSE))</f>
        <v>Car Gate Type
(8.6)</v>
      </c>
      <c r="E54" s="5183"/>
      <c r="F54" s="5183"/>
      <c r="G54" s="5183"/>
      <c r="H54" s="5183"/>
      <c r="I54" s="5184"/>
      <c r="J54" s="5164"/>
      <c r="K54" s="5165"/>
      <c r="L54" s="5165"/>
      <c r="M54" s="5165"/>
      <c r="N54" s="5165"/>
      <c r="O54" s="5165"/>
      <c r="P54" s="5165"/>
      <c r="Q54" s="5165"/>
      <c r="R54" s="5165"/>
      <c r="S54" s="5165"/>
      <c r="T54" s="1459"/>
      <c r="U54" s="5385">
        <v>950</v>
      </c>
      <c r="V54" s="5205" t="str">
        <f>VLOOKUP(U54,DataLabels,HLOOKUP($BA$1,Type,2,FALSE))</f>
        <v>Total Weight of Car</v>
      </c>
      <c r="W54" s="5206"/>
      <c r="X54" s="5206"/>
      <c r="Y54" s="5206"/>
      <c r="Z54" s="5206"/>
      <c r="AA54" s="5206"/>
      <c r="AB54" s="5207"/>
      <c r="AC54" s="5211"/>
      <c r="AD54" s="5211"/>
      <c r="AE54" s="5211"/>
      <c r="AF54" s="5211"/>
      <c r="AG54" s="5211"/>
      <c r="AH54" s="5211"/>
      <c r="AI54" s="5211"/>
      <c r="AJ54" s="5211"/>
      <c r="AK54" s="5211"/>
      <c r="AL54" s="5145" t="s">
        <v>1420</v>
      </c>
    </row>
    <row r="55" spans="1:43" ht="16.2" customHeight="1" x14ac:dyDescent="0.4">
      <c r="A55" s="435"/>
      <c r="B55" s="5536"/>
      <c r="C55" s="5181"/>
      <c r="D55" s="5185"/>
      <c r="E55" s="5186"/>
      <c r="F55" s="5186"/>
      <c r="G55" s="5186"/>
      <c r="H55" s="5186"/>
      <c r="I55" s="5187"/>
      <c r="J55" s="5166"/>
      <c r="K55" s="5167"/>
      <c r="L55" s="5167"/>
      <c r="M55" s="5167"/>
      <c r="N55" s="5167"/>
      <c r="O55" s="5167"/>
      <c r="P55" s="5167"/>
      <c r="Q55" s="5167"/>
      <c r="R55" s="5167"/>
      <c r="S55" s="5167"/>
      <c r="T55" s="1460"/>
      <c r="U55" s="5385"/>
      <c r="V55" s="5208"/>
      <c r="W55" s="5209"/>
      <c r="X55" s="5209"/>
      <c r="Y55" s="5209"/>
      <c r="Z55" s="5209"/>
      <c r="AA55" s="5209"/>
      <c r="AB55" s="5210"/>
      <c r="AC55" s="5211"/>
      <c r="AD55" s="5211"/>
      <c r="AE55" s="5211"/>
      <c r="AF55" s="5211"/>
      <c r="AG55" s="5211"/>
      <c r="AH55" s="5211"/>
      <c r="AI55" s="5211"/>
      <c r="AJ55" s="5211"/>
      <c r="AK55" s="5211"/>
      <c r="AL55" s="5145"/>
    </row>
    <row r="56" spans="1:43" ht="16.2" customHeight="1" x14ac:dyDescent="0.4">
      <c r="A56" s="435"/>
      <c r="B56" s="5536"/>
      <c r="C56" s="5181">
        <v>665</v>
      </c>
      <c r="D56" s="5182" t="str">
        <f>VLOOKUP(C56,DataLabels,HLOOKUP($BA$1,Type,2,FALSE))</f>
        <v>Number of Car Entrances</v>
      </c>
      <c r="E56" s="5183"/>
      <c r="F56" s="5183"/>
      <c r="G56" s="5183"/>
      <c r="H56" s="5183"/>
      <c r="I56" s="5184"/>
      <c r="J56" s="5567"/>
      <c r="K56" s="5567"/>
      <c r="L56" s="5567"/>
      <c r="M56" s="5567"/>
      <c r="N56" s="5567"/>
      <c r="O56" s="5567"/>
      <c r="P56" s="5567"/>
      <c r="Q56" s="5567"/>
      <c r="R56" s="5567"/>
      <c r="S56" s="5567"/>
      <c r="T56" s="5227"/>
      <c r="U56" s="5168">
        <v>586</v>
      </c>
      <c r="V56" s="5175" t="str">
        <f>VLOOKUP(U56,DataLabels,HLOOKUP($BA$1,Type,2,FALSE))</f>
        <v>Is a procedure for oversided loads being included?</v>
      </c>
      <c r="W56" s="5176"/>
      <c r="X56" s="5176"/>
      <c r="Y56" s="5176"/>
      <c r="Z56" s="5176"/>
      <c r="AA56" s="5176"/>
      <c r="AB56" s="5177"/>
      <c r="AC56" s="5169"/>
      <c r="AD56" s="5170"/>
      <c r="AE56" s="5170"/>
      <c r="AF56" s="5170"/>
      <c r="AG56" s="5170"/>
      <c r="AH56" s="5170"/>
      <c r="AI56" s="5170"/>
      <c r="AJ56" s="5170"/>
      <c r="AK56" s="5171"/>
      <c r="AL56" s="5145"/>
    </row>
    <row r="57" spans="1:43" ht="16.2" customHeight="1" x14ac:dyDescent="0.4">
      <c r="A57" s="435"/>
      <c r="B57" s="5536"/>
      <c r="C57" s="5181"/>
      <c r="D57" s="5185"/>
      <c r="E57" s="5186"/>
      <c r="F57" s="5186"/>
      <c r="G57" s="5186"/>
      <c r="H57" s="5186"/>
      <c r="I57" s="5187"/>
      <c r="J57" s="5567"/>
      <c r="K57" s="5567"/>
      <c r="L57" s="5567"/>
      <c r="M57" s="5567"/>
      <c r="N57" s="5567"/>
      <c r="O57" s="5567"/>
      <c r="P57" s="5567"/>
      <c r="Q57" s="5567"/>
      <c r="R57" s="5567"/>
      <c r="S57" s="5567"/>
      <c r="T57" s="5227"/>
      <c r="U57" s="5168"/>
      <c r="V57" s="5178"/>
      <c r="W57" s="5179"/>
      <c r="X57" s="5179"/>
      <c r="Y57" s="5179"/>
      <c r="Z57" s="5179"/>
      <c r="AA57" s="5179"/>
      <c r="AB57" s="5180"/>
      <c r="AC57" s="5172"/>
      <c r="AD57" s="5173"/>
      <c r="AE57" s="5173"/>
      <c r="AF57" s="5173"/>
      <c r="AG57" s="5173"/>
      <c r="AH57" s="5173"/>
      <c r="AI57" s="5173"/>
      <c r="AJ57" s="5173"/>
      <c r="AK57" s="5174"/>
      <c r="AL57" s="5145"/>
    </row>
    <row r="58" spans="1:43" ht="16.2" customHeight="1" x14ac:dyDescent="0.4">
      <c r="A58" s="435"/>
      <c r="B58" s="5536"/>
      <c r="C58" s="5146">
        <v>587</v>
      </c>
      <c r="D58" s="5148" t="str">
        <f>VLOOKUP(C58,DataLabels,HLOOKUP($BA$1,Type,2,FALSE))</f>
        <v>Is the car capacity proposed to be de-rated?</v>
      </c>
      <c r="E58" s="5149"/>
      <c r="F58" s="5149"/>
      <c r="G58" s="5149"/>
      <c r="H58" s="5149"/>
      <c r="I58" s="5150"/>
      <c r="J58" s="5154"/>
      <c r="K58" s="5154"/>
      <c r="L58" s="5154"/>
      <c r="M58" s="5154"/>
      <c r="N58" s="5154"/>
      <c r="O58" s="5154"/>
      <c r="P58" s="5154"/>
      <c r="Q58" s="5154"/>
      <c r="R58" s="5154"/>
      <c r="S58" s="5154"/>
      <c r="T58" s="5156"/>
      <c r="U58" s="5158">
        <v>101</v>
      </c>
      <c r="V58" s="5148" t="str">
        <f>VLOOKUP(U58,DataLabels,HLOOKUP($BA$1,Type,2,FALSE))</f>
        <v>-</v>
      </c>
      <c r="W58" s="5149"/>
      <c r="X58" s="5149"/>
      <c r="Y58" s="5149"/>
      <c r="Z58" s="5149"/>
      <c r="AA58" s="5149"/>
      <c r="AB58" s="5150"/>
      <c r="AC58" s="5160"/>
      <c r="AD58" s="5160"/>
      <c r="AE58" s="5160"/>
      <c r="AF58" s="5160"/>
      <c r="AG58" s="5160"/>
      <c r="AH58" s="5160"/>
      <c r="AI58" s="5160"/>
      <c r="AJ58" s="5160"/>
      <c r="AK58" s="5160"/>
      <c r="AL58" s="5162"/>
    </row>
    <row r="59" spans="1:43" ht="16.2" customHeight="1" thickBot="1" x14ac:dyDescent="0.45">
      <c r="A59" s="435"/>
      <c r="B59" s="5537"/>
      <c r="C59" s="5147"/>
      <c r="D59" s="5151"/>
      <c r="E59" s="5152"/>
      <c r="F59" s="5152"/>
      <c r="G59" s="5152"/>
      <c r="H59" s="5152"/>
      <c r="I59" s="5153"/>
      <c r="J59" s="5155"/>
      <c r="K59" s="5155"/>
      <c r="L59" s="5155"/>
      <c r="M59" s="5155"/>
      <c r="N59" s="5155"/>
      <c r="O59" s="5155"/>
      <c r="P59" s="5155"/>
      <c r="Q59" s="5155"/>
      <c r="R59" s="5155"/>
      <c r="S59" s="5155"/>
      <c r="T59" s="5157"/>
      <c r="U59" s="5159"/>
      <c r="V59" s="5151"/>
      <c r="W59" s="5152"/>
      <c r="X59" s="5152"/>
      <c r="Y59" s="5152"/>
      <c r="Z59" s="5152"/>
      <c r="AA59" s="5152"/>
      <c r="AB59" s="5153"/>
      <c r="AC59" s="5161"/>
      <c r="AD59" s="5161"/>
      <c r="AE59" s="5161"/>
      <c r="AF59" s="5161"/>
      <c r="AG59" s="5161"/>
      <c r="AH59" s="5161"/>
      <c r="AI59" s="5161"/>
      <c r="AJ59" s="5161"/>
      <c r="AK59" s="5161"/>
      <c r="AL59" s="5163"/>
    </row>
    <row r="60" spans="1:43" ht="16.2" customHeight="1" thickBot="1" x14ac:dyDescent="0.45">
      <c r="A60" s="435"/>
    </row>
    <row r="61" spans="1:43" ht="16.2" customHeight="1" x14ac:dyDescent="0.4">
      <c r="A61" s="435"/>
      <c r="B61" s="5535" t="s">
        <v>1432</v>
      </c>
      <c r="C61" s="5316">
        <v>1165</v>
      </c>
      <c r="D61" s="5518" t="str">
        <f>VLOOKUP(C61,DataLabels,HLOOKUP($BA$1,Type,2,FALSE))</f>
        <v>Weight of Counterweight
(kg)</v>
      </c>
      <c r="E61" s="5519"/>
      <c r="F61" s="5519"/>
      <c r="G61" s="5519"/>
      <c r="H61" s="5519"/>
      <c r="I61" s="5520"/>
      <c r="J61" s="5356"/>
      <c r="K61" s="5356"/>
      <c r="L61" s="5356"/>
      <c r="M61" s="5356"/>
      <c r="N61" s="5356"/>
      <c r="O61" s="5356"/>
      <c r="P61" s="5356"/>
      <c r="Q61" s="5356"/>
      <c r="R61" s="5356"/>
      <c r="S61" s="5356"/>
      <c r="T61" s="5372" t="s">
        <v>1420</v>
      </c>
      <c r="U61" s="5316">
        <v>1160</v>
      </c>
      <c r="V61" s="5237" t="str">
        <f>VLOOKUP(U61,DataLabels,HLOOKUP($BA$1,Type,2,FALSE))</f>
        <v xml:space="preserve">Counterweight Overbalance </v>
      </c>
      <c r="W61" s="5238"/>
      <c r="X61" s="5238"/>
      <c r="Y61" s="5238"/>
      <c r="Z61" s="5238"/>
      <c r="AA61" s="5238"/>
      <c r="AB61" s="5239"/>
      <c r="AC61" s="5356"/>
      <c r="AD61" s="5356"/>
      <c r="AE61" s="5356"/>
      <c r="AF61" s="5356"/>
      <c r="AG61" s="5356"/>
      <c r="AH61" s="5356"/>
      <c r="AI61" s="5356"/>
      <c r="AJ61" s="5356"/>
      <c r="AK61" s="5356"/>
      <c r="AL61" s="5212" t="s">
        <v>1433</v>
      </c>
    </row>
    <row r="62" spans="1:43" ht="16.2" customHeight="1" thickBot="1" x14ac:dyDescent="0.45">
      <c r="A62" s="435"/>
      <c r="B62" s="5537"/>
      <c r="C62" s="5159"/>
      <c r="D62" s="5459"/>
      <c r="E62" s="5460"/>
      <c r="F62" s="5460"/>
      <c r="G62" s="5460"/>
      <c r="H62" s="5460"/>
      <c r="I62" s="5461"/>
      <c r="J62" s="5224"/>
      <c r="K62" s="5224"/>
      <c r="L62" s="5224"/>
      <c r="M62" s="5224"/>
      <c r="N62" s="5224"/>
      <c r="O62" s="5224"/>
      <c r="P62" s="5224"/>
      <c r="Q62" s="5224"/>
      <c r="R62" s="5224"/>
      <c r="S62" s="5224"/>
      <c r="T62" s="5229"/>
      <c r="U62" s="5159"/>
      <c r="V62" s="5240"/>
      <c r="W62" s="5241"/>
      <c r="X62" s="5241"/>
      <c r="Y62" s="5241"/>
      <c r="Z62" s="5241"/>
      <c r="AA62" s="5241"/>
      <c r="AB62" s="5242"/>
      <c r="AC62" s="5224"/>
      <c r="AD62" s="5224"/>
      <c r="AE62" s="5224"/>
      <c r="AF62" s="5224"/>
      <c r="AG62" s="5224"/>
      <c r="AH62" s="5224"/>
      <c r="AI62" s="5224"/>
      <c r="AJ62" s="5224"/>
      <c r="AK62" s="5224"/>
      <c r="AL62" s="5163"/>
    </row>
    <row r="63" spans="1:43" ht="16.2" customHeight="1" thickBot="1" x14ac:dyDescent="0.45">
      <c r="A63" s="435"/>
    </row>
    <row r="64" spans="1:43" ht="16.2" customHeight="1" x14ac:dyDescent="0.4">
      <c r="A64" s="435"/>
      <c r="B64" s="5395" t="s">
        <v>2636</v>
      </c>
      <c r="C64" s="5491">
        <v>990</v>
      </c>
      <c r="D64" s="5532" t="str">
        <f>VLOOKUP(C64,DataLabels,HLOOKUP($BA$1,Type,2,FALSE))</f>
        <v>Car Safety - Type
[19]</v>
      </c>
      <c r="E64" s="5533"/>
      <c r="F64" s="5533"/>
      <c r="G64" s="5533"/>
      <c r="H64" s="5533"/>
      <c r="I64" s="5534"/>
      <c r="J64" s="5234"/>
      <c r="K64" s="5234"/>
      <c r="L64" s="5234"/>
      <c r="M64" s="5234"/>
      <c r="N64" s="5234"/>
      <c r="O64" s="5234"/>
      <c r="P64" s="5234"/>
      <c r="Q64" s="5234"/>
      <c r="R64" s="5234"/>
      <c r="S64" s="5213"/>
      <c r="T64" s="5260"/>
      <c r="U64" s="5491">
        <v>970</v>
      </c>
      <c r="V64" s="5280" t="str">
        <f>VLOOKUP(U64,DataLabels,HLOOKUP($BA$1,Type,2,FALSE))</f>
        <v>Car Safety Make and Model 
[19]</v>
      </c>
      <c r="W64" s="5281"/>
      <c r="X64" s="5281"/>
      <c r="Y64" s="5281"/>
      <c r="Z64" s="5281"/>
      <c r="AA64" s="5281"/>
      <c r="AB64" s="5282"/>
      <c r="AC64" s="5272"/>
      <c r="AD64" s="5273"/>
      <c r="AE64" s="5273"/>
      <c r="AF64" s="5273"/>
      <c r="AG64" s="5273"/>
      <c r="AH64" s="5273"/>
      <c r="AI64" s="5273"/>
      <c r="AJ64" s="5273"/>
      <c r="AK64" s="5273"/>
      <c r="AL64" s="5262"/>
    </row>
    <row r="65" spans="1:38" ht="16.2" customHeight="1" x14ac:dyDescent="0.4">
      <c r="A65" s="435"/>
      <c r="B65" s="5396"/>
      <c r="C65" s="5385"/>
      <c r="D65" s="5185"/>
      <c r="E65" s="5186"/>
      <c r="F65" s="5186"/>
      <c r="G65" s="5186"/>
      <c r="H65" s="5186"/>
      <c r="I65" s="5187"/>
      <c r="J65" s="5235"/>
      <c r="K65" s="5235"/>
      <c r="L65" s="5235"/>
      <c r="M65" s="5235"/>
      <c r="N65" s="5235"/>
      <c r="O65" s="5235"/>
      <c r="P65" s="5235"/>
      <c r="Q65" s="5235"/>
      <c r="R65" s="5235"/>
      <c r="S65" s="5215"/>
      <c r="T65" s="5261"/>
      <c r="U65" s="5385"/>
      <c r="V65" s="5208"/>
      <c r="W65" s="5209"/>
      <c r="X65" s="5209"/>
      <c r="Y65" s="5209"/>
      <c r="Z65" s="5209"/>
      <c r="AA65" s="5209"/>
      <c r="AB65" s="5210"/>
      <c r="AC65" s="5217"/>
      <c r="AD65" s="5218"/>
      <c r="AE65" s="5218"/>
      <c r="AF65" s="5218"/>
      <c r="AG65" s="5218"/>
      <c r="AH65" s="5218"/>
      <c r="AI65" s="5218"/>
      <c r="AJ65" s="5218"/>
      <c r="AK65" s="5218"/>
      <c r="AL65" s="5145"/>
    </row>
    <row r="66" spans="1:38" ht="16.2" customHeight="1" x14ac:dyDescent="0.4">
      <c r="A66" s="435"/>
      <c r="B66" s="5396"/>
      <c r="C66" s="5385">
        <v>1030</v>
      </c>
      <c r="D66" s="5182" t="str">
        <f>VLOOKUP(C66,DataLabels,HLOOKUP($BA$1,Type,2,FALSE))</f>
        <v>Car Governor Make and Model (19.3)</v>
      </c>
      <c r="E66" s="5183"/>
      <c r="F66" s="5183"/>
      <c r="G66" s="5183"/>
      <c r="H66" s="5183"/>
      <c r="I66" s="5184"/>
      <c r="J66" s="5563"/>
      <c r="K66" s="5563"/>
      <c r="L66" s="5563"/>
      <c r="M66" s="5563"/>
      <c r="N66" s="5563"/>
      <c r="O66" s="5563"/>
      <c r="P66" s="5563"/>
      <c r="Q66" s="5563"/>
      <c r="R66" s="5563"/>
      <c r="S66" s="5564"/>
      <c r="T66" s="5565"/>
      <c r="U66" s="5181">
        <v>1031</v>
      </c>
      <c r="V66" s="5205" t="str">
        <f>VLOOKUP(U66,DataLabels,HLOOKUP($BA$1,Type,2,FALSE))</f>
        <v xml:space="preserve">Governor Tripping Speed Setting
</v>
      </c>
      <c r="W66" s="5206"/>
      <c r="X66" s="5206"/>
      <c r="Y66" s="5206"/>
      <c r="Z66" s="5206"/>
      <c r="AA66" s="5206"/>
      <c r="AB66" s="5207"/>
      <c r="AC66" s="5211"/>
      <c r="AD66" s="5211"/>
      <c r="AE66" s="5211"/>
      <c r="AF66" s="5211"/>
      <c r="AG66" s="5211"/>
      <c r="AH66" s="5211"/>
      <c r="AI66" s="5211"/>
      <c r="AJ66" s="5211"/>
      <c r="AK66" s="5211"/>
      <c r="AL66" s="5540" t="s">
        <v>64</v>
      </c>
    </row>
    <row r="67" spans="1:38" ht="16.2" customHeight="1" x14ac:dyDescent="0.4">
      <c r="A67" s="435"/>
      <c r="B67" s="5396"/>
      <c r="C67" s="5385"/>
      <c r="D67" s="5185"/>
      <c r="E67" s="5186"/>
      <c r="F67" s="5186"/>
      <c r="G67" s="5186"/>
      <c r="H67" s="5186"/>
      <c r="I67" s="5187"/>
      <c r="J67" s="5563"/>
      <c r="K67" s="5563"/>
      <c r="L67" s="5563"/>
      <c r="M67" s="5563"/>
      <c r="N67" s="5563"/>
      <c r="O67" s="5563"/>
      <c r="P67" s="5563"/>
      <c r="Q67" s="5563"/>
      <c r="R67" s="5563"/>
      <c r="S67" s="5564"/>
      <c r="T67" s="5261"/>
      <c r="U67" s="5181"/>
      <c r="V67" s="5208"/>
      <c r="W67" s="5209"/>
      <c r="X67" s="5209"/>
      <c r="Y67" s="5209"/>
      <c r="Z67" s="5209"/>
      <c r="AA67" s="5209"/>
      <c r="AB67" s="5210"/>
      <c r="AC67" s="5211"/>
      <c r="AD67" s="5211"/>
      <c r="AE67" s="5211"/>
      <c r="AF67" s="5211"/>
      <c r="AG67" s="5211"/>
      <c r="AH67" s="5211"/>
      <c r="AI67" s="5211"/>
      <c r="AJ67" s="5211"/>
      <c r="AK67" s="5211"/>
      <c r="AL67" s="5162"/>
    </row>
    <row r="68" spans="1:38" ht="16.2" customHeight="1" x14ac:dyDescent="0.4">
      <c r="A68" s="435"/>
      <c r="B68" s="5396"/>
      <c r="C68" s="5181">
        <v>101</v>
      </c>
      <c r="D68" s="5182" t="str">
        <f>VLOOKUP(C68,DataLabels,HLOOKUP($BA$1,Type,2,FALSE))</f>
        <v>-</v>
      </c>
      <c r="E68" s="5183"/>
      <c r="F68" s="5183"/>
      <c r="G68" s="5183"/>
      <c r="H68" s="5183"/>
      <c r="I68" s="5184"/>
      <c r="J68" s="5557"/>
      <c r="K68" s="5558"/>
      <c r="L68" s="5558"/>
      <c r="M68" s="5558"/>
      <c r="N68" s="5558"/>
      <c r="O68" s="5558"/>
      <c r="P68" s="5558"/>
      <c r="Q68" s="5558"/>
      <c r="R68" s="5558"/>
      <c r="S68" s="5559"/>
      <c r="T68" s="5565"/>
      <c r="U68" s="5181">
        <v>101</v>
      </c>
      <c r="V68" s="5205" t="str">
        <f>VLOOKUP(U68,DataLabels,HLOOKUP($BA$1,Type,2,FALSE))</f>
        <v>-</v>
      </c>
      <c r="W68" s="5206"/>
      <c r="X68" s="5206"/>
      <c r="Y68" s="5206"/>
      <c r="Z68" s="5206"/>
      <c r="AA68" s="5206"/>
      <c r="AB68" s="5207"/>
      <c r="AC68" s="5211"/>
      <c r="AD68" s="5211"/>
      <c r="AE68" s="5211"/>
      <c r="AF68" s="5211"/>
      <c r="AG68" s="5211"/>
      <c r="AH68" s="5211"/>
      <c r="AI68" s="5211"/>
      <c r="AJ68" s="5211"/>
      <c r="AK68" s="5211"/>
      <c r="AL68" s="5144"/>
    </row>
    <row r="69" spans="1:38" ht="16.2" customHeight="1" thickBot="1" x14ac:dyDescent="0.45">
      <c r="A69" s="435"/>
      <c r="B69" s="5397"/>
      <c r="C69" s="5159"/>
      <c r="D69" s="5459"/>
      <c r="E69" s="5460"/>
      <c r="F69" s="5460"/>
      <c r="G69" s="5460"/>
      <c r="H69" s="5460"/>
      <c r="I69" s="5461"/>
      <c r="J69" s="5560"/>
      <c r="K69" s="5561"/>
      <c r="L69" s="5561"/>
      <c r="M69" s="5561"/>
      <c r="N69" s="5561"/>
      <c r="O69" s="5561"/>
      <c r="P69" s="5561"/>
      <c r="Q69" s="5561"/>
      <c r="R69" s="5561"/>
      <c r="S69" s="5562"/>
      <c r="T69" s="5566"/>
      <c r="U69" s="5159"/>
      <c r="V69" s="5240"/>
      <c r="W69" s="5241"/>
      <c r="X69" s="5241"/>
      <c r="Y69" s="5241"/>
      <c r="Z69" s="5241"/>
      <c r="AA69" s="5241"/>
      <c r="AB69" s="5242"/>
      <c r="AC69" s="5224"/>
      <c r="AD69" s="5224"/>
      <c r="AE69" s="5224"/>
      <c r="AF69" s="5224"/>
      <c r="AG69" s="5224"/>
      <c r="AH69" s="5224"/>
      <c r="AI69" s="5224"/>
      <c r="AJ69" s="5224"/>
      <c r="AK69" s="5224"/>
      <c r="AL69" s="5163"/>
    </row>
    <row r="70" spans="1:38" ht="16.2" customHeight="1" thickBot="1" x14ac:dyDescent="0.45">
      <c r="A70" s="435"/>
    </row>
    <row r="71" spans="1:38" ht="16.2" customHeight="1" x14ac:dyDescent="0.4">
      <c r="A71" s="435"/>
      <c r="B71" s="5408" t="s">
        <v>2637</v>
      </c>
      <c r="C71" s="5316">
        <v>1000</v>
      </c>
      <c r="D71" s="5518" t="str">
        <f>VLOOKUP(C71,DataLabels,HLOOKUP($BA$1,Type,2,FALSE))</f>
        <v>CWT Safety - Type
[19]</v>
      </c>
      <c r="E71" s="5519"/>
      <c r="F71" s="5519"/>
      <c r="G71" s="5519"/>
      <c r="H71" s="5519"/>
      <c r="I71" s="5520"/>
      <c r="J71" s="5234"/>
      <c r="K71" s="5234"/>
      <c r="L71" s="5234"/>
      <c r="M71" s="5234"/>
      <c r="N71" s="5234"/>
      <c r="O71" s="5234"/>
      <c r="P71" s="5234"/>
      <c r="Q71" s="5234"/>
      <c r="R71" s="5234"/>
      <c r="S71" s="5213"/>
      <c r="T71" s="5539"/>
      <c r="U71" s="5385">
        <v>980</v>
      </c>
      <c r="V71" s="5237" t="str">
        <f>VLOOKUP(U71,DataLabels,HLOOKUP($BA$1,Type,2,FALSE))</f>
        <v>CWT Safety Make and Model 
[19]</v>
      </c>
      <c r="W71" s="5238"/>
      <c r="X71" s="5238"/>
      <c r="Y71" s="5238"/>
      <c r="Z71" s="5238"/>
      <c r="AA71" s="5238"/>
      <c r="AB71" s="5239"/>
      <c r="AC71" s="5272"/>
      <c r="AD71" s="5273"/>
      <c r="AE71" s="5273"/>
      <c r="AF71" s="5273"/>
      <c r="AG71" s="5273"/>
      <c r="AH71" s="5273"/>
      <c r="AI71" s="5273"/>
      <c r="AJ71" s="5273"/>
      <c r="AK71" s="5273"/>
      <c r="AL71" s="5262"/>
    </row>
    <row r="72" spans="1:38" ht="16.2" customHeight="1" x14ac:dyDescent="0.4">
      <c r="A72" s="435"/>
      <c r="B72" s="5396"/>
      <c r="C72" s="5181"/>
      <c r="D72" s="5185"/>
      <c r="E72" s="5186"/>
      <c r="F72" s="5186"/>
      <c r="G72" s="5186"/>
      <c r="H72" s="5186"/>
      <c r="I72" s="5187"/>
      <c r="J72" s="5235"/>
      <c r="K72" s="5235"/>
      <c r="L72" s="5235"/>
      <c r="M72" s="5235"/>
      <c r="N72" s="5235"/>
      <c r="O72" s="5235"/>
      <c r="P72" s="5235"/>
      <c r="Q72" s="5235"/>
      <c r="R72" s="5235"/>
      <c r="S72" s="5215"/>
      <c r="T72" s="5512"/>
      <c r="U72" s="5385"/>
      <c r="V72" s="5208"/>
      <c r="W72" s="5209"/>
      <c r="X72" s="5209"/>
      <c r="Y72" s="5209"/>
      <c r="Z72" s="5209"/>
      <c r="AA72" s="5209"/>
      <c r="AB72" s="5210"/>
      <c r="AC72" s="5217"/>
      <c r="AD72" s="5218"/>
      <c r="AE72" s="5218"/>
      <c r="AF72" s="5218"/>
      <c r="AG72" s="5218"/>
      <c r="AH72" s="5218"/>
      <c r="AI72" s="5218"/>
      <c r="AJ72" s="5218"/>
      <c r="AK72" s="5218"/>
      <c r="AL72" s="5145"/>
    </row>
    <row r="73" spans="1:38" ht="16.2" customHeight="1" x14ac:dyDescent="0.4">
      <c r="A73" s="435"/>
      <c r="B73" s="5396"/>
      <c r="C73" s="5541">
        <v>1040</v>
      </c>
      <c r="D73" s="5182" t="str">
        <f>VLOOKUP(C73,DataLabels,HLOOKUP($BA$1,Type,2,FALSE))</f>
        <v>CWT Governor Make and Model (19.3)</v>
      </c>
      <c r="E73" s="5183"/>
      <c r="F73" s="5183"/>
      <c r="G73" s="5183"/>
      <c r="H73" s="5183"/>
      <c r="I73" s="5184"/>
      <c r="J73" s="5546"/>
      <c r="K73" s="5547"/>
      <c r="L73" s="5547"/>
      <c r="M73" s="5547"/>
      <c r="N73" s="5547"/>
      <c r="O73" s="5547"/>
      <c r="P73" s="5547"/>
      <c r="Q73" s="5547"/>
      <c r="R73" s="5547"/>
      <c r="S73" s="5548"/>
      <c r="T73" s="5552"/>
      <c r="U73" s="5541">
        <v>1041</v>
      </c>
      <c r="V73" s="5205" t="str">
        <f>VLOOKUP(U73,DataLabels,HLOOKUP($BA$1,Type,2,FALSE))</f>
        <v xml:space="preserve">Governor Tripping Speed Setting
</v>
      </c>
      <c r="W73" s="5206"/>
      <c r="X73" s="5206"/>
      <c r="Y73" s="5206"/>
      <c r="Z73" s="5206"/>
      <c r="AA73" s="5206"/>
      <c r="AB73" s="5207"/>
      <c r="AC73" s="5266"/>
      <c r="AD73" s="5267"/>
      <c r="AE73" s="5267"/>
      <c r="AF73" s="5267"/>
      <c r="AG73" s="5267"/>
      <c r="AH73" s="5267"/>
      <c r="AI73" s="5267"/>
      <c r="AJ73" s="5267"/>
      <c r="AK73" s="5285"/>
      <c r="AL73" s="5540" t="s">
        <v>64</v>
      </c>
    </row>
    <row r="74" spans="1:38" ht="16.2" customHeight="1" x14ac:dyDescent="0.4">
      <c r="A74" s="435"/>
      <c r="B74" s="5396"/>
      <c r="C74" s="5542"/>
      <c r="D74" s="5543"/>
      <c r="E74" s="5544"/>
      <c r="F74" s="5544"/>
      <c r="G74" s="5544"/>
      <c r="H74" s="5544"/>
      <c r="I74" s="5545"/>
      <c r="J74" s="5549"/>
      <c r="K74" s="5550"/>
      <c r="L74" s="5550"/>
      <c r="M74" s="5550"/>
      <c r="N74" s="5550"/>
      <c r="O74" s="5550"/>
      <c r="P74" s="5550"/>
      <c r="Q74" s="5550"/>
      <c r="R74" s="5550"/>
      <c r="S74" s="5551"/>
      <c r="T74" s="5553"/>
      <c r="U74" s="5542"/>
      <c r="V74" s="5554"/>
      <c r="W74" s="5555"/>
      <c r="X74" s="5555"/>
      <c r="Y74" s="5555"/>
      <c r="Z74" s="5555"/>
      <c r="AA74" s="5555"/>
      <c r="AB74" s="5556"/>
      <c r="AC74" s="5268"/>
      <c r="AD74" s="5269"/>
      <c r="AE74" s="5269"/>
      <c r="AF74" s="5269"/>
      <c r="AG74" s="5269"/>
      <c r="AH74" s="5269"/>
      <c r="AI74" s="5269"/>
      <c r="AJ74" s="5269"/>
      <c r="AK74" s="5286"/>
      <c r="AL74" s="5162"/>
    </row>
    <row r="75" spans="1:38" ht="16.2" customHeight="1" x14ac:dyDescent="0.4">
      <c r="A75" s="435"/>
      <c r="B75" s="5396"/>
      <c r="C75" s="5181">
        <v>101</v>
      </c>
      <c r="D75" s="5182" t="str">
        <f>VLOOKUP(C75,DataLabels,HLOOKUP($BA$1,Type,2,FALSE))</f>
        <v>-</v>
      </c>
      <c r="E75" s="5183"/>
      <c r="F75" s="5183"/>
      <c r="G75" s="5183"/>
      <c r="H75" s="5183"/>
      <c r="I75" s="5184"/>
      <c r="J75" s="5557"/>
      <c r="K75" s="5558"/>
      <c r="L75" s="5558"/>
      <c r="M75" s="5558"/>
      <c r="N75" s="5558"/>
      <c r="O75" s="5558"/>
      <c r="P75" s="5558"/>
      <c r="Q75" s="5558"/>
      <c r="R75" s="5558"/>
      <c r="S75" s="5559"/>
      <c r="T75" s="5226"/>
      <c r="U75" s="5181">
        <v>101</v>
      </c>
      <c r="V75" s="5205" t="str">
        <f>VLOOKUP(U75,DataLabels,HLOOKUP($BA$1,Type,2,FALSE))</f>
        <v>-</v>
      </c>
      <c r="W75" s="5206"/>
      <c r="X75" s="5206"/>
      <c r="Y75" s="5206"/>
      <c r="Z75" s="5206"/>
      <c r="AA75" s="5206"/>
      <c r="AB75" s="5207"/>
      <c r="AC75" s="5211"/>
      <c r="AD75" s="5211"/>
      <c r="AE75" s="5211"/>
      <c r="AF75" s="5211"/>
      <c r="AG75" s="5211"/>
      <c r="AH75" s="5211"/>
      <c r="AI75" s="5211"/>
      <c r="AJ75" s="5211"/>
      <c r="AK75" s="5211"/>
      <c r="AL75" s="5144"/>
    </row>
    <row r="76" spans="1:38" ht="16.2" customHeight="1" thickBot="1" x14ac:dyDescent="0.45">
      <c r="A76" s="435"/>
      <c r="B76" s="5397"/>
      <c r="C76" s="5159"/>
      <c r="D76" s="5459"/>
      <c r="E76" s="5460"/>
      <c r="F76" s="5460"/>
      <c r="G76" s="5460"/>
      <c r="H76" s="5460"/>
      <c r="I76" s="5461"/>
      <c r="J76" s="5560"/>
      <c r="K76" s="5561"/>
      <c r="L76" s="5561"/>
      <c r="M76" s="5561"/>
      <c r="N76" s="5561"/>
      <c r="O76" s="5561"/>
      <c r="P76" s="5561"/>
      <c r="Q76" s="5561"/>
      <c r="R76" s="5561"/>
      <c r="S76" s="5562"/>
      <c r="T76" s="5229"/>
      <c r="U76" s="5159"/>
      <c r="V76" s="5240"/>
      <c r="W76" s="5241"/>
      <c r="X76" s="5241"/>
      <c r="Y76" s="5241"/>
      <c r="Z76" s="5241"/>
      <c r="AA76" s="5241"/>
      <c r="AB76" s="5242"/>
      <c r="AC76" s="5224"/>
      <c r="AD76" s="5224"/>
      <c r="AE76" s="5224"/>
      <c r="AF76" s="5224"/>
      <c r="AG76" s="5224"/>
      <c r="AH76" s="5224"/>
      <c r="AI76" s="5224"/>
      <c r="AJ76" s="5224"/>
      <c r="AK76" s="5224"/>
      <c r="AL76" s="5163"/>
    </row>
    <row r="77" spans="1:38" ht="16.2" customHeight="1" thickBot="1" x14ac:dyDescent="0.45">
      <c r="A77" s="435"/>
    </row>
    <row r="78" spans="1:38" ht="16.2" customHeight="1" x14ac:dyDescent="0.4">
      <c r="A78" s="435"/>
      <c r="B78" s="5395" t="s">
        <v>1434</v>
      </c>
      <c r="C78" s="5491">
        <v>1070</v>
      </c>
      <c r="D78" s="5532" t="str">
        <f>VLOOKUP(C78,DataLabels,HLOOKUP($BA$1,Type,2,FALSE))</f>
        <v>Up Safety Make/Model
(CAD 6.1.1.2)</v>
      </c>
      <c r="E78" s="5533"/>
      <c r="F78" s="5533"/>
      <c r="G78" s="5533"/>
      <c r="H78" s="5533"/>
      <c r="I78" s="5534"/>
      <c r="J78" s="5272"/>
      <c r="K78" s="5273"/>
      <c r="L78" s="5273"/>
      <c r="M78" s="5273"/>
      <c r="N78" s="5273"/>
      <c r="O78" s="5273"/>
      <c r="P78" s="5273"/>
      <c r="Q78" s="5273"/>
      <c r="R78" s="5273"/>
      <c r="S78" s="5273"/>
      <c r="T78" s="5538"/>
      <c r="U78" s="5316">
        <v>1071</v>
      </c>
      <c r="V78" s="5280" t="str">
        <f>VLOOKUP(U78,DataLabels,HLOOKUP($BA$1,Type,2,FALSE))</f>
        <v xml:space="preserve">Tripping Speed Setting
</v>
      </c>
      <c r="W78" s="5281"/>
      <c r="X78" s="5281"/>
      <c r="Y78" s="5281"/>
      <c r="Z78" s="5281"/>
      <c r="AA78" s="5281"/>
      <c r="AB78" s="5282"/>
      <c r="AC78" s="5356"/>
      <c r="AD78" s="5356"/>
      <c r="AE78" s="5356"/>
      <c r="AF78" s="5356"/>
      <c r="AG78" s="5356"/>
      <c r="AH78" s="5356"/>
      <c r="AI78" s="5356"/>
      <c r="AJ78" s="5356"/>
      <c r="AK78" s="5356"/>
      <c r="AL78" s="5203" t="s">
        <v>64</v>
      </c>
    </row>
    <row r="79" spans="1:38" ht="16.2" customHeight="1" thickBot="1" x14ac:dyDescent="0.45">
      <c r="A79" s="435"/>
      <c r="B79" s="5397"/>
      <c r="C79" s="5531"/>
      <c r="D79" s="5459"/>
      <c r="E79" s="5460"/>
      <c r="F79" s="5460"/>
      <c r="G79" s="5460"/>
      <c r="H79" s="5460"/>
      <c r="I79" s="5461"/>
      <c r="J79" s="5219"/>
      <c r="K79" s="5220"/>
      <c r="L79" s="5220"/>
      <c r="M79" s="5220"/>
      <c r="N79" s="5220"/>
      <c r="O79" s="5220"/>
      <c r="P79" s="5220"/>
      <c r="Q79" s="5220"/>
      <c r="R79" s="5220"/>
      <c r="S79" s="5220"/>
      <c r="T79" s="5229"/>
      <c r="U79" s="5159"/>
      <c r="V79" s="5240"/>
      <c r="W79" s="5241"/>
      <c r="X79" s="5241"/>
      <c r="Y79" s="5241"/>
      <c r="Z79" s="5241"/>
      <c r="AA79" s="5241"/>
      <c r="AB79" s="5242"/>
      <c r="AC79" s="5224"/>
      <c r="AD79" s="5224"/>
      <c r="AE79" s="5224"/>
      <c r="AF79" s="5224"/>
      <c r="AG79" s="5224"/>
      <c r="AH79" s="5224"/>
      <c r="AI79" s="5224"/>
      <c r="AJ79" s="5224"/>
      <c r="AK79" s="5224"/>
      <c r="AL79" s="5204"/>
    </row>
    <row r="80" spans="1:38" ht="16.2" customHeight="1" thickBot="1" x14ac:dyDescent="0.45">
      <c r="A80" s="435"/>
    </row>
    <row r="81" spans="1:38" ht="16.2" customHeight="1" x14ac:dyDescent="0.4">
      <c r="A81" s="435"/>
      <c r="B81" s="5408" t="s">
        <v>1435</v>
      </c>
      <c r="C81" s="5316">
        <v>1325</v>
      </c>
      <c r="D81" s="5518" t="str">
        <f>VLOOKUP(C81,DataLabels,HLOOKUP($BA$1,Type,2,FALSE))</f>
        <v>Car Guiderails Type
(10.1)</v>
      </c>
      <c r="E81" s="5519"/>
      <c r="F81" s="5519"/>
      <c r="G81" s="5519"/>
      <c r="H81" s="5519"/>
      <c r="I81" s="5520"/>
      <c r="J81" s="5272"/>
      <c r="K81" s="5273"/>
      <c r="L81" s="5273"/>
      <c r="M81" s="5273"/>
      <c r="N81" s="5273"/>
      <c r="O81" s="5273"/>
      <c r="P81" s="5273"/>
      <c r="Q81" s="5273"/>
      <c r="R81" s="5273"/>
      <c r="S81" s="5273"/>
      <c r="T81" s="5538"/>
      <c r="U81" s="5316">
        <v>1335</v>
      </c>
      <c r="V81" s="5237" t="str">
        <f>VLOOKUP(U81,DataLabels,HLOOKUP($BA$1,Type,2,FALSE))</f>
        <v>CWT Guiderails Type
(10.1)</v>
      </c>
      <c r="W81" s="5238"/>
      <c r="X81" s="5238"/>
      <c r="Y81" s="5238"/>
      <c r="Z81" s="5238"/>
      <c r="AA81" s="5238"/>
      <c r="AB81" s="5239"/>
      <c r="AC81" s="5356"/>
      <c r="AD81" s="5356"/>
      <c r="AE81" s="5356"/>
      <c r="AF81" s="5356"/>
      <c r="AG81" s="5356"/>
      <c r="AH81" s="5356"/>
      <c r="AI81" s="5356"/>
      <c r="AJ81" s="5356"/>
      <c r="AK81" s="5356"/>
      <c r="AL81" s="5203"/>
    </row>
    <row r="82" spans="1:38" ht="16.2" customHeight="1" x14ac:dyDescent="0.4">
      <c r="A82" s="435"/>
      <c r="B82" s="5396"/>
      <c r="C82" s="5181"/>
      <c r="D82" s="5185"/>
      <c r="E82" s="5186"/>
      <c r="F82" s="5186"/>
      <c r="G82" s="5186"/>
      <c r="H82" s="5186"/>
      <c r="I82" s="5187"/>
      <c r="J82" s="5217"/>
      <c r="K82" s="5218"/>
      <c r="L82" s="5218"/>
      <c r="M82" s="5218"/>
      <c r="N82" s="5218"/>
      <c r="O82" s="5218"/>
      <c r="P82" s="5218"/>
      <c r="Q82" s="5218"/>
      <c r="R82" s="5218"/>
      <c r="S82" s="5218"/>
      <c r="T82" s="5227"/>
      <c r="U82" s="5181"/>
      <c r="V82" s="5208"/>
      <c r="W82" s="5209"/>
      <c r="X82" s="5209"/>
      <c r="Y82" s="5209"/>
      <c r="Z82" s="5209"/>
      <c r="AA82" s="5209"/>
      <c r="AB82" s="5210"/>
      <c r="AC82" s="5211"/>
      <c r="AD82" s="5211"/>
      <c r="AE82" s="5211"/>
      <c r="AF82" s="5211"/>
      <c r="AG82" s="5211"/>
      <c r="AH82" s="5211"/>
      <c r="AI82" s="5211"/>
      <c r="AJ82" s="5211"/>
      <c r="AK82" s="5211"/>
      <c r="AL82" s="5162"/>
    </row>
    <row r="83" spans="1:38" ht="16.2" customHeight="1" x14ac:dyDescent="0.4">
      <c r="A83" s="435"/>
      <c r="B83" s="5396"/>
      <c r="C83" s="5181">
        <v>1310</v>
      </c>
      <c r="D83" s="5182" t="str">
        <f>VLOOKUP(C83,DataLabels,HLOOKUP($BA$1,Type,2,FALSE))</f>
        <v>Max. Bracket Spacing Car Rail (10.1)</v>
      </c>
      <c r="E83" s="5183"/>
      <c r="F83" s="5183"/>
      <c r="G83" s="5183"/>
      <c r="H83" s="5183"/>
      <c r="I83" s="5184"/>
      <c r="J83" s="5217"/>
      <c r="K83" s="5218"/>
      <c r="L83" s="5218"/>
      <c r="M83" s="5218"/>
      <c r="N83" s="5218"/>
      <c r="O83" s="5218"/>
      <c r="P83" s="5218"/>
      <c r="Q83" s="5218"/>
      <c r="R83" s="5218"/>
      <c r="S83" s="5218"/>
      <c r="T83" s="5227" t="s">
        <v>66</v>
      </c>
      <c r="U83" s="5181">
        <v>1330</v>
      </c>
      <c r="V83" s="5205" t="str">
        <f>VLOOKUP(U83,DataLabels,HLOOKUP($BA$1,Type,2,FALSE))</f>
        <v>Max. Bracket Spacing CWT Rail</v>
      </c>
      <c r="W83" s="5206"/>
      <c r="X83" s="5206"/>
      <c r="Y83" s="5206"/>
      <c r="Z83" s="5206"/>
      <c r="AA83" s="5206"/>
      <c r="AB83" s="5207"/>
      <c r="AC83" s="5211"/>
      <c r="AD83" s="5211"/>
      <c r="AE83" s="5211"/>
      <c r="AF83" s="5211"/>
      <c r="AG83" s="5211"/>
      <c r="AH83" s="5211"/>
      <c r="AI83" s="5211"/>
      <c r="AJ83" s="5211"/>
      <c r="AK83" s="5211"/>
      <c r="AL83" s="5263" t="s">
        <v>66</v>
      </c>
    </row>
    <row r="84" spans="1:38" ht="16.2" customHeight="1" x14ac:dyDescent="0.4">
      <c r="A84" s="435"/>
      <c r="B84" s="5396"/>
      <c r="C84" s="5181"/>
      <c r="D84" s="5185"/>
      <c r="E84" s="5186"/>
      <c r="F84" s="5186"/>
      <c r="G84" s="5186"/>
      <c r="H84" s="5186"/>
      <c r="I84" s="5187"/>
      <c r="J84" s="5217"/>
      <c r="K84" s="5218"/>
      <c r="L84" s="5218"/>
      <c r="M84" s="5218"/>
      <c r="N84" s="5218"/>
      <c r="O84" s="5218"/>
      <c r="P84" s="5218"/>
      <c r="Q84" s="5218"/>
      <c r="R84" s="5218"/>
      <c r="S84" s="5218"/>
      <c r="T84" s="5227" t="s">
        <v>66</v>
      </c>
      <c r="U84" s="5181"/>
      <c r="V84" s="5208"/>
      <c r="W84" s="5209"/>
      <c r="X84" s="5209"/>
      <c r="Y84" s="5209"/>
      <c r="Z84" s="5209"/>
      <c r="AA84" s="5209"/>
      <c r="AB84" s="5210"/>
      <c r="AC84" s="5211"/>
      <c r="AD84" s="5211"/>
      <c r="AE84" s="5211"/>
      <c r="AF84" s="5211"/>
      <c r="AG84" s="5211"/>
      <c r="AH84" s="5211"/>
      <c r="AI84" s="5211"/>
      <c r="AJ84" s="5211"/>
      <c r="AK84" s="5211"/>
      <c r="AL84" s="5263"/>
    </row>
    <row r="85" spans="1:38" ht="16.2" customHeight="1" x14ac:dyDescent="0.4">
      <c r="A85" s="435"/>
      <c r="B85" s="5396"/>
      <c r="C85" s="5181">
        <v>1300</v>
      </c>
      <c r="D85" s="5182" t="str">
        <f>VLOOKUP(C85,DataLabels,HLOOKUP($BA$1,Type,2,FALSE))</f>
        <v>Nominal Weight Car Rails</v>
      </c>
      <c r="E85" s="5183"/>
      <c r="F85" s="5183"/>
      <c r="G85" s="5183"/>
      <c r="H85" s="5183"/>
      <c r="I85" s="5184"/>
      <c r="J85" s="5211"/>
      <c r="K85" s="5211"/>
      <c r="L85" s="5211"/>
      <c r="M85" s="5211"/>
      <c r="N85" s="5211"/>
      <c r="O85" s="5211"/>
      <c r="P85" s="5211"/>
      <c r="Q85" s="5211"/>
      <c r="R85" s="5211"/>
      <c r="S85" s="5211"/>
      <c r="T85" s="5227" t="s">
        <v>1436</v>
      </c>
      <c r="U85" s="5181">
        <v>1320</v>
      </c>
      <c r="V85" s="5205" t="str">
        <f>VLOOKUP(U85,DataLabels,HLOOKUP($BA$1,Type,2,FALSE))</f>
        <v>Nominal Weight CWT Rails
(10.1)</v>
      </c>
      <c r="W85" s="5206"/>
      <c r="X85" s="5206"/>
      <c r="Y85" s="5206"/>
      <c r="Z85" s="5206"/>
      <c r="AA85" s="5206"/>
      <c r="AB85" s="5207"/>
      <c r="AC85" s="5211"/>
      <c r="AD85" s="5211"/>
      <c r="AE85" s="5211"/>
      <c r="AF85" s="5211"/>
      <c r="AG85" s="5211"/>
      <c r="AH85" s="5211"/>
      <c r="AI85" s="5211"/>
      <c r="AJ85" s="5211"/>
      <c r="AK85" s="5211"/>
      <c r="AL85" s="5145" t="s">
        <v>1436</v>
      </c>
    </row>
    <row r="86" spans="1:38" ht="16.2" customHeight="1" thickBot="1" x14ac:dyDescent="0.45">
      <c r="A86" s="435"/>
      <c r="B86" s="5397"/>
      <c r="C86" s="5159"/>
      <c r="D86" s="5459"/>
      <c r="E86" s="5460"/>
      <c r="F86" s="5460"/>
      <c r="G86" s="5460"/>
      <c r="H86" s="5460"/>
      <c r="I86" s="5461"/>
      <c r="J86" s="5224"/>
      <c r="K86" s="5224"/>
      <c r="L86" s="5224"/>
      <c r="M86" s="5224"/>
      <c r="N86" s="5224"/>
      <c r="O86" s="5224"/>
      <c r="P86" s="5224"/>
      <c r="Q86" s="5224"/>
      <c r="R86" s="5224"/>
      <c r="S86" s="5224"/>
      <c r="T86" s="5229"/>
      <c r="U86" s="5159"/>
      <c r="V86" s="5240"/>
      <c r="W86" s="5241"/>
      <c r="X86" s="5241"/>
      <c r="Y86" s="5241"/>
      <c r="Z86" s="5241"/>
      <c r="AA86" s="5241"/>
      <c r="AB86" s="5242"/>
      <c r="AC86" s="5224"/>
      <c r="AD86" s="5224"/>
      <c r="AE86" s="5224"/>
      <c r="AF86" s="5224"/>
      <c r="AG86" s="5224"/>
      <c r="AH86" s="5224"/>
      <c r="AI86" s="5224"/>
      <c r="AJ86" s="5224"/>
      <c r="AK86" s="5224"/>
      <c r="AL86" s="5163"/>
    </row>
    <row r="87" spans="1:38" ht="16.2" customHeight="1" thickBot="1" x14ac:dyDescent="0.45">
      <c r="A87" s="435"/>
    </row>
    <row r="88" spans="1:38" ht="16.2" customHeight="1" x14ac:dyDescent="0.4">
      <c r="A88" s="435"/>
      <c r="B88" s="5535" t="s">
        <v>2599</v>
      </c>
      <c r="C88" s="5491">
        <v>1090</v>
      </c>
      <c r="D88" s="5532" t="str">
        <f>VLOOKUP(C88,DataLabels,HLOOKUP($BA$1,Type,2,FALSE))</f>
        <v>Number of  Suspension Members (21.2, 21.3)</v>
      </c>
      <c r="E88" s="5533"/>
      <c r="F88" s="5533"/>
      <c r="G88" s="5533"/>
      <c r="H88" s="5533"/>
      <c r="I88" s="5534"/>
      <c r="J88" s="5674"/>
      <c r="K88" s="5674"/>
      <c r="L88" s="5674"/>
      <c r="M88" s="5674"/>
      <c r="N88" s="5675"/>
      <c r="O88" s="5676" t="s">
        <v>1437</v>
      </c>
      <c r="P88" s="5678"/>
      <c r="Q88" s="5674"/>
      <c r="R88" s="5674"/>
      <c r="S88" s="5675"/>
      <c r="T88" s="5372" t="s">
        <v>66</v>
      </c>
      <c r="U88" s="5316">
        <v>1046</v>
      </c>
      <c r="V88" s="5280" t="str">
        <f>VLOOKUP(U88,DataLabels,HLOOKUP($BA$1,Type,2,FALSE))</f>
        <v>Governor Ropes
#  x Diameter (19.3.2)</v>
      </c>
      <c r="W88" s="5281"/>
      <c r="X88" s="5281"/>
      <c r="Y88" s="5281"/>
      <c r="Z88" s="5281"/>
      <c r="AA88" s="5281"/>
      <c r="AB88" s="5282"/>
      <c r="AC88" s="5674"/>
      <c r="AD88" s="5674"/>
      <c r="AE88" s="5674"/>
      <c r="AF88" s="5675"/>
      <c r="AG88" s="5676" t="s">
        <v>1437</v>
      </c>
      <c r="AH88" s="5678"/>
      <c r="AI88" s="5674"/>
      <c r="AJ88" s="5674"/>
      <c r="AK88" s="5675"/>
      <c r="AL88" s="5212" t="s">
        <v>66</v>
      </c>
    </row>
    <row r="89" spans="1:38" ht="16.2" customHeight="1" x14ac:dyDescent="0.4">
      <c r="A89" s="435"/>
      <c r="B89" s="5536"/>
      <c r="C89" s="5385"/>
      <c r="D89" s="5185"/>
      <c r="E89" s="5186"/>
      <c r="F89" s="5186"/>
      <c r="G89" s="5186"/>
      <c r="H89" s="5186"/>
      <c r="I89" s="5187"/>
      <c r="J89" s="5383"/>
      <c r="K89" s="5383"/>
      <c r="L89" s="5383"/>
      <c r="M89" s="5383"/>
      <c r="N89" s="5452"/>
      <c r="O89" s="5677"/>
      <c r="P89" s="5382"/>
      <c r="Q89" s="5383"/>
      <c r="R89" s="5383"/>
      <c r="S89" s="5452"/>
      <c r="T89" s="5227" t="s">
        <v>66</v>
      </c>
      <c r="U89" s="5181"/>
      <c r="V89" s="5208"/>
      <c r="W89" s="5209"/>
      <c r="X89" s="5209"/>
      <c r="Y89" s="5209"/>
      <c r="Z89" s="5209"/>
      <c r="AA89" s="5209"/>
      <c r="AB89" s="5210"/>
      <c r="AC89" s="5383"/>
      <c r="AD89" s="5383"/>
      <c r="AE89" s="5383"/>
      <c r="AF89" s="5452"/>
      <c r="AG89" s="5677"/>
      <c r="AH89" s="5382"/>
      <c r="AI89" s="5383"/>
      <c r="AJ89" s="5383"/>
      <c r="AK89" s="5452"/>
      <c r="AL89" s="5145" t="s">
        <v>66</v>
      </c>
    </row>
    <row r="90" spans="1:38" ht="16.2" customHeight="1" x14ac:dyDescent="0.4">
      <c r="A90" s="435"/>
      <c r="B90" s="5536"/>
      <c r="C90" s="5181">
        <v>1140</v>
      </c>
      <c r="D90" s="5182" t="str">
        <f>VLOOKUP(C90,DataLabels,HLOOKUP($BA$1,Type,2,FALSE))</f>
        <v>Rope Construction</v>
      </c>
      <c r="E90" s="5183"/>
      <c r="F90" s="5183"/>
      <c r="G90" s="5183"/>
      <c r="H90" s="5183"/>
      <c r="I90" s="5184"/>
      <c r="J90" s="5217"/>
      <c r="K90" s="5218"/>
      <c r="L90" s="5218"/>
      <c r="M90" s="5218"/>
      <c r="N90" s="5218"/>
      <c r="O90" s="5218"/>
      <c r="P90" s="5218"/>
      <c r="Q90" s="5218"/>
      <c r="R90" s="5218"/>
      <c r="S90" s="5218"/>
      <c r="T90" s="5226"/>
      <c r="U90" s="5181">
        <v>1047</v>
      </c>
      <c r="V90" s="5205" t="str">
        <f>VLOOKUP(U90,DataLabels,HLOOKUP($BA$1,Type,2,FALSE))</f>
        <v>Governor Rope Construction (19.3.2)</v>
      </c>
      <c r="W90" s="5206"/>
      <c r="X90" s="5206"/>
      <c r="Y90" s="5206"/>
      <c r="Z90" s="5206"/>
      <c r="AA90" s="5206"/>
      <c r="AB90" s="5207"/>
      <c r="AC90" s="5211"/>
      <c r="AD90" s="5211"/>
      <c r="AE90" s="5211"/>
      <c r="AF90" s="5211"/>
      <c r="AG90" s="5211"/>
      <c r="AH90" s="5211"/>
      <c r="AI90" s="5211"/>
      <c r="AJ90" s="5211"/>
      <c r="AK90" s="5217"/>
      <c r="AL90" s="5144"/>
    </row>
    <row r="91" spans="1:38" ht="16.2" customHeight="1" x14ac:dyDescent="0.4">
      <c r="A91" s="435"/>
      <c r="B91" s="5536"/>
      <c r="C91" s="5181"/>
      <c r="D91" s="5185"/>
      <c r="E91" s="5186"/>
      <c r="F91" s="5186"/>
      <c r="G91" s="5186"/>
      <c r="H91" s="5186"/>
      <c r="I91" s="5187"/>
      <c r="J91" s="5217"/>
      <c r="K91" s="5218"/>
      <c r="L91" s="5218"/>
      <c r="M91" s="5218"/>
      <c r="N91" s="5218"/>
      <c r="O91" s="5218"/>
      <c r="P91" s="5218"/>
      <c r="Q91" s="5218"/>
      <c r="R91" s="5218"/>
      <c r="S91" s="5218"/>
      <c r="T91" s="5227"/>
      <c r="U91" s="5181"/>
      <c r="V91" s="5208"/>
      <c r="W91" s="5209"/>
      <c r="X91" s="5209"/>
      <c r="Y91" s="5209"/>
      <c r="Z91" s="5209"/>
      <c r="AA91" s="5209"/>
      <c r="AB91" s="5210"/>
      <c r="AC91" s="5211"/>
      <c r="AD91" s="5211"/>
      <c r="AE91" s="5211"/>
      <c r="AF91" s="5211"/>
      <c r="AG91" s="5211"/>
      <c r="AH91" s="5211"/>
      <c r="AI91" s="5211"/>
      <c r="AJ91" s="5211"/>
      <c r="AK91" s="5217"/>
      <c r="AL91" s="5145"/>
    </row>
    <row r="92" spans="1:38" ht="16.2" customHeight="1" x14ac:dyDescent="0.4">
      <c r="A92" s="435"/>
      <c r="B92" s="5536"/>
      <c r="C92" s="5181">
        <v>1155</v>
      </c>
      <c r="D92" s="5182" t="str">
        <f>VLOOKUP(C92,DataLabels,HLOOKUP($BA$1,Type,2,FALSE))</f>
        <v>Breaking Strength
(21.6)</v>
      </c>
      <c r="E92" s="5183"/>
      <c r="F92" s="5183"/>
      <c r="G92" s="5183"/>
      <c r="H92" s="5183"/>
      <c r="I92" s="5184"/>
      <c r="J92" s="5217"/>
      <c r="K92" s="5218"/>
      <c r="L92" s="5218"/>
      <c r="M92" s="5218"/>
      <c r="N92" s="5218"/>
      <c r="O92" s="5218"/>
      <c r="P92" s="5218"/>
      <c r="Q92" s="5218"/>
      <c r="R92" s="5218"/>
      <c r="S92" s="5218"/>
      <c r="T92" s="5226" t="s">
        <v>264</v>
      </c>
      <c r="U92" s="5181">
        <v>1048</v>
      </c>
      <c r="V92" s="5205" t="str">
        <f>VLOOKUP(U92,DataLabels,HLOOKUP($BA$1,Type,2,FALSE))</f>
        <v>Governor rope Breaking Strength (19.3.2)</v>
      </c>
      <c r="W92" s="5206"/>
      <c r="X92" s="5206"/>
      <c r="Y92" s="5206"/>
      <c r="Z92" s="5206"/>
      <c r="AA92" s="5206"/>
      <c r="AB92" s="5207"/>
      <c r="AC92" s="5211"/>
      <c r="AD92" s="5211"/>
      <c r="AE92" s="5211"/>
      <c r="AF92" s="5211"/>
      <c r="AG92" s="5211"/>
      <c r="AH92" s="5211"/>
      <c r="AI92" s="5211"/>
      <c r="AJ92" s="5211"/>
      <c r="AK92" s="5211"/>
      <c r="AL92" s="5228" t="s">
        <v>264</v>
      </c>
    </row>
    <row r="93" spans="1:38" ht="16.2" customHeight="1" x14ac:dyDescent="0.4">
      <c r="A93" s="435"/>
      <c r="B93" s="5536"/>
      <c r="C93" s="5181"/>
      <c r="D93" s="5185"/>
      <c r="E93" s="5186"/>
      <c r="F93" s="5186"/>
      <c r="G93" s="5186"/>
      <c r="H93" s="5186"/>
      <c r="I93" s="5187"/>
      <c r="J93" s="5217"/>
      <c r="K93" s="5218"/>
      <c r="L93" s="5218"/>
      <c r="M93" s="5218"/>
      <c r="N93" s="5218"/>
      <c r="O93" s="5218"/>
      <c r="P93" s="5218"/>
      <c r="Q93" s="5218"/>
      <c r="R93" s="5218"/>
      <c r="S93" s="5218"/>
      <c r="T93" s="5227" t="s">
        <v>66</v>
      </c>
      <c r="U93" s="5181"/>
      <c r="V93" s="5208"/>
      <c r="W93" s="5209"/>
      <c r="X93" s="5209"/>
      <c r="Y93" s="5209"/>
      <c r="Z93" s="5209"/>
      <c r="AA93" s="5209"/>
      <c r="AB93" s="5210"/>
      <c r="AC93" s="5211"/>
      <c r="AD93" s="5211"/>
      <c r="AE93" s="5211"/>
      <c r="AF93" s="5211"/>
      <c r="AG93" s="5211"/>
      <c r="AH93" s="5211"/>
      <c r="AI93" s="5211"/>
      <c r="AJ93" s="5211"/>
      <c r="AK93" s="5211"/>
      <c r="AL93" s="5228"/>
    </row>
    <row r="94" spans="1:38" ht="16.2" customHeight="1" x14ac:dyDescent="0.4">
      <c r="A94" s="437"/>
      <c r="B94" s="5536"/>
      <c r="C94" s="5181">
        <v>1120</v>
      </c>
      <c r="D94" s="5182" t="str">
        <f>VLOOKUP(C94,DataLabels,HLOOKUP($BA$1,Type,2,FALSE))</f>
        <v>Factor Of Safety
(21.5)</v>
      </c>
      <c r="E94" s="5183"/>
      <c r="F94" s="5183"/>
      <c r="G94" s="5183"/>
      <c r="H94" s="5183"/>
      <c r="I94" s="5184"/>
      <c r="J94" s="5217"/>
      <c r="K94" s="5218"/>
      <c r="L94" s="5218"/>
      <c r="M94" s="5218"/>
      <c r="N94" s="5218"/>
      <c r="O94" s="5218"/>
      <c r="P94" s="5218"/>
      <c r="Q94" s="5218"/>
      <c r="R94" s="5218"/>
      <c r="S94" s="5218"/>
      <c r="T94" s="5227"/>
      <c r="U94" s="5181">
        <v>1049</v>
      </c>
      <c r="V94" s="5205" t="str">
        <f>VLOOKUP(U94,DataLabels,HLOOKUP($BA$1,Type,2,FALSE))</f>
        <v>Governor Rope Factor of Safety</v>
      </c>
      <c r="W94" s="5206"/>
      <c r="X94" s="5206"/>
      <c r="Y94" s="5206"/>
      <c r="Z94" s="5206"/>
      <c r="AA94" s="5206"/>
      <c r="AB94" s="5207"/>
      <c r="AC94" s="5211"/>
      <c r="AD94" s="5211"/>
      <c r="AE94" s="5211"/>
      <c r="AF94" s="5211"/>
      <c r="AG94" s="5211"/>
      <c r="AH94" s="5211"/>
      <c r="AI94" s="5211"/>
      <c r="AJ94" s="5211"/>
      <c r="AK94" s="5217"/>
      <c r="AL94" s="5144"/>
    </row>
    <row r="95" spans="1:38" ht="16.2" customHeight="1" x14ac:dyDescent="0.4">
      <c r="B95" s="5536"/>
      <c r="C95" s="5181"/>
      <c r="D95" s="5185"/>
      <c r="E95" s="5186"/>
      <c r="F95" s="5186"/>
      <c r="G95" s="5186"/>
      <c r="H95" s="5186"/>
      <c r="I95" s="5187"/>
      <c r="J95" s="5217"/>
      <c r="K95" s="5218"/>
      <c r="L95" s="5218"/>
      <c r="M95" s="5218"/>
      <c r="N95" s="5218"/>
      <c r="O95" s="5218"/>
      <c r="P95" s="5218"/>
      <c r="Q95" s="5218"/>
      <c r="R95" s="5218"/>
      <c r="S95" s="5218"/>
      <c r="T95" s="5227"/>
      <c r="U95" s="5181"/>
      <c r="V95" s="5208"/>
      <c r="W95" s="5209"/>
      <c r="X95" s="5209"/>
      <c r="Y95" s="5209"/>
      <c r="Z95" s="5209"/>
      <c r="AA95" s="5209"/>
      <c r="AB95" s="5210"/>
      <c r="AC95" s="5211"/>
      <c r="AD95" s="5211"/>
      <c r="AE95" s="5211"/>
      <c r="AF95" s="5211"/>
      <c r="AG95" s="5211"/>
      <c r="AH95" s="5211"/>
      <c r="AI95" s="5211"/>
      <c r="AJ95" s="5211"/>
      <c r="AK95" s="5217"/>
      <c r="AL95" s="5145"/>
    </row>
    <row r="96" spans="1:38" ht="16.2" customHeight="1" x14ac:dyDescent="0.4">
      <c r="B96" s="5536"/>
      <c r="C96" s="5181">
        <v>1147</v>
      </c>
      <c r="D96" s="5182" t="str">
        <f>VLOOKUP(C96,DataLabels,HLOOKUP($BA$1,Type,2,FALSE))</f>
        <v>Min. Ratio of Sheave to Rope</v>
      </c>
      <c r="E96" s="5183"/>
      <c r="F96" s="5183"/>
      <c r="G96" s="5183"/>
      <c r="H96" s="5183"/>
      <c r="I96" s="5184"/>
      <c r="J96" s="5231"/>
      <c r="K96" s="5525"/>
      <c r="L96" s="5525"/>
      <c r="M96" s="5525"/>
      <c r="N96" s="5525"/>
      <c r="O96" s="5525"/>
      <c r="P96" s="5525"/>
      <c r="Q96" s="5525"/>
      <c r="R96" s="5525"/>
      <c r="S96" s="5525"/>
      <c r="T96" s="5227"/>
      <c r="U96" s="5181">
        <v>1150</v>
      </c>
      <c r="V96" s="5205" t="str">
        <f>VLOOKUP(U96,DataLabels,HLOOKUP($BA$1,Type,2,FALSE))</f>
        <v>Hoisting Roping Ratio</v>
      </c>
      <c r="W96" s="5206"/>
      <c r="X96" s="5206"/>
      <c r="Y96" s="5206"/>
      <c r="Z96" s="5206"/>
      <c r="AA96" s="5206"/>
      <c r="AB96" s="5207"/>
      <c r="AC96" s="5230"/>
      <c r="AD96" s="5230"/>
      <c r="AE96" s="5230"/>
      <c r="AF96" s="5230"/>
      <c r="AG96" s="5230"/>
      <c r="AH96" s="5230"/>
      <c r="AI96" s="5230"/>
      <c r="AJ96" s="5230"/>
      <c r="AK96" s="5231"/>
      <c r="AL96" s="5145"/>
    </row>
    <row r="97" spans="2:38" ht="16.2" customHeight="1" thickBot="1" x14ac:dyDescent="0.45">
      <c r="B97" s="5537"/>
      <c r="C97" s="5159"/>
      <c r="D97" s="5459"/>
      <c r="E97" s="5460"/>
      <c r="F97" s="5460"/>
      <c r="G97" s="5460"/>
      <c r="H97" s="5460"/>
      <c r="I97" s="5461"/>
      <c r="J97" s="5233"/>
      <c r="K97" s="5526"/>
      <c r="L97" s="5526"/>
      <c r="M97" s="5526"/>
      <c r="N97" s="5526"/>
      <c r="O97" s="5526"/>
      <c r="P97" s="5526"/>
      <c r="Q97" s="5526"/>
      <c r="R97" s="5526"/>
      <c r="S97" s="5526"/>
      <c r="T97" s="5229"/>
      <c r="U97" s="5159"/>
      <c r="V97" s="5240"/>
      <c r="W97" s="5241"/>
      <c r="X97" s="5241"/>
      <c r="Y97" s="5241"/>
      <c r="Z97" s="5241"/>
      <c r="AA97" s="5241"/>
      <c r="AB97" s="5242"/>
      <c r="AC97" s="5232"/>
      <c r="AD97" s="5232"/>
      <c r="AE97" s="5232"/>
      <c r="AF97" s="5232"/>
      <c r="AG97" s="5232"/>
      <c r="AH97" s="5232"/>
      <c r="AI97" s="5232"/>
      <c r="AJ97" s="5232"/>
      <c r="AK97" s="5233"/>
      <c r="AL97" s="5163"/>
    </row>
    <row r="98" spans="2:38" ht="16.2" customHeight="1" thickBot="1" x14ac:dyDescent="0.45"/>
    <row r="99" spans="2:38" ht="16.2" customHeight="1" x14ac:dyDescent="0.4">
      <c r="B99" s="5408" t="s">
        <v>90</v>
      </c>
      <c r="C99" s="5316">
        <v>1220</v>
      </c>
      <c r="D99" s="5518" t="str">
        <f>VLOOKUP(C99,DataLabels,HLOOKUP($BA$1,Type,2,FALSE))</f>
        <v>Car Buffer Type
(12.1)</v>
      </c>
      <c r="E99" s="5519"/>
      <c r="F99" s="5519"/>
      <c r="G99" s="5519"/>
      <c r="H99" s="5519"/>
      <c r="I99" s="5520"/>
      <c r="J99" s="5213"/>
      <c r="K99" s="5214"/>
      <c r="L99" s="5214"/>
      <c r="M99" s="5214"/>
      <c r="N99" s="5214"/>
      <c r="O99" s="5214"/>
      <c r="P99" s="5214"/>
      <c r="Q99" s="5214"/>
      <c r="R99" s="5214"/>
      <c r="S99" s="5214"/>
      <c r="T99" s="5372"/>
      <c r="U99" s="5316">
        <v>1230</v>
      </c>
      <c r="V99" s="5237" t="str">
        <f>VLOOKUP(U99,DataLabels,HLOOKUP($BA$1,Type,2,FALSE))</f>
        <v>CWT Buffer Type (12.1)</v>
      </c>
      <c r="W99" s="5238"/>
      <c r="X99" s="5238"/>
      <c r="Y99" s="5238"/>
      <c r="Z99" s="5238"/>
      <c r="AA99" s="5238"/>
      <c r="AB99" s="5239"/>
      <c r="AC99" s="5234"/>
      <c r="AD99" s="5234"/>
      <c r="AE99" s="5234"/>
      <c r="AF99" s="5234"/>
      <c r="AG99" s="5234"/>
      <c r="AH99" s="5234"/>
      <c r="AI99" s="5234"/>
      <c r="AJ99" s="5234"/>
      <c r="AK99" s="5213"/>
      <c r="AL99" s="5212"/>
    </row>
    <row r="100" spans="2:38" ht="16.2" customHeight="1" x14ac:dyDescent="0.4">
      <c r="B100" s="5396"/>
      <c r="C100" s="5181"/>
      <c r="D100" s="5185"/>
      <c r="E100" s="5186"/>
      <c r="F100" s="5186"/>
      <c r="G100" s="5186"/>
      <c r="H100" s="5186"/>
      <c r="I100" s="5187"/>
      <c r="J100" s="5215"/>
      <c r="K100" s="5216"/>
      <c r="L100" s="5216"/>
      <c r="M100" s="5216"/>
      <c r="N100" s="5216"/>
      <c r="O100" s="5216"/>
      <c r="P100" s="5216"/>
      <c r="Q100" s="5216"/>
      <c r="R100" s="5216"/>
      <c r="S100" s="5216"/>
      <c r="T100" s="5227"/>
      <c r="U100" s="5181"/>
      <c r="V100" s="5208"/>
      <c r="W100" s="5209"/>
      <c r="X100" s="5209"/>
      <c r="Y100" s="5209"/>
      <c r="Z100" s="5209"/>
      <c r="AA100" s="5209"/>
      <c r="AB100" s="5210"/>
      <c r="AC100" s="5235"/>
      <c r="AD100" s="5235"/>
      <c r="AE100" s="5235"/>
      <c r="AF100" s="5235"/>
      <c r="AG100" s="5235"/>
      <c r="AH100" s="5235"/>
      <c r="AI100" s="5235"/>
      <c r="AJ100" s="5235"/>
      <c r="AK100" s="5215"/>
      <c r="AL100" s="5145"/>
    </row>
    <row r="101" spans="2:38" ht="16.2" customHeight="1" x14ac:dyDescent="0.4">
      <c r="B101" s="5396"/>
      <c r="C101" s="5181">
        <v>1260</v>
      </c>
      <c r="D101" s="5182" t="str">
        <f>VLOOKUP(C101,DataLabels,HLOOKUP($BA$1,Type,2,FALSE))</f>
        <v>Car Buffer Stroke
(12.2, 12.3)</v>
      </c>
      <c r="E101" s="5183"/>
      <c r="F101" s="5183"/>
      <c r="G101" s="5183"/>
      <c r="H101" s="5183"/>
      <c r="I101" s="5184"/>
      <c r="J101" s="5217"/>
      <c r="K101" s="5218"/>
      <c r="L101" s="5218"/>
      <c r="M101" s="5218"/>
      <c r="N101" s="5218"/>
      <c r="O101" s="5218"/>
      <c r="P101" s="5218"/>
      <c r="Q101" s="5218"/>
      <c r="R101" s="5218"/>
      <c r="S101" s="5218"/>
      <c r="T101" s="5227" t="s">
        <v>66</v>
      </c>
      <c r="U101" s="5181">
        <v>1270</v>
      </c>
      <c r="V101" s="5205" t="str">
        <f>VLOOKUP(U101,DataLabels,HLOOKUP($BA$1,Type,2,FALSE))</f>
        <v>Counterweight Buffer Stroke
(12.2, 12.3)</v>
      </c>
      <c r="W101" s="5206"/>
      <c r="X101" s="5206"/>
      <c r="Y101" s="5206"/>
      <c r="Z101" s="5206"/>
      <c r="AA101" s="5206"/>
      <c r="AB101" s="5207"/>
      <c r="AC101" s="5211"/>
      <c r="AD101" s="5211"/>
      <c r="AE101" s="5211"/>
      <c r="AF101" s="5211"/>
      <c r="AG101" s="5211"/>
      <c r="AH101" s="5211"/>
      <c r="AI101" s="5211"/>
      <c r="AJ101" s="5211"/>
      <c r="AK101" s="5211"/>
      <c r="AL101" s="3180" t="s">
        <v>66</v>
      </c>
    </row>
    <row r="102" spans="2:38" ht="16.2" customHeight="1" x14ac:dyDescent="0.4">
      <c r="B102" s="5396"/>
      <c r="C102" s="5181"/>
      <c r="D102" s="5185"/>
      <c r="E102" s="5186"/>
      <c r="F102" s="5186"/>
      <c r="G102" s="5186"/>
      <c r="H102" s="5186"/>
      <c r="I102" s="5187"/>
      <c r="J102" s="5217"/>
      <c r="K102" s="5218"/>
      <c r="L102" s="5218"/>
      <c r="M102" s="5218"/>
      <c r="N102" s="5218"/>
      <c r="O102" s="5218"/>
      <c r="P102" s="5218"/>
      <c r="Q102" s="5218"/>
      <c r="R102" s="5218"/>
      <c r="S102" s="5218"/>
      <c r="T102" s="5227" t="s">
        <v>66</v>
      </c>
      <c r="U102" s="5181"/>
      <c r="V102" s="5208"/>
      <c r="W102" s="5209"/>
      <c r="X102" s="5209"/>
      <c r="Y102" s="5209"/>
      <c r="Z102" s="5209"/>
      <c r="AA102" s="5209"/>
      <c r="AB102" s="5210"/>
      <c r="AC102" s="5211"/>
      <c r="AD102" s="5211"/>
      <c r="AE102" s="5211"/>
      <c r="AF102" s="5211"/>
      <c r="AG102" s="5211"/>
      <c r="AH102" s="5211"/>
      <c r="AI102" s="5211"/>
      <c r="AJ102" s="5211"/>
      <c r="AK102" s="5211"/>
      <c r="AL102" s="3180"/>
    </row>
    <row r="103" spans="2:38" ht="16.2" customHeight="1" x14ac:dyDescent="0.4">
      <c r="B103" s="5396"/>
      <c r="C103" s="5181">
        <v>1271</v>
      </c>
      <c r="D103" s="5182" t="str">
        <f>VLOOKUP(C103,DataLabels,HLOOKUP($BA$1,Type,2,FALSE))</f>
        <v>Number of Car Buffers
(12.2, 12.3)</v>
      </c>
      <c r="E103" s="5183"/>
      <c r="F103" s="5183"/>
      <c r="G103" s="5183"/>
      <c r="H103" s="5183"/>
      <c r="I103" s="5184"/>
      <c r="J103" s="5217"/>
      <c r="K103" s="5218"/>
      <c r="L103" s="5218"/>
      <c r="M103" s="5218"/>
      <c r="N103" s="5218"/>
      <c r="O103" s="5218"/>
      <c r="P103" s="5218"/>
      <c r="Q103" s="5218"/>
      <c r="R103" s="5218"/>
      <c r="S103" s="5218"/>
      <c r="T103" s="5227"/>
      <c r="U103" s="5181">
        <v>1272</v>
      </c>
      <c r="V103" s="5205" t="str">
        <f>VLOOKUP(U103,DataLabels,HLOOKUP($BA$1,Type,2,FALSE))</f>
        <v>Number of CWT Buffers
(12.2, 12.3)</v>
      </c>
      <c r="W103" s="5206"/>
      <c r="X103" s="5206"/>
      <c r="Y103" s="5206"/>
      <c r="Z103" s="5206"/>
      <c r="AA103" s="5206"/>
      <c r="AB103" s="5207"/>
      <c r="AC103" s="5211"/>
      <c r="AD103" s="5211"/>
      <c r="AE103" s="5211"/>
      <c r="AF103" s="5211"/>
      <c r="AG103" s="5211"/>
      <c r="AH103" s="5211"/>
      <c r="AI103" s="5211"/>
      <c r="AJ103" s="5211"/>
      <c r="AK103" s="5217"/>
      <c r="AL103" s="5145"/>
    </row>
    <row r="104" spans="2:38" ht="16.2" customHeight="1" thickBot="1" x14ac:dyDescent="0.45">
      <c r="B104" s="5397"/>
      <c r="C104" s="5159"/>
      <c r="D104" s="5459"/>
      <c r="E104" s="5460"/>
      <c r="F104" s="5460"/>
      <c r="G104" s="5460"/>
      <c r="H104" s="5460"/>
      <c r="I104" s="5461"/>
      <c r="J104" s="5219"/>
      <c r="K104" s="5220"/>
      <c r="L104" s="5220"/>
      <c r="M104" s="5220"/>
      <c r="N104" s="5220"/>
      <c r="O104" s="5220"/>
      <c r="P104" s="5220"/>
      <c r="Q104" s="5220"/>
      <c r="R104" s="5220"/>
      <c r="S104" s="5220"/>
      <c r="T104" s="5229"/>
      <c r="U104" s="5159"/>
      <c r="V104" s="5240"/>
      <c r="W104" s="5241"/>
      <c r="X104" s="5241"/>
      <c r="Y104" s="5241"/>
      <c r="Z104" s="5241"/>
      <c r="AA104" s="5241"/>
      <c r="AB104" s="5242"/>
      <c r="AC104" s="5224"/>
      <c r="AD104" s="5224"/>
      <c r="AE104" s="5224"/>
      <c r="AF104" s="5224"/>
      <c r="AG104" s="5224"/>
      <c r="AH104" s="5224"/>
      <c r="AI104" s="5224"/>
      <c r="AJ104" s="5224"/>
      <c r="AK104" s="5219"/>
      <c r="AL104" s="5163"/>
    </row>
    <row r="105" spans="2:38" ht="16.2" customHeight="1" thickBot="1" x14ac:dyDescent="0.45"/>
    <row r="106" spans="2:38" ht="16.2" customHeight="1" x14ac:dyDescent="0.4">
      <c r="B106" s="5395" t="s">
        <v>1439</v>
      </c>
      <c r="C106" s="5316">
        <v>1370</v>
      </c>
      <c r="D106" s="5682" t="str">
        <f>VLOOKUP(C106,DataLabels,HLOOKUP($BA$1,Type,2,FALSE))</f>
        <v xml:space="preserve">Drive Machine Location
(20.1, 20.9) </v>
      </c>
      <c r="E106" s="5683"/>
      <c r="F106" s="5683"/>
      <c r="G106" s="5683"/>
      <c r="H106" s="5683"/>
      <c r="I106" s="5684"/>
      <c r="J106" s="5272"/>
      <c r="K106" s="5273"/>
      <c r="L106" s="5273"/>
      <c r="M106" s="5273"/>
      <c r="N106" s="5273"/>
      <c r="O106" s="5273"/>
      <c r="P106" s="5273"/>
      <c r="Q106" s="5273"/>
      <c r="R106" s="5273"/>
      <c r="S106" s="5273"/>
      <c r="T106" s="1552"/>
      <c r="U106" s="5491">
        <v>1340</v>
      </c>
      <c r="V106" s="5376" t="str">
        <f>VLOOKUP(U106,DataLabels,HLOOKUP($BA$1,Type,2,FALSE))</f>
        <v>Drive Machine Type
(20.1, 20.9)</v>
      </c>
      <c r="W106" s="5377"/>
      <c r="X106" s="5377"/>
      <c r="Y106" s="5377"/>
      <c r="Z106" s="5377"/>
      <c r="AA106" s="5377"/>
      <c r="AB106" s="5378"/>
      <c r="AC106" s="5234"/>
      <c r="AD106" s="5234"/>
      <c r="AE106" s="5234"/>
      <c r="AF106" s="5234"/>
      <c r="AG106" s="5234"/>
      <c r="AH106" s="5234"/>
      <c r="AI106" s="5234"/>
      <c r="AJ106" s="5234"/>
      <c r="AK106" s="5213"/>
      <c r="AL106" s="3177"/>
    </row>
    <row r="107" spans="2:38" ht="16.2" customHeight="1" x14ac:dyDescent="0.4">
      <c r="B107" s="5396"/>
      <c r="C107" s="5181"/>
      <c r="D107" s="5522"/>
      <c r="E107" s="5523"/>
      <c r="F107" s="5523"/>
      <c r="G107" s="5523"/>
      <c r="H107" s="5523"/>
      <c r="I107" s="5524"/>
      <c r="J107" s="5217"/>
      <c r="K107" s="5218"/>
      <c r="L107" s="5218"/>
      <c r="M107" s="5218"/>
      <c r="N107" s="5218"/>
      <c r="O107" s="5218"/>
      <c r="P107" s="5218"/>
      <c r="Q107" s="5218"/>
      <c r="R107" s="5218"/>
      <c r="S107" s="5218"/>
      <c r="T107" s="973"/>
      <c r="U107" s="5385"/>
      <c r="V107" s="5200"/>
      <c r="W107" s="5201"/>
      <c r="X107" s="5201"/>
      <c r="Y107" s="5201"/>
      <c r="Z107" s="5201"/>
      <c r="AA107" s="5201"/>
      <c r="AB107" s="5202"/>
      <c r="AC107" s="5235"/>
      <c r="AD107" s="5235"/>
      <c r="AE107" s="5235"/>
      <c r="AF107" s="5235"/>
      <c r="AG107" s="5235"/>
      <c r="AH107" s="5235"/>
      <c r="AI107" s="5235"/>
      <c r="AJ107" s="5235"/>
      <c r="AK107" s="5215"/>
      <c r="AL107" s="3178"/>
    </row>
    <row r="108" spans="2:38" ht="16.2" customHeight="1" x14ac:dyDescent="0.4">
      <c r="B108" s="5396"/>
      <c r="C108" s="5385">
        <v>1350</v>
      </c>
      <c r="D108" s="5522" t="str">
        <f>VLOOKUP(C108,DataLabels,HLOOKUP($BA$1,Type,2,FALSE))</f>
        <v>Drive Machine (Pump if Hydraulic) Make/Model</v>
      </c>
      <c r="E108" s="5523"/>
      <c r="F108" s="5523"/>
      <c r="G108" s="5523"/>
      <c r="H108" s="5523"/>
      <c r="I108" s="5524"/>
      <c r="J108" s="5221"/>
      <c r="K108" s="5222"/>
      <c r="L108" s="5222"/>
      <c r="M108" s="5222"/>
      <c r="N108" s="5222"/>
      <c r="O108" s="5222"/>
      <c r="P108" s="5222"/>
      <c r="Q108" s="5222"/>
      <c r="R108" s="5222"/>
      <c r="S108" s="5222"/>
      <c r="T108" s="963"/>
      <c r="U108" s="5236">
        <v>1670</v>
      </c>
      <c r="V108" s="5369" t="str">
        <f>VLOOKUP(U108,DataLabels,HLOOKUP($BA$1,Type,2,FALSE))</f>
        <v>Max. (Rated) System Pressure</v>
      </c>
      <c r="W108" s="5370"/>
      <c r="X108" s="5370"/>
      <c r="Y108" s="5370"/>
      <c r="Z108" s="5370"/>
      <c r="AA108" s="5370"/>
      <c r="AB108" s="5371"/>
      <c r="AC108" s="5211"/>
      <c r="AD108" s="5211"/>
      <c r="AE108" s="5211"/>
      <c r="AF108" s="5211"/>
      <c r="AG108" s="5211"/>
      <c r="AH108" s="5211"/>
      <c r="AI108" s="5211"/>
      <c r="AJ108" s="5211"/>
      <c r="AK108" s="5217"/>
      <c r="AL108" s="3190" t="s">
        <v>108</v>
      </c>
    </row>
    <row r="109" spans="2:38" ht="16.2" customHeight="1" x14ac:dyDescent="0.4">
      <c r="B109" s="5396"/>
      <c r="C109" s="5385"/>
      <c r="D109" s="5522"/>
      <c r="E109" s="5523"/>
      <c r="F109" s="5523"/>
      <c r="G109" s="5523"/>
      <c r="H109" s="5523"/>
      <c r="I109" s="5524"/>
      <c r="J109" s="5527"/>
      <c r="K109" s="5528"/>
      <c r="L109" s="5528"/>
      <c r="M109" s="5528"/>
      <c r="N109" s="5528"/>
      <c r="O109" s="5528"/>
      <c r="P109" s="5528"/>
      <c r="Q109" s="5528"/>
      <c r="R109" s="5528"/>
      <c r="S109" s="5528"/>
      <c r="T109" s="963"/>
      <c r="U109" s="5236"/>
      <c r="V109" s="5369"/>
      <c r="W109" s="5370"/>
      <c r="X109" s="5370"/>
      <c r="Y109" s="5370"/>
      <c r="Z109" s="5370"/>
      <c r="AA109" s="5370"/>
      <c r="AB109" s="5371"/>
      <c r="AC109" s="5211"/>
      <c r="AD109" s="5211"/>
      <c r="AE109" s="5211"/>
      <c r="AF109" s="5211"/>
      <c r="AG109" s="5211"/>
      <c r="AH109" s="5211"/>
      <c r="AI109" s="5211"/>
      <c r="AJ109" s="5211"/>
      <c r="AK109" s="5217"/>
      <c r="AL109" s="5225"/>
    </row>
    <row r="110" spans="2:38" ht="16.2" customHeight="1" x14ac:dyDescent="0.4">
      <c r="B110" s="5396"/>
      <c r="C110" s="5529">
        <v>1344</v>
      </c>
      <c r="D110" s="5522" t="str">
        <f>VLOOKUP(C110,DataLabels,HLOOKUP($BA$1,Type,2,FALSE))</f>
        <v>Brake Make &amp; Model
(20.8)</v>
      </c>
      <c r="E110" s="5523"/>
      <c r="F110" s="5523"/>
      <c r="G110" s="5523"/>
      <c r="H110" s="5523"/>
      <c r="I110" s="5524"/>
      <c r="J110" s="5221"/>
      <c r="K110" s="5222"/>
      <c r="L110" s="5222"/>
      <c r="M110" s="5222"/>
      <c r="N110" s="5222"/>
      <c r="O110" s="5222"/>
      <c r="P110" s="5222"/>
      <c r="Q110" s="5222"/>
      <c r="R110" s="5222"/>
      <c r="S110" s="5222"/>
      <c r="T110" s="974"/>
      <c r="U110" s="5181">
        <v>1346</v>
      </c>
      <c r="V110" s="5200" t="str">
        <f>VLOOKUP(U110,DataLabels,HLOOKUP($BA$1,Type,2,FALSE))</f>
        <v>Brake Torque
(20.8)</v>
      </c>
      <c r="W110" s="5201"/>
      <c r="X110" s="5201"/>
      <c r="Y110" s="5201"/>
      <c r="Z110" s="5201"/>
      <c r="AA110" s="5201"/>
      <c r="AB110" s="5202"/>
      <c r="AC110" s="5211"/>
      <c r="AD110" s="5211"/>
      <c r="AE110" s="5211"/>
      <c r="AF110" s="5211"/>
      <c r="AG110" s="5211"/>
      <c r="AH110" s="5211"/>
      <c r="AI110" s="5211"/>
      <c r="AJ110" s="5211"/>
      <c r="AK110" s="5217"/>
      <c r="AL110" s="3180" t="s">
        <v>1550</v>
      </c>
    </row>
    <row r="111" spans="2:38" ht="16.2" customHeight="1" x14ac:dyDescent="0.4">
      <c r="B111" s="5396"/>
      <c r="C111" s="5530"/>
      <c r="D111" s="5522"/>
      <c r="E111" s="5523"/>
      <c r="F111" s="5523"/>
      <c r="G111" s="5523"/>
      <c r="H111" s="5523"/>
      <c r="I111" s="5524"/>
      <c r="J111" s="5527"/>
      <c r="K111" s="5528"/>
      <c r="L111" s="5528"/>
      <c r="M111" s="5528"/>
      <c r="N111" s="5528"/>
      <c r="O111" s="5528"/>
      <c r="P111" s="5528"/>
      <c r="Q111" s="5528"/>
      <c r="R111" s="5528"/>
      <c r="S111" s="5528"/>
      <c r="T111" s="973"/>
      <c r="U111" s="5181"/>
      <c r="V111" s="5200"/>
      <c r="W111" s="5201"/>
      <c r="X111" s="5201"/>
      <c r="Y111" s="5201"/>
      <c r="Z111" s="5201"/>
      <c r="AA111" s="5201"/>
      <c r="AB111" s="5202"/>
      <c r="AC111" s="5211"/>
      <c r="AD111" s="5211"/>
      <c r="AE111" s="5211"/>
      <c r="AF111" s="5211"/>
      <c r="AG111" s="5211"/>
      <c r="AH111" s="5211"/>
      <c r="AI111" s="5211"/>
      <c r="AJ111" s="5211"/>
      <c r="AK111" s="5217"/>
      <c r="AL111" s="3180"/>
    </row>
    <row r="112" spans="2:38" ht="15.75" customHeight="1" x14ac:dyDescent="0.4">
      <c r="B112" s="5396"/>
      <c r="C112" s="5181">
        <v>1348</v>
      </c>
      <c r="D112" s="5522" t="str">
        <f>VLOOKUP(C112,DataLabels,HLOOKUP($BA$1,Type,2,FALSE))</f>
        <v>Brake Test Weight
(20.8)</v>
      </c>
      <c r="E112" s="5523"/>
      <c r="F112" s="5523"/>
      <c r="G112" s="5523"/>
      <c r="H112" s="5523"/>
      <c r="I112" s="5524"/>
      <c r="J112" s="5217"/>
      <c r="K112" s="5218"/>
      <c r="L112" s="5218"/>
      <c r="M112" s="5218"/>
      <c r="N112" s="5218"/>
      <c r="O112" s="5218"/>
      <c r="P112" s="5218"/>
      <c r="Q112" s="5218"/>
      <c r="R112" s="5218"/>
      <c r="S112" s="5218"/>
      <c r="T112" s="3079" t="s">
        <v>1420</v>
      </c>
      <c r="U112" s="5181">
        <v>1347</v>
      </c>
      <c r="V112" s="5200" t="str">
        <f>VLOOKUP(U112,DataLabels,HLOOKUP($BA$1,Type,2,FALSE))</f>
        <v>Brake Gap</v>
      </c>
      <c r="W112" s="5201"/>
      <c r="X112" s="5201"/>
      <c r="Y112" s="5201"/>
      <c r="Z112" s="5201"/>
      <c r="AA112" s="5201"/>
      <c r="AB112" s="5202"/>
      <c r="AC112" s="5211"/>
      <c r="AD112" s="5211"/>
      <c r="AE112" s="5211"/>
      <c r="AF112" s="5211"/>
      <c r="AG112" s="5211"/>
      <c r="AH112" s="5211"/>
      <c r="AI112" s="5211"/>
      <c r="AJ112" s="5211"/>
      <c r="AK112" s="5217"/>
      <c r="AL112" s="3180" t="s">
        <v>66</v>
      </c>
    </row>
    <row r="113" spans="1:39" ht="15.75" customHeight="1" x14ac:dyDescent="0.4">
      <c r="B113" s="5396"/>
      <c r="C113" s="5181"/>
      <c r="D113" s="5522"/>
      <c r="E113" s="5523"/>
      <c r="F113" s="5523"/>
      <c r="G113" s="5523"/>
      <c r="H113" s="5523"/>
      <c r="I113" s="5524"/>
      <c r="J113" s="5217"/>
      <c r="K113" s="5218"/>
      <c r="L113" s="5218"/>
      <c r="M113" s="5218"/>
      <c r="N113" s="5218"/>
      <c r="O113" s="5218"/>
      <c r="P113" s="5218"/>
      <c r="Q113" s="5218"/>
      <c r="R113" s="5218"/>
      <c r="S113" s="5218"/>
      <c r="T113" s="3183"/>
      <c r="U113" s="5181"/>
      <c r="V113" s="5200"/>
      <c r="W113" s="5201"/>
      <c r="X113" s="5201"/>
      <c r="Y113" s="5201"/>
      <c r="Z113" s="5201"/>
      <c r="AA113" s="5201"/>
      <c r="AB113" s="5202"/>
      <c r="AC113" s="5211"/>
      <c r="AD113" s="5211"/>
      <c r="AE113" s="5211"/>
      <c r="AF113" s="5211"/>
      <c r="AG113" s="5211"/>
      <c r="AH113" s="5211"/>
      <c r="AI113" s="5211"/>
      <c r="AJ113" s="5211"/>
      <c r="AK113" s="5217"/>
      <c r="AL113" s="3180"/>
    </row>
    <row r="114" spans="1:39" ht="15.75" customHeight="1" x14ac:dyDescent="0.4">
      <c r="B114" s="5396"/>
      <c r="C114" s="5181">
        <v>1342</v>
      </c>
      <c r="D114" s="5522" t="str">
        <f>VLOOKUP(C114,DataLabels,HLOOKUP($BA$1,Type,2,FALSE))</f>
        <v>Drive Motor Output</v>
      </c>
      <c r="E114" s="5523"/>
      <c r="F114" s="5523"/>
      <c r="G114" s="5523"/>
      <c r="H114" s="5523"/>
      <c r="I114" s="5524"/>
      <c r="J114" s="5211"/>
      <c r="K114" s="5211"/>
      <c r="L114" s="5211"/>
      <c r="M114" s="5211"/>
      <c r="N114" s="5211"/>
      <c r="O114" s="5211"/>
      <c r="P114" s="5211"/>
      <c r="Q114" s="5211"/>
      <c r="R114" s="5211"/>
      <c r="S114" s="5217"/>
      <c r="T114" s="5223" t="s">
        <v>265</v>
      </c>
      <c r="U114" s="5181">
        <v>1343</v>
      </c>
      <c r="V114" s="5200" t="str">
        <f>VLOOKUP(U114,DataLabels,HLOOKUP($BA$1,Type,2,FALSE))</f>
        <v>Number of Drive Motors</v>
      </c>
      <c r="W114" s="5201"/>
      <c r="X114" s="5201"/>
      <c r="Y114" s="5201"/>
      <c r="Z114" s="5201"/>
      <c r="AA114" s="5201"/>
      <c r="AB114" s="5202"/>
      <c r="AC114" s="5211"/>
      <c r="AD114" s="5211"/>
      <c r="AE114" s="5211"/>
      <c r="AF114" s="5211"/>
      <c r="AG114" s="5211"/>
      <c r="AH114" s="5211"/>
      <c r="AI114" s="5211"/>
      <c r="AJ114" s="5211"/>
      <c r="AK114" s="5217"/>
      <c r="AL114" s="3178"/>
    </row>
    <row r="115" spans="1:39" ht="15.75" customHeight="1" x14ac:dyDescent="0.4">
      <c r="B115" s="5396"/>
      <c r="C115" s="5181"/>
      <c r="D115" s="5522"/>
      <c r="E115" s="5523"/>
      <c r="F115" s="5523"/>
      <c r="G115" s="5523"/>
      <c r="H115" s="5523"/>
      <c r="I115" s="5524"/>
      <c r="J115" s="5211"/>
      <c r="K115" s="5211"/>
      <c r="L115" s="5211"/>
      <c r="M115" s="5211"/>
      <c r="N115" s="5211"/>
      <c r="O115" s="5211"/>
      <c r="P115" s="5211"/>
      <c r="Q115" s="5211"/>
      <c r="R115" s="5211"/>
      <c r="S115" s="5217"/>
      <c r="T115" s="5223" t="s">
        <v>265</v>
      </c>
      <c r="U115" s="5181"/>
      <c r="V115" s="5200"/>
      <c r="W115" s="5201"/>
      <c r="X115" s="5201"/>
      <c r="Y115" s="5201"/>
      <c r="Z115" s="5201"/>
      <c r="AA115" s="5201"/>
      <c r="AB115" s="5202"/>
      <c r="AC115" s="5211"/>
      <c r="AD115" s="5211"/>
      <c r="AE115" s="5211"/>
      <c r="AF115" s="5211"/>
      <c r="AG115" s="5211"/>
      <c r="AH115" s="5211"/>
      <c r="AI115" s="5211"/>
      <c r="AJ115" s="5211"/>
      <c r="AK115" s="5217"/>
      <c r="AL115" s="3178"/>
    </row>
    <row r="116" spans="1:39" ht="15.75" customHeight="1" x14ac:dyDescent="0.4">
      <c r="B116" s="5396"/>
      <c r="C116" s="5181">
        <v>1145</v>
      </c>
      <c r="D116" s="5522" t="str">
        <f>VLOOKUP(C116,DataLabels,HLOOKUP($BA$1,Type,2,FALSE))</f>
        <v>Drive sheave pinion dia.
(20.2, 20.3)</v>
      </c>
      <c r="E116" s="5523"/>
      <c r="F116" s="5523"/>
      <c r="G116" s="5523"/>
      <c r="H116" s="5523"/>
      <c r="I116" s="5524"/>
      <c r="J116" s="5211"/>
      <c r="K116" s="5211"/>
      <c r="L116" s="5211"/>
      <c r="M116" s="5211"/>
      <c r="N116" s="5211"/>
      <c r="O116" s="5211"/>
      <c r="P116" s="5211"/>
      <c r="Q116" s="5211"/>
      <c r="R116" s="5211"/>
      <c r="S116" s="5217"/>
      <c r="T116" s="5659" t="s">
        <v>66</v>
      </c>
      <c r="U116" s="5181">
        <v>101</v>
      </c>
      <c r="V116" s="5200" t="str">
        <f>VLOOKUP(U116,DataLabels,HLOOKUP($BA$1,Type,2,FALSE))</f>
        <v>-</v>
      </c>
      <c r="W116" s="5201"/>
      <c r="X116" s="5201"/>
      <c r="Y116" s="5201"/>
      <c r="Z116" s="5201"/>
      <c r="AA116" s="5201"/>
      <c r="AB116" s="5202"/>
      <c r="AC116" s="5211"/>
      <c r="AD116" s="5211"/>
      <c r="AE116" s="5211"/>
      <c r="AF116" s="5211"/>
      <c r="AG116" s="5211"/>
      <c r="AH116" s="5211"/>
      <c r="AI116" s="5211"/>
      <c r="AJ116" s="5211"/>
      <c r="AK116" s="5217"/>
      <c r="AL116" s="3178"/>
    </row>
    <row r="117" spans="1:39" ht="15.75" customHeight="1" thickBot="1" x14ac:dyDescent="0.45">
      <c r="B117" s="5397"/>
      <c r="C117" s="5159"/>
      <c r="D117" s="5679"/>
      <c r="E117" s="5680"/>
      <c r="F117" s="5680"/>
      <c r="G117" s="5680"/>
      <c r="H117" s="5680"/>
      <c r="I117" s="5681"/>
      <c r="J117" s="5224"/>
      <c r="K117" s="5224"/>
      <c r="L117" s="5224"/>
      <c r="M117" s="5224"/>
      <c r="N117" s="5224"/>
      <c r="O117" s="5224"/>
      <c r="P117" s="5224"/>
      <c r="Q117" s="5224"/>
      <c r="R117" s="5224"/>
      <c r="S117" s="5219"/>
      <c r="T117" s="5660"/>
      <c r="U117" s="5159"/>
      <c r="V117" s="5373"/>
      <c r="W117" s="5374"/>
      <c r="X117" s="5374"/>
      <c r="Y117" s="5374"/>
      <c r="Z117" s="5374"/>
      <c r="AA117" s="5374"/>
      <c r="AB117" s="5375"/>
      <c r="AC117" s="5224"/>
      <c r="AD117" s="5224"/>
      <c r="AE117" s="5224"/>
      <c r="AF117" s="5224"/>
      <c r="AG117" s="5224"/>
      <c r="AH117" s="5224"/>
      <c r="AI117" s="5224"/>
      <c r="AJ117" s="5224"/>
      <c r="AK117" s="5219"/>
      <c r="AL117" s="3185"/>
    </row>
    <row r="118" spans="1:39" ht="15.75" customHeight="1" thickBot="1" x14ac:dyDescent="0.45"/>
    <row r="119" spans="1:39" ht="15.75" customHeight="1" x14ac:dyDescent="0.4">
      <c r="B119" s="5408" t="s">
        <v>1444</v>
      </c>
      <c r="C119" s="5316">
        <v>620</v>
      </c>
      <c r="D119" s="5518" t="str">
        <f>VLOOKUP(C119,DataLabels,HLOOKUP($BA$1,Type,2,FALSE))</f>
        <v>Min Car Top Clearance</v>
      </c>
      <c r="E119" s="5519"/>
      <c r="F119" s="5519"/>
      <c r="G119" s="5519"/>
      <c r="H119" s="5519"/>
      <c r="I119" s="5520"/>
      <c r="J119" s="5356"/>
      <c r="K119" s="5356"/>
      <c r="L119" s="5356"/>
      <c r="M119" s="5356"/>
      <c r="N119" s="5356"/>
      <c r="O119" s="5356"/>
      <c r="P119" s="5356"/>
      <c r="Q119" s="5356"/>
      <c r="R119" s="5356"/>
      <c r="S119" s="5356"/>
      <c r="T119" s="5521" t="s">
        <v>66</v>
      </c>
      <c r="U119" s="5316">
        <v>621</v>
      </c>
      <c r="V119" s="5237" t="str">
        <f>VLOOKUP(U119,DataLabels,HLOOKUP($BA$1,Type,2,FALSE))</f>
        <v>Car Bottom Clearance
(13.1)</v>
      </c>
      <c r="W119" s="5238"/>
      <c r="X119" s="5238"/>
      <c r="Y119" s="5238"/>
      <c r="Z119" s="5238"/>
      <c r="AA119" s="5238"/>
      <c r="AB119" s="5239"/>
      <c r="AC119" s="5356"/>
      <c r="AD119" s="5356"/>
      <c r="AE119" s="5356"/>
      <c r="AF119" s="5356"/>
      <c r="AG119" s="5356"/>
      <c r="AH119" s="5356"/>
      <c r="AI119" s="5356"/>
      <c r="AJ119" s="5356"/>
      <c r="AK119" s="5272"/>
      <c r="AL119" s="3186" t="s">
        <v>66</v>
      </c>
    </row>
    <row r="120" spans="1:39" ht="15.75" customHeight="1" x14ac:dyDescent="0.4">
      <c r="B120" s="5396"/>
      <c r="C120" s="5181"/>
      <c r="D120" s="5185"/>
      <c r="E120" s="5186"/>
      <c r="F120" s="5186"/>
      <c r="G120" s="5186"/>
      <c r="H120" s="5186"/>
      <c r="I120" s="5187"/>
      <c r="J120" s="5211"/>
      <c r="K120" s="5211"/>
      <c r="L120" s="5211"/>
      <c r="M120" s="5211"/>
      <c r="N120" s="5211"/>
      <c r="O120" s="5211"/>
      <c r="P120" s="5211"/>
      <c r="Q120" s="5211"/>
      <c r="R120" s="5211"/>
      <c r="S120" s="5211"/>
      <c r="T120" s="5512"/>
      <c r="U120" s="5181"/>
      <c r="V120" s="5208"/>
      <c r="W120" s="5209"/>
      <c r="X120" s="5209"/>
      <c r="Y120" s="5209"/>
      <c r="Z120" s="5209"/>
      <c r="AA120" s="5209"/>
      <c r="AB120" s="5210"/>
      <c r="AC120" s="5211"/>
      <c r="AD120" s="5211"/>
      <c r="AE120" s="5211"/>
      <c r="AF120" s="5211"/>
      <c r="AG120" s="5211"/>
      <c r="AH120" s="5211"/>
      <c r="AI120" s="5211"/>
      <c r="AJ120" s="5211"/>
      <c r="AK120" s="5217"/>
      <c r="AL120" s="3187"/>
    </row>
    <row r="121" spans="1:39" ht="16.2" customHeight="1" x14ac:dyDescent="0.4">
      <c r="A121" s="438"/>
      <c r="B121" s="5396"/>
      <c r="C121" s="5181">
        <v>631</v>
      </c>
      <c r="D121" s="5182" t="str">
        <f>VLOOKUP(C121,DataLabels,HLOOKUP($BA$1,Type,2,FALSE))</f>
        <v>Car Sill to Hoistway Gate
(13.11)</v>
      </c>
      <c r="E121" s="5183"/>
      <c r="F121" s="5183"/>
      <c r="G121" s="5183"/>
      <c r="H121" s="5183"/>
      <c r="I121" s="5184"/>
      <c r="J121" s="5211"/>
      <c r="K121" s="5211"/>
      <c r="L121" s="5211"/>
      <c r="M121" s="5211"/>
      <c r="N121" s="5211"/>
      <c r="O121" s="5211"/>
      <c r="P121" s="5211"/>
      <c r="Q121" s="5211"/>
      <c r="R121" s="5211"/>
      <c r="S121" s="5211"/>
      <c r="T121" s="5511" t="s">
        <v>66</v>
      </c>
      <c r="U121" s="5181">
        <v>633</v>
      </c>
      <c r="V121" s="5205" t="str">
        <f>VLOOKUP(U121,DataLabels,HLOOKUP($BA$1,Type,2,FALSE))</f>
        <v>Car Sill to Hoistway Enclosure (13.11)</v>
      </c>
      <c r="W121" s="5206"/>
      <c r="X121" s="5206"/>
      <c r="Y121" s="5206"/>
      <c r="Z121" s="5206"/>
      <c r="AA121" s="5206"/>
      <c r="AB121" s="5207"/>
      <c r="AC121" s="5211"/>
      <c r="AD121" s="5211"/>
      <c r="AE121" s="5211"/>
      <c r="AF121" s="5211"/>
      <c r="AG121" s="5211"/>
      <c r="AH121" s="5211"/>
      <c r="AI121" s="5211"/>
      <c r="AJ121" s="5211"/>
      <c r="AK121" s="5217"/>
      <c r="AL121" s="3188" t="s">
        <v>66</v>
      </c>
      <c r="AM121" s="474"/>
    </row>
    <row r="122" spans="1:39" ht="16.2" customHeight="1" x14ac:dyDescent="0.4">
      <c r="A122" s="438"/>
      <c r="B122" s="5396"/>
      <c r="C122" s="5181"/>
      <c r="D122" s="5185"/>
      <c r="E122" s="5186"/>
      <c r="F122" s="5186"/>
      <c r="G122" s="5186"/>
      <c r="H122" s="5186"/>
      <c r="I122" s="5187"/>
      <c r="J122" s="5211"/>
      <c r="K122" s="5211"/>
      <c r="L122" s="5211"/>
      <c r="M122" s="5211"/>
      <c r="N122" s="5211"/>
      <c r="O122" s="5211"/>
      <c r="P122" s="5211"/>
      <c r="Q122" s="5211"/>
      <c r="R122" s="5211"/>
      <c r="S122" s="5211"/>
      <c r="T122" s="5512"/>
      <c r="U122" s="5181"/>
      <c r="V122" s="5208"/>
      <c r="W122" s="5209"/>
      <c r="X122" s="5209"/>
      <c r="Y122" s="5209"/>
      <c r="Z122" s="5209"/>
      <c r="AA122" s="5209"/>
      <c r="AB122" s="5210"/>
      <c r="AC122" s="5211"/>
      <c r="AD122" s="5211"/>
      <c r="AE122" s="5211"/>
      <c r="AF122" s="5211"/>
      <c r="AG122" s="5211"/>
      <c r="AH122" s="5211"/>
      <c r="AI122" s="5211"/>
      <c r="AJ122" s="5211"/>
      <c r="AK122" s="5217"/>
      <c r="AL122" s="3187"/>
      <c r="AM122" s="439"/>
    </row>
    <row r="123" spans="1:39" ht="16.2" customHeight="1" x14ac:dyDescent="0.4">
      <c r="A123" s="438"/>
      <c r="B123" s="5396"/>
      <c r="C123" s="5181">
        <v>632</v>
      </c>
      <c r="D123" s="5182" t="str">
        <f>VLOOKUP(C123,DataLabels,HLOOKUP($BA$1,Type,2,FALSE))</f>
        <v>Car Encl. Edge to H/W Opening (13.11)</v>
      </c>
      <c r="E123" s="5183"/>
      <c r="F123" s="5183"/>
      <c r="G123" s="5183"/>
      <c r="H123" s="5183"/>
      <c r="I123" s="5184"/>
      <c r="J123" s="5211"/>
      <c r="K123" s="5211"/>
      <c r="L123" s="5211"/>
      <c r="M123" s="5211"/>
      <c r="N123" s="5211"/>
      <c r="O123" s="5211"/>
      <c r="P123" s="5211"/>
      <c r="Q123" s="5211"/>
      <c r="R123" s="5211"/>
      <c r="S123" s="5211"/>
      <c r="T123" s="5511" t="s">
        <v>66</v>
      </c>
      <c r="U123" s="5181">
        <v>101</v>
      </c>
      <c r="V123" s="5205" t="str">
        <f>VLOOKUP(U123,DataLabels,HLOOKUP($BA$1,Type,2,FALSE))</f>
        <v>-</v>
      </c>
      <c r="W123" s="5206"/>
      <c r="X123" s="5206"/>
      <c r="Y123" s="5206"/>
      <c r="Z123" s="5206"/>
      <c r="AA123" s="5206"/>
      <c r="AB123" s="5207"/>
      <c r="AC123" s="5211"/>
      <c r="AD123" s="5211"/>
      <c r="AE123" s="5211"/>
      <c r="AF123" s="5211"/>
      <c r="AG123" s="5211"/>
      <c r="AH123" s="5211"/>
      <c r="AI123" s="5211"/>
      <c r="AJ123" s="5211"/>
      <c r="AK123" s="5217"/>
      <c r="AL123" s="975"/>
      <c r="AM123" s="474"/>
    </row>
    <row r="124" spans="1:39" ht="16.2" customHeight="1" thickBot="1" x14ac:dyDescent="0.45">
      <c r="A124" s="438"/>
      <c r="B124" s="5397"/>
      <c r="C124" s="5159"/>
      <c r="D124" s="5459"/>
      <c r="E124" s="5460"/>
      <c r="F124" s="5460"/>
      <c r="G124" s="5460"/>
      <c r="H124" s="5460"/>
      <c r="I124" s="5461"/>
      <c r="J124" s="5224"/>
      <c r="K124" s="5224"/>
      <c r="L124" s="5224"/>
      <c r="M124" s="5224"/>
      <c r="N124" s="5224"/>
      <c r="O124" s="5224"/>
      <c r="P124" s="5224"/>
      <c r="Q124" s="5224"/>
      <c r="R124" s="5224"/>
      <c r="S124" s="5224"/>
      <c r="T124" s="5513"/>
      <c r="U124" s="5159"/>
      <c r="V124" s="5240"/>
      <c r="W124" s="5241"/>
      <c r="X124" s="5241"/>
      <c r="Y124" s="5241"/>
      <c r="Z124" s="5241"/>
      <c r="AA124" s="5241"/>
      <c r="AB124" s="5242"/>
      <c r="AC124" s="5224"/>
      <c r="AD124" s="5224"/>
      <c r="AE124" s="5224"/>
      <c r="AF124" s="5224"/>
      <c r="AG124" s="5224"/>
      <c r="AH124" s="5224"/>
      <c r="AI124" s="5224"/>
      <c r="AJ124" s="5224"/>
      <c r="AK124" s="5219"/>
      <c r="AL124" s="976"/>
      <c r="AM124" s="439"/>
    </row>
    <row r="125" spans="1:39" ht="16.2" customHeight="1" thickBot="1" x14ac:dyDescent="0.45">
      <c r="A125" s="438"/>
      <c r="AM125" s="439"/>
    </row>
    <row r="126" spans="1:39" ht="16.2" customHeight="1" x14ac:dyDescent="0.4">
      <c r="A126" s="438"/>
      <c r="B126" s="5516" t="s">
        <v>1445</v>
      </c>
      <c r="C126" s="5316">
        <v>599</v>
      </c>
      <c r="D126" s="5518" t="str">
        <f>VLOOKUP(C126,DataLabels,HLOOKUP($BA$1,Type,2,FALSE))</f>
        <v>Car Bottom Runby
(13.2, 13.3)</v>
      </c>
      <c r="E126" s="5519"/>
      <c r="F126" s="5519"/>
      <c r="G126" s="5519"/>
      <c r="H126" s="5519"/>
      <c r="I126" s="5520"/>
      <c r="J126" s="5356"/>
      <c r="K126" s="5356"/>
      <c r="L126" s="5356"/>
      <c r="M126" s="5356"/>
      <c r="N126" s="5356"/>
      <c r="O126" s="5356"/>
      <c r="P126" s="5356"/>
      <c r="Q126" s="5356"/>
      <c r="R126" s="5356"/>
      <c r="S126" s="5356"/>
      <c r="T126" s="5521" t="s">
        <v>66</v>
      </c>
      <c r="U126" s="5316">
        <v>600</v>
      </c>
      <c r="V126" s="5237" t="str">
        <f>VLOOKUP(U126,DataLabels,HLOOKUP($BA$1,Type,2,FALSE))</f>
        <v>Counterweight Bottom Runby (13.2, 13.3)</v>
      </c>
      <c r="W126" s="5238"/>
      <c r="X126" s="5238"/>
      <c r="Y126" s="5238"/>
      <c r="Z126" s="5238"/>
      <c r="AA126" s="5238"/>
      <c r="AB126" s="5239"/>
      <c r="AC126" s="5356"/>
      <c r="AD126" s="5356"/>
      <c r="AE126" s="5356"/>
      <c r="AF126" s="5356"/>
      <c r="AG126" s="5356"/>
      <c r="AH126" s="5356"/>
      <c r="AI126" s="5356"/>
      <c r="AJ126" s="5356"/>
      <c r="AK126" s="5272"/>
      <c r="AL126" s="5345" t="s">
        <v>66</v>
      </c>
      <c r="AM126" s="439"/>
    </row>
    <row r="127" spans="1:39" ht="16.2" customHeight="1" thickBot="1" x14ac:dyDescent="0.45">
      <c r="A127" s="438"/>
      <c r="B127" s="5517"/>
      <c r="C127" s="5159"/>
      <c r="D127" s="5459"/>
      <c r="E127" s="5460"/>
      <c r="F127" s="5460"/>
      <c r="G127" s="5460"/>
      <c r="H127" s="5460"/>
      <c r="I127" s="5461"/>
      <c r="J127" s="5224"/>
      <c r="K127" s="5224"/>
      <c r="L127" s="5224"/>
      <c r="M127" s="5224"/>
      <c r="N127" s="5224"/>
      <c r="O127" s="5224"/>
      <c r="P127" s="5224"/>
      <c r="Q127" s="5224"/>
      <c r="R127" s="5224"/>
      <c r="S127" s="5224"/>
      <c r="T127" s="5513"/>
      <c r="U127" s="5159"/>
      <c r="V127" s="5240"/>
      <c r="W127" s="5241"/>
      <c r="X127" s="5241"/>
      <c r="Y127" s="5241"/>
      <c r="Z127" s="5241"/>
      <c r="AA127" s="5241"/>
      <c r="AB127" s="5242"/>
      <c r="AC127" s="5224"/>
      <c r="AD127" s="5224"/>
      <c r="AE127" s="5224"/>
      <c r="AF127" s="5224"/>
      <c r="AG127" s="5224"/>
      <c r="AH127" s="5224"/>
      <c r="AI127" s="5224"/>
      <c r="AJ127" s="5224"/>
      <c r="AK127" s="5219"/>
      <c r="AL127" s="5346"/>
      <c r="AM127" s="439"/>
    </row>
    <row r="128" spans="1:39" ht="16.2" customHeight="1" thickBot="1" x14ac:dyDescent="0.45">
      <c r="A128" s="438"/>
      <c r="B128" s="958"/>
      <c r="C128" s="448"/>
      <c r="D128" s="449"/>
      <c r="E128" s="449"/>
      <c r="F128" s="449"/>
      <c r="G128" s="449"/>
      <c r="H128" s="449"/>
      <c r="I128" s="449"/>
      <c r="J128" s="449"/>
      <c r="K128" s="449"/>
      <c r="L128" s="449"/>
      <c r="M128" s="449"/>
      <c r="N128" s="449"/>
      <c r="O128" s="449"/>
      <c r="P128" s="449"/>
      <c r="Q128" s="449"/>
      <c r="R128" s="449"/>
      <c r="S128" s="449"/>
      <c r="T128" s="449"/>
      <c r="U128" s="449"/>
      <c r="V128" s="449"/>
      <c r="W128" s="449"/>
      <c r="X128" s="449"/>
      <c r="Y128" s="449"/>
      <c r="Z128" s="449"/>
      <c r="AA128" s="449"/>
      <c r="AB128" s="449"/>
      <c r="AC128" s="449"/>
      <c r="AD128" s="449"/>
      <c r="AE128" s="449"/>
      <c r="AF128" s="449"/>
      <c r="AG128" s="449"/>
      <c r="AH128" s="449"/>
      <c r="AI128" s="449"/>
      <c r="AJ128" s="449"/>
      <c r="AK128" s="449"/>
      <c r="AL128" s="449"/>
      <c r="AM128" s="439"/>
    </row>
    <row r="129" spans="1:52" ht="16.2" customHeight="1" x14ac:dyDescent="0.4">
      <c r="A129" s="438"/>
      <c r="B129" s="5621" t="s">
        <v>2597</v>
      </c>
      <c r="C129" s="5491">
        <v>1380</v>
      </c>
      <c r="D129" s="5492" t="str">
        <f>VLOOKUP(C129,DataLabels,HLOOKUP($BA$1,Type,2,FALSE))</f>
        <v>Method of Operation
(14.1)</v>
      </c>
      <c r="E129" s="5493"/>
      <c r="F129" s="5493"/>
      <c r="G129" s="5493"/>
      <c r="H129" s="5493"/>
      <c r="I129" s="5494"/>
      <c r="J129" s="5498"/>
      <c r="K129" s="5498"/>
      <c r="L129" s="5498"/>
      <c r="M129" s="5498"/>
      <c r="N129" s="5498"/>
      <c r="O129" s="5498"/>
      <c r="P129" s="5498"/>
      <c r="Q129" s="5498"/>
      <c r="R129" s="5498"/>
      <c r="S129" s="5499"/>
      <c r="T129" s="1553"/>
      <c r="U129" s="5491">
        <v>1390</v>
      </c>
      <c r="V129" s="5624" t="str">
        <f>VLOOKUP(U129,DataLabels,HLOOKUP($BA$1,Type,2,FALSE))</f>
        <v>Drive Type
(20.1, 20.3, 20.9)</v>
      </c>
      <c r="W129" s="5625"/>
      <c r="X129" s="5625"/>
      <c r="Y129" s="5625"/>
      <c r="Z129" s="5625"/>
      <c r="AA129" s="5625"/>
      <c r="AB129" s="5626"/>
      <c r="AC129" s="5630"/>
      <c r="AD129" s="5631"/>
      <c r="AE129" s="5631"/>
      <c r="AF129" s="5631"/>
      <c r="AG129" s="5631"/>
      <c r="AH129" s="5631"/>
      <c r="AI129" s="5631"/>
      <c r="AJ129" s="5631"/>
      <c r="AK129" s="5631"/>
      <c r="AL129" s="977"/>
      <c r="AM129" s="439"/>
    </row>
    <row r="130" spans="1:52" ht="16.2" customHeight="1" x14ac:dyDescent="0.4">
      <c r="A130" s="438"/>
      <c r="B130" s="5622"/>
      <c r="C130" s="5385"/>
      <c r="D130" s="5495"/>
      <c r="E130" s="5496"/>
      <c r="F130" s="5496"/>
      <c r="G130" s="5496"/>
      <c r="H130" s="5496"/>
      <c r="I130" s="5497"/>
      <c r="J130" s="5500"/>
      <c r="K130" s="5500"/>
      <c r="L130" s="5500"/>
      <c r="M130" s="5500"/>
      <c r="N130" s="5500"/>
      <c r="O130" s="5500"/>
      <c r="P130" s="5500"/>
      <c r="Q130" s="5500"/>
      <c r="R130" s="5500"/>
      <c r="S130" s="5501"/>
      <c r="T130" s="983"/>
      <c r="U130" s="5385"/>
      <c r="V130" s="5627"/>
      <c r="W130" s="5628"/>
      <c r="X130" s="5628"/>
      <c r="Y130" s="5628"/>
      <c r="Z130" s="5628"/>
      <c r="AA130" s="5628"/>
      <c r="AB130" s="5629"/>
      <c r="AC130" s="5632"/>
      <c r="AD130" s="2287"/>
      <c r="AE130" s="2287"/>
      <c r="AF130" s="2287"/>
      <c r="AG130" s="2287"/>
      <c r="AH130" s="2287"/>
      <c r="AI130" s="2287"/>
      <c r="AJ130" s="2287"/>
      <c r="AK130" s="2287"/>
      <c r="AL130" s="978"/>
      <c r="AM130" s="439"/>
    </row>
    <row r="131" spans="1:52" ht="16.2" customHeight="1" x14ac:dyDescent="0.4">
      <c r="A131" s="438"/>
      <c r="B131" s="5622"/>
      <c r="C131" s="5385">
        <v>1400</v>
      </c>
      <c r="D131" s="5502" t="str">
        <f>VLOOKUP(C131,DataLabels,HLOOKUP($BA$1,Type,2,FALSE))</f>
        <v>Controller</v>
      </c>
      <c r="E131" s="5502"/>
      <c r="F131" s="5502"/>
      <c r="G131" s="5503"/>
      <c r="H131" s="5504" t="s">
        <v>72</v>
      </c>
      <c r="I131" s="5505"/>
      <c r="J131" s="5506"/>
      <c r="K131" s="1823"/>
      <c r="L131" s="1823"/>
      <c r="M131" s="1823"/>
      <c r="N131" s="1823"/>
      <c r="O131" s="1823"/>
      <c r="P131" s="1823"/>
      <c r="Q131" s="1823"/>
      <c r="R131" s="1823"/>
      <c r="S131" s="1823"/>
      <c r="T131" s="984"/>
      <c r="U131" s="5507">
        <v>1410</v>
      </c>
      <c r="V131" s="5633" t="str">
        <f>VLOOKUP(U131,DataLabels,HLOOKUP($BA$1,Type,2,FALSE))</f>
        <v>TSSA File # for Controller</v>
      </c>
      <c r="W131" s="5634"/>
      <c r="X131" s="5634"/>
      <c r="Y131" s="5634"/>
      <c r="Z131" s="5634"/>
      <c r="AA131" s="5634"/>
      <c r="AB131" s="5635"/>
      <c r="AC131" s="5636"/>
      <c r="AD131" s="5637"/>
      <c r="AE131" s="5637"/>
      <c r="AF131" s="5637"/>
      <c r="AG131" s="5637"/>
      <c r="AH131" s="5637"/>
      <c r="AI131" s="5637"/>
      <c r="AJ131" s="5637"/>
      <c r="AK131" s="5637"/>
      <c r="AL131" s="979"/>
      <c r="AM131" s="440"/>
      <c r="AZ131" s="947"/>
    </row>
    <row r="132" spans="1:52" ht="16.2" customHeight="1" x14ac:dyDescent="0.4">
      <c r="A132" s="438"/>
      <c r="B132" s="5622"/>
      <c r="C132" s="5385"/>
      <c r="D132" s="5502"/>
      <c r="E132" s="5502"/>
      <c r="F132" s="5502"/>
      <c r="G132" s="5503"/>
      <c r="H132" s="5509" t="s">
        <v>73</v>
      </c>
      <c r="I132" s="5510"/>
      <c r="J132" s="1986"/>
      <c r="K132" s="1749"/>
      <c r="L132" s="1749"/>
      <c r="M132" s="1749"/>
      <c r="N132" s="1749"/>
      <c r="O132" s="1749"/>
      <c r="P132" s="1749"/>
      <c r="Q132" s="1749"/>
      <c r="R132" s="1749"/>
      <c r="S132" s="1749"/>
      <c r="T132" s="983"/>
      <c r="U132" s="5508"/>
      <c r="V132" s="5627"/>
      <c r="W132" s="5628"/>
      <c r="X132" s="5628"/>
      <c r="Y132" s="5628"/>
      <c r="Z132" s="5628"/>
      <c r="AA132" s="5628"/>
      <c r="AB132" s="5629"/>
      <c r="AC132" s="5638"/>
      <c r="AD132" s="5639"/>
      <c r="AE132" s="5639"/>
      <c r="AF132" s="5639"/>
      <c r="AG132" s="5639"/>
      <c r="AH132" s="5639"/>
      <c r="AI132" s="5639"/>
      <c r="AJ132" s="5639"/>
      <c r="AK132" s="5639"/>
      <c r="AL132" s="978"/>
      <c r="AM132" s="439"/>
      <c r="AZ132" s="947"/>
    </row>
    <row r="133" spans="1:52" ht="16.2" customHeight="1" x14ac:dyDescent="0.4">
      <c r="A133" s="438"/>
      <c r="B133" s="5622"/>
      <c r="C133" s="5514">
        <v>1402</v>
      </c>
      <c r="D133" s="5502" t="str">
        <f>VLOOKUP(C133,DataLabels,HLOOKUP($BA$1,Type,2,FALSE))</f>
        <v>Wireless Control
(14.7)</v>
      </c>
      <c r="E133" s="5502"/>
      <c r="F133" s="5502"/>
      <c r="G133" s="5502"/>
      <c r="H133" s="5502"/>
      <c r="I133" s="5502"/>
      <c r="J133" s="5501"/>
      <c r="K133" s="5515"/>
      <c r="L133" s="5515"/>
      <c r="M133" s="5515"/>
      <c r="N133" s="5515"/>
      <c r="O133" s="5515"/>
      <c r="P133" s="5515"/>
      <c r="Q133" s="5515"/>
      <c r="R133" s="5515"/>
      <c r="S133" s="5515"/>
      <c r="T133" s="985"/>
      <c r="U133" s="5514">
        <v>1411</v>
      </c>
      <c r="V133" s="5633" t="str">
        <f>VLOOKUP(U133,DataLabels,HLOOKUP($BA$1,Type,2,FALSE))</f>
        <v>Alteration scope includes a New Controller</v>
      </c>
      <c r="W133" s="5634"/>
      <c r="X133" s="5634"/>
      <c r="Y133" s="5634"/>
      <c r="Z133" s="5634"/>
      <c r="AA133" s="5634"/>
      <c r="AB133" s="5635"/>
      <c r="AC133" s="5640"/>
      <c r="AD133" s="5641"/>
      <c r="AE133" s="5641"/>
      <c r="AF133" s="5641"/>
      <c r="AG133" s="5641"/>
      <c r="AH133" s="5641"/>
      <c r="AI133" s="5641"/>
      <c r="AJ133" s="5641"/>
      <c r="AK133" s="5641"/>
      <c r="AL133" s="980"/>
      <c r="AM133" s="439"/>
      <c r="AO133" s="472" t="s">
        <v>93</v>
      </c>
      <c r="AZ133" s="947"/>
    </row>
    <row r="134" spans="1:52" ht="16.2" customHeight="1" x14ac:dyDescent="0.4">
      <c r="A134" s="438"/>
      <c r="B134" s="5622"/>
      <c r="C134" s="5514"/>
      <c r="D134" s="5502"/>
      <c r="E134" s="5502"/>
      <c r="F134" s="5502"/>
      <c r="G134" s="5502"/>
      <c r="H134" s="5502"/>
      <c r="I134" s="5502"/>
      <c r="J134" s="5501"/>
      <c r="K134" s="5515"/>
      <c r="L134" s="5515"/>
      <c r="M134" s="5515"/>
      <c r="N134" s="5515"/>
      <c r="O134" s="5515"/>
      <c r="P134" s="5515"/>
      <c r="Q134" s="5515"/>
      <c r="R134" s="5515"/>
      <c r="S134" s="5515"/>
      <c r="T134" s="983"/>
      <c r="U134" s="5514"/>
      <c r="V134" s="5627"/>
      <c r="W134" s="5628"/>
      <c r="X134" s="5628"/>
      <c r="Y134" s="5628"/>
      <c r="Z134" s="5628"/>
      <c r="AA134" s="5628"/>
      <c r="AB134" s="5629"/>
      <c r="AC134" s="5642"/>
      <c r="AD134" s="5643"/>
      <c r="AE134" s="5643"/>
      <c r="AF134" s="5643"/>
      <c r="AG134" s="5643"/>
      <c r="AH134" s="5643"/>
      <c r="AI134" s="5643"/>
      <c r="AJ134" s="5643"/>
      <c r="AK134" s="5643"/>
      <c r="AL134" s="978"/>
      <c r="AM134" s="439"/>
      <c r="AY134" s="947"/>
      <c r="AZ134" s="947"/>
    </row>
    <row r="135" spans="1:52" ht="16.2" customHeight="1" x14ac:dyDescent="0.4">
      <c r="A135" s="438"/>
      <c r="B135" s="5622"/>
      <c r="C135" s="5646">
        <v>101</v>
      </c>
      <c r="D135" s="5502" t="str">
        <f>VLOOKUP(C135,DataLabels,HLOOKUP($BA$1,Type,2,FALSE))</f>
        <v>-</v>
      </c>
      <c r="E135" s="5502"/>
      <c r="F135" s="5502"/>
      <c r="G135" s="5502"/>
      <c r="H135" s="5502"/>
      <c r="I135" s="5502"/>
      <c r="J135" s="5357"/>
      <c r="K135" s="5358"/>
      <c r="L135" s="5358"/>
      <c r="M135" s="5358"/>
      <c r="N135" s="5358"/>
      <c r="O135" s="5358"/>
      <c r="P135" s="5358"/>
      <c r="Q135" s="5358"/>
      <c r="R135" s="5358"/>
      <c r="S135" s="5358"/>
      <c r="T135" s="986"/>
      <c r="U135" s="5646">
        <v>505</v>
      </c>
      <c r="V135" s="5633" t="str">
        <f>VLOOKUP(U135,DataLabels,HLOOKUP($BA$1,Type,2,FALSE))</f>
        <v>Previously Licensed?
Installation No.</v>
      </c>
      <c r="W135" s="5634"/>
      <c r="X135" s="5634"/>
      <c r="Y135" s="5634"/>
      <c r="Z135" s="5634"/>
      <c r="AA135" s="5634"/>
      <c r="AB135" s="5635"/>
      <c r="AC135" s="5655"/>
      <c r="AD135" s="5656"/>
      <c r="AE135" s="5656"/>
      <c r="AF135" s="5656"/>
      <c r="AG135" s="5656"/>
      <c r="AH135" s="5656"/>
      <c r="AI135" s="5656"/>
      <c r="AJ135" s="5656"/>
      <c r="AK135" s="5656"/>
      <c r="AL135" s="981"/>
      <c r="AM135" s="439"/>
      <c r="AY135" s="947"/>
      <c r="AZ135" s="947"/>
    </row>
    <row r="136" spans="1:52" ht="16.2" customHeight="1" x14ac:dyDescent="0.4">
      <c r="A136" s="438"/>
      <c r="B136" s="5622"/>
      <c r="C136" s="5530"/>
      <c r="D136" s="5502"/>
      <c r="E136" s="5502"/>
      <c r="F136" s="5502"/>
      <c r="G136" s="5502"/>
      <c r="H136" s="5502"/>
      <c r="I136" s="5502"/>
      <c r="J136" s="5644"/>
      <c r="K136" s="5645"/>
      <c r="L136" s="5645"/>
      <c r="M136" s="5645"/>
      <c r="N136" s="5645"/>
      <c r="O136" s="5645"/>
      <c r="P136" s="5645"/>
      <c r="Q136" s="5645"/>
      <c r="R136" s="5645"/>
      <c r="S136" s="5645"/>
      <c r="T136" s="987"/>
      <c r="U136" s="5530"/>
      <c r="V136" s="5627"/>
      <c r="W136" s="5628"/>
      <c r="X136" s="5628"/>
      <c r="Y136" s="5628"/>
      <c r="Z136" s="5628"/>
      <c r="AA136" s="5628"/>
      <c r="AB136" s="5629"/>
      <c r="AC136" s="5657"/>
      <c r="AD136" s="5658"/>
      <c r="AE136" s="5658"/>
      <c r="AF136" s="5658"/>
      <c r="AG136" s="5658"/>
      <c r="AH136" s="5658"/>
      <c r="AI136" s="5658"/>
      <c r="AJ136" s="5658"/>
      <c r="AK136" s="5658"/>
      <c r="AL136" s="982"/>
      <c r="AM136" s="439"/>
      <c r="AY136" s="947"/>
      <c r="AZ136" s="947"/>
    </row>
    <row r="137" spans="1:52" ht="16.2" customHeight="1" x14ac:dyDescent="0.4">
      <c r="A137" s="438"/>
      <c r="B137" s="5622"/>
      <c r="C137" s="5529">
        <v>1382</v>
      </c>
      <c r="D137" s="5662" t="str">
        <f>VLOOKUP(C137,DataLabels,HLOOKUP($BA$1,Type,2,FALSE))</f>
        <v>Minimum Temperature</v>
      </c>
      <c r="E137" s="5663"/>
      <c r="F137" s="5663"/>
      <c r="G137" s="5663"/>
      <c r="H137" s="5663"/>
      <c r="I137" s="5664"/>
      <c r="J137" s="5357"/>
      <c r="K137" s="5358"/>
      <c r="L137" s="5358"/>
      <c r="M137" s="5358"/>
      <c r="N137" s="5358"/>
      <c r="O137" s="5358"/>
      <c r="P137" s="5358"/>
      <c r="Q137" s="5358"/>
      <c r="R137" s="5358"/>
      <c r="S137" s="5359"/>
      <c r="T137" s="5647" t="s">
        <v>1422</v>
      </c>
      <c r="U137" s="5529">
        <v>1385</v>
      </c>
      <c r="V137" s="5649" t="str">
        <f>VLOOKUP(U137,DataLabels,HLOOKUP($BA$1,Type,2,FALSE))</f>
        <v>Maximum Wind Speed
(A.3)</v>
      </c>
      <c r="W137" s="5650"/>
      <c r="X137" s="5650"/>
      <c r="Y137" s="5650"/>
      <c r="Z137" s="5650"/>
      <c r="AA137" s="5650"/>
      <c r="AB137" s="5651"/>
      <c r="AC137" s="5668"/>
      <c r="AD137" s="5669"/>
      <c r="AE137" s="5669"/>
      <c r="AF137" s="5669"/>
      <c r="AG137" s="5669"/>
      <c r="AH137" s="5669"/>
      <c r="AI137" s="5669"/>
      <c r="AJ137" s="5669"/>
      <c r="AK137" s="5670"/>
      <c r="AL137" s="5352" t="s">
        <v>1988</v>
      </c>
      <c r="AM137" s="439"/>
      <c r="AY137" s="947"/>
      <c r="AZ137" s="947"/>
    </row>
    <row r="138" spans="1:52" ht="16.2" customHeight="1" thickBot="1" x14ac:dyDescent="0.45">
      <c r="A138" s="438"/>
      <c r="B138" s="5623"/>
      <c r="C138" s="5661"/>
      <c r="D138" s="5665"/>
      <c r="E138" s="5666"/>
      <c r="F138" s="5666"/>
      <c r="G138" s="5666"/>
      <c r="H138" s="5666"/>
      <c r="I138" s="5667"/>
      <c r="J138" s="5360"/>
      <c r="K138" s="5361"/>
      <c r="L138" s="5361"/>
      <c r="M138" s="5361"/>
      <c r="N138" s="5361"/>
      <c r="O138" s="5361"/>
      <c r="P138" s="5361"/>
      <c r="Q138" s="5361"/>
      <c r="R138" s="5361"/>
      <c r="S138" s="5362"/>
      <c r="T138" s="5648"/>
      <c r="U138" s="5661"/>
      <c r="V138" s="5652"/>
      <c r="W138" s="5653"/>
      <c r="X138" s="5653"/>
      <c r="Y138" s="5653"/>
      <c r="Z138" s="5653"/>
      <c r="AA138" s="5653"/>
      <c r="AB138" s="5654"/>
      <c r="AC138" s="5671"/>
      <c r="AD138" s="5672"/>
      <c r="AE138" s="5672"/>
      <c r="AF138" s="5672"/>
      <c r="AG138" s="5672"/>
      <c r="AH138" s="5672"/>
      <c r="AI138" s="5672"/>
      <c r="AJ138" s="5672"/>
      <c r="AK138" s="5673"/>
      <c r="AL138" s="5353"/>
      <c r="AM138" s="439"/>
      <c r="AY138" s="947"/>
      <c r="AZ138" s="947"/>
    </row>
    <row r="139" spans="1:52" ht="16.2" customHeight="1" thickBot="1" x14ac:dyDescent="0.45">
      <c r="A139" s="438"/>
      <c r="B139" s="958"/>
      <c r="C139" s="448"/>
      <c r="D139" s="449"/>
      <c r="E139" s="449"/>
      <c r="F139" s="449"/>
      <c r="G139" s="449"/>
      <c r="H139" s="449"/>
      <c r="I139" s="449"/>
      <c r="J139" s="449"/>
      <c r="K139" s="449"/>
      <c r="L139" s="449"/>
      <c r="M139" s="449"/>
      <c r="N139" s="449"/>
      <c r="O139" s="449"/>
      <c r="P139" s="449"/>
      <c r="Q139" s="449"/>
      <c r="R139" s="449"/>
      <c r="S139" s="449"/>
      <c r="T139" s="449"/>
      <c r="U139" s="449"/>
      <c r="V139" s="449"/>
      <c r="W139" s="449"/>
      <c r="X139" s="449"/>
      <c r="Y139" s="449"/>
      <c r="Z139" s="449"/>
      <c r="AA139" s="449"/>
      <c r="AB139" s="449"/>
      <c r="AC139" s="449"/>
      <c r="AD139" s="449"/>
      <c r="AE139" s="449"/>
      <c r="AF139" s="449"/>
      <c r="AG139" s="449"/>
      <c r="AH139" s="449"/>
      <c r="AI139" s="449"/>
      <c r="AJ139" s="449"/>
      <c r="AK139" s="449"/>
      <c r="AL139" s="449"/>
      <c r="AM139" s="439"/>
      <c r="AY139" s="947"/>
      <c r="AZ139" s="947"/>
    </row>
    <row r="140" spans="1:52" ht="16.2" customHeight="1" x14ac:dyDescent="0.4">
      <c r="A140" s="438"/>
      <c r="B140" s="5479" t="s">
        <v>109</v>
      </c>
      <c r="C140" s="5482" t="s">
        <v>1446</v>
      </c>
      <c r="D140" s="5483"/>
      <c r="E140" s="5483"/>
      <c r="F140" s="5483"/>
      <c r="G140" s="5483"/>
      <c r="H140" s="5483"/>
      <c r="I140" s="5483"/>
      <c r="J140" s="5483"/>
      <c r="K140" s="5483"/>
      <c r="L140" s="5483"/>
      <c r="M140" s="5483"/>
      <c r="N140" s="5483"/>
      <c r="O140" s="5483"/>
      <c r="P140" s="5483"/>
      <c r="Q140" s="5483"/>
      <c r="R140" s="5483"/>
      <c r="S140" s="5483"/>
      <c r="T140" s="5483"/>
      <c r="U140" s="5483"/>
      <c r="V140" s="5483"/>
      <c r="W140" s="5483"/>
      <c r="X140" s="5483"/>
      <c r="Y140" s="5483"/>
      <c r="Z140" s="5483"/>
      <c r="AA140" s="5483"/>
      <c r="AB140" s="5483"/>
      <c r="AC140" s="5483"/>
      <c r="AD140" s="5483"/>
      <c r="AE140" s="5483"/>
      <c r="AF140" s="5483"/>
      <c r="AG140" s="5483"/>
      <c r="AH140" s="5483"/>
      <c r="AI140" s="5483"/>
      <c r="AJ140" s="5483"/>
      <c r="AK140" s="5483"/>
      <c r="AL140" s="5484"/>
      <c r="AM140" s="439"/>
      <c r="AY140" s="947"/>
      <c r="AZ140" s="947"/>
    </row>
    <row r="141" spans="1:52" ht="16.2" customHeight="1" x14ac:dyDescent="0.4">
      <c r="A141" s="438"/>
      <c r="B141" s="5480"/>
      <c r="C141" s="5485"/>
      <c r="D141" s="5486"/>
      <c r="E141" s="5486"/>
      <c r="F141" s="5486"/>
      <c r="G141" s="5486"/>
      <c r="H141" s="5486"/>
      <c r="I141" s="5486"/>
      <c r="J141" s="5486"/>
      <c r="K141" s="5486"/>
      <c r="L141" s="5486"/>
      <c r="M141" s="5486"/>
      <c r="N141" s="5486"/>
      <c r="O141" s="5486"/>
      <c r="P141" s="5486"/>
      <c r="Q141" s="5486"/>
      <c r="R141" s="5486"/>
      <c r="S141" s="5486"/>
      <c r="T141" s="5486"/>
      <c r="U141" s="5486"/>
      <c r="V141" s="5486"/>
      <c r="W141" s="5486"/>
      <c r="X141" s="5486"/>
      <c r="Y141" s="5486"/>
      <c r="Z141" s="5486"/>
      <c r="AA141" s="5486"/>
      <c r="AB141" s="5486"/>
      <c r="AC141" s="5486"/>
      <c r="AD141" s="5486"/>
      <c r="AE141" s="5486"/>
      <c r="AF141" s="5486"/>
      <c r="AG141" s="5486"/>
      <c r="AH141" s="5486"/>
      <c r="AI141" s="5486"/>
      <c r="AJ141" s="5486"/>
      <c r="AK141" s="5486"/>
      <c r="AL141" s="5487"/>
      <c r="AM141" s="439"/>
      <c r="AY141" s="947"/>
      <c r="AZ141" s="947"/>
    </row>
    <row r="142" spans="1:52" ht="16.2" customHeight="1" thickBot="1" x14ac:dyDescent="0.45">
      <c r="A142" s="438"/>
      <c r="B142" s="5481"/>
      <c r="C142" s="5488"/>
      <c r="D142" s="5489"/>
      <c r="E142" s="5489"/>
      <c r="F142" s="5489"/>
      <c r="G142" s="5489"/>
      <c r="H142" s="5489"/>
      <c r="I142" s="5489"/>
      <c r="J142" s="5489"/>
      <c r="K142" s="5489"/>
      <c r="L142" s="5489"/>
      <c r="M142" s="5489"/>
      <c r="N142" s="5489"/>
      <c r="O142" s="5489"/>
      <c r="P142" s="5489"/>
      <c r="Q142" s="5489"/>
      <c r="R142" s="5489"/>
      <c r="S142" s="5489"/>
      <c r="T142" s="5489"/>
      <c r="U142" s="5489"/>
      <c r="V142" s="5489"/>
      <c r="W142" s="5489"/>
      <c r="X142" s="5489"/>
      <c r="Y142" s="5489"/>
      <c r="Z142" s="5489"/>
      <c r="AA142" s="5489"/>
      <c r="AB142" s="5489"/>
      <c r="AC142" s="5489"/>
      <c r="AD142" s="5489"/>
      <c r="AE142" s="5489"/>
      <c r="AF142" s="5489"/>
      <c r="AG142" s="5489"/>
      <c r="AH142" s="5489"/>
      <c r="AI142" s="5489"/>
      <c r="AJ142" s="5489"/>
      <c r="AK142" s="5489"/>
      <c r="AL142" s="5490"/>
      <c r="AM142" s="439"/>
      <c r="AY142" s="947"/>
      <c r="AZ142" s="947"/>
    </row>
    <row r="143" spans="1:52" ht="16.2" customHeight="1" thickBot="1" x14ac:dyDescent="0.45">
      <c r="A143" s="438"/>
      <c r="B143" s="958"/>
      <c r="C143" s="448"/>
      <c r="D143" s="449"/>
      <c r="E143" s="449"/>
      <c r="F143" s="449"/>
      <c r="G143" s="449"/>
      <c r="H143" s="449"/>
      <c r="I143" s="449"/>
      <c r="J143" s="449"/>
      <c r="K143" s="449"/>
      <c r="L143" s="449"/>
      <c r="M143" s="449"/>
      <c r="N143" s="449"/>
      <c r="O143" s="449"/>
      <c r="P143" s="449"/>
      <c r="Q143" s="449"/>
      <c r="R143" s="449"/>
      <c r="S143" s="449"/>
      <c r="T143" s="449"/>
      <c r="U143" s="449"/>
      <c r="V143" s="449"/>
      <c r="W143" s="449"/>
      <c r="X143" s="449"/>
      <c r="Y143" s="449"/>
      <c r="Z143" s="449"/>
      <c r="AA143" s="449"/>
      <c r="AB143" s="449"/>
      <c r="AC143" s="449"/>
      <c r="AD143" s="449"/>
      <c r="AE143" s="449"/>
      <c r="AF143" s="449"/>
      <c r="AG143" s="449"/>
      <c r="AH143" s="449"/>
      <c r="AI143" s="449"/>
      <c r="AJ143" s="449"/>
      <c r="AK143" s="449"/>
      <c r="AL143" s="449"/>
      <c r="AM143" s="439"/>
      <c r="AY143" s="947"/>
    </row>
    <row r="144" spans="1:52" ht="16.2" customHeight="1" x14ac:dyDescent="0.4">
      <c r="A144" s="438"/>
      <c r="B144" s="5476" t="s">
        <v>117</v>
      </c>
      <c r="C144" s="5409" t="s">
        <v>736</v>
      </c>
      <c r="D144" s="5410"/>
      <c r="E144" s="5410"/>
      <c r="F144" s="5410"/>
      <c r="G144" s="5410"/>
      <c r="H144" s="5410"/>
      <c r="I144" s="5410"/>
      <c r="J144" s="5410"/>
      <c r="K144" s="5410"/>
      <c r="L144" s="5410"/>
      <c r="M144" s="5410"/>
      <c r="N144" s="5410"/>
      <c r="O144" s="5410"/>
      <c r="P144" s="5410"/>
      <c r="Q144" s="5410"/>
      <c r="R144" s="5410"/>
      <c r="S144" s="5410"/>
      <c r="T144" s="5410"/>
      <c r="U144" s="5410"/>
      <c r="V144" s="5410"/>
      <c r="W144" s="5410"/>
      <c r="X144" s="5410"/>
      <c r="Y144" s="5410"/>
      <c r="Z144" s="5410"/>
      <c r="AA144" s="5410"/>
      <c r="AB144" s="5410"/>
      <c r="AC144" s="5410"/>
      <c r="AD144" s="5410"/>
      <c r="AE144" s="5410"/>
      <c r="AF144" s="5410"/>
      <c r="AG144" s="5410"/>
      <c r="AH144" s="5410"/>
      <c r="AI144" s="5410"/>
      <c r="AJ144" s="5410"/>
      <c r="AK144" s="5410"/>
      <c r="AL144" s="5411"/>
      <c r="AM144" s="439"/>
      <c r="AY144" s="947"/>
    </row>
    <row r="145" spans="1:52" ht="16.2" customHeight="1" x14ac:dyDescent="0.4">
      <c r="A145" s="438"/>
      <c r="B145" s="5477"/>
      <c r="C145" s="5412"/>
      <c r="D145" s="5400"/>
      <c r="E145" s="5400"/>
      <c r="F145" s="5400"/>
      <c r="G145" s="5400"/>
      <c r="H145" s="5400"/>
      <c r="I145" s="5400"/>
      <c r="J145" s="5400"/>
      <c r="K145" s="5400"/>
      <c r="L145" s="5400"/>
      <c r="M145" s="5400"/>
      <c r="N145" s="5400"/>
      <c r="O145" s="5400"/>
      <c r="P145" s="5400"/>
      <c r="Q145" s="5400"/>
      <c r="R145" s="5400"/>
      <c r="S145" s="5400"/>
      <c r="T145" s="5400"/>
      <c r="U145" s="5400"/>
      <c r="V145" s="5400"/>
      <c r="W145" s="5400"/>
      <c r="X145" s="5400"/>
      <c r="Y145" s="5400"/>
      <c r="Z145" s="5400"/>
      <c r="AA145" s="5400"/>
      <c r="AB145" s="5400"/>
      <c r="AC145" s="5400"/>
      <c r="AD145" s="5400"/>
      <c r="AE145" s="5400"/>
      <c r="AF145" s="5400"/>
      <c r="AG145" s="5400"/>
      <c r="AH145" s="5400"/>
      <c r="AI145" s="5400"/>
      <c r="AJ145" s="5400"/>
      <c r="AK145" s="5400"/>
      <c r="AL145" s="5401"/>
      <c r="AM145" s="439"/>
    </row>
    <row r="146" spans="1:52" ht="16.2" customHeight="1" x14ac:dyDescent="0.4">
      <c r="A146" s="438"/>
      <c r="B146" s="5477"/>
      <c r="C146" s="450"/>
      <c r="D146" s="872"/>
      <c r="E146" s="873"/>
      <c r="F146" s="872"/>
      <c r="G146" s="872"/>
      <c r="H146" s="872"/>
      <c r="I146" s="872"/>
      <c r="J146" s="451" t="s">
        <v>111</v>
      </c>
      <c r="K146" s="873"/>
      <c r="L146" s="452"/>
      <c r="M146" s="890"/>
      <c r="N146" s="452"/>
      <c r="O146" s="873"/>
      <c r="P146" s="873"/>
      <c r="Q146" s="873"/>
      <c r="R146" s="873"/>
      <c r="S146" s="873"/>
      <c r="T146" s="873"/>
      <c r="U146" s="872"/>
      <c r="V146" s="872"/>
      <c r="W146" s="873"/>
      <c r="X146" s="873"/>
      <c r="Y146" s="873"/>
      <c r="Z146" s="873"/>
      <c r="AA146" s="873"/>
      <c r="AB146" s="451" t="s">
        <v>111</v>
      </c>
      <c r="AC146" s="873"/>
      <c r="AD146" s="452"/>
      <c r="AE146" s="452"/>
      <c r="AF146" s="452"/>
      <c r="AG146" s="452"/>
      <c r="AH146" s="452"/>
      <c r="AI146" s="452"/>
      <c r="AJ146" s="452"/>
      <c r="AK146" s="452"/>
      <c r="AL146" s="988"/>
      <c r="AM146" s="439"/>
      <c r="AZ146" s="947"/>
    </row>
    <row r="147" spans="1:52" ht="16.2" customHeight="1" x14ac:dyDescent="0.4">
      <c r="A147" s="438"/>
      <c r="B147" s="5477"/>
      <c r="C147" s="5363" t="s">
        <v>112</v>
      </c>
      <c r="D147" s="5251" t="str">
        <f>LEFT(VLOOKUP(J147+2000,DataLabels,HLOOKUP($BA$1,Type,2,FALSE)),FIND("|",VLOOKUP(J147+2000,DataLabels,HLOOKUP($BA$1,Type,2,FALSE)))-1)</f>
        <v>4.3.2</v>
      </c>
      <c r="E147" s="5252"/>
      <c r="F147" s="5252"/>
      <c r="G147" s="5252"/>
      <c r="H147" s="5252"/>
      <c r="I147" s="5253"/>
      <c r="J147" s="453">
        <v>1</v>
      </c>
      <c r="K147" s="5254" t="str">
        <f>MID(VLOOKUP(J147+2000,DataLabels,HLOOKUP($BA$1,Type,2,FALSE)),FIND("|",VLOOKUP(J147+2000,DataLabels,HLOOKUP($BA$1,Type,2,FALSE)))+1,256)</f>
        <v xml:space="preserve">Electrical Panels </v>
      </c>
      <c r="L147" s="5255"/>
      <c r="M147" s="5255"/>
      <c r="N147" s="5255"/>
      <c r="O147" s="5255"/>
      <c r="P147" s="5255"/>
      <c r="Q147" s="5255"/>
      <c r="R147" s="5255"/>
      <c r="S147" s="5255"/>
      <c r="T147" s="5257"/>
      <c r="U147" s="5363" t="s">
        <v>112</v>
      </c>
      <c r="V147" s="5251" t="str">
        <f>LEFT(VLOOKUP(AB147+2000,DataLabels,HLOOKUP($BA$1,Type,2,FALSE)),FIND("|",VLOOKUP(AB147+2000,DataLabels,HLOOKUP($BA$1,Type,2,FALSE)))-1)</f>
        <v>18.1.3</v>
      </c>
      <c r="W147" s="5252"/>
      <c r="X147" s="5252"/>
      <c r="Y147" s="5252"/>
      <c r="Z147" s="5252"/>
      <c r="AA147" s="5253"/>
      <c r="AB147" s="454">
        <v>5</v>
      </c>
      <c r="AC147" s="5254" t="str">
        <f>MID(VLOOKUP(AB147+2000,DataLabels,HLOOKUP($BA$1,Type,2,FALSE)),FIND("|",VLOOKUP(AB147+2000,DataLabels,HLOOKUP($BA$1,Type,2,FALSE)))+1,256)</f>
        <v>ETSLD is independent of NTSD and positive</v>
      </c>
      <c r="AD147" s="5255"/>
      <c r="AE147" s="5255"/>
      <c r="AF147" s="5255"/>
      <c r="AG147" s="5255"/>
      <c r="AH147" s="5255"/>
      <c r="AI147" s="5255"/>
      <c r="AJ147" s="5255"/>
      <c r="AK147" s="5255"/>
      <c r="AL147" s="5256"/>
      <c r="AM147" s="439"/>
    </row>
    <row r="148" spans="1:52" ht="16.2" customHeight="1" x14ac:dyDescent="0.4">
      <c r="A148" s="438"/>
      <c r="B148" s="5477"/>
      <c r="C148" s="5364"/>
      <c r="D148" s="5251" t="str">
        <f>LEFT(VLOOKUP(J148+2000,DataLabels,HLOOKUP($BA$1,Type,2,FALSE)),FIND("|",VLOOKUP(J148+2000,DataLabels,HLOOKUP($BA$1,Type,2,FALSE)))-1)</f>
        <v>4.3.6</v>
      </c>
      <c r="E148" s="5252"/>
      <c r="F148" s="5252"/>
      <c r="G148" s="5252"/>
      <c r="H148" s="5252"/>
      <c r="I148" s="5253"/>
      <c r="J148" s="454">
        <v>2</v>
      </c>
      <c r="K148" s="5254" t="str">
        <f>MID(VLOOKUP(J148+2000,DataLabels,HLOOKUP($BA$1,Type,2,FALSE)),FIND("|",VLOOKUP(J148+2000,DataLabels,HLOOKUP($BA$1,Type,2,FALSE)))+1,256)</f>
        <v>Circuit operating over 150 V rms</v>
      </c>
      <c r="L148" s="5255"/>
      <c r="M148" s="5255"/>
      <c r="N148" s="5255"/>
      <c r="O148" s="5255"/>
      <c r="P148" s="5255"/>
      <c r="Q148" s="5255"/>
      <c r="R148" s="5255"/>
      <c r="S148" s="5255"/>
      <c r="T148" s="5257"/>
      <c r="U148" s="5364"/>
      <c r="V148" s="5251" t="str">
        <f>LEFT(VLOOKUP(AB148+2000,DataLabels,HLOOKUP($BA$1,Type,2,FALSE)),FIND("|",VLOOKUP(AB148+2000,DataLabels,HLOOKUP($BA$1,Type,2,FALSE)))-1)</f>
        <v>14.5</v>
      </c>
      <c r="W148" s="5252"/>
      <c r="X148" s="5252"/>
      <c r="Y148" s="5252"/>
      <c r="Z148" s="5252"/>
      <c r="AA148" s="5253"/>
      <c r="AB148" s="454">
        <v>6</v>
      </c>
      <c r="AC148" s="5254" t="str">
        <f>MID(VLOOKUP(AB148+2000,DataLabels,HLOOKUP($BA$1,Type,2,FALSE)),FIND("|",VLOOKUP(AB148+2000,DataLabels,HLOOKUP($BA$1,Type,2,FALSE)))+1,256)</f>
        <v>Independent Speed Control on Inspection</v>
      </c>
      <c r="AD148" s="5255"/>
      <c r="AE148" s="5255"/>
      <c r="AF148" s="5255"/>
      <c r="AG148" s="5255"/>
      <c r="AH148" s="5255"/>
      <c r="AI148" s="5255"/>
      <c r="AJ148" s="5255"/>
      <c r="AK148" s="5255"/>
      <c r="AL148" s="5256"/>
      <c r="AM148" s="439"/>
    </row>
    <row r="149" spans="1:52" ht="16.2" customHeight="1" x14ac:dyDescent="0.4">
      <c r="A149" s="438"/>
      <c r="B149" s="5477"/>
      <c r="C149" s="5364"/>
      <c r="D149" s="5251" t="str">
        <f>LEFT(VLOOKUP(J149+2000,DataLabels,HLOOKUP($BA$1,Type,2,FALSE)),FIND("|",VLOOKUP(J149+2000,DataLabels,HLOOKUP($BA$1,Type,2,FALSE)))-1)</f>
        <v>14.6</v>
      </c>
      <c r="E149" s="5252"/>
      <c r="F149" s="5252"/>
      <c r="G149" s="5252"/>
      <c r="H149" s="5252"/>
      <c r="I149" s="5253"/>
      <c r="J149" s="454">
        <v>3</v>
      </c>
      <c r="K149" s="5254" t="str">
        <f>MID(VLOOKUP(J149+2000,DataLabels,HLOOKUP($BA$1,Type,2,FALSE)),FIND("|",VLOOKUP(J149+2000,DataLabels,HLOOKUP($BA$1,Type,2,FALSE)))+1,256)</f>
        <v>Poly Phase Motor</v>
      </c>
      <c r="L149" s="5255"/>
      <c r="M149" s="5255"/>
      <c r="N149" s="5255"/>
      <c r="O149" s="5255"/>
      <c r="P149" s="5255"/>
      <c r="Q149" s="5255"/>
      <c r="R149" s="5255"/>
      <c r="S149" s="5255"/>
      <c r="T149" s="5257"/>
      <c r="U149" s="5364"/>
      <c r="V149" s="5251" t="str">
        <f>LEFT(VLOOKUP(AB149+2000,DataLabels,HLOOKUP($BA$1,Type,2,FALSE)),FIND("|",VLOOKUP(AB149+2000,DataLabels,HLOOKUP($BA$1,Type,2,FALSE)))-1)</f>
        <v>18.1.1</v>
      </c>
      <c r="W149" s="5252"/>
      <c r="X149" s="5252"/>
      <c r="Y149" s="5252"/>
      <c r="Z149" s="5252"/>
      <c r="AA149" s="5253"/>
      <c r="AB149" s="454">
        <v>7</v>
      </c>
      <c r="AC149" s="5254" t="str">
        <f>MID(VLOOKUP(AB149+2000,DataLabels,HLOOKUP($BA$1,Type,2,FALSE)),FIND("|",VLOOKUP(AB149+2000,DataLabels,HLOOKUP($BA$1,Type,2,FALSE)))+1,256)</f>
        <v xml:space="preserve">NTSD is independent of FTSD and positive </v>
      </c>
      <c r="AD149" s="5255"/>
      <c r="AE149" s="5255"/>
      <c r="AF149" s="5255"/>
      <c r="AG149" s="5255"/>
      <c r="AH149" s="5255"/>
      <c r="AI149" s="5255"/>
      <c r="AJ149" s="5255"/>
      <c r="AK149" s="5255"/>
      <c r="AL149" s="5256"/>
      <c r="AM149" s="439"/>
      <c r="AY149" s="947"/>
    </row>
    <row r="150" spans="1:52" ht="16.2" customHeight="1" x14ac:dyDescent="0.4">
      <c r="A150" s="438"/>
      <c r="B150" s="5477"/>
      <c r="C150" s="5364"/>
      <c r="D150" s="5251" t="str">
        <f>LEFT(VLOOKUP(J150+2000,DataLabels,HLOOKUP($BA$1,Type,2,FALSE)),FIND("|",VLOOKUP(J150+2000,DataLabels,HLOOKUP($BA$1,Type,2,FALSE)))-1)</f>
        <v>15.2</v>
      </c>
      <c r="E150" s="5252"/>
      <c r="F150" s="5252"/>
      <c r="G150" s="5252"/>
      <c r="H150" s="5252"/>
      <c r="I150" s="5253"/>
      <c r="J150" s="454">
        <v>4</v>
      </c>
      <c r="K150" s="5254" t="str">
        <f>MID(VLOOKUP(J150+2000,DataLabels,HLOOKUP($BA$1,Type,2,FALSE)),FIND("|",VLOOKUP(J150+2000,DataLabels,HLOOKUP($BA$1,Type,2,FALSE)))+1,256)</f>
        <v>Electrial Protective Devices (Switches)</v>
      </c>
      <c r="L150" s="5255"/>
      <c r="M150" s="5255"/>
      <c r="N150" s="5255"/>
      <c r="O150" s="5255"/>
      <c r="P150" s="5255"/>
      <c r="Q150" s="5255"/>
      <c r="R150" s="5255"/>
      <c r="S150" s="5255"/>
      <c r="T150" s="5257"/>
      <c r="U150" s="5364"/>
      <c r="V150" s="5251" t="str">
        <f>LEFT(VLOOKUP(AB150+2000,DataLabels,HLOOKUP($BA$1,Type,2,FALSE)),FIND("|",VLOOKUP(AB150+2000,DataLabels,HLOOKUP($BA$1,Type,2,FALSE)))-1)</f>
        <v>20.8</v>
      </c>
      <c r="W150" s="5252"/>
      <c r="X150" s="5252"/>
      <c r="Y150" s="5252"/>
      <c r="Z150" s="5252"/>
      <c r="AA150" s="5253"/>
      <c r="AB150" s="454">
        <v>9</v>
      </c>
      <c r="AC150" s="5254" t="str">
        <f>MID(VLOOKUP(AB150+2000,DataLabels,HLOOKUP($BA$1,Type,2,FALSE)),FIND("|",VLOOKUP(AB150+2000,DataLabels,HLOOKUP($BA$1,Type,2,FALSE)))+1,256)</f>
        <v xml:space="preserve">Release and Application of Drive-Machine Brk </v>
      </c>
      <c r="AD150" s="5255"/>
      <c r="AE150" s="5255"/>
      <c r="AF150" s="5255"/>
      <c r="AG150" s="5255"/>
      <c r="AH150" s="5255"/>
      <c r="AI150" s="5255"/>
      <c r="AJ150" s="5255"/>
      <c r="AK150" s="5255"/>
      <c r="AL150" s="5256"/>
      <c r="AM150" s="439"/>
    </row>
    <row r="151" spans="1:52" ht="16.2" customHeight="1" x14ac:dyDescent="0.4">
      <c r="A151" s="438"/>
      <c r="B151" s="5477"/>
      <c r="C151" s="5181">
        <v>2100</v>
      </c>
      <c r="D151" s="5427" t="s">
        <v>113</v>
      </c>
      <c r="E151" s="5428"/>
      <c r="F151" s="5428"/>
      <c r="G151" s="5428"/>
      <c r="H151" s="5428"/>
      <c r="I151" s="5428"/>
      <c r="J151" s="5428"/>
      <c r="K151" s="5428"/>
      <c r="L151" s="5428"/>
      <c r="M151" s="5428"/>
      <c r="N151" s="5428" t="s">
        <v>114</v>
      </c>
      <c r="O151" s="5428"/>
      <c r="P151" s="5428"/>
      <c r="Q151" s="5428"/>
      <c r="R151" s="5428"/>
      <c r="S151" s="5428"/>
      <c r="T151" s="5429"/>
      <c r="U151" s="5181">
        <v>2110</v>
      </c>
      <c r="V151" s="5430" t="s">
        <v>115</v>
      </c>
      <c r="W151" s="5431"/>
      <c r="X151" s="5431"/>
      <c r="Y151" s="5431"/>
      <c r="Z151" s="5431"/>
      <c r="AA151" s="5431"/>
      <c r="AB151" s="5432"/>
      <c r="AC151" s="5305"/>
      <c r="AD151" s="5306"/>
      <c r="AE151" s="5306"/>
      <c r="AF151" s="5306"/>
      <c r="AG151" s="5306"/>
      <c r="AH151" s="5306"/>
      <c r="AI151" s="5306"/>
      <c r="AJ151" s="5306"/>
      <c r="AK151" s="5306"/>
      <c r="AL151" s="5307"/>
      <c r="AM151" s="439"/>
    </row>
    <row r="152" spans="1:52" ht="16.2" customHeight="1" thickBot="1" x14ac:dyDescent="0.45">
      <c r="A152" s="438"/>
      <c r="B152" s="5478"/>
      <c r="C152" s="5159"/>
      <c r="D152" s="5440" t="s">
        <v>116</v>
      </c>
      <c r="E152" s="5441"/>
      <c r="F152" s="5441"/>
      <c r="G152" s="5441"/>
      <c r="H152" s="5441"/>
      <c r="I152" s="5441"/>
      <c r="J152" s="5441"/>
      <c r="K152" s="5441"/>
      <c r="L152" s="5441"/>
      <c r="M152" s="5441"/>
      <c r="N152" s="5441"/>
      <c r="O152" s="5441"/>
      <c r="P152" s="5441"/>
      <c r="Q152" s="5441"/>
      <c r="R152" s="5441"/>
      <c r="S152" s="5441"/>
      <c r="T152" s="5442"/>
      <c r="U152" s="5159"/>
      <c r="V152" s="5433"/>
      <c r="W152" s="5434"/>
      <c r="X152" s="5434"/>
      <c r="Y152" s="5434"/>
      <c r="Z152" s="5434"/>
      <c r="AA152" s="5434"/>
      <c r="AB152" s="5435"/>
      <c r="AC152" s="5308"/>
      <c r="AD152" s="5309"/>
      <c r="AE152" s="5309"/>
      <c r="AF152" s="5309"/>
      <c r="AG152" s="5309"/>
      <c r="AH152" s="5309"/>
      <c r="AI152" s="5309"/>
      <c r="AJ152" s="5309"/>
      <c r="AK152" s="5309"/>
      <c r="AL152" s="5310"/>
      <c r="AM152" s="893"/>
      <c r="AN152" s="893"/>
    </row>
    <row r="153" spans="1:52" ht="16.2" customHeight="1" thickBot="1" x14ac:dyDescent="0.45">
      <c r="A153" s="438"/>
      <c r="C153" s="455"/>
      <c r="D153" s="456"/>
      <c r="E153" s="456"/>
      <c r="F153" s="456"/>
      <c r="G153" s="456"/>
      <c r="H153" s="456"/>
      <c r="I153" s="456"/>
      <c r="J153" s="456"/>
      <c r="K153" s="456"/>
      <c r="L153" s="456"/>
      <c r="M153" s="456"/>
      <c r="N153" s="456"/>
      <c r="O153" s="456"/>
      <c r="P153" s="456"/>
      <c r="Q153" s="456"/>
      <c r="R153" s="456"/>
      <c r="S153" s="456"/>
      <c r="T153" s="456"/>
      <c r="U153" s="455"/>
      <c r="V153" s="457"/>
      <c r="W153" s="457"/>
      <c r="X153" s="457"/>
      <c r="Y153" s="457"/>
      <c r="Z153" s="457"/>
      <c r="AA153" s="457"/>
      <c r="AB153" s="457"/>
      <c r="AC153" s="458"/>
      <c r="AD153" s="458"/>
      <c r="AE153" s="458"/>
      <c r="AF153" s="458"/>
      <c r="AG153" s="458"/>
      <c r="AH153" s="458"/>
      <c r="AI153" s="458"/>
      <c r="AJ153" s="458"/>
      <c r="AK153" s="458"/>
      <c r="AL153" s="458"/>
      <c r="AM153" s="893"/>
      <c r="AN153" s="893"/>
    </row>
    <row r="154" spans="1:52" ht="16.2" customHeight="1" x14ac:dyDescent="0.4">
      <c r="A154" s="438"/>
      <c r="B154" s="5395" t="s">
        <v>1447</v>
      </c>
      <c r="C154" s="5398" t="s">
        <v>730</v>
      </c>
      <c r="D154" s="5398"/>
      <c r="E154" s="5398"/>
      <c r="F154" s="5398"/>
      <c r="G154" s="5398"/>
      <c r="H154" s="5398"/>
      <c r="I154" s="5398"/>
      <c r="J154" s="5398"/>
      <c r="K154" s="5398"/>
      <c r="L154" s="5398"/>
      <c r="M154" s="5398"/>
      <c r="N154" s="5398"/>
      <c r="O154" s="5398"/>
      <c r="P154" s="5398"/>
      <c r="Q154" s="5398"/>
      <c r="R154" s="5398"/>
      <c r="S154" s="5398"/>
      <c r="T154" s="5398"/>
      <c r="U154" s="5398"/>
      <c r="V154" s="5398"/>
      <c r="W154" s="5398"/>
      <c r="X154" s="5398"/>
      <c r="Y154" s="5398"/>
      <c r="Z154" s="5398"/>
      <c r="AA154" s="5398"/>
      <c r="AB154" s="5398"/>
      <c r="AC154" s="5398"/>
      <c r="AD154" s="5398"/>
      <c r="AE154" s="5398"/>
      <c r="AF154" s="5398"/>
      <c r="AG154" s="5398"/>
      <c r="AH154" s="5398"/>
      <c r="AI154" s="5398"/>
      <c r="AJ154" s="5398"/>
      <c r="AK154" s="5398"/>
      <c r="AL154" s="5399"/>
      <c r="AM154" s="893"/>
      <c r="AN154" s="893"/>
    </row>
    <row r="155" spans="1:52" ht="16.2" customHeight="1" thickBot="1" x14ac:dyDescent="0.45">
      <c r="A155" s="438"/>
      <c r="B155" s="5396"/>
      <c r="C155" s="5400"/>
      <c r="D155" s="5400"/>
      <c r="E155" s="5400"/>
      <c r="F155" s="5400"/>
      <c r="G155" s="5400"/>
      <c r="H155" s="5400"/>
      <c r="I155" s="5400"/>
      <c r="J155" s="5400"/>
      <c r="K155" s="5400"/>
      <c r="L155" s="5400"/>
      <c r="M155" s="5400"/>
      <c r="N155" s="5400"/>
      <c r="O155" s="5400"/>
      <c r="P155" s="5400"/>
      <c r="Q155" s="5400"/>
      <c r="R155" s="5400"/>
      <c r="S155" s="5400"/>
      <c r="T155" s="5400"/>
      <c r="U155" s="5400"/>
      <c r="V155" s="5400"/>
      <c r="W155" s="5400"/>
      <c r="X155" s="5400"/>
      <c r="Y155" s="5400"/>
      <c r="Z155" s="5400"/>
      <c r="AA155" s="5400"/>
      <c r="AB155" s="5400"/>
      <c r="AC155" s="5400"/>
      <c r="AD155" s="5400"/>
      <c r="AE155" s="5400"/>
      <c r="AF155" s="5400"/>
      <c r="AG155" s="5400"/>
      <c r="AH155" s="5400"/>
      <c r="AI155" s="5400"/>
      <c r="AJ155" s="5400"/>
      <c r="AK155" s="5400"/>
      <c r="AL155" s="5401"/>
      <c r="AM155" s="893"/>
      <c r="AN155" s="893"/>
    </row>
    <row r="156" spans="1:52" ht="16.2" customHeight="1" thickTop="1" thickBot="1" x14ac:dyDescent="0.45">
      <c r="A156" s="438"/>
      <c r="B156" s="5396"/>
      <c r="C156" s="872"/>
      <c r="D156" s="872"/>
      <c r="E156" s="873"/>
      <c r="F156" s="872"/>
      <c r="G156" s="872"/>
      <c r="H156" s="872"/>
      <c r="I156" s="872"/>
      <c r="J156" s="952" t="s">
        <v>111</v>
      </c>
      <c r="K156" s="873"/>
      <c r="L156" s="951"/>
      <c r="M156" s="890" t="s">
        <v>2061</v>
      </c>
      <c r="N156" s="452"/>
      <c r="O156" s="873"/>
      <c r="P156" s="873"/>
      <c r="Q156" s="873"/>
      <c r="R156" s="873"/>
      <c r="S156" s="873"/>
      <c r="T156" s="873"/>
      <c r="U156" s="872"/>
      <c r="V156" s="872"/>
      <c r="W156" s="873"/>
      <c r="X156" s="873"/>
      <c r="Y156" s="873"/>
      <c r="Z156" s="873"/>
      <c r="AA156" s="873"/>
      <c r="AB156" s="451" t="s">
        <v>111</v>
      </c>
      <c r="AC156" s="873"/>
      <c r="AD156" s="452"/>
      <c r="AE156" s="452"/>
      <c r="AF156" s="452"/>
      <c r="AG156" s="452"/>
      <c r="AH156" s="452"/>
      <c r="AI156" s="452"/>
      <c r="AJ156" s="452"/>
      <c r="AK156" s="452"/>
      <c r="AL156" s="988"/>
      <c r="AM156" s="893"/>
      <c r="AN156" s="893"/>
    </row>
    <row r="157" spans="1:52" ht="16.2" customHeight="1" thickTop="1" thickBot="1" x14ac:dyDescent="0.45">
      <c r="A157" s="438"/>
      <c r="B157" s="5396"/>
      <c r="C157" s="5363" t="s">
        <v>118</v>
      </c>
      <c r="D157" s="5258"/>
      <c r="E157" s="5259"/>
      <c r="F157" s="5259"/>
      <c r="G157" s="5259"/>
      <c r="H157" s="5259"/>
      <c r="I157" s="5259"/>
      <c r="J157" s="953">
        <v>1</v>
      </c>
      <c r="K157" s="5474" t="str">
        <f t="shared" ref="K157:K164" si="2">(VLOOKUP(J157+2200,DataLabels,HLOOKUP($BA$1,Type,2,FALSE)))</f>
        <v>Overspeed Switch (19.3.5)</v>
      </c>
      <c r="L157" s="5475"/>
      <c r="M157" s="5255"/>
      <c r="N157" s="5255"/>
      <c r="O157" s="5255"/>
      <c r="P157" s="5255"/>
      <c r="Q157" s="5255"/>
      <c r="R157" s="5255"/>
      <c r="S157" s="5255"/>
      <c r="T157" s="5257"/>
      <c r="U157" s="5363" t="s">
        <v>118</v>
      </c>
      <c r="V157" s="5258"/>
      <c r="W157" s="5259"/>
      <c r="X157" s="5259"/>
      <c r="Y157" s="5259"/>
      <c r="Z157" s="5259"/>
      <c r="AA157" s="5259"/>
      <c r="AB157" s="454">
        <v>9</v>
      </c>
      <c r="AC157" s="5340" t="str">
        <f t="shared" ref="AC157:AC164" si="3">(VLOOKUP(AB157+2200,DataLabels,HLOOKUP($BA$1,Type,2,FALSE)))</f>
        <v>Final Terminal Switches (18.3)</v>
      </c>
      <c r="AD157" s="5343"/>
      <c r="AE157" s="5343"/>
      <c r="AF157" s="5343"/>
      <c r="AG157" s="5343"/>
      <c r="AH157" s="5343"/>
      <c r="AI157" s="5343"/>
      <c r="AJ157" s="5343"/>
      <c r="AK157" s="5343"/>
      <c r="AL157" s="5344"/>
      <c r="AM157" s="439"/>
    </row>
    <row r="158" spans="1:52" ht="16.2" customHeight="1" thickTop="1" x14ac:dyDescent="0.4">
      <c r="A158" s="438"/>
      <c r="B158" s="5396"/>
      <c r="C158" s="5364"/>
      <c r="D158" s="5258"/>
      <c r="E158" s="5259"/>
      <c r="F158" s="5259"/>
      <c r="G158" s="5259"/>
      <c r="H158" s="5259"/>
      <c r="I158" s="5259"/>
      <c r="J158" s="453">
        <v>2</v>
      </c>
      <c r="K158" s="5254" t="str">
        <f t="shared" si="2"/>
        <v>Governor Switch (Separate from 90% device)</v>
      </c>
      <c r="L158" s="5255"/>
      <c r="M158" s="5255"/>
      <c r="N158" s="5255"/>
      <c r="O158" s="5255"/>
      <c r="P158" s="5255"/>
      <c r="Q158" s="5255"/>
      <c r="R158" s="5255"/>
      <c r="S158" s="5255"/>
      <c r="T158" s="5257"/>
      <c r="U158" s="5364"/>
      <c r="V158" s="5258"/>
      <c r="W158" s="5259"/>
      <c r="X158" s="5259"/>
      <c r="Y158" s="5259"/>
      <c r="Z158" s="5259"/>
      <c r="AA158" s="5259"/>
      <c r="AB158" s="454">
        <v>10</v>
      </c>
      <c r="AC158" s="5340" t="str">
        <f t="shared" si="3"/>
        <v>Car Gate Electrical Contact (8.6.5)</v>
      </c>
      <c r="AD158" s="5343"/>
      <c r="AE158" s="5343"/>
      <c r="AF158" s="5343"/>
      <c r="AG158" s="5343"/>
      <c r="AH158" s="5343"/>
      <c r="AI158" s="5343"/>
      <c r="AJ158" s="5343"/>
      <c r="AK158" s="5343"/>
      <c r="AL158" s="5344"/>
      <c r="AM158" s="439"/>
    </row>
    <row r="159" spans="1:52" ht="16.2" customHeight="1" x14ac:dyDescent="0.4">
      <c r="A159" s="438"/>
      <c r="B159" s="5396"/>
      <c r="C159" s="5364"/>
      <c r="D159" s="5258"/>
      <c r="E159" s="5259"/>
      <c r="F159" s="5259"/>
      <c r="G159" s="5259"/>
      <c r="H159" s="5259"/>
      <c r="I159" s="5259"/>
      <c r="J159" s="454">
        <v>3</v>
      </c>
      <c r="K159" s="5254" t="str">
        <f t="shared" si="2"/>
        <v>Normal Terminal Switches (18.2)</v>
      </c>
      <c r="L159" s="5255"/>
      <c r="M159" s="5255"/>
      <c r="N159" s="5255"/>
      <c r="O159" s="5255"/>
      <c r="P159" s="5255"/>
      <c r="Q159" s="5255"/>
      <c r="R159" s="5255"/>
      <c r="S159" s="5255"/>
      <c r="T159" s="5257"/>
      <c r="U159" s="5364"/>
      <c r="V159" s="5258"/>
      <c r="W159" s="5259"/>
      <c r="X159" s="5259"/>
      <c r="Y159" s="5259"/>
      <c r="Z159" s="5259"/>
      <c r="AA159" s="5259"/>
      <c r="AB159" s="454">
        <v>11</v>
      </c>
      <c r="AC159" s="5340" t="str">
        <f t="shared" si="3"/>
        <v>Car Emergency Exit Switch (8.4.1.d)</v>
      </c>
      <c r="AD159" s="5343"/>
      <c r="AE159" s="5343"/>
      <c r="AF159" s="5343"/>
      <c r="AG159" s="5343"/>
      <c r="AH159" s="5343"/>
      <c r="AI159" s="5343"/>
      <c r="AJ159" s="5343"/>
      <c r="AK159" s="5343"/>
      <c r="AL159" s="5344"/>
      <c r="AM159" s="439"/>
    </row>
    <row r="160" spans="1:52" ht="16.2" customHeight="1" x14ac:dyDescent="0.4">
      <c r="A160" s="438"/>
      <c r="B160" s="5396"/>
      <c r="C160" s="5364"/>
      <c r="D160" s="5258"/>
      <c r="E160" s="5259"/>
      <c r="F160" s="5259"/>
      <c r="G160" s="5259"/>
      <c r="H160" s="5259"/>
      <c r="I160" s="5259"/>
      <c r="J160" s="454">
        <v>4</v>
      </c>
      <c r="K160" s="5254" t="str">
        <f t="shared" si="2"/>
        <v>Load Limiting Device</v>
      </c>
      <c r="L160" s="5255"/>
      <c r="M160" s="5255"/>
      <c r="N160" s="5255"/>
      <c r="O160" s="5255"/>
      <c r="P160" s="5255"/>
      <c r="Q160" s="5255"/>
      <c r="R160" s="5255"/>
      <c r="S160" s="5255"/>
      <c r="T160" s="5257"/>
      <c r="U160" s="5364"/>
      <c r="V160" s="5258"/>
      <c r="W160" s="5259"/>
      <c r="X160" s="5259"/>
      <c r="Y160" s="5259"/>
      <c r="Z160" s="5259"/>
      <c r="AA160" s="5259"/>
      <c r="AB160" s="454">
        <v>12</v>
      </c>
      <c r="AC160" s="5340" t="str">
        <f t="shared" si="3"/>
        <v>Top of Car Stop Switch (14.3.b)</v>
      </c>
      <c r="AD160" s="5343"/>
      <c r="AE160" s="5343"/>
      <c r="AF160" s="5343"/>
      <c r="AG160" s="5343"/>
      <c r="AH160" s="5343"/>
      <c r="AI160" s="5343"/>
      <c r="AJ160" s="5343"/>
      <c r="AK160" s="5343"/>
      <c r="AL160" s="5344"/>
      <c r="AM160" s="439"/>
    </row>
    <row r="161" spans="1:39" ht="16.2" customHeight="1" x14ac:dyDescent="0.4">
      <c r="A161" s="438"/>
      <c r="B161" s="5396"/>
      <c r="C161" s="5364"/>
      <c r="D161" s="5258"/>
      <c r="E161" s="5259"/>
      <c r="F161" s="5259"/>
      <c r="G161" s="5259"/>
      <c r="H161" s="5259"/>
      <c r="I161" s="5259"/>
      <c r="J161" s="454">
        <v>5</v>
      </c>
      <c r="K161" s="5254" t="str">
        <f t="shared" si="2"/>
        <v>Car Safety Switch (19.1.3)</v>
      </c>
      <c r="L161" s="5255"/>
      <c r="M161" s="5255"/>
      <c r="N161" s="5255"/>
      <c r="O161" s="5255"/>
      <c r="P161" s="5255"/>
      <c r="Q161" s="5255"/>
      <c r="R161" s="5255"/>
      <c r="S161" s="5255"/>
      <c r="T161" s="5257"/>
      <c r="U161" s="5364"/>
      <c r="V161" s="5258"/>
      <c r="W161" s="5259"/>
      <c r="X161" s="5259"/>
      <c r="Y161" s="5259"/>
      <c r="Z161" s="5259"/>
      <c r="AA161" s="5259"/>
      <c r="AB161" s="454">
        <v>13</v>
      </c>
      <c r="AC161" s="5340" t="str">
        <f t="shared" si="3"/>
        <v>Manual Resettable Safety Switch (19.1.3)</v>
      </c>
      <c r="AD161" s="5343"/>
      <c r="AE161" s="5343"/>
      <c r="AF161" s="5343"/>
      <c r="AG161" s="5343"/>
      <c r="AH161" s="5343"/>
      <c r="AI161" s="5343"/>
      <c r="AJ161" s="5343"/>
      <c r="AK161" s="5343"/>
      <c r="AL161" s="5344"/>
      <c r="AM161" s="439"/>
    </row>
    <row r="162" spans="1:39" ht="16.2" customHeight="1" x14ac:dyDescent="0.4">
      <c r="A162" s="438"/>
      <c r="B162" s="5396"/>
      <c r="C162" s="5364"/>
      <c r="D162" s="5258"/>
      <c r="E162" s="5259"/>
      <c r="F162" s="5259"/>
      <c r="G162" s="5259"/>
      <c r="H162" s="5259"/>
      <c r="I162" s="5259"/>
      <c r="J162" s="454">
        <v>6</v>
      </c>
      <c r="K162" s="5254" t="str">
        <f t="shared" si="2"/>
        <v>Car Emergency Stop Switch (14.3)</v>
      </c>
      <c r="L162" s="5255"/>
      <c r="M162" s="5255"/>
      <c r="N162" s="5255"/>
      <c r="O162" s="5255"/>
      <c r="P162" s="5255"/>
      <c r="Q162" s="5255"/>
      <c r="R162" s="5255"/>
      <c r="S162" s="5255"/>
      <c r="T162" s="5257"/>
      <c r="U162" s="5364"/>
      <c r="V162" s="5258"/>
      <c r="W162" s="5259"/>
      <c r="X162" s="5259"/>
      <c r="Y162" s="5259"/>
      <c r="Z162" s="5259"/>
      <c r="AA162" s="5259"/>
      <c r="AB162" s="454">
        <v>14</v>
      </c>
      <c r="AC162" s="5340" t="str">
        <f t="shared" si="3"/>
        <v>UP Overspeed Protection (CAD 6.1.1.2)</v>
      </c>
      <c r="AD162" s="5343"/>
      <c r="AE162" s="5343"/>
      <c r="AF162" s="5343"/>
      <c r="AG162" s="5343"/>
      <c r="AH162" s="5343"/>
      <c r="AI162" s="5343"/>
      <c r="AJ162" s="5343"/>
      <c r="AK162" s="5343"/>
      <c r="AL162" s="5344"/>
      <c r="AM162" s="439"/>
    </row>
    <row r="163" spans="1:39" ht="16.2" customHeight="1" thickBot="1" x14ac:dyDescent="0.45">
      <c r="A163" s="438"/>
      <c r="B163" s="5396"/>
      <c r="C163" s="5364"/>
      <c r="D163" s="5258"/>
      <c r="E163" s="5259"/>
      <c r="F163" s="5259"/>
      <c r="G163" s="5259"/>
      <c r="H163" s="5259"/>
      <c r="I163" s="5259"/>
      <c r="J163" s="954">
        <v>7</v>
      </c>
      <c r="K163" s="5340" t="str">
        <f t="shared" si="2"/>
        <v>Motor Phase Protection (14.6)</v>
      </c>
      <c r="L163" s="5341"/>
      <c r="M163" s="5341"/>
      <c r="N163" s="5341"/>
      <c r="O163" s="5341"/>
      <c r="P163" s="5341"/>
      <c r="Q163" s="5341"/>
      <c r="R163" s="5341"/>
      <c r="S163" s="5341"/>
      <c r="T163" s="5342"/>
      <c r="U163" s="5364"/>
      <c r="V163" s="5258"/>
      <c r="W163" s="5259"/>
      <c r="X163" s="5259"/>
      <c r="Y163" s="5259"/>
      <c r="Z163" s="5259"/>
      <c r="AA163" s="5259"/>
      <c r="AB163" s="454">
        <v>15</v>
      </c>
      <c r="AC163" s="5340" t="str">
        <f>(VLOOKUP(AB163+2200,DataLabels,HLOOKUP($BA$1,Type,2,FALSE)))</f>
        <v>Stop Motion Switch (18.3.4)</v>
      </c>
      <c r="AD163" s="5343"/>
      <c r="AE163" s="5343"/>
      <c r="AF163" s="5343"/>
      <c r="AG163" s="5343"/>
      <c r="AH163" s="5343"/>
      <c r="AI163" s="5343"/>
      <c r="AJ163" s="5343"/>
      <c r="AK163" s="5343"/>
      <c r="AL163" s="5344"/>
      <c r="AM163" s="439"/>
    </row>
    <row r="164" spans="1:39" ht="16.2" customHeight="1" thickTop="1" thickBot="1" x14ac:dyDescent="0.45">
      <c r="B164" s="5397"/>
      <c r="C164" s="5365"/>
      <c r="D164" s="5350"/>
      <c r="E164" s="5351"/>
      <c r="F164" s="5351"/>
      <c r="G164" s="5351"/>
      <c r="H164" s="5351"/>
      <c r="I164" s="5351"/>
      <c r="J164" s="989">
        <v>8</v>
      </c>
      <c r="K164" s="5347" t="str">
        <f t="shared" si="2"/>
        <v>Slack Rope Switch (17.1)</v>
      </c>
      <c r="L164" s="5348"/>
      <c r="M164" s="5348"/>
      <c r="N164" s="5348"/>
      <c r="O164" s="5348"/>
      <c r="P164" s="5348"/>
      <c r="Q164" s="5348"/>
      <c r="R164" s="5348"/>
      <c r="S164" s="5348"/>
      <c r="T164" s="5349"/>
      <c r="U164" s="5365"/>
      <c r="V164" s="5350"/>
      <c r="W164" s="5351"/>
      <c r="X164" s="5351"/>
      <c r="Y164" s="5351"/>
      <c r="Z164" s="5351"/>
      <c r="AA164" s="5351"/>
      <c r="AB164" s="990">
        <v>16</v>
      </c>
      <c r="AC164" s="5472">
        <f t="shared" si="3"/>
        <v>0</v>
      </c>
      <c r="AD164" s="5347"/>
      <c r="AE164" s="5347"/>
      <c r="AF164" s="5347"/>
      <c r="AG164" s="5347"/>
      <c r="AH164" s="5347"/>
      <c r="AI164" s="5347"/>
      <c r="AJ164" s="5347"/>
      <c r="AK164" s="5347"/>
      <c r="AL164" s="5473"/>
    </row>
    <row r="165" spans="1:39" ht="16.2" customHeight="1" thickBot="1" x14ac:dyDescent="0.45">
      <c r="B165" s="459"/>
      <c r="C165" s="441"/>
      <c r="D165" s="460"/>
      <c r="E165" s="460"/>
      <c r="F165" s="460"/>
      <c r="G165" s="460"/>
      <c r="H165" s="460"/>
      <c r="I165" s="460"/>
      <c r="J165" s="461"/>
      <c r="K165" s="460"/>
      <c r="L165" s="460"/>
      <c r="M165" s="460"/>
      <c r="N165" s="460"/>
      <c r="O165" s="460"/>
      <c r="P165" s="460"/>
      <c r="Q165" s="460"/>
      <c r="R165" s="460"/>
      <c r="S165" s="460"/>
      <c r="T165" s="460"/>
      <c r="U165" s="460"/>
      <c r="V165" s="460"/>
      <c r="W165" s="460"/>
      <c r="X165" s="460"/>
      <c r="Y165" s="460"/>
      <c r="Z165" s="460"/>
      <c r="AA165" s="460"/>
      <c r="AB165" s="460"/>
      <c r="AC165" s="460"/>
      <c r="AD165" s="460"/>
      <c r="AE165" s="460"/>
      <c r="AF165" s="460"/>
      <c r="AG165" s="460"/>
      <c r="AH165" s="460"/>
      <c r="AI165" s="460"/>
      <c r="AJ165" s="460"/>
      <c r="AK165" s="460"/>
      <c r="AL165" s="460"/>
    </row>
    <row r="166" spans="1:39" ht="16.2" customHeight="1" x14ac:dyDescent="0.4">
      <c r="B166" s="5408" t="s">
        <v>1449</v>
      </c>
      <c r="C166" s="5316">
        <v>2230</v>
      </c>
      <c r="D166" s="5237" t="str">
        <f>VLOOKUP(C166,DataLabels,HLOOKUP($BA$1,Type,2,FALSE))</f>
        <v>Disconnecting Means &amp; Size</v>
      </c>
      <c r="E166" s="5238"/>
      <c r="F166" s="5238"/>
      <c r="G166" s="5238"/>
      <c r="H166" s="5238"/>
      <c r="I166" s="5239"/>
      <c r="J166" s="5454" t="s">
        <v>1451</v>
      </c>
      <c r="K166" s="5455"/>
      <c r="L166" s="5455"/>
      <c r="M166" s="5456"/>
      <c r="N166" s="5379"/>
      <c r="O166" s="5380"/>
      <c r="P166" s="5380"/>
      <c r="Q166" s="5380"/>
      <c r="R166" s="5380"/>
      <c r="S166" s="5380"/>
      <c r="T166" s="5457"/>
      <c r="U166" s="5458" t="s">
        <v>1452</v>
      </c>
      <c r="V166" s="5366"/>
      <c r="W166" s="5367"/>
      <c r="X166" s="5367"/>
      <c r="Y166" s="5368"/>
      <c r="Z166" s="5354" t="s">
        <v>2343</v>
      </c>
      <c r="AA166" s="5469" t="s">
        <v>1454</v>
      </c>
      <c r="AB166" s="5316">
        <v>2234</v>
      </c>
      <c r="AC166" s="5237" t="str">
        <f>VLOOKUP(AB166,DataLabels,HLOOKUP($BA$1,Type,2,FALSE))</f>
        <v>Normal Switch Location</v>
      </c>
      <c r="AD166" s="5238"/>
      <c r="AE166" s="5238"/>
      <c r="AF166" s="5239"/>
      <c r="AG166" s="5379"/>
      <c r="AH166" s="5380"/>
      <c r="AI166" s="5380"/>
      <c r="AJ166" s="5380"/>
      <c r="AK166" s="5380"/>
      <c r="AL166" s="5381"/>
    </row>
    <row r="167" spans="1:39" ht="16.2" customHeight="1" x14ac:dyDescent="0.4">
      <c r="B167" s="5396"/>
      <c r="C167" s="5181"/>
      <c r="D167" s="5208"/>
      <c r="E167" s="5209"/>
      <c r="F167" s="5209"/>
      <c r="G167" s="5209"/>
      <c r="H167" s="5209"/>
      <c r="I167" s="5210"/>
      <c r="J167" s="5446"/>
      <c r="K167" s="5447"/>
      <c r="L167" s="5447"/>
      <c r="M167" s="5448"/>
      <c r="N167" s="5382"/>
      <c r="O167" s="5383"/>
      <c r="P167" s="5383"/>
      <c r="Q167" s="5383"/>
      <c r="R167" s="5383"/>
      <c r="S167" s="5383"/>
      <c r="T167" s="5452"/>
      <c r="U167" s="5407"/>
      <c r="V167" s="5337"/>
      <c r="W167" s="5338"/>
      <c r="X167" s="5338"/>
      <c r="Y167" s="5339"/>
      <c r="Z167" s="5355"/>
      <c r="AA167" s="5470"/>
      <c r="AB167" s="5181"/>
      <c r="AC167" s="5208"/>
      <c r="AD167" s="5209"/>
      <c r="AE167" s="5209"/>
      <c r="AF167" s="5210"/>
      <c r="AG167" s="5382"/>
      <c r="AH167" s="5383"/>
      <c r="AI167" s="5383"/>
      <c r="AJ167" s="5383"/>
      <c r="AK167" s="5383"/>
      <c r="AL167" s="5384"/>
    </row>
    <row r="168" spans="1:39" ht="16.2" customHeight="1" x14ac:dyDescent="0.4">
      <c r="B168" s="5396"/>
      <c r="C168" s="5181">
        <v>2231</v>
      </c>
      <c r="D168" s="5182" t="str">
        <f>VLOOKUP(C168,DataLabels,HLOOKUP($BA$1,Type,2,FALSE))</f>
        <v>Overcurrent Protection</v>
      </c>
      <c r="E168" s="5183"/>
      <c r="F168" s="5183"/>
      <c r="G168" s="5183"/>
      <c r="H168" s="5183"/>
      <c r="I168" s="5184"/>
      <c r="J168" s="5443" t="s">
        <v>1451</v>
      </c>
      <c r="K168" s="5444"/>
      <c r="L168" s="5444"/>
      <c r="M168" s="5445"/>
      <c r="N168" s="5449"/>
      <c r="O168" s="5450"/>
      <c r="P168" s="5450"/>
      <c r="Q168" s="5450"/>
      <c r="R168" s="5450"/>
      <c r="S168" s="5450"/>
      <c r="T168" s="5451"/>
      <c r="U168" s="5406" t="s">
        <v>1452</v>
      </c>
      <c r="V168" s="5334"/>
      <c r="W168" s="5335"/>
      <c r="X168" s="5335"/>
      <c r="Y168" s="5336"/>
      <c r="Z168" s="5468" t="s">
        <v>2343</v>
      </c>
      <c r="AA168" s="5470"/>
      <c r="AB168" s="5181">
        <v>2235</v>
      </c>
      <c r="AC168" s="5205" t="str">
        <f>VLOOKUP(AB168,DataLabels,HLOOKUP($BA$1,Type,2,FALSE))</f>
        <v>Final Switch Location</v>
      </c>
      <c r="AD168" s="5206"/>
      <c r="AE168" s="5206"/>
      <c r="AF168" s="5207"/>
      <c r="AG168" s="5449"/>
      <c r="AH168" s="5450"/>
      <c r="AI168" s="5450"/>
      <c r="AJ168" s="5450"/>
      <c r="AK168" s="5450"/>
      <c r="AL168" s="5453"/>
    </row>
    <row r="169" spans="1:39" ht="16.2" customHeight="1" x14ac:dyDescent="0.4">
      <c r="B169" s="5396"/>
      <c r="C169" s="5181"/>
      <c r="D169" s="5185"/>
      <c r="E169" s="5186"/>
      <c r="F169" s="5186"/>
      <c r="G169" s="5186"/>
      <c r="H169" s="5186"/>
      <c r="I169" s="5187"/>
      <c r="J169" s="5446"/>
      <c r="K169" s="5447"/>
      <c r="L169" s="5447"/>
      <c r="M169" s="5448"/>
      <c r="N169" s="5382"/>
      <c r="O169" s="5383"/>
      <c r="P169" s="5383"/>
      <c r="Q169" s="5383"/>
      <c r="R169" s="5383"/>
      <c r="S169" s="5383"/>
      <c r="T169" s="5452"/>
      <c r="U169" s="5407"/>
      <c r="V169" s="5337"/>
      <c r="W169" s="5338"/>
      <c r="X169" s="5338"/>
      <c r="Y169" s="5339"/>
      <c r="Z169" s="5355"/>
      <c r="AA169" s="5470"/>
      <c r="AB169" s="5181"/>
      <c r="AC169" s="5208"/>
      <c r="AD169" s="5209"/>
      <c r="AE169" s="5209"/>
      <c r="AF169" s="5210"/>
      <c r="AG169" s="5382"/>
      <c r="AH169" s="5383"/>
      <c r="AI169" s="5383"/>
      <c r="AJ169" s="5383"/>
      <c r="AK169" s="5383"/>
      <c r="AL169" s="5384"/>
    </row>
    <row r="170" spans="1:39" ht="16.2" customHeight="1" x14ac:dyDescent="0.4">
      <c r="B170" s="5396"/>
      <c r="C170" s="5181">
        <v>2232</v>
      </c>
      <c r="D170" s="5182" t="str">
        <f>VLOOKUP(C170,DataLabels,HLOOKUP($BA$1,Type,2,FALSE))</f>
        <v>Overload Protection</v>
      </c>
      <c r="E170" s="5183"/>
      <c r="F170" s="5183"/>
      <c r="G170" s="5183"/>
      <c r="H170" s="5183"/>
      <c r="I170" s="5184"/>
      <c r="J170" s="5443" t="s">
        <v>1459</v>
      </c>
      <c r="K170" s="5444"/>
      <c r="L170" s="5444"/>
      <c r="M170" s="5445"/>
      <c r="N170" s="5449"/>
      <c r="O170" s="5450"/>
      <c r="P170" s="5450"/>
      <c r="Q170" s="5450"/>
      <c r="R170" s="5450"/>
      <c r="S170" s="5450"/>
      <c r="T170" s="5451"/>
      <c r="U170" s="5406" t="s">
        <v>1460</v>
      </c>
      <c r="V170" s="5334"/>
      <c r="W170" s="5335"/>
      <c r="X170" s="5335"/>
      <c r="Y170" s="5336"/>
      <c r="Z170" s="5468" t="s">
        <v>2343</v>
      </c>
      <c r="AA170" s="5470"/>
      <c r="AB170" s="5181">
        <v>2236</v>
      </c>
      <c r="AC170" s="5205" t="str">
        <f>VLOOKUP(AB170,DataLabels,HLOOKUP($BA$1,Type,2,FALSE))</f>
        <v>Override for box 2235 (Finals)</v>
      </c>
      <c r="AD170" s="5206"/>
      <c r="AE170" s="5206"/>
      <c r="AF170" s="5207"/>
      <c r="AG170" s="5449"/>
      <c r="AH170" s="5450"/>
      <c r="AI170" s="5450"/>
      <c r="AJ170" s="5450"/>
      <c r="AK170" s="5450"/>
      <c r="AL170" s="5453"/>
    </row>
    <row r="171" spans="1:39" ht="16.2" customHeight="1" thickBot="1" x14ac:dyDescent="0.45">
      <c r="B171" s="5396"/>
      <c r="C171" s="5181"/>
      <c r="D171" s="5185"/>
      <c r="E171" s="5186"/>
      <c r="F171" s="5186"/>
      <c r="G171" s="5186"/>
      <c r="H171" s="5186"/>
      <c r="I171" s="5187"/>
      <c r="J171" s="5446"/>
      <c r="K171" s="5447"/>
      <c r="L171" s="5447"/>
      <c r="M171" s="5448"/>
      <c r="N171" s="5382"/>
      <c r="O171" s="5383"/>
      <c r="P171" s="5383"/>
      <c r="Q171" s="5383"/>
      <c r="R171" s="5383"/>
      <c r="S171" s="5383"/>
      <c r="T171" s="5452"/>
      <c r="U171" s="5407"/>
      <c r="V171" s="5337"/>
      <c r="W171" s="5338"/>
      <c r="X171" s="5338"/>
      <c r="Y171" s="5339"/>
      <c r="Z171" s="5355"/>
      <c r="AA171" s="5471"/>
      <c r="AB171" s="5181"/>
      <c r="AC171" s="5208"/>
      <c r="AD171" s="5209"/>
      <c r="AE171" s="5209"/>
      <c r="AF171" s="5210"/>
      <c r="AG171" s="5382"/>
      <c r="AH171" s="5383"/>
      <c r="AI171" s="5383"/>
      <c r="AJ171" s="5383"/>
      <c r="AK171" s="5383"/>
      <c r="AL171" s="5384"/>
      <c r="AM171" s="475"/>
    </row>
    <row r="172" spans="1:39" ht="16.2" customHeight="1" x14ac:dyDescent="0.4">
      <c r="A172" s="438"/>
      <c r="B172" s="5396"/>
      <c r="C172" s="5181">
        <v>2233</v>
      </c>
      <c r="D172" s="5182" t="str">
        <f>VLOOKUP(C172,DataLabels,HLOOKUP($BA$1,Type,2,FALSE))</f>
        <v>Testing Method for 2232</v>
      </c>
      <c r="E172" s="5183"/>
      <c r="F172" s="5183"/>
      <c r="G172" s="5183"/>
      <c r="H172" s="5183"/>
      <c r="I172" s="5184"/>
      <c r="J172" s="5462"/>
      <c r="K172" s="5463"/>
      <c r="L172" s="5463"/>
      <c r="M172" s="5463"/>
      <c r="N172" s="5463"/>
      <c r="O172" s="5463"/>
      <c r="P172" s="5463"/>
      <c r="Q172" s="5463"/>
      <c r="R172" s="5463"/>
      <c r="S172" s="5463"/>
      <c r="T172" s="5463"/>
      <c r="U172" s="5463"/>
      <c r="V172" s="5463"/>
      <c r="W172" s="5463"/>
      <c r="X172" s="5463"/>
      <c r="Y172" s="5463"/>
      <c r="Z172" s="5463"/>
      <c r="AA172" s="5463"/>
      <c r="AB172" s="5463"/>
      <c r="AC172" s="5463"/>
      <c r="AD172" s="5463"/>
      <c r="AE172" s="5463"/>
      <c r="AF172" s="5463"/>
      <c r="AG172" s="5463"/>
      <c r="AH172" s="5463"/>
      <c r="AI172" s="5463"/>
      <c r="AJ172" s="5463"/>
      <c r="AK172" s="5463"/>
      <c r="AL172" s="5464"/>
    </row>
    <row r="173" spans="1:39" ht="16.2" customHeight="1" thickBot="1" x14ac:dyDescent="0.45">
      <c r="A173" s="438"/>
      <c r="B173" s="5397"/>
      <c r="C173" s="5159"/>
      <c r="D173" s="5459"/>
      <c r="E173" s="5460"/>
      <c r="F173" s="5460"/>
      <c r="G173" s="5460"/>
      <c r="H173" s="5460"/>
      <c r="I173" s="5461"/>
      <c r="J173" s="5465"/>
      <c r="K173" s="5466"/>
      <c r="L173" s="5466"/>
      <c r="M173" s="5466"/>
      <c r="N173" s="5466"/>
      <c r="O173" s="5466"/>
      <c r="P173" s="5466"/>
      <c r="Q173" s="5466"/>
      <c r="R173" s="5466"/>
      <c r="S173" s="5466"/>
      <c r="T173" s="5466"/>
      <c r="U173" s="5466"/>
      <c r="V173" s="5466"/>
      <c r="W173" s="5466"/>
      <c r="X173" s="5466"/>
      <c r="Y173" s="5466"/>
      <c r="Z173" s="5466"/>
      <c r="AA173" s="5466"/>
      <c r="AB173" s="5466"/>
      <c r="AC173" s="5466"/>
      <c r="AD173" s="5466"/>
      <c r="AE173" s="5466"/>
      <c r="AF173" s="5466"/>
      <c r="AG173" s="5466"/>
      <c r="AH173" s="5466"/>
      <c r="AI173" s="5466"/>
      <c r="AJ173" s="5466"/>
      <c r="AK173" s="5466"/>
      <c r="AL173" s="5467"/>
    </row>
    <row r="174" spans="1:39" ht="16.2" customHeight="1" thickBot="1" x14ac:dyDescent="0.45">
      <c r="A174" s="438"/>
      <c r="B174" s="462"/>
      <c r="C174" s="463"/>
      <c r="D174" s="464"/>
      <c r="E174" s="464"/>
      <c r="F174" s="464"/>
      <c r="G174" s="464"/>
      <c r="H174" s="464"/>
      <c r="I174" s="464"/>
      <c r="J174" s="465"/>
      <c r="K174" s="465"/>
      <c r="L174" s="465"/>
      <c r="M174" s="465"/>
      <c r="N174" s="465"/>
      <c r="O174" s="465"/>
      <c r="P174" s="465"/>
      <c r="Q174" s="465"/>
      <c r="R174" s="465"/>
      <c r="S174" s="465"/>
      <c r="T174" s="465"/>
      <c r="U174" s="463"/>
      <c r="V174" s="466"/>
      <c r="W174" s="466"/>
      <c r="X174" s="466"/>
      <c r="Y174" s="466"/>
      <c r="Z174" s="466"/>
      <c r="AA174" s="466"/>
      <c r="AB174" s="466"/>
      <c r="AC174" s="465"/>
      <c r="AD174" s="465"/>
      <c r="AE174" s="465"/>
      <c r="AF174" s="465"/>
      <c r="AG174" s="465"/>
      <c r="AH174" s="465"/>
      <c r="AI174" s="465"/>
      <c r="AJ174" s="465"/>
      <c r="AK174" s="465"/>
      <c r="AL174" s="465"/>
    </row>
    <row r="175" spans="1:39" ht="16.2" customHeight="1" x14ac:dyDescent="0.4">
      <c r="A175" s="438"/>
      <c r="B175" s="5408" t="s">
        <v>1462</v>
      </c>
      <c r="C175" s="5409" t="s">
        <v>1463</v>
      </c>
      <c r="D175" s="5410"/>
      <c r="E175" s="5410"/>
      <c r="F175" s="5410"/>
      <c r="G175" s="5410"/>
      <c r="H175" s="5410"/>
      <c r="I175" s="5410"/>
      <c r="J175" s="5410"/>
      <c r="K175" s="5410"/>
      <c r="L175" s="5410"/>
      <c r="M175" s="5410"/>
      <c r="N175" s="5410"/>
      <c r="O175" s="5410"/>
      <c r="P175" s="5410"/>
      <c r="Q175" s="5410"/>
      <c r="R175" s="5410"/>
      <c r="S175" s="5410"/>
      <c r="T175" s="5410"/>
      <c r="U175" s="5410"/>
      <c r="V175" s="5410"/>
      <c r="W175" s="5410"/>
      <c r="X175" s="5410"/>
      <c r="Y175" s="5410"/>
      <c r="Z175" s="5410"/>
      <c r="AA175" s="5410"/>
      <c r="AB175" s="5410"/>
      <c r="AC175" s="5410"/>
      <c r="AD175" s="5410"/>
      <c r="AE175" s="5410"/>
      <c r="AF175" s="5410"/>
      <c r="AG175" s="5410"/>
      <c r="AH175" s="5410"/>
      <c r="AI175" s="5410"/>
      <c r="AJ175" s="5410"/>
      <c r="AK175" s="5410"/>
      <c r="AL175" s="5411"/>
    </row>
    <row r="176" spans="1:39" ht="16.2" customHeight="1" x14ac:dyDescent="0.4">
      <c r="A176" s="438"/>
      <c r="B176" s="5396"/>
      <c r="C176" s="5412"/>
      <c r="D176" s="5400"/>
      <c r="E176" s="5400"/>
      <c r="F176" s="5400"/>
      <c r="G176" s="5400"/>
      <c r="H176" s="5400"/>
      <c r="I176" s="5400"/>
      <c r="J176" s="5400"/>
      <c r="K176" s="5400"/>
      <c r="L176" s="5400"/>
      <c r="M176" s="5400"/>
      <c r="N176" s="5400"/>
      <c r="O176" s="5400"/>
      <c r="P176" s="5400"/>
      <c r="Q176" s="5400"/>
      <c r="R176" s="5400"/>
      <c r="S176" s="5400"/>
      <c r="T176" s="5400"/>
      <c r="U176" s="5400"/>
      <c r="V176" s="5400"/>
      <c r="W176" s="5400"/>
      <c r="X176" s="5400"/>
      <c r="Y176" s="5400"/>
      <c r="Z176" s="5400"/>
      <c r="AA176" s="5400"/>
      <c r="AB176" s="5400"/>
      <c r="AC176" s="5400"/>
      <c r="AD176" s="5400"/>
      <c r="AE176" s="5400"/>
      <c r="AF176" s="5400"/>
      <c r="AG176" s="5400"/>
      <c r="AH176" s="5400"/>
      <c r="AI176" s="5400"/>
      <c r="AJ176" s="5400"/>
      <c r="AK176" s="5400"/>
      <c r="AL176" s="5401"/>
    </row>
    <row r="177" spans="1:39" ht="16.2" customHeight="1" x14ac:dyDescent="0.4">
      <c r="A177" s="438"/>
      <c r="B177" s="5396"/>
      <c r="C177" s="5412"/>
      <c r="D177" s="5400"/>
      <c r="E177" s="5400"/>
      <c r="F177" s="5400"/>
      <c r="G177" s="5400"/>
      <c r="H177" s="5400"/>
      <c r="I177" s="5400"/>
      <c r="J177" s="5400"/>
      <c r="K177" s="5400"/>
      <c r="L177" s="5400"/>
      <c r="M177" s="5400"/>
      <c r="N177" s="5400"/>
      <c r="O177" s="5400"/>
      <c r="P177" s="5400"/>
      <c r="Q177" s="5400"/>
      <c r="R177" s="5400"/>
      <c r="S177" s="5400"/>
      <c r="T177" s="5400"/>
      <c r="U177" s="5400"/>
      <c r="V177" s="5400"/>
      <c r="W177" s="5400"/>
      <c r="X177" s="5400"/>
      <c r="Y177" s="5400"/>
      <c r="Z177" s="5400"/>
      <c r="AA177" s="5400"/>
      <c r="AB177" s="5400"/>
      <c r="AC177" s="5400"/>
      <c r="AD177" s="5400"/>
      <c r="AE177" s="5400"/>
      <c r="AF177" s="5400"/>
      <c r="AG177" s="5400"/>
      <c r="AH177" s="5400"/>
      <c r="AI177" s="5400"/>
      <c r="AJ177" s="5400"/>
      <c r="AK177" s="5400"/>
      <c r="AL177" s="5401"/>
    </row>
    <row r="178" spans="1:39" ht="16.2" customHeight="1" x14ac:dyDescent="0.4">
      <c r="A178" s="438"/>
      <c r="B178" s="5396"/>
      <c r="C178" s="5412"/>
      <c r="D178" s="5400"/>
      <c r="E178" s="5400"/>
      <c r="F178" s="5400"/>
      <c r="G178" s="5400"/>
      <c r="H178" s="5400"/>
      <c r="I178" s="5400"/>
      <c r="J178" s="5400"/>
      <c r="K178" s="5400"/>
      <c r="L178" s="5400"/>
      <c r="M178" s="5400"/>
      <c r="N178" s="5400"/>
      <c r="O178" s="5400"/>
      <c r="P178" s="5400"/>
      <c r="Q178" s="5400"/>
      <c r="R178" s="5400"/>
      <c r="S178" s="5400"/>
      <c r="T178" s="5400"/>
      <c r="U178" s="5400"/>
      <c r="V178" s="5400"/>
      <c r="W178" s="5400"/>
      <c r="X178" s="5400"/>
      <c r="Y178" s="5400"/>
      <c r="Z178" s="5400"/>
      <c r="AA178" s="5400"/>
      <c r="AB178" s="5400"/>
      <c r="AC178" s="5400"/>
      <c r="AD178" s="5400"/>
      <c r="AE178" s="5400"/>
      <c r="AF178" s="5400"/>
      <c r="AG178" s="5400"/>
      <c r="AH178" s="5400"/>
      <c r="AI178" s="5400"/>
      <c r="AJ178" s="5400"/>
      <c r="AK178" s="5400"/>
      <c r="AL178" s="5401"/>
      <c r="AM178" s="472" t="s">
        <v>93</v>
      </c>
    </row>
    <row r="179" spans="1:39" ht="16.2" customHeight="1" x14ac:dyDescent="0.4">
      <c r="B179" s="5396"/>
      <c r="C179" s="5412"/>
      <c r="D179" s="5400"/>
      <c r="E179" s="5400"/>
      <c r="F179" s="5400"/>
      <c r="G179" s="5400"/>
      <c r="H179" s="5400"/>
      <c r="I179" s="5400"/>
      <c r="J179" s="5400"/>
      <c r="K179" s="5400"/>
      <c r="L179" s="5400"/>
      <c r="M179" s="5400"/>
      <c r="N179" s="5400"/>
      <c r="O179" s="5400"/>
      <c r="P179" s="5400"/>
      <c r="Q179" s="5400"/>
      <c r="R179" s="5400"/>
      <c r="S179" s="5400"/>
      <c r="T179" s="5400"/>
      <c r="U179" s="5400"/>
      <c r="V179" s="5400"/>
      <c r="W179" s="5400"/>
      <c r="X179" s="5400"/>
      <c r="Y179" s="5400"/>
      <c r="Z179" s="5400"/>
      <c r="AA179" s="5400"/>
      <c r="AB179" s="5400"/>
      <c r="AC179" s="5400"/>
      <c r="AD179" s="5400"/>
      <c r="AE179" s="5400"/>
      <c r="AF179" s="5400"/>
      <c r="AG179" s="5400"/>
      <c r="AH179" s="5400"/>
      <c r="AI179" s="5400"/>
      <c r="AJ179" s="5400"/>
      <c r="AK179" s="5400"/>
      <c r="AL179" s="5401"/>
    </row>
    <row r="180" spans="1:39" ht="16.2" customHeight="1" x14ac:dyDescent="0.4">
      <c r="B180" s="5396"/>
      <c r="C180" s="5181">
        <v>2301</v>
      </c>
      <c r="D180" s="5413" t="str">
        <f>LEFT(VLOOKUP(C180,DataLabels,HLOOKUP($BA$1,Type,2,FALSE)),FIND("|",VLOOKUP(C180,DataLabels,HLOOKUP($BA$1,Type,2,FALSE)))-1)</f>
        <v>4.3.6, 4.3.7</v>
      </c>
      <c r="E180" s="5414"/>
      <c r="F180" s="5414"/>
      <c r="G180" s="5414"/>
      <c r="H180" s="5414"/>
      <c r="I180" s="5415"/>
      <c r="J180" s="5419" t="str">
        <f>MID(VLOOKUP(C180,DataLabels,HLOOKUP($BA$1,Type,2,FALSE)),FIND("|",VLOOKUP(C180,DataLabels,HLOOKUP($BA$1,Type,2,FALSE)))+1,256)</f>
        <v xml:space="preserve"> Ground fault circuit</v>
      </c>
      <c r="K180" s="5420"/>
      <c r="L180" s="5420"/>
      <c r="M180" s="5420"/>
      <c r="N180" s="5420"/>
      <c r="O180" s="5420"/>
      <c r="P180" s="5420"/>
      <c r="Q180" s="5420"/>
      <c r="R180" s="5420"/>
      <c r="S180" s="5420"/>
      <c r="T180" s="5421"/>
      <c r="U180" s="5181">
        <v>2302</v>
      </c>
      <c r="V180" s="5413" t="str">
        <f>LEFT(VLOOKUP(U180,DataLabels,HLOOKUP($BA$1,Type,2,FALSE)),FIND("|",VLOOKUP(U180,DataLabels,HLOOKUP($BA$1,Type,2,FALSE)))-1)</f>
        <v>CAD 295/22 (6.3.1)</v>
      </c>
      <c r="W180" s="5414"/>
      <c r="X180" s="5414"/>
      <c r="Y180" s="5414"/>
      <c r="Z180" s="5414"/>
      <c r="AA180" s="5415"/>
      <c r="AB180" s="5419" t="str">
        <f>MID(VLOOKUP(U180,DataLabels,HLOOKUP($BA$1,Type,2,FALSE)),FIND("|",VLOOKUP(U180,DataLabels,HLOOKUP($BA$1,Type,2,FALSE)))+1,256)</f>
        <v>EPD effective if contactor, relay or SSD fail</v>
      </c>
      <c r="AC180" s="5420"/>
      <c r="AD180" s="5420"/>
      <c r="AE180" s="5420"/>
      <c r="AF180" s="5420"/>
      <c r="AG180" s="5420"/>
      <c r="AH180" s="5420"/>
      <c r="AI180" s="5420"/>
      <c r="AJ180" s="5420"/>
      <c r="AK180" s="5420"/>
      <c r="AL180" s="5425"/>
    </row>
    <row r="181" spans="1:39" ht="16.2" customHeight="1" x14ac:dyDescent="0.4">
      <c r="B181" s="5396"/>
      <c r="C181" s="5181"/>
      <c r="D181" s="5416"/>
      <c r="E181" s="5417"/>
      <c r="F181" s="5417"/>
      <c r="G181" s="5417"/>
      <c r="H181" s="5417"/>
      <c r="I181" s="5418"/>
      <c r="J181" s="5422"/>
      <c r="K181" s="5423"/>
      <c r="L181" s="5423"/>
      <c r="M181" s="5423"/>
      <c r="N181" s="5423"/>
      <c r="O181" s="5423"/>
      <c r="P181" s="5423"/>
      <c r="Q181" s="5423"/>
      <c r="R181" s="5423"/>
      <c r="S181" s="5423"/>
      <c r="T181" s="5424"/>
      <c r="U181" s="5181"/>
      <c r="V181" s="5416"/>
      <c r="W181" s="5417"/>
      <c r="X181" s="5417"/>
      <c r="Y181" s="5417"/>
      <c r="Z181" s="5417"/>
      <c r="AA181" s="5418"/>
      <c r="AB181" s="5422"/>
      <c r="AC181" s="5423"/>
      <c r="AD181" s="5423"/>
      <c r="AE181" s="5423"/>
      <c r="AF181" s="5423"/>
      <c r="AG181" s="5423"/>
      <c r="AH181" s="5423"/>
      <c r="AI181" s="5423"/>
      <c r="AJ181" s="5423"/>
      <c r="AK181" s="5423"/>
      <c r="AL181" s="5426"/>
    </row>
    <row r="182" spans="1:39" ht="16.2" customHeight="1" x14ac:dyDescent="0.4">
      <c r="B182" s="5396"/>
      <c r="C182" s="5181">
        <v>2400</v>
      </c>
      <c r="D182" s="5427" t="s">
        <v>113</v>
      </c>
      <c r="E182" s="5428"/>
      <c r="F182" s="5428"/>
      <c r="G182" s="5428"/>
      <c r="H182" s="5428"/>
      <c r="I182" s="5428"/>
      <c r="J182" s="5428"/>
      <c r="K182" s="5428"/>
      <c r="L182" s="5428"/>
      <c r="M182" s="5428"/>
      <c r="N182" s="5428" t="s">
        <v>114</v>
      </c>
      <c r="O182" s="5428"/>
      <c r="P182" s="5428"/>
      <c r="Q182" s="5428"/>
      <c r="R182" s="5428"/>
      <c r="S182" s="5428"/>
      <c r="T182" s="5429"/>
      <c r="U182" s="5181">
        <v>2410</v>
      </c>
      <c r="V182" s="5430" t="s">
        <v>115</v>
      </c>
      <c r="W182" s="5431"/>
      <c r="X182" s="5431"/>
      <c r="Y182" s="5431"/>
      <c r="Z182" s="5431"/>
      <c r="AA182" s="5431"/>
      <c r="AB182" s="5432"/>
      <c r="AC182" s="5266"/>
      <c r="AD182" s="5267"/>
      <c r="AE182" s="5267"/>
      <c r="AF182" s="5267"/>
      <c r="AG182" s="5267"/>
      <c r="AH182" s="5267"/>
      <c r="AI182" s="5267"/>
      <c r="AJ182" s="5267"/>
      <c r="AK182" s="5267"/>
      <c r="AL182" s="5436"/>
    </row>
    <row r="183" spans="1:39" ht="16.2" customHeight="1" thickBot="1" x14ac:dyDescent="0.45">
      <c r="B183" s="5397"/>
      <c r="C183" s="5159"/>
      <c r="D183" s="5440" t="s">
        <v>116</v>
      </c>
      <c r="E183" s="5441"/>
      <c r="F183" s="5441"/>
      <c r="G183" s="5441"/>
      <c r="H183" s="5441"/>
      <c r="I183" s="5441"/>
      <c r="J183" s="5441"/>
      <c r="K183" s="5441"/>
      <c r="L183" s="5441"/>
      <c r="M183" s="5441"/>
      <c r="N183" s="5441"/>
      <c r="O183" s="5441"/>
      <c r="P183" s="5441"/>
      <c r="Q183" s="5441"/>
      <c r="R183" s="5441"/>
      <c r="S183" s="5441"/>
      <c r="T183" s="5442"/>
      <c r="U183" s="5159"/>
      <c r="V183" s="5433"/>
      <c r="W183" s="5434"/>
      <c r="X183" s="5434"/>
      <c r="Y183" s="5434"/>
      <c r="Z183" s="5434"/>
      <c r="AA183" s="5434"/>
      <c r="AB183" s="5435"/>
      <c r="AC183" s="5437"/>
      <c r="AD183" s="5438"/>
      <c r="AE183" s="5438"/>
      <c r="AF183" s="5438"/>
      <c r="AG183" s="5438"/>
      <c r="AH183" s="5438"/>
      <c r="AI183" s="5438"/>
      <c r="AJ183" s="5438"/>
      <c r="AK183" s="5438"/>
      <c r="AL183" s="5439"/>
    </row>
    <row r="184" spans="1:39" ht="16.2" customHeight="1" thickBot="1" x14ac:dyDescent="0.45"/>
    <row r="185" spans="1:39" ht="16.5" customHeight="1" x14ac:dyDescent="0.4">
      <c r="B185" s="3393" t="s">
        <v>124</v>
      </c>
      <c r="C185" s="5287" t="s">
        <v>125</v>
      </c>
      <c r="D185" s="5288"/>
      <c r="E185" s="5288"/>
      <c r="F185" s="5288"/>
      <c r="G185" s="5288"/>
      <c r="H185" s="5288"/>
      <c r="I185" s="5288"/>
      <c r="J185" s="5288"/>
      <c r="K185" s="5288"/>
      <c r="L185" s="5288"/>
      <c r="M185" s="5288"/>
      <c r="N185" s="5288"/>
      <c r="O185" s="5288"/>
      <c r="P185" s="5288"/>
      <c r="Q185" s="5288"/>
      <c r="R185" s="5288"/>
      <c r="S185" s="5288"/>
      <c r="T185" s="5288"/>
      <c r="U185" s="5288"/>
      <c r="V185" s="5288"/>
      <c r="W185" s="5288"/>
      <c r="X185" s="5288"/>
      <c r="Y185" s="5288"/>
      <c r="Z185" s="5288"/>
      <c r="AA185" s="5288"/>
      <c r="AB185" s="5288"/>
      <c r="AC185" s="5288"/>
      <c r="AD185" s="5288"/>
      <c r="AE185" s="5288"/>
      <c r="AF185" s="5288"/>
      <c r="AG185" s="5288"/>
      <c r="AH185" s="5288"/>
      <c r="AI185" s="5288"/>
      <c r="AJ185" s="5288"/>
      <c r="AK185" s="5288"/>
      <c r="AL185" s="5289"/>
    </row>
    <row r="186" spans="1:39" ht="16.5" customHeight="1" x14ac:dyDescent="0.4">
      <c r="B186" s="3394"/>
      <c r="C186" s="5181">
        <v>3000</v>
      </c>
      <c r="D186" s="5326" t="str">
        <f>VLOOKUP(C186,DataLabels,HLOOKUP($BA$1,Type,2,FALSE))</f>
        <v>Applicable Safety Code</v>
      </c>
      <c r="E186" s="5327"/>
      <c r="F186" s="5327"/>
      <c r="G186" s="5327"/>
      <c r="H186" s="5327"/>
      <c r="I186" s="5328"/>
      <c r="J186" s="5311"/>
      <c r="K186" s="1903"/>
      <c r="L186" s="1903"/>
      <c r="M186" s="1903"/>
      <c r="N186" s="1903"/>
      <c r="O186" s="1903"/>
      <c r="P186" s="1903"/>
      <c r="Q186" s="1903"/>
      <c r="R186" s="1903"/>
      <c r="S186" s="1903"/>
      <c r="T186" s="467"/>
      <c r="U186" s="5385">
        <v>3010</v>
      </c>
      <c r="V186" s="5386" t="str">
        <f>VLOOKUP(U186,DataLabels,HLOOKUP($BA$1,Type,2,FALSE))</f>
        <v>Safety Code Edition</v>
      </c>
      <c r="W186" s="5387"/>
      <c r="X186" s="5387"/>
      <c r="Y186" s="5387"/>
      <c r="Z186" s="5387"/>
      <c r="AA186" s="5387"/>
      <c r="AB186" s="5388"/>
      <c r="AC186" s="3308"/>
      <c r="AD186" s="3309"/>
      <c r="AE186" s="3309"/>
      <c r="AF186" s="3309"/>
      <c r="AG186" s="3309"/>
      <c r="AH186" s="3309"/>
      <c r="AI186" s="3309"/>
      <c r="AJ186" s="3309"/>
      <c r="AK186" s="3309"/>
      <c r="AL186" s="5392"/>
    </row>
    <row r="187" spans="1:39" ht="16.5" customHeight="1" x14ac:dyDescent="0.4">
      <c r="B187" s="3394"/>
      <c r="C187" s="5181"/>
      <c r="D187" s="5320"/>
      <c r="E187" s="5321"/>
      <c r="F187" s="5321"/>
      <c r="G187" s="5321"/>
      <c r="H187" s="5321"/>
      <c r="I187" s="5322"/>
      <c r="J187" s="5312"/>
      <c r="K187" s="1905"/>
      <c r="L187" s="1905"/>
      <c r="M187" s="1905"/>
      <c r="N187" s="1905"/>
      <c r="O187" s="1905"/>
      <c r="P187" s="1905"/>
      <c r="Q187" s="1905"/>
      <c r="R187" s="1905"/>
      <c r="S187" s="1905"/>
      <c r="T187" s="468"/>
      <c r="U187" s="5385"/>
      <c r="V187" s="5389"/>
      <c r="W187" s="5390"/>
      <c r="X187" s="5390"/>
      <c r="Y187" s="5390"/>
      <c r="Z187" s="5390"/>
      <c r="AA187" s="5390"/>
      <c r="AB187" s="5391"/>
      <c r="AC187" s="3310"/>
      <c r="AD187" s="3311"/>
      <c r="AE187" s="3311"/>
      <c r="AF187" s="3311"/>
      <c r="AG187" s="3311"/>
      <c r="AH187" s="3311"/>
      <c r="AI187" s="3311"/>
      <c r="AJ187" s="3311"/>
      <c r="AK187" s="3311"/>
      <c r="AL187" s="5393"/>
    </row>
    <row r="188" spans="1:39" ht="16.5" customHeight="1" x14ac:dyDescent="0.4">
      <c r="B188" s="3394"/>
      <c r="C188" s="5181">
        <v>3020</v>
      </c>
      <c r="D188" s="5326" t="str">
        <f>VLOOKUP(C188,DataLabels,HLOOKUP($BA$1,Type,2,FALSE))</f>
        <v>Ontario Building Code</v>
      </c>
      <c r="E188" s="5327"/>
      <c r="F188" s="5327"/>
      <c r="G188" s="5327"/>
      <c r="H188" s="5327"/>
      <c r="I188" s="5328"/>
      <c r="J188" s="5332"/>
      <c r="K188" s="5332"/>
      <c r="L188" s="5332"/>
      <c r="M188" s="5332"/>
      <c r="N188" s="5332"/>
      <c r="O188" s="5332"/>
      <c r="P188" s="5332"/>
      <c r="Q188" s="5332"/>
      <c r="R188" s="5332"/>
      <c r="S188" s="5332"/>
      <c r="T188" s="5332"/>
      <c r="U188" s="3354"/>
      <c r="V188" s="3355"/>
      <c r="W188" s="3355"/>
      <c r="X188" s="3355"/>
      <c r="Y188" s="3355"/>
      <c r="Z188" s="3355"/>
      <c r="AA188" s="3355"/>
      <c r="AB188" s="3355"/>
      <c r="AC188" s="3355"/>
      <c r="AD188" s="3355"/>
      <c r="AE188" s="3355"/>
      <c r="AF188" s="3355"/>
      <c r="AG188" s="3355"/>
      <c r="AH188" s="3355"/>
      <c r="AI188" s="3355"/>
      <c r="AJ188" s="3355"/>
      <c r="AK188" s="3355"/>
      <c r="AL188" s="3356"/>
    </row>
    <row r="189" spans="1:39" ht="16.5" customHeight="1" x14ac:dyDescent="0.4">
      <c r="B189" s="3394"/>
      <c r="C189" s="5181"/>
      <c r="D189" s="5320"/>
      <c r="E189" s="5321"/>
      <c r="F189" s="5321"/>
      <c r="G189" s="5321"/>
      <c r="H189" s="5321"/>
      <c r="I189" s="5322"/>
      <c r="J189" s="5332"/>
      <c r="K189" s="5332"/>
      <c r="L189" s="5332"/>
      <c r="M189" s="5332"/>
      <c r="N189" s="5332"/>
      <c r="O189" s="5332"/>
      <c r="P189" s="5332"/>
      <c r="Q189" s="5332"/>
      <c r="R189" s="5332"/>
      <c r="S189" s="5332"/>
      <c r="T189" s="5332"/>
      <c r="U189" s="3357"/>
      <c r="V189" s="3358"/>
      <c r="W189" s="3358"/>
      <c r="X189" s="3358"/>
      <c r="Y189" s="3358"/>
      <c r="Z189" s="3358"/>
      <c r="AA189" s="3358"/>
      <c r="AB189" s="3358"/>
      <c r="AC189" s="3358"/>
      <c r="AD189" s="3358"/>
      <c r="AE189" s="3358"/>
      <c r="AF189" s="3358"/>
      <c r="AG189" s="3358"/>
      <c r="AH189" s="3358"/>
      <c r="AI189" s="3358"/>
      <c r="AJ189" s="3358"/>
      <c r="AK189" s="3358"/>
      <c r="AL189" s="3359"/>
    </row>
    <row r="190" spans="1:39" ht="16.5" customHeight="1" x14ac:dyDescent="0.4">
      <c r="B190" s="3394"/>
      <c r="C190" s="5181">
        <v>3030</v>
      </c>
      <c r="D190" s="5326" t="str">
        <f>VLOOKUP(C190,DataLabels,HLOOKUP($BA$1,Type,2,FALSE))</f>
        <v>Ontario Electrical Safety Code</v>
      </c>
      <c r="E190" s="5327"/>
      <c r="F190" s="5327"/>
      <c r="G190" s="5327"/>
      <c r="H190" s="5327"/>
      <c r="I190" s="5328"/>
      <c r="J190" s="5332"/>
      <c r="K190" s="5332"/>
      <c r="L190" s="5332"/>
      <c r="M190" s="5332"/>
      <c r="N190" s="5332"/>
      <c r="O190" s="5332"/>
      <c r="P190" s="5332"/>
      <c r="Q190" s="5332"/>
      <c r="R190" s="5332"/>
      <c r="S190" s="5332"/>
      <c r="T190" s="5332"/>
      <c r="U190" s="3357"/>
      <c r="V190" s="3358"/>
      <c r="W190" s="3358"/>
      <c r="X190" s="3358"/>
      <c r="Y190" s="3358"/>
      <c r="Z190" s="3358"/>
      <c r="AA190" s="3358"/>
      <c r="AB190" s="3358"/>
      <c r="AC190" s="3358"/>
      <c r="AD190" s="3358"/>
      <c r="AE190" s="3358"/>
      <c r="AF190" s="3358"/>
      <c r="AG190" s="3358"/>
      <c r="AH190" s="3358"/>
      <c r="AI190" s="3358"/>
      <c r="AJ190" s="3358"/>
      <c r="AK190" s="3358"/>
      <c r="AL190" s="3359"/>
    </row>
    <row r="191" spans="1:39" ht="16.2" customHeight="1" x14ac:dyDescent="0.4">
      <c r="A191" s="438"/>
      <c r="B191" s="3394"/>
      <c r="C191" s="5181"/>
      <c r="D191" s="5320"/>
      <c r="E191" s="5321"/>
      <c r="F191" s="5321"/>
      <c r="G191" s="5321"/>
      <c r="H191" s="5321"/>
      <c r="I191" s="5322"/>
      <c r="J191" s="5332"/>
      <c r="K191" s="5332"/>
      <c r="L191" s="5332"/>
      <c r="M191" s="5332"/>
      <c r="N191" s="5332"/>
      <c r="O191" s="5332"/>
      <c r="P191" s="5332"/>
      <c r="Q191" s="5332"/>
      <c r="R191" s="5332"/>
      <c r="S191" s="5332"/>
      <c r="T191" s="5332"/>
      <c r="U191" s="3357"/>
      <c r="V191" s="3358"/>
      <c r="W191" s="3358"/>
      <c r="X191" s="3358"/>
      <c r="Y191" s="3358"/>
      <c r="Z191" s="3358"/>
      <c r="AA191" s="3358"/>
      <c r="AB191" s="3358"/>
      <c r="AC191" s="3358"/>
      <c r="AD191" s="3358"/>
      <c r="AE191" s="3358"/>
      <c r="AF191" s="3358"/>
      <c r="AG191" s="3358"/>
      <c r="AH191" s="3358"/>
      <c r="AI191" s="3358"/>
      <c r="AJ191" s="3358"/>
      <c r="AK191" s="3358"/>
      <c r="AL191" s="3359"/>
    </row>
    <row r="192" spans="1:39" ht="16.2" customHeight="1" x14ac:dyDescent="0.4">
      <c r="A192" s="438"/>
      <c r="B192" s="3394"/>
      <c r="C192" s="5181">
        <v>3040</v>
      </c>
      <c r="D192" s="5326" t="str">
        <f>VLOOKUP(C192,DataLabels,HLOOKUP($BA$1,Type,2,FALSE))</f>
        <v>Other</v>
      </c>
      <c r="E192" s="5327"/>
      <c r="F192" s="5327"/>
      <c r="G192" s="5327"/>
      <c r="H192" s="5327"/>
      <c r="I192" s="5328"/>
      <c r="J192" s="5332"/>
      <c r="K192" s="5332"/>
      <c r="L192" s="5332"/>
      <c r="M192" s="5332"/>
      <c r="N192" s="5332"/>
      <c r="O192" s="5332"/>
      <c r="P192" s="5332"/>
      <c r="Q192" s="5332"/>
      <c r="R192" s="5332"/>
      <c r="S192" s="5332"/>
      <c r="T192" s="5332"/>
      <c r="U192" s="3357"/>
      <c r="V192" s="3358"/>
      <c r="W192" s="3358"/>
      <c r="X192" s="3358"/>
      <c r="Y192" s="3358"/>
      <c r="Z192" s="3358"/>
      <c r="AA192" s="3358"/>
      <c r="AB192" s="3358"/>
      <c r="AC192" s="3358"/>
      <c r="AD192" s="3358"/>
      <c r="AE192" s="3358"/>
      <c r="AF192" s="3358"/>
      <c r="AG192" s="3358"/>
      <c r="AH192" s="3358"/>
      <c r="AI192" s="3358"/>
      <c r="AJ192" s="3358"/>
      <c r="AK192" s="3358"/>
      <c r="AL192" s="3359"/>
    </row>
    <row r="193" spans="1:38" ht="16.2" customHeight="1" x14ac:dyDescent="0.4">
      <c r="A193" s="438"/>
      <c r="B193" s="3394"/>
      <c r="C193" s="5181"/>
      <c r="D193" s="5320"/>
      <c r="E193" s="5321"/>
      <c r="F193" s="5321"/>
      <c r="G193" s="5321"/>
      <c r="H193" s="5321"/>
      <c r="I193" s="5322"/>
      <c r="J193" s="5332"/>
      <c r="K193" s="5332"/>
      <c r="L193" s="5332"/>
      <c r="M193" s="5332"/>
      <c r="N193" s="5332"/>
      <c r="O193" s="5332"/>
      <c r="P193" s="5332"/>
      <c r="Q193" s="5332"/>
      <c r="R193" s="5332"/>
      <c r="S193" s="5332"/>
      <c r="T193" s="5332"/>
      <c r="U193" s="3357"/>
      <c r="V193" s="3358"/>
      <c r="W193" s="3358"/>
      <c r="X193" s="3358"/>
      <c r="Y193" s="3358"/>
      <c r="Z193" s="3358"/>
      <c r="AA193" s="3358"/>
      <c r="AB193" s="3358"/>
      <c r="AC193" s="3358"/>
      <c r="AD193" s="3358"/>
      <c r="AE193" s="3358"/>
      <c r="AF193" s="3358"/>
      <c r="AG193" s="3358"/>
      <c r="AH193" s="3358"/>
      <c r="AI193" s="3358"/>
      <c r="AJ193" s="3358"/>
      <c r="AK193" s="3358"/>
      <c r="AL193" s="3359"/>
    </row>
    <row r="194" spans="1:38" ht="16.2" customHeight="1" x14ac:dyDescent="0.4">
      <c r="A194" s="438"/>
      <c r="B194" s="3394"/>
      <c r="C194" s="5385">
        <v>3050</v>
      </c>
      <c r="D194" s="5326" t="str">
        <f>VLOOKUP(C194,DataLabels,HLOOKUP($BA$1,Type,2,FALSE))</f>
        <v xml:space="preserve">Applicable Safety Code for Controller </v>
      </c>
      <c r="E194" s="5327"/>
      <c r="F194" s="5327"/>
      <c r="G194" s="5327"/>
      <c r="H194" s="5327"/>
      <c r="I194" s="5328"/>
      <c r="J194" s="5402">
        <f>IF(UPPER(LEFT(Application!L37,5))="MAJOR",IF(LEFT(UPPER(J120),1)="Y",AC186,"N/C"),AC186)</f>
        <v>0</v>
      </c>
      <c r="K194" s="2935"/>
      <c r="L194" s="2935"/>
      <c r="M194" s="2935"/>
      <c r="N194" s="2935"/>
      <c r="O194" s="2935"/>
      <c r="P194" s="2935"/>
      <c r="Q194" s="2935"/>
      <c r="R194" s="2935"/>
      <c r="S194" s="2935"/>
      <c r="T194" s="5403"/>
      <c r="U194" s="3357"/>
      <c r="V194" s="3358"/>
      <c r="W194" s="3358"/>
      <c r="X194" s="3358"/>
      <c r="Y194" s="3358"/>
      <c r="Z194" s="3358"/>
      <c r="AA194" s="3358"/>
      <c r="AB194" s="3358"/>
      <c r="AC194" s="3358"/>
      <c r="AD194" s="3358"/>
      <c r="AE194" s="3358"/>
      <c r="AF194" s="3358"/>
      <c r="AG194" s="3358"/>
      <c r="AH194" s="3358"/>
      <c r="AI194" s="3358"/>
      <c r="AJ194" s="3358"/>
      <c r="AK194" s="3358"/>
      <c r="AL194" s="3359"/>
    </row>
    <row r="195" spans="1:38" ht="16.2" customHeight="1" x14ac:dyDescent="0.4">
      <c r="A195" s="438"/>
      <c r="B195" s="3394"/>
      <c r="C195" s="5385"/>
      <c r="D195" s="5320"/>
      <c r="E195" s="5321"/>
      <c r="F195" s="5321"/>
      <c r="G195" s="5321"/>
      <c r="H195" s="5321"/>
      <c r="I195" s="5322"/>
      <c r="J195" s="5404"/>
      <c r="K195" s="2674"/>
      <c r="L195" s="2674"/>
      <c r="M195" s="2674"/>
      <c r="N195" s="2674"/>
      <c r="O195" s="2674"/>
      <c r="P195" s="2674"/>
      <c r="Q195" s="2674"/>
      <c r="R195" s="2674"/>
      <c r="S195" s="2674"/>
      <c r="T195" s="5405"/>
      <c r="U195" s="3357"/>
      <c r="V195" s="3358"/>
      <c r="W195" s="3358"/>
      <c r="X195" s="3358"/>
      <c r="Y195" s="3358"/>
      <c r="Z195" s="3358"/>
      <c r="AA195" s="3358"/>
      <c r="AB195" s="3358"/>
      <c r="AC195" s="3358"/>
      <c r="AD195" s="3358"/>
      <c r="AE195" s="3358"/>
      <c r="AF195" s="3358"/>
      <c r="AG195" s="3358"/>
      <c r="AH195" s="3358"/>
      <c r="AI195" s="3358"/>
      <c r="AJ195" s="3358"/>
      <c r="AK195" s="3358"/>
      <c r="AL195" s="3359"/>
    </row>
    <row r="196" spans="1:38" ht="16.2" customHeight="1" x14ac:dyDescent="0.4">
      <c r="A196" s="438"/>
      <c r="B196" s="3394"/>
      <c r="C196" s="5181">
        <v>3070</v>
      </c>
      <c r="D196" s="5326" t="str">
        <f>VLOOKUP(C196,DataLabels,HLOOKUP($BA$1,Type,2,FALSE))</f>
        <v>Welded Steel Construction
(Metal Arc Welding)</v>
      </c>
      <c r="E196" s="5327"/>
      <c r="F196" s="5327"/>
      <c r="G196" s="5327"/>
      <c r="H196" s="5327"/>
      <c r="I196" s="5328"/>
      <c r="J196" s="5332"/>
      <c r="K196" s="5332"/>
      <c r="L196" s="5332"/>
      <c r="M196" s="5332"/>
      <c r="N196" s="5332"/>
      <c r="O196" s="5332"/>
      <c r="P196" s="5332"/>
      <c r="Q196" s="5332"/>
      <c r="R196" s="5332"/>
      <c r="S196" s="5332"/>
      <c r="T196" s="5332"/>
      <c r="U196" s="3357"/>
      <c r="V196" s="3358"/>
      <c r="W196" s="3358"/>
      <c r="X196" s="3358"/>
      <c r="Y196" s="3358"/>
      <c r="Z196" s="3358"/>
      <c r="AA196" s="3358"/>
      <c r="AB196" s="3358"/>
      <c r="AC196" s="3358"/>
      <c r="AD196" s="3358"/>
      <c r="AE196" s="3358"/>
      <c r="AF196" s="3358"/>
      <c r="AG196" s="3358"/>
      <c r="AH196" s="3358"/>
      <c r="AI196" s="3358"/>
      <c r="AJ196" s="3358"/>
      <c r="AK196" s="3358"/>
      <c r="AL196" s="3359"/>
    </row>
    <row r="197" spans="1:38" ht="16.2" customHeight="1" x14ac:dyDescent="0.4">
      <c r="A197" s="438"/>
      <c r="B197" s="3394"/>
      <c r="C197" s="5181"/>
      <c r="D197" s="5320"/>
      <c r="E197" s="5321"/>
      <c r="F197" s="5321"/>
      <c r="G197" s="5321"/>
      <c r="H197" s="5321"/>
      <c r="I197" s="5322"/>
      <c r="J197" s="5332"/>
      <c r="K197" s="5332"/>
      <c r="L197" s="5332"/>
      <c r="M197" s="5332"/>
      <c r="N197" s="5332"/>
      <c r="O197" s="5332"/>
      <c r="P197" s="5332"/>
      <c r="Q197" s="5332"/>
      <c r="R197" s="5332"/>
      <c r="S197" s="5332"/>
      <c r="T197" s="5332"/>
      <c r="U197" s="3360"/>
      <c r="V197" s="3361"/>
      <c r="W197" s="3361"/>
      <c r="X197" s="3361"/>
      <c r="Y197" s="3361"/>
      <c r="Z197" s="3361"/>
      <c r="AA197" s="3361"/>
      <c r="AB197" s="3361"/>
      <c r="AC197" s="3361"/>
      <c r="AD197" s="3361"/>
      <c r="AE197" s="3361"/>
      <c r="AF197" s="3361"/>
      <c r="AG197" s="3361"/>
      <c r="AH197" s="3361"/>
      <c r="AI197" s="3361"/>
      <c r="AJ197" s="3361"/>
      <c r="AK197" s="3361"/>
      <c r="AL197" s="3362"/>
    </row>
    <row r="198" spans="1:38" ht="18.75" customHeight="1" x14ac:dyDescent="0.4">
      <c r="A198" s="438"/>
      <c r="B198" s="3394"/>
      <c r="C198" s="5181">
        <v>3080</v>
      </c>
      <c r="D198" s="5326" t="str">
        <f>VLOOKUP(C198,DataLabels,HLOOKUP($BA$1,Type,2,FALSE))</f>
        <v>FACTORY WELDS
Cert. of Companies for Fusion Welding of Steel</v>
      </c>
      <c r="E198" s="5327"/>
      <c r="F198" s="5327"/>
      <c r="G198" s="5327"/>
      <c r="H198" s="5327"/>
      <c r="I198" s="5328"/>
      <c r="J198" s="5333"/>
      <c r="K198" s="5333"/>
      <c r="L198" s="5333"/>
      <c r="M198" s="5333"/>
      <c r="N198" s="5333"/>
      <c r="O198" s="5333"/>
      <c r="P198" s="5333"/>
      <c r="Q198" s="5333"/>
      <c r="R198" s="5333"/>
      <c r="S198" s="5333"/>
      <c r="T198" s="5333"/>
      <c r="U198" s="5181">
        <v>3090</v>
      </c>
      <c r="V198" s="5326" t="str">
        <f>VLOOKUP(U198,DataLabels,HLOOKUP($BA$1,Type,2,FALSE))</f>
        <v>FACTORY WELDS
Name of Certified Company</v>
      </c>
      <c r="W198" s="5327"/>
      <c r="X198" s="5327"/>
      <c r="Y198" s="5327"/>
      <c r="Z198" s="5327"/>
      <c r="AA198" s="5328"/>
      <c r="AB198" s="3345"/>
      <c r="AC198" s="3346"/>
      <c r="AD198" s="3346"/>
      <c r="AE198" s="3346"/>
      <c r="AF198" s="3346"/>
      <c r="AG198" s="3346"/>
      <c r="AH198" s="3346"/>
      <c r="AI198" s="3346"/>
      <c r="AJ198" s="3346"/>
      <c r="AK198" s="3346"/>
      <c r="AL198" s="3347"/>
    </row>
    <row r="199" spans="1:38" ht="18.75" customHeight="1" x14ac:dyDescent="0.4">
      <c r="A199" s="438"/>
      <c r="B199" s="3394"/>
      <c r="C199" s="5181"/>
      <c r="D199" s="5320"/>
      <c r="E199" s="5321"/>
      <c r="F199" s="5321"/>
      <c r="G199" s="5321"/>
      <c r="H199" s="5321"/>
      <c r="I199" s="5322"/>
      <c r="J199" s="5333"/>
      <c r="K199" s="5333"/>
      <c r="L199" s="5333"/>
      <c r="M199" s="5333"/>
      <c r="N199" s="5333"/>
      <c r="O199" s="5333"/>
      <c r="P199" s="5333"/>
      <c r="Q199" s="5333"/>
      <c r="R199" s="5333"/>
      <c r="S199" s="5333"/>
      <c r="T199" s="5333"/>
      <c r="U199" s="5181"/>
      <c r="V199" s="5320"/>
      <c r="W199" s="5321"/>
      <c r="X199" s="5321"/>
      <c r="Y199" s="5321"/>
      <c r="Z199" s="5321"/>
      <c r="AA199" s="5322"/>
      <c r="AB199" s="3348"/>
      <c r="AC199" s="3349"/>
      <c r="AD199" s="3349"/>
      <c r="AE199" s="3349"/>
      <c r="AF199" s="3349"/>
      <c r="AG199" s="3349"/>
      <c r="AH199" s="3349"/>
      <c r="AI199" s="3349"/>
      <c r="AJ199" s="3349"/>
      <c r="AK199" s="3349"/>
      <c r="AL199" s="3350"/>
    </row>
    <row r="200" spans="1:38" ht="18.75" customHeight="1" x14ac:dyDescent="0.4">
      <c r="A200" s="438"/>
      <c r="B200" s="3394"/>
      <c r="C200" s="5181">
        <v>3100</v>
      </c>
      <c r="D200" s="5326" t="str">
        <f>VLOOKUP(C200,DataLabels,HLOOKUP($BA$1,Type,2,FALSE))</f>
        <v>FIELD WELDS
Cert. of Companies for Fusion Welding of Steel</v>
      </c>
      <c r="E200" s="5327"/>
      <c r="F200" s="5327"/>
      <c r="G200" s="5327"/>
      <c r="H200" s="5327"/>
      <c r="I200" s="5328"/>
      <c r="J200" s="5332"/>
      <c r="K200" s="5332"/>
      <c r="L200" s="5332"/>
      <c r="M200" s="5332"/>
      <c r="N200" s="5332"/>
      <c r="O200" s="5332"/>
      <c r="P200" s="5332"/>
      <c r="Q200" s="5332"/>
      <c r="R200" s="5332"/>
      <c r="S200" s="5332"/>
      <c r="T200" s="5332"/>
      <c r="U200" s="5181">
        <v>3110</v>
      </c>
      <c r="V200" s="5326" t="str">
        <f>VLOOKUP(U200,DataLabels,HLOOKUP($BA$1,Type,2,FALSE))</f>
        <v>FIELD WELDS
Name of Certified Company</v>
      </c>
      <c r="W200" s="5327"/>
      <c r="X200" s="5327"/>
      <c r="Y200" s="5327"/>
      <c r="Z200" s="5327"/>
      <c r="AA200" s="5328"/>
      <c r="AB200" s="3345"/>
      <c r="AC200" s="3346"/>
      <c r="AD200" s="3346"/>
      <c r="AE200" s="3346"/>
      <c r="AF200" s="3346"/>
      <c r="AG200" s="3346"/>
      <c r="AH200" s="3346"/>
      <c r="AI200" s="3346"/>
      <c r="AJ200" s="3346"/>
      <c r="AK200" s="3346"/>
      <c r="AL200" s="3347"/>
    </row>
    <row r="201" spans="1:38" ht="18.75" customHeight="1" thickBot="1" x14ac:dyDescent="0.45">
      <c r="A201" s="438"/>
      <c r="B201" s="3395"/>
      <c r="C201" s="5159"/>
      <c r="D201" s="5329"/>
      <c r="E201" s="5330"/>
      <c r="F201" s="5330"/>
      <c r="G201" s="5330"/>
      <c r="H201" s="5330"/>
      <c r="I201" s="5331"/>
      <c r="J201" s="5394"/>
      <c r="K201" s="5394"/>
      <c r="L201" s="5394"/>
      <c r="M201" s="5394"/>
      <c r="N201" s="5394"/>
      <c r="O201" s="5394"/>
      <c r="P201" s="5394"/>
      <c r="Q201" s="5394"/>
      <c r="R201" s="5394"/>
      <c r="S201" s="5394"/>
      <c r="T201" s="5394"/>
      <c r="U201" s="5159"/>
      <c r="V201" s="5329"/>
      <c r="W201" s="5330"/>
      <c r="X201" s="5330"/>
      <c r="Y201" s="5330"/>
      <c r="Z201" s="5330"/>
      <c r="AA201" s="5331"/>
      <c r="AB201" s="3351"/>
      <c r="AC201" s="3352"/>
      <c r="AD201" s="3352"/>
      <c r="AE201" s="3352"/>
      <c r="AF201" s="3352"/>
      <c r="AG201" s="3352"/>
      <c r="AH201" s="3352"/>
      <c r="AI201" s="3352"/>
      <c r="AJ201" s="3352"/>
      <c r="AK201" s="3352"/>
      <c r="AL201" s="3353"/>
    </row>
    <row r="202" spans="1:38" ht="16.2" customHeight="1" thickBot="1" x14ac:dyDescent="0.45">
      <c r="A202" s="438"/>
    </row>
    <row r="203" spans="1:38" ht="16.2" customHeight="1" x14ac:dyDescent="0.4">
      <c r="A203" s="438"/>
      <c r="B203" s="5313" t="s">
        <v>1464</v>
      </c>
      <c r="C203" s="5316">
        <v>3120</v>
      </c>
      <c r="D203" s="5317" t="str">
        <f>VLOOKUP(C203,DataLabels,HLOOKUP($BA$1,Type,2,FALSE))</f>
        <v>Director's Order Applicable to this Submission</v>
      </c>
      <c r="E203" s="5318"/>
      <c r="F203" s="5318"/>
      <c r="G203" s="5318"/>
      <c r="H203" s="5318"/>
      <c r="I203" s="5319"/>
      <c r="J203" s="5323"/>
      <c r="K203" s="5324"/>
      <c r="L203" s="5324"/>
      <c r="M203" s="5324"/>
      <c r="N203" s="5324"/>
      <c r="O203" s="5324"/>
      <c r="P203" s="5324"/>
      <c r="Q203" s="5324"/>
      <c r="R203" s="5324"/>
      <c r="S203" s="5324"/>
      <c r="T203" s="5324"/>
      <c r="U203" s="5324"/>
      <c r="V203" s="5324"/>
      <c r="W203" s="5324"/>
      <c r="X203" s="5324"/>
      <c r="Y203" s="5324"/>
      <c r="Z203" s="5324"/>
      <c r="AA203" s="5324"/>
      <c r="AB203" s="5324"/>
      <c r="AC203" s="5324"/>
      <c r="AD203" s="5324"/>
      <c r="AE203" s="5324"/>
      <c r="AF203" s="5324"/>
      <c r="AG203" s="5324"/>
      <c r="AH203" s="5324"/>
      <c r="AI203" s="5324"/>
      <c r="AJ203" s="5324"/>
      <c r="AK203" s="5324"/>
      <c r="AL203" s="5325"/>
    </row>
    <row r="204" spans="1:38" ht="16.2" customHeight="1" x14ac:dyDescent="0.4">
      <c r="A204" s="438"/>
      <c r="B204" s="5314"/>
      <c r="C204" s="5181"/>
      <c r="D204" s="5320"/>
      <c r="E204" s="5321"/>
      <c r="F204" s="5321"/>
      <c r="G204" s="5321"/>
      <c r="H204" s="5321"/>
      <c r="I204" s="5322"/>
      <c r="J204" s="3348"/>
      <c r="K204" s="3349"/>
      <c r="L204" s="3349"/>
      <c r="M204" s="3349"/>
      <c r="N204" s="3349"/>
      <c r="O204" s="3349"/>
      <c r="P204" s="3349"/>
      <c r="Q204" s="3349"/>
      <c r="R204" s="3349"/>
      <c r="S204" s="3349"/>
      <c r="T204" s="3349"/>
      <c r="U204" s="3349"/>
      <c r="V204" s="3349"/>
      <c r="W204" s="3349"/>
      <c r="X204" s="3349"/>
      <c r="Y204" s="3349"/>
      <c r="Z204" s="3349"/>
      <c r="AA204" s="3349"/>
      <c r="AB204" s="3349"/>
      <c r="AC204" s="3349"/>
      <c r="AD204" s="3349"/>
      <c r="AE204" s="3349"/>
      <c r="AF204" s="3349"/>
      <c r="AG204" s="3349"/>
      <c r="AH204" s="3349"/>
      <c r="AI204" s="3349"/>
      <c r="AJ204" s="3349"/>
      <c r="AK204" s="3349"/>
      <c r="AL204" s="3350"/>
    </row>
    <row r="205" spans="1:38" ht="18.75" customHeight="1" x14ac:dyDescent="0.4">
      <c r="A205" s="438"/>
      <c r="B205" s="5314"/>
      <c r="C205" s="5181">
        <v>3130</v>
      </c>
      <c r="D205" s="5326" t="str">
        <f>VLOOKUP(C205,DataLabels,HLOOKUP($BA$1,Type,2,FALSE))</f>
        <v>Manufacturer's Bulletins Applicable to this Submission</v>
      </c>
      <c r="E205" s="5327"/>
      <c r="F205" s="5327"/>
      <c r="G205" s="5327"/>
      <c r="H205" s="5327"/>
      <c r="I205" s="5328"/>
      <c r="J205" s="3345"/>
      <c r="K205" s="3346"/>
      <c r="L205" s="3346"/>
      <c r="M205" s="3346"/>
      <c r="N205" s="3346"/>
      <c r="O205" s="3346"/>
      <c r="P205" s="3346"/>
      <c r="Q205" s="3346"/>
      <c r="R205" s="3346"/>
      <c r="S205" s="3346"/>
      <c r="T205" s="3346"/>
      <c r="U205" s="3346"/>
      <c r="V205" s="3346"/>
      <c r="W205" s="3346"/>
      <c r="X205" s="3346"/>
      <c r="Y205" s="3346"/>
      <c r="Z205" s="3346"/>
      <c r="AA205" s="3346"/>
      <c r="AB205" s="3346"/>
      <c r="AC205" s="3346"/>
      <c r="AD205" s="3346"/>
      <c r="AE205" s="3346"/>
      <c r="AF205" s="3346"/>
      <c r="AG205" s="3346"/>
      <c r="AH205" s="3346"/>
      <c r="AI205" s="3346"/>
      <c r="AJ205" s="3346"/>
      <c r="AK205" s="3346"/>
      <c r="AL205" s="3347"/>
    </row>
    <row r="206" spans="1:38" ht="18.75" customHeight="1" thickBot="1" x14ac:dyDescent="0.45">
      <c r="A206" s="438"/>
      <c r="B206" s="5315"/>
      <c r="C206" s="5159"/>
      <c r="D206" s="5329"/>
      <c r="E206" s="5330"/>
      <c r="F206" s="5330"/>
      <c r="G206" s="5330"/>
      <c r="H206" s="5330"/>
      <c r="I206" s="5331"/>
      <c r="J206" s="3351"/>
      <c r="K206" s="3352"/>
      <c r="L206" s="3352"/>
      <c r="M206" s="3352"/>
      <c r="N206" s="3352"/>
      <c r="O206" s="3352"/>
      <c r="P206" s="3352"/>
      <c r="Q206" s="3352"/>
      <c r="R206" s="3352"/>
      <c r="S206" s="3352"/>
      <c r="T206" s="3352"/>
      <c r="U206" s="3352"/>
      <c r="V206" s="3352"/>
      <c r="W206" s="3352"/>
      <c r="X206" s="3352"/>
      <c r="Y206" s="3352"/>
      <c r="Z206" s="3352"/>
      <c r="AA206" s="3352"/>
      <c r="AB206" s="3352"/>
      <c r="AC206" s="3352"/>
      <c r="AD206" s="3352"/>
      <c r="AE206" s="3352"/>
      <c r="AF206" s="3352"/>
      <c r="AG206" s="3352"/>
      <c r="AH206" s="3352"/>
      <c r="AI206" s="3352"/>
      <c r="AJ206" s="3352"/>
      <c r="AK206" s="3352"/>
      <c r="AL206" s="3353"/>
    </row>
    <row r="207" spans="1:38" ht="18.75" customHeight="1" thickBot="1" x14ac:dyDescent="0.45">
      <c r="A207" s="438"/>
      <c r="B207" s="469"/>
      <c r="C207" s="463"/>
      <c r="D207" s="458"/>
      <c r="E207" s="458"/>
      <c r="F207" s="458"/>
      <c r="G207" s="458"/>
      <c r="H207" s="458"/>
      <c r="I207" s="458"/>
      <c r="J207" s="470"/>
      <c r="K207" s="470"/>
      <c r="L207" s="470"/>
      <c r="M207" s="470"/>
      <c r="N207" s="470"/>
      <c r="O207" s="470"/>
      <c r="P207" s="470"/>
      <c r="Q207" s="470"/>
      <c r="R207" s="470"/>
      <c r="S207" s="470"/>
      <c r="T207" s="470"/>
      <c r="U207" s="470"/>
      <c r="V207" s="470"/>
      <c r="W207" s="470"/>
      <c r="X207" s="470"/>
      <c r="Y207" s="470"/>
      <c r="Z207" s="470"/>
      <c r="AA207" s="470"/>
      <c r="AB207" s="470"/>
      <c r="AC207" s="470"/>
      <c r="AD207" s="470"/>
      <c r="AE207" s="470"/>
      <c r="AF207" s="470"/>
      <c r="AG207" s="470"/>
      <c r="AH207" s="470"/>
      <c r="AI207" s="470"/>
      <c r="AJ207" s="470"/>
      <c r="AK207" s="470"/>
      <c r="AL207" s="470"/>
    </row>
    <row r="208" spans="1:38" ht="21" customHeight="1" x14ac:dyDescent="0.4">
      <c r="A208" s="438"/>
      <c r="B208" s="3393" t="s">
        <v>129</v>
      </c>
      <c r="C208" s="5287" t="s">
        <v>130</v>
      </c>
      <c r="D208" s="5288"/>
      <c r="E208" s="5288"/>
      <c r="F208" s="5288"/>
      <c r="G208" s="5288"/>
      <c r="H208" s="5288"/>
      <c r="I208" s="5288"/>
      <c r="J208" s="5288"/>
      <c r="K208" s="5288"/>
      <c r="L208" s="5288"/>
      <c r="M208" s="5288"/>
      <c r="N208" s="5288"/>
      <c r="O208" s="5288"/>
      <c r="P208" s="5288"/>
      <c r="Q208" s="5288"/>
      <c r="R208" s="5288"/>
      <c r="S208" s="5288"/>
      <c r="T208" s="5288"/>
      <c r="U208" s="5288"/>
      <c r="V208" s="5288"/>
      <c r="W208" s="5288"/>
      <c r="X208" s="5288"/>
      <c r="Y208" s="5288"/>
      <c r="Z208" s="5288"/>
      <c r="AA208" s="5288"/>
      <c r="AB208" s="5288"/>
      <c r="AC208" s="5288"/>
      <c r="AD208" s="5288"/>
      <c r="AE208" s="5288"/>
      <c r="AF208" s="5288"/>
      <c r="AG208" s="5288"/>
      <c r="AH208" s="5288"/>
      <c r="AI208" s="5288"/>
      <c r="AJ208" s="5288"/>
      <c r="AK208" s="5288"/>
      <c r="AL208" s="5289"/>
    </row>
    <row r="209" spans="1:38" ht="16.2" customHeight="1" x14ac:dyDescent="0.4">
      <c r="A209" s="438"/>
      <c r="B209" s="3394"/>
      <c r="C209" s="5290">
        <v>4000</v>
      </c>
      <c r="D209" s="5293"/>
      <c r="E209" s="5294"/>
      <c r="F209" s="5294"/>
      <c r="G209" s="5294"/>
      <c r="H209" s="5294"/>
      <c r="I209" s="5294"/>
      <c r="J209" s="5295"/>
      <c r="K209" s="5295"/>
      <c r="L209" s="5295"/>
      <c r="M209" s="5295"/>
      <c r="N209" s="5295"/>
      <c r="O209" s="5295"/>
      <c r="P209" s="5295"/>
      <c r="Q209" s="5295"/>
      <c r="R209" s="5295"/>
      <c r="S209" s="5295"/>
      <c r="T209" s="5295"/>
      <c r="U209" s="5295"/>
      <c r="V209" s="5295"/>
      <c r="W209" s="5295"/>
      <c r="X209" s="5295"/>
      <c r="Y209" s="5295"/>
      <c r="Z209" s="5295"/>
      <c r="AA209" s="5295"/>
      <c r="AB209" s="5295"/>
      <c r="AC209" s="5295"/>
      <c r="AD209" s="5295"/>
      <c r="AE209" s="5295"/>
      <c r="AF209" s="5295"/>
      <c r="AG209" s="5295"/>
      <c r="AH209" s="5295"/>
      <c r="AI209" s="5295"/>
      <c r="AJ209" s="5295"/>
      <c r="AK209" s="5295"/>
      <c r="AL209" s="5296"/>
    </row>
    <row r="210" spans="1:38" ht="16.2" customHeight="1" x14ac:dyDescent="0.4">
      <c r="A210" s="438"/>
      <c r="B210" s="3394"/>
      <c r="C210" s="5291"/>
      <c r="D210" s="5297"/>
      <c r="E210" s="5298"/>
      <c r="F210" s="5298"/>
      <c r="G210" s="5298"/>
      <c r="H210" s="5298"/>
      <c r="I210" s="5298"/>
      <c r="J210" s="5299"/>
      <c r="K210" s="5299"/>
      <c r="L210" s="5299"/>
      <c r="M210" s="5299"/>
      <c r="N210" s="5299"/>
      <c r="O210" s="5299"/>
      <c r="P210" s="5299"/>
      <c r="Q210" s="5299"/>
      <c r="R210" s="5299"/>
      <c r="S210" s="5299"/>
      <c r="T210" s="5299"/>
      <c r="U210" s="5299"/>
      <c r="V210" s="5299"/>
      <c r="W210" s="5299"/>
      <c r="X210" s="5299"/>
      <c r="Y210" s="5299"/>
      <c r="Z210" s="5299"/>
      <c r="AA210" s="5299"/>
      <c r="AB210" s="5299"/>
      <c r="AC210" s="5299"/>
      <c r="AD210" s="5299"/>
      <c r="AE210" s="5299"/>
      <c r="AF210" s="5299"/>
      <c r="AG210" s="5299"/>
      <c r="AH210" s="5299"/>
      <c r="AI210" s="5299"/>
      <c r="AJ210" s="5299"/>
      <c r="AK210" s="5299"/>
      <c r="AL210" s="5300"/>
    </row>
    <row r="211" spans="1:38" ht="19.5" customHeight="1" x14ac:dyDescent="0.4">
      <c r="A211" s="438"/>
      <c r="B211" s="3394"/>
      <c r="C211" s="5291"/>
      <c r="D211" s="5301"/>
      <c r="E211" s="5299"/>
      <c r="F211" s="5299"/>
      <c r="G211" s="5299"/>
      <c r="H211" s="5299"/>
      <c r="I211" s="5299"/>
      <c r="J211" s="5299"/>
      <c r="K211" s="5299"/>
      <c r="L211" s="5299"/>
      <c r="M211" s="5299"/>
      <c r="N211" s="5299"/>
      <c r="O211" s="5299"/>
      <c r="P211" s="5299"/>
      <c r="Q211" s="5299"/>
      <c r="R211" s="5299"/>
      <c r="S211" s="5299"/>
      <c r="T211" s="5299"/>
      <c r="U211" s="5299"/>
      <c r="V211" s="5299"/>
      <c r="W211" s="5299"/>
      <c r="X211" s="5299"/>
      <c r="Y211" s="5299"/>
      <c r="Z211" s="5299"/>
      <c r="AA211" s="5299"/>
      <c r="AB211" s="5299"/>
      <c r="AC211" s="5299"/>
      <c r="AD211" s="5299"/>
      <c r="AE211" s="5299"/>
      <c r="AF211" s="5299"/>
      <c r="AG211" s="5299"/>
      <c r="AH211" s="5299"/>
      <c r="AI211" s="5299"/>
      <c r="AJ211" s="5299"/>
      <c r="AK211" s="5299"/>
      <c r="AL211" s="5300"/>
    </row>
    <row r="212" spans="1:38" ht="21" customHeight="1" x14ac:dyDescent="0.4">
      <c r="A212" s="438"/>
      <c r="B212" s="3394"/>
      <c r="C212" s="5291"/>
      <c r="D212" s="5301"/>
      <c r="E212" s="5299"/>
      <c r="F212" s="5299"/>
      <c r="G212" s="5299"/>
      <c r="H212" s="5299"/>
      <c r="I212" s="5299"/>
      <c r="J212" s="5299"/>
      <c r="K212" s="5299"/>
      <c r="L212" s="5299"/>
      <c r="M212" s="5299"/>
      <c r="N212" s="5299"/>
      <c r="O212" s="5299"/>
      <c r="P212" s="5299"/>
      <c r="Q212" s="5299"/>
      <c r="R212" s="5299"/>
      <c r="S212" s="5299"/>
      <c r="T212" s="5299"/>
      <c r="U212" s="5299"/>
      <c r="V212" s="5299"/>
      <c r="W212" s="5299"/>
      <c r="X212" s="5299"/>
      <c r="Y212" s="5299"/>
      <c r="Z212" s="5299"/>
      <c r="AA212" s="5299"/>
      <c r="AB212" s="5299"/>
      <c r="AC212" s="5299"/>
      <c r="AD212" s="5299"/>
      <c r="AE212" s="5299"/>
      <c r="AF212" s="5299"/>
      <c r="AG212" s="5299"/>
      <c r="AH212" s="5299"/>
      <c r="AI212" s="5299"/>
      <c r="AJ212" s="5299"/>
      <c r="AK212" s="5299"/>
      <c r="AL212" s="5300"/>
    </row>
    <row r="213" spans="1:38" ht="16.2" customHeight="1" x14ac:dyDescent="0.4">
      <c r="A213" s="438"/>
      <c r="B213" s="3394"/>
      <c r="C213" s="5291"/>
      <c r="D213" s="5301"/>
      <c r="E213" s="5299"/>
      <c r="F213" s="5299"/>
      <c r="G213" s="5299"/>
      <c r="H213" s="5299"/>
      <c r="I213" s="5299"/>
      <c r="J213" s="5299"/>
      <c r="K213" s="5299"/>
      <c r="L213" s="5299"/>
      <c r="M213" s="5299"/>
      <c r="N213" s="5299"/>
      <c r="O213" s="5299"/>
      <c r="P213" s="5299"/>
      <c r="Q213" s="5299"/>
      <c r="R213" s="5299"/>
      <c r="S213" s="5299"/>
      <c r="T213" s="5299"/>
      <c r="U213" s="5299"/>
      <c r="V213" s="5299"/>
      <c r="W213" s="5299"/>
      <c r="X213" s="5299"/>
      <c r="Y213" s="5299"/>
      <c r="Z213" s="5299"/>
      <c r="AA213" s="5299"/>
      <c r="AB213" s="5299"/>
      <c r="AC213" s="5299"/>
      <c r="AD213" s="5299"/>
      <c r="AE213" s="5299"/>
      <c r="AF213" s="5299"/>
      <c r="AG213" s="5299"/>
      <c r="AH213" s="5299"/>
      <c r="AI213" s="5299"/>
      <c r="AJ213" s="5299"/>
      <c r="AK213" s="5299"/>
      <c r="AL213" s="5300"/>
    </row>
    <row r="214" spans="1:38" ht="16.2" customHeight="1" x14ac:dyDescent="0.4">
      <c r="A214" s="438"/>
      <c r="B214" s="3394"/>
      <c r="C214" s="5291"/>
      <c r="D214" s="5301"/>
      <c r="E214" s="5299"/>
      <c r="F214" s="5299"/>
      <c r="G214" s="5299"/>
      <c r="H214" s="5299"/>
      <c r="I214" s="5299"/>
      <c r="J214" s="5299"/>
      <c r="K214" s="5299"/>
      <c r="L214" s="5299"/>
      <c r="M214" s="5299"/>
      <c r="N214" s="5299"/>
      <c r="O214" s="5299"/>
      <c r="P214" s="5299"/>
      <c r="Q214" s="5299"/>
      <c r="R214" s="5299"/>
      <c r="S214" s="5299"/>
      <c r="T214" s="5299"/>
      <c r="U214" s="5299"/>
      <c r="V214" s="5299"/>
      <c r="W214" s="5299"/>
      <c r="X214" s="5299"/>
      <c r="Y214" s="5299"/>
      <c r="Z214" s="5299"/>
      <c r="AA214" s="5299"/>
      <c r="AB214" s="5299"/>
      <c r="AC214" s="5299"/>
      <c r="AD214" s="5299"/>
      <c r="AE214" s="5299"/>
      <c r="AF214" s="5299"/>
      <c r="AG214" s="5299"/>
      <c r="AH214" s="5299"/>
      <c r="AI214" s="5299"/>
      <c r="AJ214" s="5299"/>
      <c r="AK214" s="5299"/>
      <c r="AL214" s="5300"/>
    </row>
    <row r="215" spans="1:38" ht="16.2" customHeight="1" x14ac:dyDescent="0.4">
      <c r="B215" s="3394"/>
      <c r="C215" s="5291"/>
      <c r="D215" s="5301"/>
      <c r="E215" s="5299"/>
      <c r="F215" s="5299"/>
      <c r="G215" s="5299"/>
      <c r="H215" s="5299"/>
      <c r="I215" s="5299"/>
      <c r="J215" s="5299"/>
      <c r="K215" s="5299"/>
      <c r="L215" s="5299"/>
      <c r="M215" s="5299"/>
      <c r="N215" s="5299"/>
      <c r="O215" s="5299"/>
      <c r="P215" s="5299"/>
      <c r="Q215" s="5299"/>
      <c r="R215" s="5299"/>
      <c r="S215" s="5299"/>
      <c r="T215" s="5299"/>
      <c r="U215" s="5299"/>
      <c r="V215" s="5299"/>
      <c r="W215" s="5299"/>
      <c r="X215" s="5299"/>
      <c r="Y215" s="5299"/>
      <c r="Z215" s="5299"/>
      <c r="AA215" s="5299"/>
      <c r="AB215" s="5299"/>
      <c r="AC215" s="5299"/>
      <c r="AD215" s="5299"/>
      <c r="AE215" s="5299"/>
      <c r="AF215" s="5299"/>
      <c r="AG215" s="5299"/>
      <c r="AH215" s="5299"/>
      <c r="AI215" s="5299"/>
      <c r="AJ215" s="5299"/>
      <c r="AK215" s="5299"/>
      <c r="AL215" s="5300"/>
    </row>
    <row r="216" spans="1:38" ht="16.2" customHeight="1" x14ac:dyDescent="0.4">
      <c r="B216" s="3394"/>
      <c r="C216" s="5291"/>
      <c r="D216" s="5301"/>
      <c r="E216" s="5299"/>
      <c r="F216" s="5299"/>
      <c r="G216" s="5299"/>
      <c r="H216" s="5299"/>
      <c r="I216" s="5299"/>
      <c r="J216" s="5299"/>
      <c r="K216" s="5299"/>
      <c r="L216" s="5299"/>
      <c r="M216" s="5299"/>
      <c r="N216" s="5299"/>
      <c r="O216" s="5299"/>
      <c r="P216" s="5299"/>
      <c r="Q216" s="5299"/>
      <c r="R216" s="5299"/>
      <c r="S216" s="5299"/>
      <c r="T216" s="5299"/>
      <c r="U216" s="5299"/>
      <c r="V216" s="5299"/>
      <c r="W216" s="5299"/>
      <c r="X216" s="5299"/>
      <c r="Y216" s="5299"/>
      <c r="Z216" s="5299"/>
      <c r="AA216" s="5299"/>
      <c r="AB216" s="5299"/>
      <c r="AC216" s="5299"/>
      <c r="AD216" s="5299"/>
      <c r="AE216" s="5299"/>
      <c r="AF216" s="5299"/>
      <c r="AG216" s="5299"/>
      <c r="AH216" s="5299"/>
      <c r="AI216" s="5299"/>
      <c r="AJ216" s="5299"/>
      <c r="AK216" s="5299"/>
      <c r="AL216" s="5300"/>
    </row>
    <row r="217" spans="1:38" ht="16.2" customHeight="1" x14ac:dyDescent="0.4">
      <c r="B217" s="3394"/>
      <c r="C217" s="5291"/>
      <c r="D217" s="5301"/>
      <c r="E217" s="5299"/>
      <c r="F217" s="5299"/>
      <c r="G217" s="5299"/>
      <c r="H217" s="5299"/>
      <c r="I217" s="5299"/>
      <c r="J217" s="5299"/>
      <c r="K217" s="5299"/>
      <c r="L217" s="5299"/>
      <c r="M217" s="5299"/>
      <c r="N217" s="5299"/>
      <c r="O217" s="5299"/>
      <c r="P217" s="5299"/>
      <c r="Q217" s="5299"/>
      <c r="R217" s="5299"/>
      <c r="S217" s="5299"/>
      <c r="T217" s="5299"/>
      <c r="U217" s="5299"/>
      <c r="V217" s="5299"/>
      <c r="W217" s="5299"/>
      <c r="X217" s="5299"/>
      <c r="Y217" s="5299"/>
      <c r="Z217" s="5299"/>
      <c r="AA217" s="5299"/>
      <c r="AB217" s="5299"/>
      <c r="AC217" s="5299"/>
      <c r="AD217" s="5299"/>
      <c r="AE217" s="5299"/>
      <c r="AF217" s="5299"/>
      <c r="AG217" s="5299"/>
      <c r="AH217" s="5299"/>
      <c r="AI217" s="5299"/>
      <c r="AJ217" s="5299"/>
      <c r="AK217" s="5299"/>
      <c r="AL217" s="5300"/>
    </row>
    <row r="218" spans="1:38" ht="16.2" customHeight="1" x14ac:dyDescent="0.4">
      <c r="B218" s="3394"/>
      <c r="C218" s="5291"/>
      <c r="D218" s="5301"/>
      <c r="E218" s="5299"/>
      <c r="F218" s="5299"/>
      <c r="G218" s="5299"/>
      <c r="H218" s="5299"/>
      <c r="I218" s="5299"/>
      <c r="J218" s="5299"/>
      <c r="K218" s="5299"/>
      <c r="L218" s="5299"/>
      <c r="M218" s="5299"/>
      <c r="N218" s="5299"/>
      <c r="O218" s="5299"/>
      <c r="P218" s="5299"/>
      <c r="Q218" s="5299"/>
      <c r="R218" s="5299"/>
      <c r="S218" s="5299"/>
      <c r="T218" s="5299"/>
      <c r="U218" s="5299"/>
      <c r="V218" s="5299"/>
      <c r="W218" s="5299"/>
      <c r="X218" s="5299"/>
      <c r="Y218" s="5299"/>
      <c r="Z218" s="5299"/>
      <c r="AA218" s="5299"/>
      <c r="AB218" s="5299"/>
      <c r="AC218" s="5299"/>
      <c r="AD218" s="5299"/>
      <c r="AE218" s="5299"/>
      <c r="AF218" s="5299"/>
      <c r="AG218" s="5299"/>
      <c r="AH218" s="5299"/>
      <c r="AI218" s="5299"/>
      <c r="AJ218" s="5299"/>
      <c r="AK218" s="5299"/>
      <c r="AL218" s="5300"/>
    </row>
    <row r="219" spans="1:38" ht="16.2" customHeight="1" x14ac:dyDescent="0.4">
      <c r="B219" s="3394"/>
      <c r="C219" s="5291"/>
      <c r="D219" s="5301"/>
      <c r="E219" s="5299"/>
      <c r="F219" s="5299"/>
      <c r="G219" s="5299"/>
      <c r="H219" s="5299"/>
      <c r="I219" s="5299"/>
      <c r="J219" s="5299"/>
      <c r="K219" s="5299"/>
      <c r="L219" s="5299"/>
      <c r="M219" s="5299"/>
      <c r="N219" s="5299"/>
      <c r="O219" s="5299"/>
      <c r="P219" s="5299"/>
      <c r="Q219" s="5299"/>
      <c r="R219" s="5299"/>
      <c r="S219" s="5299"/>
      <c r="T219" s="5299"/>
      <c r="U219" s="5299"/>
      <c r="V219" s="5299"/>
      <c r="W219" s="5299"/>
      <c r="X219" s="5299"/>
      <c r="Y219" s="5299"/>
      <c r="Z219" s="5299"/>
      <c r="AA219" s="5299"/>
      <c r="AB219" s="5299"/>
      <c r="AC219" s="5299"/>
      <c r="AD219" s="5299"/>
      <c r="AE219" s="5299"/>
      <c r="AF219" s="5299"/>
      <c r="AG219" s="5299"/>
      <c r="AH219" s="5299"/>
      <c r="AI219" s="5299"/>
      <c r="AJ219" s="5299"/>
      <c r="AK219" s="5299"/>
      <c r="AL219" s="5300"/>
    </row>
    <row r="220" spans="1:38" ht="16.2" customHeight="1" x14ac:dyDescent="0.4">
      <c r="B220" s="3394"/>
      <c r="C220" s="5291"/>
      <c r="D220" s="5301"/>
      <c r="E220" s="5299"/>
      <c r="F220" s="5299"/>
      <c r="G220" s="5299"/>
      <c r="H220" s="5299"/>
      <c r="I220" s="5299"/>
      <c r="J220" s="5299"/>
      <c r="K220" s="5299"/>
      <c r="L220" s="5299"/>
      <c r="M220" s="5299"/>
      <c r="N220" s="5299"/>
      <c r="O220" s="5299"/>
      <c r="P220" s="5299"/>
      <c r="Q220" s="5299"/>
      <c r="R220" s="5299"/>
      <c r="S220" s="5299"/>
      <c r="T220" s="5299"/>
      <c r="U220" s="5299"/>
      <c r="V220" s="5299"/>
      <c r="W220" s="5299"/>
      <c r="X220" s="5299"/>
      <c r="Y220" s="5299"/>
      <c r="Z220" s="5299"/>
      <c r="AA220" s="5299"/>
      <c r="AB220" s="5299"/>
      <c r="AC220" s="5299"/>
      <c r="AD220" s="5299"/>
      <c r="AE220" s="5299"/>
      <c r="AF220" s="5299"/>
      <c r="AG220" s="5299"/>
      <c r="AH220" s="5299"/>
      <c r="AI220" s="5299"/>
      <c r="AJ220" s="5299"/>
      <c r="AK220" s="5299"/>
      <c r="AL220" s="5300"/>
    </row>
    <row r="221" spans="1:38" ht="16.2" customHeight="1" x14ac:dyDescent="0.4">
      <c r="B221" s="3394"/>
      <c r="C221" s="5291"/>
      <c r="D221" s="5301"/>
      <c r="E221" s="5299"/>
      <c r="F221" s="5299"/>
      <c r="G221" s="5299"/>
      <c r="H221" s="5299"/>
      <c r="I221" s="5299"/>
      <c r="J221" s="5299"/>
      <c r="K221" s="5299"/>
      <c r="L221" s="5299"/>
      <c r="M221" s="5299"/>
      <c r="N221" s="5299"/>
      <c r="O221" s="5299"/>
      <c r="P221" s="5299"/>
      <c r="Q221" s="5299"/>
      <c r="R221" s="5299"/>
      <c r="S221" s="5299"/>
      <c r="T221" s="5299"/>
      <c r="U221" s="5299"/>
      <c r="V221" s="5299"/>
      <c r="W221" s="5299"/>
      <c r="X221" s="5299"/>
      <c r="Y221" s="5299"/>
      <c r="Z221" s="5299"/>
      <c r="AA221" s="5299"/>
      <c r="AB221" s="5299"/>
      <c r="AC221" s="5299"/>
      <c r="AD221" s="5299"/>
      <c r="AE221" s="5299"/>
      <c r="AF221" s="5299"/>
      <c r="AG221" s="5299"/>
      <c r="AH221" s="5299"/>
      <c r="AI221" s="5299"/>
      <c r="AJ221" s="5299"/>
      <c r="AK221" s="5299"/>
      <c r="AL221" s="5300"/>
    </row>
    <row r="222" spans="1:38" ht="16.2" customHeight="1" thickBot="1" x14ac:dyDescent="0.45">
      <c r="B222" s="3395"/>
      <c r="C222" s="5292"/>
      <c r="D222" s="5302"/>
      <c r="E222" s="5303"/>
      <c r="F222" s="5303"/>
      <c r="G222" s="5303"/>
      <c r="H222" s="5303"/>
      <c r="I222" s="5303"/>
      <c r="J222" s="5303"/>
      <c r="K222" s="5303"/>
      <c r="L222" s="5303"/>
      <c r="M222" s="5303"/>
      <c r="N222" s="5303"/>
      <c r="O222" s="5303"/>
      <c r="P222" s="5303"/>
      <c r="Q222" s="5303"/>
      <c r="R222" s="5303"/>
      <c r="S222" s="5303"/>
      <c r="T222" s="5303"/>
      <c r="U222" s="5303"/>
      <c r="V222" s="5303"/>
      <c r="W222" s="5303"/>
      <c r="X222" s="5303"/>
      <c r="Y222" s="5303"/>
      <c r="Z222" s="5303"/>
      <c r="AA222" s="5303"/>
      <c r="AB222" s="5303"/>
      <c r="AC222" s="5303"/>
      <c r="AD222" s="5303"/>
      <c r="AE222" s="5303"/>
      <c r="AF222" s="5303"/>
      <c r="AG222" s="5303"/>
      <c r="AH222" s="5303"/>
      <c r="AI222" s="5303"/>
      <c r="AJ222" s="5303"/>
      <c r="AK222" s="5303"/>
      <c r="AL222" s="5304"/>
    </row>
    <row r="223" spans="1:38" ht="16.2" customHeight="1" x14ac:dyDescent="0.4"/>
    <row r="224" spans="1:38" ht="16.2" customHeight="1" x14ac:dyDescent="0.4"/>
    <row r="225" ht="16.2" customHeight="1" x14ac:dyDescent="0.4"/>
    <row r="226" ht="16.2" customHeight="1" x14ac:dyDescent="0.4"/>
    <row r="227" ht="16.2" customHeight="1" x14ac:dyDescent="0.4"/>
    <row r="228" ht="16.2" customHeight="1" x14ac:dyDescent="0.4"/>
    <row r="229" ht="16.2" customHeight="1" x14ac:dyDescent="0.4"/>
    <row r="230" ht="16.2" customHeight="1" x14ac:dyDescent="0.4"/>
    <row r="231" ht="16.2" customHeight="1" x14ac:dyDescent="0.4"/>
    <row r="232" ht="16.2" customHeight="1" x14ac:dyDescent="0.4"/>
    <row r="233" ht="16.2" customHeight="1" x14ac:dyDescent="0.4"/>
    <row r="234" ht="16.2" customHeight="1" x14ac:dyDescent="0.4"/>
    <row r="235" ht="16.2" customHeight="1" x14ac:dyDescent="0.4"/>
    <row r="236" ht="16.2" customHeight="1" x14ac:dyDescent="0.4"/>
    <row r="237" ht="16.2" customHeight="1" x14ac:dyDescent="0.4"/>
    <row r="238" ht="16.2" customHeight="1" x14ac:dyDescent="0.4"/>
    <row r="239" ht="16.2" customHeight="1" x14ac:dyDescent="0.4"/>
    <row r="240" ht="16.2" customHeight="1" x14ac:dyDescent="0.4"/>
    <row r="241" ht="16.2" customHeight="1" x14ac:dyDescent="0.4"/>
    <row r="242" ht="16.2" customHeight="1" x14ac:dyDescent="0.4"/>
    <row r="243" ht="16.2" customHeight="1" x14ac:dyDescent="0.4"/>
    <row r="244" ht="16.2" customHeight="1" x14ac:dyDescent="0.4"/>
    <row r="245" ht="16.2" customHeight="1" x14ac:dyDescent="0.4"/>
    <row r="246" ht="16.2" customHeight="1" x14ac:dyDescent="0.4"/>
    <row r="247" ht="16.2" customHeight="1" x14ac:dyDescent="0.4"/>
    <row r="248" ht="16.2" customHeight="1" x14ac:dyDescent="0.4"/>
    <row r="249" ht="16.2" customHeight="1" x14ac:dyDescent="0.4"/>
    <row r="250" ht="16.2" customHeight="1" x14ac:dyDescent="0.4"/>
    <row r="251" ht="16.2" customHeight="1" x14ac:dyDescent="0.4"/>
    <row r="252" ht="16.2" customHeight="1" x14ac:dyDescent="0.4"/>
    <row r="253" ht="16.2" customHeight="1" x14ac:dyDescent="0.4"/>
    <row r="254" ht="16.2" customHeight="1" x14ac:dyDescent="0.4"/>
    <row r="255" ht="16.2" customHeight="1" x14ac:dyDescent="0.4"/>
    <row r="256" ht="16.2" customHeight="1" x14ac:dyDescent="0.4"/>
    <row r="257" ht="16.2" customHeight="1" x14ac:dyDescent="0.4"/>
    <row r="258" ht="16.2" customHeight="1" x14ac:dyDescent="0.4"/>
    <row r="259" ht="16.2" customHeight="1" x14ac:dyDescent="0.4"/>
    <row r="260" ht="16.2" customHeight="1" x14ac:dyDescent="0.4"/>
    <row r="261" ht="16.2" customHeight="1" x14ac:dyDescent="0.4"/>
    <row r="262" ht="16.2" customHeight="1" x14ac:dyDescent="0.4"/>
    <row r="263" ht="16.2" customHeight="1" x14ac:dyDescent="0.4"/>
    <row r="264" ht="16.2" customHeight="1" x14ac:dyDescent="0.4"/>
    <row r="265" ht="16.2" customHeight="1" x14ac:dyDescent="0.4"/>
    <row r="266" ht="16.2" customHeight="1" x14ac:dyDescent="0.4"/>
    <row r="267" ht="16.2" customHeight="1" x14ac:dyDescent="0.4"/>
    <row r="268" ht="16.2" customHeight="1" x14ac:dyDescent="0.4"/>
    <row r="269" ht="16.2" customHeight="1" x14ac:dyDescent="0.4"/>
    <row r="270" ht="16.2" customHeight="1" x14ac:dyDescent="0.4"/>
    <row r="271" ht="16.2" customHeight="1" x14ac:dyDescent="0.4"/>
    <row r="272" ht="16.2" customHeight="1" x14ac:dyDescent="0.4"/>
    <row r="273" ht="16.2" customHeight="1" x14ac:dyDescent="0.4"/>
    <row r="274" ht="16.2" customHeight="1" x14ac:dyDescent="0.4"/>
    <row r="275" ht="16.2" customHeight="1" x14ac:dyDescent="0.4"/>
    <row r="276" ht="16.2" customHeight="1" x14ac:dyDescent="0.4"/>
    <row r="277" ht="16.2" customHeight="1" x14ac:dyDescent="0.4"/>
    <row r="278" ht="16.2" customHeight="1" x14ac:dyDescent="0.4"/>
    <row r="279" ht="16.2" customHeight="1" x14ac:dyDescent="0.4"/>
    <row r="280" ht="16.2" customHeight="1" x14ac:dyDescent="0.4"/>
    <row r="281" ht="16.2" customHeight="1" x14ac:dyDescent="0.4"/>
    <row r="282" ht="16.2" customHeight="1" x14ac:dyDescent="0.4"/>
    <row r="283" ht="16.2" customHeight="1" x14ac:dyDescent="0.4"/>
    <row r="284" ht="16.2" customHeight="1" x14ac:dyDescent="0.4"/>
    <row r="285" ht="16.2" customHeight="1" x14ac:dyDescent="0.4"/>
    <row r="286" ht="16.2" customHeight="1" x14ac:dyDescent="0.4"/>
    <row r="287" ht="16.2" customHeight="1" x14ac:dyDescent="0.4"/>
    <row r="288" ht="16.2" customHeight="1" x14ac:dyDescent="0.4"/>
    <row r="289" ht="16.2" customHeight="1" x14ac:dyDescent="0.4"/>
    <row r="290" ht="16.2" customHeight="1" x14ac:dyDescent="0.4"/>
    <row r="291" ht="16.2" customHeight="1" x14ac:dyDescent="0.4"/>
    <row r="292" ht="16.2" customHeight="1" x14ac:dyDescent="0.4"/>
    <row r="293" ht="16.2" customHeight="1" x14ac:dyDescent="0.4"/>
    <row r="294" ht="16.2" customHeight="1" x14ac:dyDescent="0.4"/>
    <row r="295" ht="16.2" customHeight="1" x14ac:dyDescent="0.4"/>
    <row r="296" ht="16.2" customHeight="1" x14ac:dyDescent="0.4"/>
    <row r="297" ht="16.2" customHeight="1" x14ac:dyDescent="0.4"/>
    <row r="298" ht="16.2" customHeight="1" x14ac:dyDescent="0.4"/>
    <row r="299" ht="16.2" customHeight="1" x14ac:dyDescent="0.4"/>
    <row r="300" ht="16.2" customHeight="1" x14ac:dyDescent="0.4"/>
    <row r="301" ht="16.2" customHeight="1" x14ac:dyDescent="0.4"/>
    <row r="302" ht="16.2" customHeight="1" x14ac:dyDescent="0.4"/>
    <row r="303" ht="16.2" customHeight="1" x14ac:dyDescent="0.4"/>
    <row r="304" ht="16.2" customHeight="1" x14ac:dyDescent="0.4"/>
    <row r="305" ht="16.2" customHeight="1" x14ac:dyDescent="0.4"/>
    <row r="306" ht="16.2" customHeight="1" x14ac:dyDescent="0.4"/>
    <row r="307" ht="16.2" customHeight="1" x14ac:dyDescent="0.4"/>
    <row r="308" ht="16.2" customHeight="1" x14ac:dyDescent="0.4"/>
    <row r="309" ht="16.2" customHeight="1" x14ac:dyDescent="0.4"/>
    <row r="310" ht="16.2" customHeight="1" x14ac:dyDescent="0.4"/>
    <row r="311" ht="16.2" customHeight="1" x14ac:dyDescent="0.4"/>
    <row r="312" ht="16.2" customHeight="1" x14ac:dyDescent="0.4"/>
    <row r="313" ht="16.2" customHeight="1" x14ac:dyDescent="0.4"/>
    <row r="314" ht="16.2" customHeight="1" x14ac:dyDescent="0.4"/>
    <row r="315" ht="16.2" customHeight="1" x14ac:dyDescent="0.4"/>
    <row r="316" ht="16.2" customHeight="1" x14ac:dyDescent="0.4"/>
    <row r="317" ht="16.2" customHeight="1" x14ac:dyDescent="0.4"/>
    <row r="318" ht="16.2" customHeight="1" x14ac:dyDescent="0.4"/>
    <row r="319" ht="16.2" customHeight="1" x14ac:dyDescent="0.4"/>
    <row r="320" ht="16.2" customHeight="1" x14ac:dyDescent="0.4"/>
    <row r="321" ht="16.2" customHeight="1" x14ac:dyDescent="0.4"/>
    <row r="322" ht="16.2" customHeight="1" x14ac:dyDescent="0.4"/>
    <row r="323" ht="16.2" customHeight="1" x14ac:dyDescent="0.4"/>
    <row r="324" ht="16.2" customHeight="1" x14ac:dyDescent="0.4"/>
    <row r="325" ht="16.2" customHeight="1" x14ac:dyDescent="0.4"/>
    <row r="326" ht="16.2" customHeight="1" x14ac:dyDescent="0.4"/>
    <row r="327" ht="16.2" customHeight="1" x14ac:dyDescent="0.4"/>
    <row r="328" ht="16.2" customHeight="1" x14ac:dyDescent="0.4"/>
    <row r="329" ht="16.2" customHeight="1" x14ac:dyDescent="0.4"/>
    <row r="330" ht="16.2" customHeight="1" x14ac:dyDescent="0.4"/>
    <row r="331" ht="16.2" customHeight="1" x14ac:dyDescent="0.4"/>
    <row r="332" ht="16.2" customHeight="1" x14ac:dyDescent="0.4"/>
    <row r="333" ht="16.2" customHeight="1" x14ac:dyDescent="0.4"/>
    <row r="334" ht="16.2" customHeight="1" x14ac:dyDescent="0.4"/>
    <row r="335" ht="16.2" customHeight="1" x14ac:dyDescent="0.4"/>
    <row r="336" ht="16.2" customHeight="1" x14ac:dyDescent="0.4"/>
    <row r="337" ht="16.2" customHeight="1" x14ac:dyDescent="0.4"/>
    <row r="338" ht="16.2" customHeight="1" x14ac:dyDescent="0.4"/>
    <row r="339" ht="16.2" customHeight="1" x14ac:dyDescent="0.4"/>
    <row r="340" ht="16.2" customHeight="1" x14ac:dyDescent="0.4"/>
    <row r="341" ht="16.2" customHeight="1" x14ac:dyDescent="0.4"/>
    <row r="342" ht="16.2" customHeight="1" x14ac:dyDescent="0.4"/>
    <row r="343" ht="16.2" customHeight="1" x14ac:dyDescent="0.4"/>
    <row r="344" ht="16.2" customHeight="1" x14ac:dyDescent="0.4"/>
    <row r="345" ht="16.2" customHeight="1" x14ac:dyDescent="0.4"/>
    <row r="346" ht="16.2" customHeight="1" x14ac:dyDescent="0.4"/>
    <row r="347" ht="16.2" customHeight="1" x14ac:dyDescent="0.4"/>
    <row r="348" ht="16.2" customHeight="1" x14ac:dyDescent="0.4"/>
    <row r="349" ht="16.2" customHeight="1" x14ac:dyDescent="0.4"/>
    <row r="350" ht="16.2" customHeight="1" x14ac:dyDescent="0.4"/>
    <row r="351" ht="16.2" customHeight="1" x14ac:dyDescent="0.4"/>
    <row r="352" ht="16.2" customHeight="1" x14ac:dyDescent="0.4"/>
    <row r="353" ht="16.2" customHeight="1" x14ac:dyDescent="0.4"/>
    <row r="354" ht="16.2" customHeight="1" x14ac:dyDescent="0.4"/>
    <row r="355" ht="16.2" customHeight="1" x14ac:dyDescent="0.4"/>
    <row r="356" ht="16.2" customHeight="1" x14ac:dyDescent="0.4"/>
    <row r="357" ht="16.2" customHeight="1" x14ac:dyDescent="0.4"/>
    <row r="358" ht="16.2" customHeight="1" x14ac:dyDescent="0.4"/>
    <row r="359" ht="16.2" customHeight="1" x14ac:dyDescent="0.4"/>
    <row r="360" ht="16.2" customHeight="1" x14ac:dyDescent="0.4"/>
    <row r="361" ht="16.2" customHeight="1" x14ac:dyDescent="0.4"/>
    <row r="362" ht="16.2" customHeight="1" x14ac:dyDescent="0.4"/>
    <row r="363" ht="16.2" customHeight="1" x14ac:dyDescent="0.4"/>
    <row r="364" ht="16.2" customHeight="1" x14ac:dyDescent="0.4"/>
    <row r="365" ht="16.2" customHeight="1" x14ac:dyDescent="0.4"/>
    <row r="366" ht="16.2" customHeight="1" x14ac:dyDescent="0.4"/>
    <row r="367" ht="16.2" customHeight="1" x14ac:dyDescent="0.4"/>
    <row r="368" ht="16.2" customHeight="1" x14ac:dyDescent="0.4"/>
    <row r="369" ht="16.2" customHeight="1" x14ac:dyDescent="0.4"/>
    <row r="370" ht="16.2" customHeight="1" x14ac:dyDescent="0.4"/>
  </sheetData>
  <sheetProtection algorithmName="SHA-512" hashValue="XCtoIH3J8+HvUxWiXYr6+xM7cOT023xA2AYO4xTZRtmF5NVqQLPtP7BUrhdNn2j6yWrHPdUc6VTNZJwJubJxig==" saltValue="DvXGA75HHAi9AkJoqO9HcA==" spinCount="100000" sheet="1" objects="1" scenarios="1"/>
  <mergeCells count="614">
    <mergeCell ref="C90:C91"/>
    <mergeCell ref="D90:I91"/>
    <mergeCell ref="J90:S91"/>
    <mergeCell ref="C137:C138"/>
    <mergeCell ref="D137:I138"/>
    <mergeCell ref="U137:U138"/>
    <mergeCell ref="AC137:AK138"/>
    <mergeCell ref="AC88:AF89"/>
    <mergeCell ref="AG88:AG89"/>
    <mergeCell ref="AH88:AK89"/>
    <mergeCell ref="C88:C89"/>
    <mergeCell ref="D88:I89"/>
    <mergeCell ref="J88:N89"/>
    <mergeCell ref="O88:O89"/>
    <mergeCell ref="P88:S89"/>
    <mergeCell ref="C116:C117"/>
    <mergeCell ref="D116:I117"/>
    <mergeCell ref="U116:U117"/>
    <mergeCell ref="J116:S117"/>
    <mergeCell ref="C106:C107"/>
    <mergeCell ref="D106:I107"/>
    <mergeCell ref="U106:U107"/>
    <mergeCell ref="C123:C124"/>
    <mergeCell ref="V114:AB115"/>
    <mergeCell ref="AC78:AK79"/>
    <mergeCell ref="B129:B138"/>
    <mergeCell ref="V129:AB130"/>
    <mergeCell ref="AC129:AK130"/>
    <mergeCell ref="V131:AB132"/>
    <mergeCell ref="AC131:AK132"/>
    <mergeCell ref="V133:AB134"/>
    <mergeCell ref="AC133:AK134"/>
    <mergeCell ref="J135:S136"/>
    <mergeCell ref="U135:U136"/>
    <mergeCell ref="V135:AB136"/>
    <mergeCell ref="T137:T138"/>
    <mergeCell ref="V137:AB138"/>
    <mergeCell ref="C135:C136"/>
    <mergeCell ref="D135:I136"/>
    <mergeCell ref="AC135:AK135"/>
    <mergeCell ref="AC136:AK136"/>
    <mergeCell ref="B106:B117"/>
    <mergeCell ref="T116:T117"/>
    <mergeCell ref="D108:I109"/>
    <mergeCell ref="D110:I111"/>
    <mergeCell ref="C92:C93"/>
    <mergeCell ref="V90:AB91"/>
    <mergeCell ref="V88:AB89"/>
    <mergeCell ref="G1:L4"/>
    <mergeCell ref="B7:B20"/>
    <mergeCell ref="C7:AL8"/>
    <mergeCell ref="C9:C10"/>
    <mergeCell ref="J9:X10"/>
    <mergeCell ref="Y9:AL10"/>
    <mergeCell ref="C11:C12"/>
    <mergeCell ref="D11:I12"/>
    <mergeCell ref="V11:V12"/>
    <mergeCell ref="C19:C20"/>
    <mergeCell ref="D19:I20"/>
    <mergeCell ref="N1:Q1"/>
    <mergeCell ref="R1:T1"/>
    <mergeCell ref="R5:S5"/>
    <mergeCell ref="T5:AA5"/>
    <mergeCell ref="AB5:AC5"/>
    <mergeCell ref="AD5:AG5"/>
    <mergeCell ref="AH5:AI5"/>
    <mergeCell ref="AJ5:AL5"/>
    <mergeCell ref="D9:I9"/>
    <mergeCell ref="D10:I10"/>
    <mergeCell ref="W11:AB12"/>
    <mergeCell ref="C13:C14"/>
    <mergeCell ref="J11:T12"/>
    <mergeCell ref="C30:C31"/>
    <mergeCell ref="D30:I31"/>
    <mergeCell ref="U30:U31"/>
    <mergeCell ref="V30:AB31"/>
    <mergeCell ref="AC30:AK31"/>
    <mergeCell ref="D13:I14"/>
    <mergeCell ref="V13:V14"/>
    <mergeCell ref="W13:AB14"/>
    <mergeCell ref="AC13:AL14"/>
    <mergeCell ref="AC15:AL16"/>
    <mergeCell ref="C17:C18"/>
    <mergeCell ref="D17:I18"/>
    <mergeCell ref="J17:T18"/>
    <mergeCell ref="U17:U18"/>
    <mergeCell ref="V17:V18"/>
    <mergeCell ref="W17:AB18"/>
    <mergeCell ref="AC17:AL18"/>
    <mergeCell ref="C15:C16"/>
    <mergeCell ref="D15:I16"/>
    <mergeCell ref="J15:T16"/>
    <mergeCell ref="U15:U16"/>
    <mergeCell ref="V15:V16"/>
    <mergeCell ref="W15:AB16"/>
    <mergeCell ref="T30:T31"/>
    <mergeCell ref="C34:C35"/>
    <mergeCell ref="D34:I35"/>
    <mergeCell ref="J34:S35"/>
    <mergeCell ref="T34:T35"/>
    <mergeCell ref="U34:U35"/>
    <mergeCell ref="V34:AB35"/>
    <mergeCell ref="B22:B25"/>
    <mergeCell ref="C22:AL25"/>
    <mergeCell ref="C27:AL27"/>
    <mergeCell ref="B28:B37"/>
    <mergeCell ref="C28:C29"/>
    <mergeCell ref="D28:I29"/>
    <mergeCell ref="J28:S29"/>
    <mergeCell ref="T28:T29"/>
    <mergeCell ref="U28:U29"/>
    <mergeCell ref="C32:C33"/>
    <mergeCell ref="D32:I33"/>
    <mergeCell ref="J32:S33"/>
    <mergeCell ref="T32:T33"/>
    <mergeCell ref="C36:C37"/>
    <mergeCell ref="D36:I37"/>
    <mergeCell ref="U36:U37"/>
    <mergeCell ref="V28:AB29"/>
    <mergeCell ref="AC28:AK29"/>
    <mergeCell ref="C41:C42"/>
    <mergeCell ref="D41:I42"/>
    <mergeCell ref="J41:S42"/>
    <mergeCell ref="T41:T42"/>
    <mergeCell ref="U41:U42"/>
    <mergeCell ref="V41:AB42"/>
    <mergeCell ref="B39:B48"/>
    <mergeCell ref="C39:C40"/>
    <mergeCell ref="D39:I40"/>
    <mergeCell ref="J39:S40"/>
    <mergeCell ref="T39:T40"/>
    <mergeCell ref="U39:U40"/>
    <mergeCell ref="C43:C44"/>
    <mergeCell ref="D43:I44"/>
    <mergeCell ref="D47:I48"/>
    <mergeCell ref="C47:C48"/>
    <mergeCell ref="T47:T48"/>
    <mergeCell ref="U47:U48"/>
    <mergeCell ref="V47:AB48"/>
    <mergeCell ref="C45:C46"/>
    <mergeCell ref="D45:I46"/>
    <mergeCell ref="U45:U46"/>
    <mergeCell ref="V45:AB46"/>
    <mergeCell ref="B50:B59"/>
    <mergeCell ref="C50:C51"/>
    <mergeCell ref="D50:I51"/>
    <mergeCell ref="J50:S51"/>
    <mergeCell ref="T50:T51"/>
    <mergeCell ref="U50:U51"/>
    <mergeCell ref="V50:AB51"/>
    <mergeCell ref="AC50:AK51"/>
    <mergeCell ref="D56:I57"/>
    <mergeCell ref="J56:S57"/>
    <mergeCell ref="T56:T57"/>
    <mergeCell ref="U54:U55"/>
    <mergeCell ref="V54:AB55"/>
    <mergeCell ref="AC54:AK55"/>
    <mergeCell ref="C52:C53"/>
    <mergeCell ref="D52:I53"/>
    <mergeCell ref="J52:S53"/>
    <mergeCell ref="T52:T53"/>
    <mergeCell ref="U52:U53"/>
    <mergeCell ref="V52:AB53"/>
    <mergeCell ref="AC52:AK53"/>
    <mergeCell ref="B61:B62"/>
    <mergeCell ref="C61:C62"/>
    <mergeCell ref="D61:I62"/>
    <mergeCell ref="J61:S62"/>
    <mergeCell ref="T61:T62"/>
    <mergeCell ref="U61:U62"/>
    <mergeCell ref="V61:AB62"/>
    <mergeCell ref="AC61:AK62"/>
    <mergeCell ref="AL61:AL62"/>
    <mergeCell ref="C66:C67"/>
    <mergeCell ref="D66:I67"/>
    <mergeCell ref="U66:U67"/>
    <mergeCell ref="V66:AB67"/>
    <mergeCell ref="AC66:AK67"/>
    <mergeCell ref="AL66:AL67"/>
    <mergeCell ref="B64:B69"/>
    <mergeCell ref="C64:C65"/>
    <mergeCell ref="D64:I65"/>
    <mergeCell ref="U64:U65"/>
    <mergeCell ref="V64:AB65"/>
    <mergeCell ref="C68:C69"/>
    <mergeCell ref="D68:I69"/>
    <mergeCell ref="J66:S67"/>
    <mergeCell ref="T66:T67"/>
    <mergeCell ref="T68:T69"/>
    <mergeCell ref="AL68:AL69"/>
    <mergeCell ref="U68:U69"/>
    <mergeCell ref="V68:AB69"/>
    <mergeCell ref="AC68:AK69"/>
    <mergeCell ref="J68:S69"/>
    <mergeCell ref="B71:B76"/>
    <mergeCell ref="C71:C72"/>
    <mergeCell ref="D71:I72"/>
    <mergeCell ref="U71:U72"/>
    <mergeCell ref="V71:AB72"/>
    <mergeCell ref="T71:T72"/>
    <mergeCell ref="AC71:AK72"/>
    <mergeCell ref="AL71:AL72"/>
    <mergeCell ref="AL73:AL74"/>
    <mergeCell ref="AL75:AL76"/>
    <mergeCell ref="C73:C74"/>
    <mergeCell ref="D73:I74"/>
    <mergeCell ref="J73:S74"/>
    <mergeCell ref="T73:T74"/>
    <mergeCell ref="U73:U74"/>
    <mergeCell ref="V73:AB74"/>
    <mergeCell ref="AC73:AK74"/>
    <mergeCell ref="C75:C76"/>
    <mergeCell ref="D75:I76"/>
    <mergeCell ref="J75:S76"/>
    <mergeCell ref="T75:T76"/>
    <mergeCell ref="U75:U76"/>
    <mergeCell ref="V75:AB76"/>
    <mergeCell ref="AC75:AK76"/>
    <mergeCell ref="V78:AB79"/>
    <mergeCell ref="J78:S79"/>
    <mergeCell ref="C85:C86"/>
    <mergeCell ref="D85:I86"/>
    <mergeCell ref="J85:S86"/>
    <mergeCell ref="T85:T86"/>
    <mergeCell ref="U85:U86"/>
    <mergeCell ref="V85:AB86"/>
    <mergeCell ref="C83:C84"/>
    <mergeCell ref="D83:I84"/>
    <mergeCell ref="T78:T79"/>
    <mergeCell ref="C81:C82"/>
    <mergeCell ref="D81:I82"/>
    <mergeCell ref="U81:U82"/>
    <mergeCell ref="V81:AB82"/>
    <mergeCell ref="T83:T84"/>
    <mergeCell ref="T81:T82"/>
    <mergeCell ref="J81:S82"/>
    <mergeCell ref="J83:S84"/>
    <mergeCell ref="T90:T91"/>
    <mergeCell ref="B78:B79"/>
    <mergeCell ref="C78:C79"/>
    <mergeCell ref="D78:I79"/>
    <mergeCell ref="B81:B86"/>
    <mergeCell ref="B99:B104"/>
    <mergeCell ref="C99:C100"/>
    <mergeCell ref="D99:I100"/>
    <mergeCell ref="U78:U79"/>
    <mergeCell ref="C103:C104"/>
    <mergeCell ref="D103:I104"/>
    <mergeCell ref="U103:U104"/>
    <mergeCell ref="C96:C97"/>
    <mergeCell ref="D96:I97"/>
    <mergeCell ref="U96:U97"/>
    <mergeCell ref="B88:B97"/>
    <mergeCell ref="C101:C102"/>
    <mergeCell ref="D101:I102"/>
    <mergeCell ref="J101:S102"/>
    <mergeCell ref="T101:T102"/>
    <mergeCell ref="U101:U102"/>
    <mergeCell ref="C94:C95"/>
    <mergeCell ref="D94:I95"/>
    <mergeCell ref="U94:U95"/>
    <mergeCell ref="J114:S115"/>
    <mergeCell ref="B119:B124"/>
    <mergeCell ref="C119:C120"/>
    <mergeCell ref="D119:I120"/>
    <mergeCell ref="J119:S120"/>
    <mergeCell ref="T119:T120"/>
    <mergeCell ref="U119:U120"/>
    <mergeCell ref="U123:U124"/>
    <mergeCell ref="D92:I93"/>
    <mergeCell ref="C114:C115"/>
    <mergeCell ref="D114:I115"/>
    <mergeCell ref="U114:U115"/>
    <mergeCell ref="C112:C113"/>
    <mergeCell ref="D112:I113"/>
    <mergeCell ref="J96:S97"/>
    <mergeCell ref="C108:C109"/>
    <mergeCell ref="U99:U100"/>
    <mergeCell ref="J111:S111"/>
    <mergeCell ref="J108:S108"/>
    <mergeCell ref="U110:U111"/>
    <mergeCell ref="J109:S109"/>
    <mergeCell ref="C110:C111"/>
    <mergeCell ref="J106:S107"/>
    <mergeCell ref="J112:S113"/>
    <mergeCell ref="C133:C134"/>
    <mergeCell ref="D133:I134"/>
    <mergeCell ref="J133:S134"/>
    <mergeCell ref="U133:U134"/>
    <mergeCell ref="B126:B127"/>
    <mergeCell ref="C126:C127"/>
    <mergeCell ref="D126:I127"/>
    <mergeCell ref="J126:S127"/>
    <mergeCell ref="T126:T127"/>
    <mergeCell ref="U126:U127"/>
    <mergeCell ref="AL121:AL122"/>
    <mergeCell ref="C129:C130"/>
    <mergeCell ref="D129:I130"/>
    <mergeCell ref="J129:S130"/>
    <mergeCell ref="U129:U130"/>
    <mergeCell ref="C131:C132"/>
    <mergeCell ref="D131:G132"/>
    <mergeCell ref="H131:I131"/>
    <mergeCell ref="J131:S131"/>
    <mergeCell ref="U131:U132"/>
    <mergeCell ref="H132:I132"/>
    <mergeCell ref="J132:S132"/>
    <mergeCell ref="C121:C122"/>
    <mergeCell ref="D121:I122"/>
    <mergeCell ref="J121:S122"/>
    <mergeCell ref="T121:T122"/>
    <mergeCell ref="U121:U122"/>
    <mergeCell ref="AC123:AK124"/>
    <mergeCell ref="T123:T124"/>
    <mergeCell ref="V123:AB124"/>
    <mergeCell ref="J123:S124"/>
    <mergeCell ref="D123:I124"/>
    <mergeCell ref="B144:B152"/>
    <mergeCell ref="C144:AL145"/>
    <mergeCell ref="AC148:AL148"/>
    <mergeCell ref="D149:I149"/>
    <mergeCell ref="K149:T149"/>
    <mergeCell ref="V151:AB152"/>
    <mergeCell ref="V147:AA147"/>
    <mergeCell ref="AC147:AL147"/>
    <mergeCell ref="B140:B142"/>
    <mergeCell ref="C140:AL142"/>
    <mergeCell ref="C157:C164"/>
    <mergeCell ref="C151:C152"/>
    <mergeCell ref="D151:M151"/>
    <mergeCell ref="N151:T151"/>
    <mergeCell ref="U151:U152"/>
    <mergeCell ref="D152:T152"/>
    <mergeCell ref="C147:C150"/>
    <mergeCell ref="D147:I147"/>
    <mergeCell ref="K147:T147"/>
    <mergeCell ref="U147:U150"/>
    <mergeCell ref="D148:I148"/>
    <mergeCell ref="K148:T148"/>
    <mergeCell ref="D150:I150"/>
    <mergeCell ref="K150:T150"/>
    <mergeCell ref="D157:I157"/>
    <mergeCell ref="K157:T157"/>
    <mergeCell ref="D160:I160"/>
    <mergeCell ref="D161:I161"/>
    <mergeCell ref="K161:T161"/>
    <mergeCell ref="D159:I159"/>
    <mergeCell ref="K159:T159"/>
    <mergeCell ref="V157:AA157"/>
    <mergeCell ref="D158:I158"/>
    <mergeCell ref="K158:T158"/>
    <mergeCell ref="AC157:AL157"/>
    <mergeCell ref="D163:I163"/>
    <mergeCell ref="V163:AA163"/>
    <mergeCell ref="AC162:AL162"/>
    <mergeCell ref="AC164:AL164"/>
    <mergeCell ref="D162:I162"/>
    <mergeCell ref="D164:I164"/>
    <mergeCell ref="V170:Y171"/>
    <mergeCell ref="AB170:AB171"/>
    <mergeCell ref="AC170:AF171"/>
    <mergeCell ref="AG170:AL171"/>
    <mergeCell ref="B166:B173"/>
    <mergeCell ref="C166:C167"/>
    <mergeCell ref="D166:I167"/>
    <mergeCell ref="J166:M167"/>
    <mergeCell ref="N166:T167"/>
    <mergeCell ref="U166:U167"/>
    <mergeCell ref="C172:C173"/>
    <mergeCell ref="D172:I173"/>
    <mergeCell ref="J172:AL173"/>
    <mergeCell ref="AB168:AB169"/>
    <mergeCell ref="AC168:AF169"/>
    <mergeCell ref="AG168:AL169"/>
    <mergeCell ref="Z170:Z171"/>
    <mergeCell ref="C168:C169"/>
    <mergeCell ref="D168:I169"/>
    <mergeCell ref="J168:M169"/>
    <mergeCell ref="N168:T169"/>
    <mergeCell ref="AA166:AA171"/>
    <mergeCell ref="AB166:AB167"/>
    <mergeCell ref="Z168:Z169"/>
    <mergeCell ref="B154:B164"/>
    <mergeCell ref="C154:AL155"/>
    <mergeCell ref="J194:T195"/>
    <mergeCell ref="U168:U169"/>
    <mergeCell ref="C170:C171"/>
    <mergeCell ref="D170:I171"/>
    <mergeCell ref="B175:B183"/>
    <mergeCell ref="C175:AL179"/>
    <mergeCell ref="C180:C181"/>
    <mergeCell ref="D180:I181"/>
    <mergeCell ref="J180:T181"/>
    <mergeCell ref="U180:U181"/>
    <mergeCell ref="V180:AA181"/>
    <mergeCell ref="AB180:AL181"/>
    <mergeCell ref="C182:C183"/>
    <mergeCell ref="D182:M182"/>
    <mergeCell ref="N182:T182"/>
    <mergeCell ref="U182:U183"/>
    <mergeCell ref="V182:AB183"/>
    <mergeCell ref="AC182:AL183"/>
    <mergeCell ref="D183:T183"/>
    <mergeCell ref="J170:M171"/>
    <mergeCell ref="N170:T171"/>
    <mergeCell ref="U170:U171"/>
    <mergeCell ref="B185:B201"/>
    <mergeCell ref="C185:AL185"/>
    <mergeCell ref="C186:C187"/>
    <mergeCell ref="D186:I187"/>
    <mergeCell ref="U186:U187"/>
    <mergeCell ref="V186:AB187"/>
    <mergeCell ref="C188:C189"/>
    <mergeCell ref="D188:I189"/>
    <mergeCell ref="J188:T189"/>
    <mergeCell ref="U188:AL197"/>
    <mergeCell ref="C190:C191"/>
    <mergeCell ref="D190:I191"/>
    <mergeCell ref="J190:T191"/>
    <mergeCell ref="C196:C197"/>
    <mergeCell ref="AC186:AL187"/>
    <mergeCell ref="C200:C201"/>
    <mergeCell ref="D200:I201"/>
    <mergeCell ref="J200:T201"/>
    <mergeCell ref="C192:C193"/>
    <mergeCell ref="D192:I193"/>
    <mergeCell ref="J192:T193"/>
    <mergeCell ref="C194:C195"/>
    <mergeCell ref="D194:I195"/>
    <mergeCell ref="AL116:AL117"/>
    <mergeCell ref="T103:T104"/>
    <mergeCell ref="AL106:AL107"/>
    <mergeCell ref="AL110:AL111"/>
    <mergeCell ref="V166:Y167"/>
    <mergeCell ref="AC81:AK82"/>
    <mergeCell ref="V108:AB109"/>
    <mergeCell ref="AC108:AK109"/>
    <mergeCell ref="T88:T89"/>
    <mergeCell ref="U88:U89"/>
    <mergeCell ref="AC106:AK107"/>
    <mergeCell ref="AC110:AK111"/>
    <mergeCell ref="AC112:AK113"/>
    <mergeCell ref="V116:AB117"/>
    <mergeCell ref="AC116:AK117"/>
    <mergeCell ref="V103:AB104"/>
    <mergeCell ref="V106:AB107"/>
    <mergeCell ref="V119:AB120"/>
    <mergeCell ref="AC119:AK120"/>
    <mergeCell ref="T99:T100"/>
    <mergeCell ref="AG166:AL167"/>
    <mergeCell ref="AL85:AL86"/>
    <mergeCell ref="AL119:AL120"/>
    <mergeCell ref="V161:AA161"/>
    <mergeCell ref="V168:Y169"/>
    <mergeCell ref="K163:T163"/>
    <mergeCell ref="AC163:AL163"/>
    <mergeCell ref="AC158:AL158"/>
    <mergeCell ref="AC159:AL159"/>
    <mergeCell ref="AC160:AL160"/>
    <mergeCell ref="AL126:AL127"/>
    <mergeCell ref="K164:T164"/>
    <mergeCell ref="V164:AA164"/>
    <mergeCell ref="AL137:AL138"/>
    <mergeCell ref="AC166:AF167"/>
    <mergeCell ref="K162:T162"/>
    <mergeCell ref="V162:AA162"/>
    <mergeCell ref="V148:AA148"/>
    <mergeCell ref="V149:AA149"/>
    <mergeCell ref="AC149:AL149"/>
    <mergeCell ref="Z166:Z167"/>
    <mergeCell ref="V126:AB127"/>
    <mergeCell ref="AC126:AK127"/>
    <mergeCell ref="AC161:AL161"/>
    <mergeCell ref="V158:AA158"/>
    <mergeCell ref="J137:S138"/>
    <mergeCell ref="V159:AA159"/>
    <mergeCell ref="U157:U164"/>
    <mergeCell ref="B208:B222"/>
    <mergeCell ref="C208:AL208"/>
    <mergeCell ref="C209:C222"/>
    <mergeCell ref="D209:AL222"/>
    <mergeCell ref="AC151:AL152"/>
    <mergeCell ref="J186:S187"/>
    <mergeCell ref="B203:B206"/>
    <mergeCell ref="C203:C204"/>
    <mergeCell ref="D203:I204"/>
    <mergeCell ref="J203:AL204"/>
    <mergeCell ref="C205:C206"/>
    <mergeCell ref="D205:I206"/>
    <mergeCell ref="J205:AL206"/>
    <mergeCell ref="U198:U199"/>
    <mergeCell ref="V198:AA199"/>
    <mergeCell ref="AB198:AL199"/>
    <mergeCell ref="U200:U201"/>
    <mergeCell ref="V200:AA201"/>
    <mergeCell ref="AB200:AL201"/>
    <mergeCell ref="D196:I197"/>
    <mergeCell ref="J196:T197"/>
    <mergeCell ref="C198:C199"/>
    <mergeCell ref="D198:I199"/>
    <mergeCell ref="J198:T199"/>
    <mergeCell ref="T36:T37"/>
    <mergeCell ref="AC36:AK37"/>
    <mergeCell ref="J13:T14"/>
    <mergeCell ref="U13:U14"/>
    <mergeCell ref="AC64:AK65"/>
    <mergeCell ref="J19:AL19"/>
    <mergeCell ref="J20:AL20"/>
    <mergeCell ref="AC32:AK33"/>
    <mergeCell ref="AL32:AL33"/>
    <mergeCell ref="AL28:AL29"/>
    <mergeCell ref="AC34:AK35"/>
    <mergeCell ref="AL34:AL35"/>
    <mergeCell ref="V36:AB37"/>
    <mergeCell ref="AL36:AL37"/>
    <mergeCell ref="U32:U33"/>
    <mergeCell ref="AL30:AL31"/>
    <mergeCell ref="V32:AB33"/>
    <mergeCell ref="J30:S31"/>
    <mergeCell ref="AL39:AL40"/>
    <mergeCell ref="AL52:AL53"/>
    <mergeCell ref="V39:AB40"/>
    <mergeCell ref="AC39:AK40"/>
    <mergeCell ref="J45:S46"/>
    <mergeCell ref="T45:T46"/>
    <mergeCell ref="AC11:AL11"/>
    <mergeCell ref="AC12:AL12"/>
    <mergeCell ref="J43:AK44"/>
    <mergeCell ref="AL43:AL44"/>
    <mergeCell ref="AC114:AK115"/>
    <mergeCell ref="V150:AA150"/>
    <mergeCell ref="AC150:AL150"/>
    <mergeCell ref="K160:T160"/>
    <mergeCell ref="V160:AA160"/>
    <mergeCell ref="AC41:AK42"/>
    <mergeCell ref="AL41:AL42"/>
    <mergeCell ref="J64:S65"/>
    <mergeCell ref="T64:T65"/>
    <mergeCell ref="AL64:AL65"/>
    <mergeCell ref="AL54:AL55"/>
    <mergeCell ref="AL50:AL51"/>
    <mergeCell ref="V121:AB122"/>
    <mergeCell ref="AC121:AK122"/>
    <mergeCell ref="AL83:AL84"/>
    <mergeCell ref="J71:S72"/>
    <mergeCell ref="T112:T113"/>
    <mergeCell ref="T94:T95"/>
    <mergeCell ref="J94:S95"/>
    <mergeCell ref="J36:S37"/>
    <mergeCell ref="AL108:AL109"/>
    <mergeCell ref="AL94:AL95"/>
    <mergeCell ref="AL96:AL97"/>
    <mergeCell ref="T92:T93"/>
    <mergeCell ref="U92:U93"/>
    <mergeCell ref="V92:AB93"/>
    <mergeCell ref="AC92:AK93"/>
    <mergeCell ref="AL92:AL93"/>
    <mergeCell ref="V94:AB95"/>
    <mergeCell ref="T96:T97"/>
    <mergeCell ref="AC94:AK95"/>
    <mergeCell ref="AC96:AK97"/>
    <mergeCell ref="AC99:AK100"/>
    <mergeCell ref="AC103:AK104"/>
    <mergeCell ref="U108:U109"/>
    <mergeCell ref="AC101:AK102"/>
    <mergeCell ref="AL101:AL102"/>
    <mergeCell ref="V99:AB100"/>
    <mergeCell ref="V96:AB97"/>
    <mergeCell ref="V101:AB102"/>
    <mergeCell ref="T2:AL4"/>
    <mergeCell ref="O2:S2"/>
    <mergeCell ref="AL114:AL115"/>
    <mergeCell ref="U112:U113"/>
    <mergeCell ref="V112:AB113"/>
    <mergeCell ref="AL78:AL79"/>
    <mergeCell ref="V83:AB84"/>
    <mergeCell ref="AC83:AK84"/>
    <mergeCell ref="AL88:AL89"/>
    <mergeCell ref="U83:U84"/>
    <mergeCell ref="J99:S100"/>
    <mergeCell ref="V110:AB111"/>
    <mergeCell ref="J103:S104"/>
    <mergeCell ref="AL99:AL100"/>
    <mergeCell ref="AL103:AL104"/>
    <mergeCell ref="J92:S93"/>
    <mergeCell ref="U90:U91"/>
    <mergeCell ref="J110:S110"/>
    <mergeCell ref="AL90:AL91"/>
    <mergeCell ref="T114:T115"/>
    <mergeCell ref="AL112:AL113"/>
    <mergeCell ref="AC90:AK91"/>
    <mergeCell ref="AL81:AL82"/>
    <mergeCell ref="AC85:AK86"/>
    <mergeCell ref="AC45:AK46"/>
    <mergeCell ref="AL45:AL46"/>
    <mergeCell ref="C58:C59"/>
    <mergeCell ref="D58:I59"/>
    <mergeCell ref="J58:S59"/>
    <mergeCell ref="T58:T59"/>
    <mergeCell ref="U58:U59"/>
    <mergeCell ref="V58:AB59"/>
    <mergeCell ref="AC58:AK59"/>
    <mergeCell ref="AL58:AL59"/>
    <mergeCell ref="J54:S55"/>
    <mergeCell ref="U56:U57"/>
    <mergeCell ref="AL56:AL57"/>
    <mergeCell ref="AC56:AK57"/>
    <mergeCell ref="V56:AB57"/>
    <mergeCell ref="C54:C55"/>
    <mergeCell ref="D54:I55"/>
    <mergeCell ref="C56:C57"/>
    <mergeCell ref="AC47:AK48"/>
    <mergeCell ref="AL47:AL48"/>
    <mergeCell ref="J47:S48"/>
  </mergeCells>
  <phoneticPr fontId="76" type="noConversion"/>
  <conditionalFormatting sqref="D10:I10">
    <cfRule type="containsText" dxfId="26" priority="13" operator="containsText" text="rev">
      <formula>NOT(ISERROR(SEARCH("rev",D10)))</formula>
    </cfRule>
  </conditionalFormatting>
  <conditionalFormatting sqref="BB35:BB39">
    <cfRule type="containsText" dxfId="25" priority="10" operator="containsText" text="n/a">
      <formula>NOT(ISERROR(SEARCH("n/a",BB35)))</formula>
    </cfRule>
    <cfRule type="containsText" dxfId="24" priority="11" operator="containsText" text="n/c">
      <formula>NOT(ISERROR(SEARCH("n/c",BB35)))</formula>
    </cfRule>
    <cfRule type="containsText" dxfId="23" priority="12" operator="containsText" text="no change">
      <formula>NOT(ISERROR(SEARCH("no change",BB35)))</formula>
    </cfRule>
  </conditionalFormatting>
  <conditionalFormatting sqref="BB4:BC33">
    <cfRule type="containsText" dxfId="22" priority="1" operator="containsText" text="n/a">
      <formula>NOT(ISERROR(SEARCH("n/a",BB4)))</formula>
    </cfRule>
    <cfRule type="containsText" dxfId="21" priority="2" operator="containsText" text="n/c">
      <formula>NOT(ISERROR(SEARCH("n/c",BB4)))</formula>
    </cfRule>
    <cfRule type="containsText" dxfId="20" priority="3" operator="containsText" text="no change">
      <formula>NOT(ISERROR(SEARCH("no change",BB4)))</formula>
    </cfRule>
  </conditionalFormatting>
  <conditionalFormatting sqref="BB34:BK34">
    <cfRule type="containsText" dxfId="19" priority="7" operator="containsText" text="no change">
      <formula>NOT(ISERROR(SEARCH("no change",BB34)))</formula>
    </cfRule>
    <cfRule type="containsText" dxfId="18" priority="8" operator="containsText" text="n/c">
      <formula>NOT(ISERROR(SEARCH("n/c",BB34)))</formula>
    </cfRule>
    <cfRule type="containsText" dxfId="17" priority="9" operator="containsText" text="n/a">
      <formula>NOT(ISERROR(SEARCH("n/a",BB34)))</formula>
    </cfRule>
  </conditionalFormatting>
  <dataValidations xWindow="783" yWindow="1070" count="18">
    <dataValidation type="list" allowBlank="1" showInputMessage="1" showErrorMessage="1" sqref="D165:I165" xr:uid="{CA1B5DB8-3D93-496D-9AC2-B1EEC66629B8}">
      <formula1>"Provided, Not Provided, ,"</formula1>
    </dataValidation>
    <dataValidation allowBlank="1" showInputMessage="1" showErrorMessage="1" prompt="Revision letter or number for this specification." sqref="AJ5" xr:uid="{75AAB58D-6967-4418-9248-EBDF57A52620}"/>
    <dataValidation type="decimal" operator="greaterThanOrEqual" allowBlank="1" showInputMessage="1" showErrorMessage="1" sqref="T5" xr:uid="{0798618B-37BA-4148-AC5B-5A36E6BBA5E2}">
      <formula1>0</formula1>
    </dataValidation>
    <dataValidation operator="greaterThanOrEqual" allowBlank="1" showInputMessage="1" showErrorMessage="1" sqref="R5" xr:uid="{614C9D58-459F-45A3-8438-A3C88BAC2814}"/>
    <dataValidation type="list" allowBlank="1" showInputMessage="1" showErrorMessage="1" promptTitle="OPTIONS:" prompt="Select from list" sqref="J186" xr:uid="{E1790BD0-7EEC-452F-B940-41E2FD5CB038}">
      <formula1>SafetyCode</formula1>
    </dataValidation>
    <dataValidation type="list" allowBlank="1" showInputMessage="1" showErrorMessage="1" sqref="J133 G137:I138 J36:S37 J47:S48 AC47:AK48" xr:uid="{F6864AB4-D12E-46E4-AA8B-2D470CC63967}">
      <formula1>"Yes, No"</formula1>
    </dataValidation>
    <dataValidation type="list" allowBlank="1" showInputMessage="1" showErrorMessage="1" errorTitle="ERROR" error="Cell cannot be blank" prompt="Enter the standard number including revision.  eg. B44-07" sqref="AC186:AL187" xr:uid="{FB27D0F9-8C80-48AE-ACC5-F17F253E0CAC}">
      <formula1>INDIRECT(SUBSTITUTE(SUBSTITUTE(SUBSTITUTE($J$186,"-"," ")," ",""),"/",""))</formula1>
    </dataValidation>
    <dataValidation allowBlank="1" showErrorMessage="1" sqref="J131" xr:uid="{20135DEF-6DD9-41B6-8937-F8A09B336E40}"/>
    <dataValidation type="list" showInputMessage="1" showErrorMessage="1" promptTitle="OPTIONS:" prompt="Select from list" sqref="J129" xr:uid="{26393C3A-B7C9-41D1-A94F-5655B91DEE9A}">
      <formula1>"Automatic Call and Send, Continuous-Pressure Operation, Other See Part F, N/C"</formula1>
    </dataValidation>
    <dataValidation type="list" allowBlank="1" showInputMessage="1" showErrorMessage="1" sqref="AC129" xr:uid="{DD3FB375-E8CD-47FC-BBE5-61B2C6909D7C}">
      <formula1>MotorControlType</formula1>
    </dataValidation>
    <dataValidation type="list" allowBlank="1" showInputMessage="1" showErrorMessage="1" promptTitle="OPTIONS:" prompt="Select Fom List" sqref="AC135" xr:uid="{31EA4D29-86F6-4895-A6AF-F59572B804B3}">
      <formula1>"Yes, No"</formula1>
    </dataValidation>
    <dataValidation type="list" allowBlank="1" showInputMessage="1" showErrorMessage="1" sqref="J30:S31" xr:uid="{88BE30C1-5042-410A-A462-3A787BD0FADA}">
      <formula1>"Single, Dual"</formula1>
    </dataValidation>
    <dataValidation type="list" allowBlank="1" showInputMessage="1" showErrorMessage="1" sqref="AC99:AK100" xr:uid="{7127CF1A-8E8E-48EC-9196-2A412A5E60BE}">
      <formula1>BufferType</formula1>
    </dataValidation>
    <dataValidation type="list" allowBlank="1" showInputMessage="1" showErrorMessage="1" sqref="AC106:AK107" xr:uid="{9F07E2D1-1A2B-4387-AC21-65F55ED3EFBE}">
      <formula1>DriveType</formula1>
    </dataValidation>
    <dataValidation type="list" allowBlank="1" showInputMessage="1" showErrorMessage="1" sqref="D157:I164 V157:AA164" xr:uid="{F74DBD2F-613F-440A-A75A-B6F307261274}">
      <formula1>"Provided, Not Provided,N/C,N/A"</formula1>
    </dataValidation>
    <dataValidation type="list" allowBlank="1" showInputMessage="1" showErrorMessage="1" sqref="AC56:AK57" xr:uid="{A3183039-5546-469D-A2C3-B9444673C5FF}">
      <formula1>"No, Yes - see additional info, N/A"</formula1>
    </dataValidation>
    <dataValidation type="list" allowBlank="1" showInputMessage="1" showErrorMessage="1" sqref="J58:S59" xr:uid="{756F3377-8E7C-480B-BCD4-82C0E0D87126}">
      <formula1>"Yes - variance submitted, No"</formula1>
    </dataValidation>
    <dataValidation type="whole" operator="greaterThan" allowBlank="1" showInputMessage="1" showErrorMessage="1" sqref="J17:T18 AC17:AL18 J15:T16 AC15:AL16 AC54:AK55 J61:S62 AC61:AK62 AC28:AK29 J88:N89 P88:S89 AC39:AK40 J39:S42 J52:S53 AC50:AK53 J50:S51" xr:uid="{67636977-DFD0-4281-B163-E2408396E883}">
      <formula1>0</formula1>
    </dataValidation>
  </dataValidations>
  <printOptions horizontalCentered="1"/>
  <pageMargins left="0.23622047244094491" right="0.23622047244094491" top="0.23622047244094491" bottom="0.51181102362204722" header="0" footer="0.23622047244094491"/>
  <pageSetup scale="85" fitToHeight="0" orientation="portrait" r:id="rId1"/>
  <headerFooter alignWithMargins="0">
    <oddFooter>&amp;R&amp;"Arial Narrow,Regular"&amp;9Page &amp;P of &amp;N</oddFooter>
  </headerFooter>
  <rowBreaks count="4" manualBreakCount="4">
    <brk id="48" min="1" max="37" man="1"/>
    <brk id="97" min="1" max="37" man="1"/>
    <brk id="138" min="1" max="37" man="1"/>
    <brk id="183" min="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25601" r:id="rId4" name="Check Box 1">
              <controlPr defaultSize="0" autoFill="0" autoLine="0" autoPict="0">
                <anchor moveWithCells="1">
                  <from>
                    <xdr:col>3</xdr:col>
                    <xdr:colOff>0</xdr:colOff>
                    <xdr:row>150</xdr:row>
                    <xdr:rowOff>0</xdr:rowOff>
                  </from>
                  <to>
                    <xdr:col>4</xdr:col>
                    <xdr:colOff>87086</xdr:colOff>
                    <xdr:row>151</xdr:row>
                    <xdr:rowOff>48986</xdr:rowOff>
                  </to>
                </anchor>
              </controlPr>
            </control>
          </mc:Choice>
        </mc:AlternateContent>
        <mc:AlternateContent xmlns:mc="http://schemas.openxmlformats.org/markup-compatibility/2006">
          <mc:Choice Requires="x14">
            <control shapeId="25602" r:id="rId5" name="Check Box 2">
              <controlPr defaultSize="0" autoFill="0" autoLine="0" autoPict="0">
                <anchor moveWithCells="1">
                  <from>
                    <xdr:col>3</xdr:col>
                    <xdr:colOff>0</xdr:colOff>
                    <xdr:row>151</xdr:row>
                    <xdr:rowOff>0</xdr:rowOff>
                  </from>
                  <to>
                    <xdr:col>4</xdr:col>
                    <xdr:colOff>87086</xdr:colOff>
                    <xdr:row>152</xdr:row>
                    <xdr:rowOff>48986</xdr:rowOff>
                  </to>
                </anchor>
              </controlPr>
            </control>
          </mc:Choice>
        </mc:AlternateContent>
        <mc:AlternateContent xmlns:mc="http://schemas.openxmlformats.org/markup-compatibility/2006">
          <mc:Choice Requires="x14">
            <control shapeId="25603" r:id="rId6" name="Check Box 3">
              <controlPr defaultSize="0" autoFill="0" autoLine="0" autoPict="0">
                <anchor moveWithCells="1">
                  <from>
                    <xdr:col>13</xdr:col>
                    <xdr:colOff>0</xdr:colOff>
                    <xdr:row>150</xdr:row>
                    <xdr:rowOff>0</xdr:rowOff>
                  </from>
                  <to>
                    <xdr:col>14</xdr:col>
                    <xdr:colOff>87086</xdr:colOff>
                    <xdr:row>151</xdr:row>
                    <xdr:rowOff>48986</xdr:rowOff>
                  </to>
                </anchor>
              </controlPr>
            </control>
          </mc:Choice>
        </mc:AlternateContent>
        <mc:AlternateContent xmlns:mc="http://schemas.openxmlformats.org/markup-compatibility/2006">
          <mc:Choice Requires="x14">
            <control shapeId="25604" r:id="rId7" name="Check Box 4">
              <controlPr defaultSize="0" autoFill="0" autoLine="0" autoPict="0">
                <anchor moveWithCells="1">
                  <from>
                    <xdr:col>3</xdr:col>
                    <xdr:colOff>0</xdr:colOff>
                    <xdr:row>150</xdr:row>
                    <xdr:rowOff>0</xdr:rowOff>
                  </from>
                  <to>
                    <xdr:col>4</xdr:col>
                    <xdr:colOff>87086</xdr:colOff>
                    <xdr:row>151</xdr:row>
                    <xdr:rowOff>48986</xdr:rowOff>
                  </to>
                </anchor>
              </controlPr>
            </control>
          </mc:Choice>
        </mc:AlternateContent>
        <mc:AlternateContent xmlns:mc="http://schemas.openxmlformats.org/markup-compatibility/2006">
          <mc:Choice Requires="x14">
            <control shapeId="25605" r:id="rId8" name="Check Box 5">
              <controlPr defaultSize="0" autoFill="0" autoLine="0" autoPict="0">
                <anchor moveWithCells="1">
                  <from>
                    <xdr:col>3</xdr:col>
                    <xdr:colOff>0</xdr:colOff>
                    <xdr:row>151</xdr:row>
                    <xdr:rowOff>0</xdr:rowOff>
                  </from>
                  <to>
                    <xdr:col>4</xdr:col>
                    <xdr:colOff>87086</xdr:colOff>
                    <xdr:row>152</xdr:row>
                    <xdr:rowOff>48986</xdr:rowOff>
                  </to>
                </anchor>
              </controlPr>
            </control>
          </mc:Choice>
        </mc:AlternateContent>
        <mc:AlternateContent xmlns:mc="http://schemas.openxmlformats.org/markup-compatibility/2006">
          <mc:Choice Requires="x14">
            <control shapeId="25606" r:id="rId9" name="Check Box 6">
              <controlPr defaultSize="0" autoFill="0" autoLine="0" autoPict="0">
                <anchor moveWithCells="1">
                  <from>
                    <xdr:col>13</xdr:col>
                    <xdr:colOff>0</xdr:colOff>
                    <xdr:row>150</xdr:row>
                    <xdr:rowOff>0</xdr:rowOff>
                  </from>
                  <to>
                    <xdr:col>14</xdr:col>
                    <xdr:colOff>87086</xdr:colOff>
                    <xdr:row>151</xdr:row>
                    <xdr:rowOff>48986</xdr:rowOff>
                  </to>
                </anchor>
              </controlPr>
            </control>
          </mc:Choice>
        </mc:AlternateContent>
        <mc:AlternateContent xmlns:mc="http://schemas.openxmlformats.org/markup-compatibility/2006">
          <mc:Choice Requires="x14">
            <control shapeId="25607" r:id="rId10" name="Check Box 7">
              <controlPr defaultSize="0" autoFill="0" autoLine="0" autoPict="0">
                <anchor moveWithCells="1">
                  <from>
                    <xdr:col>3</xdr:col>
                    <xdr:colOff>0</xdr:colOff>
                    <xdr:row>181</xdr:row>
                    <xdr:rowOff>0</xdr:rowOff>
                  </from>
                  <to>
                    <xdr:col>4</xdr:col>
                    <xdr:colOff>87086</xdr:colOff>
                    <xdr:row>182</xdr:row>
                    <xdr:rowOff>48986</xdr:rowOff>
                  </to>
                </anchor>
              </controlPr>
            </control>
          </mc:Choice>
        </mc:AlternateContent>
        <mc:AlternateContent xmlns:mc="http://schemas.openxmlformats.org/markup-compatibility/2006">
          <mc:Choice Requires="x14">
            <control shapeId="25609" r:id="rId11" name="Check Box 9">
              <controlPr defaultSize="0" autoFill="0" autoLine="0" autoPict="0">
                <anchor moveWithCells="1">
                  <from>
                    <xdr:col>13</xdr:col>
                    <xdr:colOff>0</xdr:colOff>
                    <xdr:row>181</xdr:row>
                    <xdr:rowOff>0</xdr:rowOff>
                  </from>
                  <to>
                    <xdr:col>14</xdr:col>
                    <xdr:colOff>87086</xdr:colOff>
                    <xdr:row>182</xdr:row>
                    <xdr:rowOff>48986</xdr:rowOff>
                  </to>
                </anchor>
              </controlPr>
            </control>
          </mc:Choice>
        </mc:AlternateContent>
        <mc:AlternateContent xmlns:mc="http://schemas.openxmlformats.org/markup-compatibility/2006">
          <mc:Choice Requires="x14">
            <control shapeId="25610" r:id="rId12" name="Check Box 10">
              <controlPr defaultSize="0" autoFill="0" autoLine="0" autoPict="0">
                <anchor moveWithCells="1">
                  <from>
                    <xdr:col>3</xdr:col>
                    <xdr:colOff>0</xdr:colOff>
                    <xdr:row>181</xdr:row>
                    <xdr:rowOff>0</xdr:rowOff>
                  </from>
                  <to>
                    <xdr:col>4</xdr:col>
                    <xdr:colOff>87086</xdr:colOff>
                    <xdr:row>182</xdr:row>
                    <xdr:rowOff>48986</xdr:rowOff>
                  </to>
                </anchor>
              </controlPr>
            </control>
          </mc:Choice>
        </mc:AlternateContent>
        <mc:AlternateContent xmlns:mc="http://schemas.openxmlformats.org/markup-compatibility/2006">
          <mc:Choice Requires="x14">
            <control shapeId="25612" r:id="rId13" name="Check Box 12">
              <controlPr defaultSize="0" autoFill="0" autoLine="0" autoPict="0">
                <anchor moveWithCells="1">
                  <from>
                    <xdr:col>13</xdr:col>
                    <xdr:colOff>0</xdr:colOff>
                    <xdr:row>181</xdr:row>
                    <xdr:rowOff>0</xdr:rowOff>
                  </from>
                  <to>
                    <xdr:col>14</xdr:col>
                    <xdr:colOff>87086</xdr:colOff>
                    <xdr:row>182</xdr:row>
                    <xdr:rowOff>48986</xdr:rowOff>
                  </to>
                </anchor>
              </controlPr>
            </control>
          </mc:Choice>
        </mc:AlternateContent>
        <mc:AlternateContent xmlns:mc="http://schemas.openxmlformats.org/markup-compatibility/2006">
          <mc:Choice Requires="x14">
            <control shapeId="25608" r:id="rId14" name="Check Box 8">
              <controlPr defaultSize="0" autoFill="0" autoLine="0" autoPict="0">
                <anchor moveWithCells="1">
                  <from>
                    <xdr:col>3</xdr:col>
                    <xdr:colOff>0</xdr:colOff>
                    <xdr:row>182</xdr:row>
                    <xdr:rowOff>0</xdr:rowOff>
                  </from>
                  <to>
                    <xdr:col>4</xdr:col>
                    <xdr:colOff>87086</xdr:colOff>
                    <xdr:row>183</xdr:row>
                    <xdr:rowOff>48986</xdr:rowOff>
                  </to>
                </anchor>
              </controlPr>
            </control>
          </mc:Choice>
        </mc:AlternateContent>
        <mc:AlternateContent xmlns:mc="http://schemas.openxmlformats.org/markup-compatibility/2006">
          <mc:Choice Requires="x14">
            <control shapeId="25611" r:id="rId15" name="Check Box 11">
              <controlPr defaultSize="0" autoFill="0" autoLine="0" autoPict="0">
                <anchor moveWithCells="1">
                  <from>
                    <xdr:col>3</xdr:col>
                    <xdr:colOff>0</xdr:colOff>
                    <xdr:row>182</xdr:row>
                    <xdr:rowOff>0</xdr:rowOff>
                  </from>
                  <to>
                    <xdr:col>4</xdr:col>
                    <xdr:colOff>87086</xdr:colOff>
                    <xdr:row>183</xdr:row>
                    <xdr:rowOff>48986</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783" yWindow="1070" count="3">
        <x14:dataValidation type="list" allowBlank="1" showInputMessage="1" showErrorMessage="1" xr:uid="{F711ED13-CD83-4242-9D5B-0A2BF3505120}">
          <x14:formula1>
            <xm:f>'Data Lists'!$N$4:$N$23</xm:f>
          </x14:formula1>
          <xm:sqref>J43 J54</xm:sqref>
        </x14:dataValidation>
        <x14:dataValidation type="list" allowBlank="1" showInputMessage="1" showErrorMessage="1" xr:uid="{CC4B8D6C-393B-48C8-9CF2-44FA156E34CE}">
          <x14:formula1>
            <xm:f>'Data Lists'!$AA$4:$AA$17</xm:f>
          </x14:formula1>
          <xm:sqref>J64:S65 J71:S72</xm:sqref>
        </x14:dataValidation>
        <x14:dataValidation type="list" allowBlank="1" showInputMessage="1" showErrorMessage="1" xr:uid="{B2A0AD99-2DC6-44A8-A725-33E6F0E83628}">
          <x14:formula1>
            <xm:f>'Data Lists'!$AM$4:$AM$13</xm:f>
          </x14:formula1>
          <xm:sqref>J99:S100</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AE3E-BD88-43D1-822A-D649245EF1F8}">
  <sheetPr>
    <tabColor theme="7" tint="0.59999389629810485"/>
    <pageSetUpPr fitToPage="1"/>
  </sheetPr>
  <dimension ref="A1:BD373"/>
  <sheetViews>
    <sheetView showGridLines="0" showZeros="0" showRuler="0" zoomScaleNormal="100" zoomScaleSheetLayoutView="100" workbookViewId="0">
      <selection activeCell="O2" sqref="O2:S2"/>
    </sheetView>
  </sheetViews>
  <sheetFormatPr defaultColWidth="9.15234375" defaultRowHeight="16.5" customHeight="1" outlineLevelCol="1" x14ac:dyDescent="0.3"/>
  <cols>
    <col min="1" max="6" width="3.3046875" style="792" customWidth="1"/>
    <col min="7" max="7" width="2.84375" style="792" customWidth="1"/>
    <col min="8" max="8" width="3.3046875" style="792" customWidth="1"/>
    <col min="9" max="9" width="3.3828125" style="792" customWidth="1"/>
    <col min="10" max="38" width="3.3046875" style="792" customWidth="1"/>
    <col min="39" max="39" width="11.84375" style="792" customWidth="1"/>
    <col min="40" max="40" width="11.69140625" style="792" customWidth="1" outlineLevel="1"/>
    <col min="41" max="41" width="5.3046875" style="792" customWidth="1" outlineLevel="1"/>
    <col min="42" max="50" width="9.15234375" style="792" customWidth="1" outlineLevel="1"/>
    <col min="51" max="52" width="9.15234375" style="792"/>
    <col min="53" max="53" width="52.53515625" style="792" bestFit="1" customWidth="1"/>
    <col min="54" max="54" width="22.3046875" style="800" bestFit="1" customWidth="1"/>
    <col min="55" max="55" width="22.3046875" style="1086" bestFit="1" customWidth="1"/>
    <col min="56" max="16384" width="9.15234375" style="792"/>
  </cols>
  <sheetData>
    <row r="1" spans="1:56" ht="16.2" customHeight="1" x14ac:dyDescent="0.3">
      <c r="A1" s="791"/>
      <c r="B1" s="791"/>
      <c r="C1" s="791"/>
      <c r="D1" s="791"/>
      <c r="E1" s="791"/>
      <c r="F1" s="791"/>
      <c r="G1" s="791"/>
      <c r="H1" s="791"/>
      <c r="I1" s="791"/>
      <c r="J1" s="791"/>
      <c r="K1" s="791"/>
      <c r="L1" s="791"/>
      <c r="M1" s="791"/>
      <c r="N1" s="5759" t="s">
        <v>0</v>
      </c>
      <c r="O1" s="5759"/>
      <c r="P1" s="5759"/>
      <c r="Q1" s="5759"/>
      <c r="R1" s="5760">
        <v>46091</v>
      </c>
      <c r="S1" s="5760"/>
      <c r="T1" s="5760"/>
      <c r="U1" s="791"/>
      <c r="V1" s="791"/>
      <c r="W1" s="791"/>
      <c r="X1" s="791"/>
      <c r="Y1" s="791"/>
      <c r="Z1" s="791"/>
      <c r="AA1" s="791"/>
      <c r="AB1" s="791"/>
      <c r="AC1" s="791"/>
      <c r="AD1" s="791"/>
      <c r="AE1" s="791"/>
      <c r="AF1" s="791"/>
      <c r="AG1" s="791"/>
      <c r="AH1" s="791"/>
      <c r="AI1" s="791"/>
      <c r="AJ1" s="791"/>
      <c r="AK1" s="791"/>
      <c r="AL1" s="791"/>
      <c r="AZ1" s="618"/>
      <c r="BA1" s="619" t="s">
        <v>1977</v>
      </c>
      <c r="BB1" s="636"/>
      <c r="BC1" s="1083"/>
    </row>
    <row r="2" spans="1:56" ht="16.2" customHeight="1" x14ac:dyDescent="0.35">
      <c r="A2" s="793"/>
      <c r="B2" s="794"/>
      <c r="C2" s="795"/>
      <c r="D2" s="796"/>
      <c r="E2" s="796"/>
      <c r="F2" s="796"/>
      <c r="G2" s="5693" t="s">
        <v>1935</v>
      </c>
      <c r="H2" s="5693"/>
      <c r="I2" s="5693"/>
      <c r="J2" s="5693"/>
      <c r="K2" s="5693"/>
      <c r="L2" s="5693"/>
      <c r="M2" s="5693"/>
      <c r="N2" s="5693"/>
      <c r="O2" s="5694" t="s">
        <v>1982</v>
      </c>
      <c r="P2" s="5694"/>
      <c r="Q2" s="5694"/>
      <c r="R2" s="5694"/>
      <c r="S2" s="5694"/>
      <c r="T2" s="5691" t="s">
        <v>2167</v>
      </c>
      <c r="U2" s="5691"/>
      <c r="V2" s="5691"/>
      <c r="W2" s="5691"/>
      <c r="X2" s="5691"/>
      <c r="Y2" s="5691"/>
      <c r="Z2" s="5691"/>
      <c r="AA2" s="5691"/>
      <c r="AB2" s="5691"/>
      <c r="AC2" s="5691"/>
      <c r="AD2" s="5691"/>
      <c r="AE2" s="5691"/>
      <c r="AF2" s="5691"/>
      <c r="AG2" s="5691"/>
      <c r="AH2" s="5691"/>
      <c r="AI2" s="5691"/>
      <c r="AJ2" s="5691"/>
      <c r="AK2" s="5691"/>
      <c r="AL2" s="5691"/>
      <c r="AZ2" s="618"/>
      <c r="BA2" s="618"/>
      <c r="BB2" s="636"/>
      <c r="BC2" s="1083"/>
    </row>
    <row r="3" spans="1:56" ht="16.2" customHeight="1" x14ac:dyDescent="0.35">
      <c r="A3" s="793"/>
      <c r="B3" s="794"/>
      <c r="C3" s="795"/>
      <c r="D3" s="796"/>
      <c r="E3" s="796"/>
      <c r="F3" s="796"/>
      <c r="G3" s="5693"/>
      <c r="H3" s="5693"/>
      <c r="I3" s="5693"/>
      <c r="J3" s="5693"/>
      <c r="K3" s="5693"/>
      <c r="L3" s="5693"/>
      <c r="M3" s="5693"/>
      <c r="N3" s="5693"/>
      <c r="O3" s="796"/>
      <c r="P3" s="796"/>
      <c r="Q3" s="1111"/>
      <c r="R3" s="1111"/>
      <c r="S3" s="1111"/>
      <c r="T3" s="5691"/>
      <c r="U3" s="5691"/>
      <c r="V3" s="5691"/>
      <c r="W3" s="5691"/>
      <c r="X3" s="5691"/>
      <c r="Y3" s="5691"/>
      <c r="Z3" s="5691"/>
      <c r="AA3" s="5691"/>
      <c r="AB3" s="5691"/>
      <c r="AC3" s="5691"/>
      <c r="AD3" s="5691"/>
      <c r="AE3" s="5691"/>
      <c r="AF3" s="5691"/>
      <c r="AG3" s="5691"/>
      <c r="AH3" s="5691"/>
      <c r="AI3" s="5691"/>
      <c r="AJ3" s="5691"/>
      <c r="AK3" s="5691"/>
      <c r="AL3" s="5691"/>
      <c r="AZ3" s="618"/>
      <c r="BA3" s="620" t="s">
        <v>1882</v>
      </c>
      <c r="BB3" s="636"/>
      <c r="BC3" s="1083"/>
    </row>
    <row r="4" spans="1:56" ht="16.2" customHeight="1" thickBot="1" x14ac:dyDescent="0.4">
      <c r="A4" s="793"/>
      <c r="B4" s="794"/>
      <c r="C4" s="795"/>
      <c r="D4" s="796"/>
      <c r="E4" s="796"/>
      <c r="F4" s="796"/>
      <c r="G4" s="5693"/>
      <c r="H4" s="5693"/>
      <c r="I4" s="5693"/>
      <c r="J4" s="5693"/>
      <c r="K4" s="5693"/>
      <c r="L4" s="5693"/>
      <c r="M4" s="5693"/>
      <c r="N4" s="5693"/>
      <c r="O4" s="796"/>
      <c r="P4" s="796"/>
      <c r="Q4" s="1111"/>
      <c r="R4" s="1111"/>
      <c r="S4" s="1111"/>
      <c r="T4" s="5692"/>
      <c r="U4" s="5692"/>
      <c r="V4" s="5692"/>
      <c r="W4" s="5692"/>
      <c r="X4" s="5692"/>
      <c r="Y4" s="5692"/>
      <c r="Z4" s="5692"/>
      <c r="AA4" s="5692"/>
      <c r="AB4" s="5692"/>
      <c r="AC4" s="5692"/>
      <c r="AD4" s="5692"/>
      <c r="AE4" s="5692"/>
      <c r="AF4" s="5692"/>
      <c r="AG4" s="5692"/>
      <c r="AH4" s="5692"/>
      <c r="AI4" s="5692"/>
      <c r="AJ4" s="5692"/>
      <c r="AK4" s="5692"/>
      <c r="AL4" s="5692"/>
      <c r="AZ4" s="618"/>
      <c r="BA4" s="802" t="s">
        <v>2211</v>
      </c>
      <c r="BB4" s="637">
        <f>+Application!G9</f>
        <v>0</v>
      </c>
      <c r="BC4" s="1084"/>
      <c r="BD4" s="838"/>
    </row>
    <row r="5" spans="1:56" ht="16.2" customHeight="1" thickBot="1" x14ac:dyDescent="0.45">
      <c r="A5" s="793"/>
      <c r="B5" s="794"/>
      <c r="C5" s="795"/>
      <c r="D5" s="796"/>
      <c r="E5" s="796"/>
      <c r="F5" s="796"/>
      <c r="G5" s="796"/>
      <c r="H5" s="796"/>
      <c r="I5" s="797" t="s">
        <v>93</v>
      </c>
      <c r="J5" s="798"/>
      <c r="K5" s="798"/>
      <c r="L5" s="798"/>
      <c r="M5" s="798"/>
      <c r="N5" s="798"/>
      <c r="O5" s="798"/>
      <c r="P5" s="798"/>
      <c r="R5" s="5761" t="s">
        <v>36</v>
      </c>
      <c r="S5" s="5762"/>
      <c r="T5" s="5763">
        <f>+Application!G11</f>
        <v>0</v>
      </c>
      <c r="U5" s="5764"/>
      <c r="V5" s="5764"/>
      <c r="W5" s="5764"/>
      <c r="X5" s="5764"/>
      <c r="Y5" s="5764"/>
      <c r="Z5" s="5764"/>
      <c r="AA5" s="5765"/>
      <c r="AB5" s="5766" t="s">
        <v>32</v>
      </c>
      <c r="AC5" s="5767"/>
      <c r="AD5" s="5768"/>
      <c r="AE5" s="5769"/>
      <c r="AF5" s="5769"/>
      <c r="AG5" s="5770"/>
      <c r="AH5" s="5766" t="s">
        <v>58</v>
      </c>
      <c r="AI5" s="5767"/>
      <c r="AJ5" s="5771"/>
      <c r="AK5" s="5772"/>
      <c r="AL5" s="5773"/>
      <c r="AZ5" s="621">
        <v>190</v>
      </c>
      <c r="BA5" s="619" t="s">
        <v>1883</v>
      </c>
      <c r="BB5" s="637">
        <f>+Application!G25</f>
        <v>0</v>
      </c>
      <c r="BC5" s="1084"/>
      <c r="BD5" s="838"/>
    </row>
    <row r="6" spans="1:56" ht="16.2" customHeight="1" thickBot="1" x14ac:dyDescent="0.45">
      <c r="A6" s="793"/>
      <c r="B6" s="1075"/>
      <c r="C6" s="820"/>
      <c r="D6" s="823"/>
      <c r="E6" s="823"/>
      <c r="F6" s="823"/>
      <c r="G6" s="823"/>
      <c r="H6" s="823"/>
      <c r="I6" s="797"/>
      <c r="J6" s="1082"/>
      <c r="K6" s="1082"/>
      <c r="L6" s="1082"/>
      <c r="M6" s="1082"/>
      <c r="N6" s="1082"/>
      <c r="O6" s="1082"/>
      <c r="P6" s="1082"/>
      <c r="R6" s="1076"/>
      <c r="S6" s="1076"/>
      <c r="T6" s="1077"/>
      <c r="U6" s="1077"/>
      <c r="V6" s="1077"/>
      <c r="W6" s="1077"/>
      <c r="X6" s="1077"/>
      <c r="Y6" s="1077"/>
      <c r="Z6" s="1077"/>
      <c r="AA6" s="1077"/>
      <c r="AB6" s="1078"/>
      <c r="AC6" s="1078"/>
      <c r="AD6" s="1079"/>
      <c r="AE6" s="1080"/>
      <c r="AF6" s="1080"/>
      <c r="AG6" s="1080"/>
      <c r="AH6" s="1078"/>
      <c r="AI6" s="1078"/>
      <c r="AJ6" s="1081"/>
      <c r="AK6" s="1081"/>
      <c r="AL6" s="1081"/>
      <c r="AZ6" s="623">
        <v>520</v>
      </c>
      <c r="BA6" s="619" t="s">
        <v>1174</v>
      </c>
      <c r="BB6" s="640">
        <f>+J17</f>
        <v>0</v>
      </c>
      <c r="BC6" s="1084"/>
      <c r="BD6" s="838"/>
    </row>
    <row r="7" spans="1:56" ht="16.2" customHeight="1" x14ac:dyDescent="0.35">
      <c r="A7" s="793"/>
      <c r="B7" s="5774" t="s">
        <v>59</v>
      </c>
      <c r="C7" s="5775" t="s">
        <v>1418</v>
      </c>
      <c r="D7" s="5776"/>
      <c r="E7" s="5776"/>
      <c r="F7" s="5776"/>
      <c r="G7" s="5776"/>
      <c r="H7" s="5776"/>
      <c r="I7" s="5776"/>
      <c r="J7" s="5776"/>
      <c r="K7" s="5776"/>
      <c r="L7" s="5776"/>
      <c r="M7" s="5776"/>
      <c r="N7" s="5776"/>
      <c r="O7" s="5776"/>
      <c r="P7" s="5776"/>
      <c r="Q7" s="5776"/>
      <c r="R7" s="5776"/>
      <c r="S7" s="5776"/>
      <c r="T7" s="5776"/>
      <c r="U7" s="5776"/>
      <c r="V7" s="5776"/>
      <c r="W7" s="5776"/>
      <c r="X7" s="5776"/>
      <c r="Y7" s="5776"/>
      <c r="Z7" s="5776"/>
      <c r="AA7" s="5776"/>
      <c r="AB7" s="5776"/>
      <c r="AC7" s="5776"/>
      <c r="AD7" s="5776"/>
      <c r="AE7" s="5776"/>
      <c r="AF7" s="5776"/>
      <c r="AG7" s="5776"/>
      <c r="AH7" s="5776"/>
      <c r="AI7" s="5776"/>
      <c r="AJ7" s="5776"/>
      <c r="AK7" s="5776"/>
      <c r="AL7" s="5777"/>
      <c r="AZ7" s="623">
        <v>530</v>
      </c>
      <c r="BA7" s="619" t="s">
        <v>1175</v>
      </c>
      <c r="BB7" s="640">
        <f>+AC17</f>
        <v>0</v>
      </c>
      <c r="BC7" s="1084"/>
      <c r="BD7" s="838"/>
    </row>
    <row r="8" spans="1:56" ht="16.2" customHeight="1" x14ac:dyDescent="0.35">
      <c r="A8" s="793"/>
      <c r="B8" s="5622"/>
      <c r="C8" s="5778"/>
      <c r="D8" s="5779"/>
      <c r="E8" s="5779"/>
      <c r="F8" s="5779"/>
      <c r="G8" s="5779"/>
      <c r="H8" s="5779"/>
      <c r="I8" s="5779"/>
      <c r="J8" s="5779"/>
      <c r="K8" s="5779"/>
      <c r="L8" s="5779"/>
      <c r="M8" s="5779"/>
      <c r="N8" s="5779"/>
      <c r="O8" s="5779"/>
      <c r="P8" s="5779"/>
      <c r="Q8" s="5779"/>
      <c r="R8" s="5779"/>
      <c r="S8" s="5779"/>
      <c r="T8" s="5779"/>
      <c r="U8" s="5779"/>
      <c r="V8" s="5779"/>
      <c r="W8" s="5779"/>
      <c r="X8" s="5779"/>
      <c r="Y8" s="5779"/>
      <c r="Z8" s="5779"/>
      <c r="AA8" s="5779"/>
      <c r="AB8" s="5779"/>
      <c r="AC8" s="5779"/>
      <c r="AD8" s="5779"/>
      <c r="AE8" s="5779"/>
      <c r="AF8" s="5779"/>
      <c r="AG8" s="5779"/>
      <c r="AH8" s="5779"/>
      <c r="AI8" s="5779"/>
      <c r="AJ8" s="5779"/>
      <c r="AK8" s="5779"/>
      <c r="AL8" s="5780"/>
      <c r="AZ8" s="648">
        <v>760</v>
      </c>
      <c r="BA8" s="619" t="s">
        <v>1178</v>
      </c>
      <c r="BB8" s="647"/>
      <c r="BC8" s="1084"/>
      <c r="BD8" s="838"/>
    </row>
    <row r="9" spans="1:56" ht="16.2" customHeight="1" x14ac:dyDescent="0.35">
      <c r="A9" s="793"/>
      <c r="B9" s="5622"/>
      <c r="C9" s="5781">
        <v>110</v>
      </c>
      <c r="D9" s="5808" t="s">
        <v>1419</v>
      </c>
      <c r="E9" s="5809"/>
      <c r="F9" s="5809"/>
      <c r="G9" s="5809"/>
      <c r="H9" s="5809"/>
      <c r="I9" s="5810"/>
      <c r="J9" s="5685">
        <f>+Application!H7</f>
        <v>0</v>
      </c>
      <c r="K9" s="5686"/>
      <c r="L9" s="5686"/>
      <c r="M9" s="5686"/>
      <c r="N9" s="5686"/>
      <c r="O9" s="5686"/>
      <c r="P9" s="5686"/>
      <c r="Q9" s="5686"/>
      <c r="R9" s="5686"/>
      <c r="S9" s="5686"/>
      <c r="T9" s="5686"/>
      <c r="U9" s="5686"/>
      <c r="V9" s="5686"/>
      <c r="W9" s="5686"/>
      <c r="X9" s="5783"/>
      <c r="Y9" s="5685" t="str">
        <f>+Application!S7</f>
        <v xml:space="preserve">                  </v>
      </c>
      <c r="Z9" s="5686"/>
      <c r="AA9" s="5686"/>
      <c r="AB9" s="5686"/>
      <c r="AC9" s="5686"/>
      <c r="AD9" s="5686"/>
      <c r="AE9" s="5686"/>
      <c r="AF9" s="5686"/>
      <c r="AG9" s="5686"/>
      <c r="AH9" s="5686"/>
      <c r="AI9" s="5686"/>
      <c r="AJ9" s="5686"/>
      <c r="AK9" s="5686"/>
      <c r="AL9" s="5687"/>
      <c r="AM9" s="828"/>
      <c r="AN9" s="828"/>
      <c r="AZ9" s="623">
        <v>3010</v>
      </c>
      <c r="BA9" s="619" t="s">
        <v>1884</v>
      </c>
      <c r="BB9" s="640">
        <f>+AC151</f>
        <v>0</v>
      </c>
      <c r="BC9" s="1084"/>
      <c r="BD9" s="838"/>
    </row>
    <row r="10" spans="1:56" ht="16.2" customHeight="1" x14ac:dyDescent="0.35">
      <c r="A10" s="793"/>
      <c r="B10" s="5622"/>
      <c r="C10" s="5782"/>
      <c r="D10" s="5811">
        <f>+Application!E7</f>
        <v>0</v>
      </c>
      <c r="E10" s="5812"/>
      <c r="F10" s="5812"/>
      <c r="G10" s="5812"/>
      <c r="H10" s="5812"/>
      <c r="I10" s="5813"/>
      <c r="J10" s="5688"/>
      <c r="K10" s="5689"/>
      <c r="L10" s="5689"/>
      <c r="M10" s="5689"/>
      <c r="N10" s="5689"/>
      <c r="O10" s="5689"/>
      <c r="P10" s="5689"/>
      <c r="Q10" s="5689"/>
      <c r="R10" s="5689"/>
      <c r="S10" s="5689"/>
      <c r="T10" s="5689"/>
      <c r="U10" s="5689"/>
      <c r="V10" s="5689"/>
      <c r="W10" s="5689"/>
      <c r="X10" s="5784"/>
      <c r="Y10" s="5688"/>
      <c r="Z10" s="5689"/>
      <c r="AA10" s="5689"/>
      <c r="AB10" s="5689"/>
      <c r="AC10" s="5689"/>
      <c r="AD10" s="5689"/>
      <c r="AE10" s="5689"/>
      <c r="AF10" s="5689"/>
      <c r="AG10" s="5689"/>
      <c r="AH10" s="5689"/>
      <c r="AI10" s="5689"/>
      <c r="AJ10" s="5689"/>
      <c r="AK10" s="5689"/>
      <c r="AL10" s="5690"/>
      <c r="AM10" s="828"/>
      <c r="AN10" s="828"/>
      <c r="AZ10" s="648">
        <v>1070</v>
      </c>
      <c r="BA10" s="619" t="s">
        <v>1885</v>
      </c>
      <c r="BB10" s="647"/>
      <c r="BC10" s="1084"/>
      <c r="BD10" s="838"/>
    </row>
    <row r="11" spans="1:56" ht="16.2" customHeight="1" x14ac:dyDescent="0.35">
      <c r="A11" s="793"/>
      <c r="B11" s="5622"/>
      <c r="C11" s="5781">
        <v>120</v>
      </c>
      <c r="D11" s="5633" t="s">
        <v>1936</v>
      </c>
      <c r="E11" s="5634"/>
      <c r="F11" s="5634"/>
      <c r="G11" s="5634"/>
      <c r="H11" s="5634"/>
      <c r="I11" s="5635"/>
      <c r="J11" s="5785">
        <f>+Application!G11</f>
        <v>0</v>
      </c>
      <c r="K11" s="5786"/>
      <c r="L11" s="5786"/>
      <c r="M11" s="5786"/>
      <c r="N11" s="5786"/>
      <c r="O11" s="5786"/>
      <c r="P11" s="5786"/>
      <c r="Q11" s="5786"/>
      <c r="R11" s="5786"/>
      <c r="S11" s="5786"/>
      <c r="T11" s="5786"/>
      <c r="U11" s="5787"/>
      <c r="V11" s="5781">
        <v>130</v>
      </c>
      <c r="W11" s="5633" t="s">
        <v>1241</v>
      </c>
      <c r="X11" s="5634"/>
      <c r="Y11" s="5634"/>
      <c r="Z11" s="5634"/>
      <c r="AA11" s="5634"/>
      <c r="AB11" s="5635"/>
      <c r="AC11" s="5402">
        <f>Application!S11</f>
        <v>0</v>
      </c>
      <c r="AD11" s="2935"/>
      <c r="AE11" s="2935"/>
      <c r="AF11" s="2935"/>
      <c r="AG11" s="2935"/>
      <c r="AH11" s="2935"/>
      <c r="AI11" s="2935"/>
      <c r="AJ11" s="2935"/>
      <c r="AK11" s="2935"/>
      <c r="AL11" s="5824"/>
      <c r="AM11" s="828"/>
      <c r="AN11" s="828"/>
      <c r="AZ11" s="648">
        <v>1030</v>
      </c>
      <c r="BA11" s="619" t="s">
        <v>1886</v>
      </c>
      <c r="BB11" s="647"/>
      <c r="BC11" s="1084"/>
      <c r="BD11" s="838"/>
    </row>
    <row r="12" spans="1:56" ht="16.2" customHeight="1" x14ac:dyDescent="0.35">
      <c r="A12" s="793"/>
      <c r="B12" s="5622"/>
      <c r="C12" s="5782"/>
      <c r="D12" s="5627"/>
      <c r="E12" s="5628"/>
      <c r="F12" s="5628"/>
      <c r="G12" s="5628"/>
      <c r="H12" s="5628"/>
      <c r="I12" s="5629"/>
      <c r="J12" s="5788"/>
      <c r="K12" s="5789"/>
      <c r="L12" s="5789"/>
      <c r="M12" s="5789"/>
      <c r="N12" s="5789"/>
      <c r="O12" s="5789"/>
      <c r="P12" s="5789"/>
      <c r="Q12" s="5789"/>
      <c r="R12" s="5789"/>
      <c r="S12" s="5789"/>
      <c r="T12" s="5789"/>
      <c r="U12" s="5790"/>
      <c r="V12" s="5782"/>
      <c r="W12" s="5627"/>
      <c r="X12" s="5628"/>
      <c r="Y12" s="5628"/>
      <c r="Z12" s="5628"/>
      <c r="AA12" s="5628"/>
      <c r="AB12" s="5629"/>
      <c r="AC12" s="5788">
        <f>+Application!S12</f>
        <v>0</v>
      </c>
      <c r="AD12" s="5789"/>
      <c r="AE12" s="5789"/>
      <c r="AF12" s="5789"/>
      <c r="AG12" s="5789"/>
      <c r="AH12" s="5789"/>
      <c r="AI12" s="5789"/>
      <c r="AJ12" s="5789"/>
      <c r="AK12" s="5789"/>
      <c r="AL12" s="5807"/>
      <c r="AM12" s="828"/>
      <c r="AN12" s="828"/>
      <c r="AZ12" s="624">
        <v>970</v>
      </c>
      <c r="BA12" s="619" t="s">
        <v>1887</v>
      </c>
      <c r="BB12" s="640" t="str">
        <f>+_xlfn.CONCAT(AC57," ",AC58)</f>
        <v xml:space="preserve"> </v>
      </c>
      <c r="BC12" s="1084"/>
      <c r="BD12" s="838"/>
    </row>
    <row r="13" spans="1:56" ht="16.2" customHeight="1" x14ac:dyDescent="0.35">
      <c r="A13" s="793"/>
      <c r="B13" s="5622"/>
      <c r="C13" s="5781">
        <v>500</v>
      </c>
      <c r="D13" s="5662" t="str">
        <f>VLOOKUP(C13,DataLabels,HLOOKUP($BA$1,Type,2,FALSE))</f>
        <v>MCTP Make</v>
      </c>
      <c r="E13" s="5663"/>
      <c r="F13" s="5663"/>
      <c r="G13" s="5663"/>
      <c r="H13" s="5663"/>
      <c r="I13" s="5664"/>
      <c r="J13" s="5791"/>
      <c r="K13" s="5792"/>
      <c r="L13" s="5792"/>
      <c r="M13" s="5792"/>
      <c r="N13" s="5792"/>
      <c r="O13" s="5792"/>
      <c r="P13" s="5792"/>
      <c r="Q13" s="5792"/>
      <c r="R13" s="5792"/>
      <c r="S13" s="5792"/>
      <c r="T13" s="5792"/>
      <c r="U13" s="5795"/>
      <c r="V13" s="3648">
        <v>510</v>
      </c>
      <c r="W13" s="5634" t="str">
        <f>VLOOKUP(V13,DataLabels,HLOOKUP($BA$1,Type,2,FALSE))</f>
        <v>MCTP Model</v>
      </c>
      <c r="X13" s="5634"/>
      <c r="Y13" s="5634"/>
      <c r="Z13" s="5634"/>
      <c r="AA13" s="5634"/>
      <c r="AB13" s="5635"/>
      <c r="AC13" s="5797"/>
      <c r="AD13" s="5798"/>
      <c r="AE13" s="5798"/>
      <c r="AF13" s="5798"/>
      <c r="AG13" s="5798"/>
      <c r="AH13" s="5798"/>
      <c r="AI13" s="5798"/>
      <c r="AJ13" s="5798"/>
      <c r="AK13" s="5798"/>
      <c r="AL13" s="5352"/>
      <c r="AM13" s="828"/>
      <c r="AN13" s="828"/>
      <c r="AZ13" s="624">
        <v>990</v>
      </c>
      <c r="BA13" s="619" t="s">
        <v>1888</v>
      </c>
      <c r="BB13" s="640">
        <f>+J57</f>
        <v>0</v>
      </c>
      <c r="BC13" s="1084"/>
      <c r="BD13" s="838"/>
    </row>
    <row r="14" spans="1:56" ht="16.2" customHeight="1" x14ac:dyDescent="0.35">
      <c r="A14" s="793"/>
      <c r="B14" s="5622"/>
      <c r="C14" s="5782"/>
      <c r="D14" s="5495"/>
      <c r="E14" s="5496"/>
      <c r="F14" s="5496"/>
      <c r="G14" s="5496"/>
      <c r="H14" s="5496"/>
      <c r="I14" s="5497"/>
      <c r="J14" s="5793"/>
      <c r="K14" s="5794"/>
      <c r="L14" s="5794"/>
      <c r="M14" s="5794"/>
      <c r="N14" s="5794"/>
      <c r="O14" s="5794"/>
      <c r="P14" s="5794"/>
      <c r="Q14" s="5794"/>
      <c r="R14" s="5794"/>
      <c r="S14" s="5794"/>
      <c r="T14" s="5794"/>
      <c r="U14" s="5796"/>
      <c r="V14" s="3649"/>
      <c r="W14" s="5628"/>
      <c r="X14" s="5628"/>
      <c r="Y14" s="5628"/>
      <c r="Z14" s="5628"/>
      <c r="AA14" s="5628"/>
      <c r="AB14" s="5629"/>
      <c r="AC14" s="5799"/>
      <c r="AD14" s="5800"/>
      <c r="AE14" s="5800"/>
      <c r="AF14" s="5800"/>
      <c r="AG14" s="5800"/>
      <c r="AH14" s="5800"/>
      <c r="AI14" s="5800"/>
      <c r="AJ14" s="5800"/>
      <c r="AK14" s="5800"/>
      <c r="AL14" s="5825"/>
      <c r="AM14" s="828"/>
      <c r="AN14" s="828"/>
      <c r="AZ14" s="648">
        <v>1630</v>
      </c>
      <c r="BA14" s="619" t="s">
        <v>1889</v>
      </c>
      <c r="BB14" s="647"/>
      <c r="BC14" s="1084"/>
      <c r="BD14" s="838"/>
    </row>
    <row r="15" spans="1:56" ht="16.2" customHeight="1" x14ac:dyDescent="0.35">
      <c r="A15" s="793"/>
      <c r="B15" s="5622"/>
      <c r="C15" s="3648">
        <v>540</v>
      </c>
      <c r="D15" s="5662" t="str">
        <f>VLOOKUP(C15,DataLabels,HLOOKUP($BA$1,Type,2,FALSE))</f>
        <v>Rated Speed (m/s)
 [ 1.1 (i) ] &amp; [ 4.5.1.1]</v>
      </c>
      <c r="E15" s="5663"/>
      <c r="F15" s="5663"/>
      <c r="G15" s="5663"/>
      <c r="H15" s="5663"/>
      <c r="I15" s="5664"/>
      <c r="J15" s="5818"/>
      <c r="K15" s="5819"/>
      <c r="L15" s="5819"/>
      <c r="M15" s="5819"/>
      <c r="N15" s="5819"/>
      <c r="O15" s="5819"/>
      <c r="P15" s="5819"/>
      <c r="Q15" s="5819"/>
      <c r="R15" s="5819"/>
      <c r="S15" s="5819"/>
      <c r="T15" s="5820"/>
      <c r="U15" s="5795" t="s">
        <v>64</v>
      </c>
      <c r="V15" s="3648">
        <v>580</v>
      </c>
      <c r="W15" s="5633" t="str">
        <f>VLOOKUP(V15,DataLabels,HLOOKUP($BA$1,Type,2,FALSE))</f>
        <v>Number of Landings</v>
      </c>
      <c r="X15" s="5634"/>
      <c r="Y15" s="5634"/>
      <c r="Z15" s="5634"/>
      <c r="AA15" s="5634"/>
      <c r="AB15" s="5635"/>
      <c r="AC15" s="5791"/>
      <c r="AD15" s="5792"/>
      <c r="AE15" s="5792"/>
      <c r="AF15" s="5792"/>
      <c r="AG15" s="5792"/>
      <c r="AH15" s="5792"/>
      <c r="AI15" s="5792"/>
      <c r="AJ15" s="5792"/>
      <c r="AK15" s="5792"/>
      <c r="AL15" s="5352"/>
      <c r="AM15" s="828"/>
      <c r="AN15" s="828"/>
      <c r="AZ15" s="624">
        <v>3050</v>
      </c>
      <c r="BA15" s="619" t="s">
        <v>1890</v>
      </c>
      <c r="BB15" s="640">
        <f>+J159</f>
        <v>0</v>
      </c>
      <c r="BC15" s="1084"/>
      <c r="BD15" s="838"/>
    </row>
    <row r="16" spans="1:56" ht="16.2" customHeight="1" x14ac:dyDescent="0.35">
      <c r="A16" s="793"/>
      <c r="B16" s="5622"/>
      <c r="C16" s="3649"/>
      <c r="D16" s="5495"/>
      <c r="E16" s="5496"/>
      <c r="F16" s="5496"/>
      <c r="G16" s="5496"/>
      <c r="H16" s="5496"/>
      <c r="I16" s="5497"/>
      <c r="J16" s="5821"/>
      <c r="K16" s="5822"/>
      <c r="L16" s="5822"/>
      <c r="M16" s="5822"/>
      <c r="N16" s="5822"/>
      <c r="O16" s="5822"/>
      <c r="P16" s="5822"/>
      <c r="Q16" s="5822"/>
      <c r="R16" s="5822"/>
      <c r="S16" s="5822"/>
      <c r="T16" s="5823"/>
      <c r="U16" s="5796"/>
      <c r="V16" s="3649"/>
      <c r="W16" s="5627"/>
      <c r="X16" s="5628"/>
      <c r="Y16" s="5628"/>
      <c r="Z16" s="5628"/>
      <c r="AA16" s="5628"/>
      <c r="AB16" s="5629"/>
      <c r="AC16" s="5793"/>
      <c r="AD16" s="5794"/>
      <c r="AE16" s="5794"/>
      <c r="AF16" s="5794"/>
      <c r="AG16" s="5794"/>
      <c r="AH16" s="5794"/>
      <c r="AI16" s="5794"/>
      <c r="AJ16" s="5794"/>
      <c r="AK16" s="5794"/>
      <c r="AL16" s="5825"/>
      <c r="AM16" s="828"/>
      <c r="AN16" s="828"/>
      <c r="AZ16" s="624">
        <v>1400</v>
      </c>
      <c r="BA16" s="619" t="s">
        <v>1891</v>
      </c>
      <c r="BB16" s="640" t="str">
        <f>+_xlfn.CONCAT(J89," ",J90)</f>
        <v xml:space="preserve"> </v>
      </c>
      <c r="BC16" s="1084"/>
      <c r="BD16" s="838"/>
    </row>
    <row r="17" spans="1:56" ht="16.2" customHeight="1" x14ac:dyDescent="0.35">
      <c r="A17" s="793"/>
      <c r="B17" s="5622"/>
      <c r="C17" s="5814">
        <v>520</v>
      </c>
      <c r="D17" s="5662" t="str">
        <f>VLOOKUP(C17,DataLabels,HLOOKUP($BA$1,Type,2,FALSE))</f>
        <v>Rated Load
[4.2.2.3]</v>
      </c>
      <c r="E17" s="5663"/>
      <c r="F17" s="5663"/>
      <c r="G17" s="5663"/>
      <c r="H17" s="5663"/>
      <c r="I17" s="5664"/>
      <c r="J17" s="5791"/>
      <c r="K17" s="5792"/>
      <c r="L17" s="5792"/>
      <c r="M17" s="5792"/>
      <c r="N17" s="5792"/>
      <c r="O17" s="5792"/>
      <c r="P17" s="5792"/>
      <c r="Q17" s="5792"/>
      <c r="R17" s="5792"/>
      <c r="S17" s="5792"/>
      <c r="T17" s="5816"/>
      <c r="U17" s="5795" t="s">
        <v>1420</v>
      </c>
      <c r="V17" s="3648">
        <v>530</v>
      </c>
      <c r="W17" s="5633" t="str">
        <f>VLOOKUP(V17,DataLabels,HLOOKUP($BA$1,Type,2,FALSE))</f>
        <v>Maximum Capacity
(Persons) [ 4.2.2.3.2 ]</v>
      </c>
      <c r="X17" s="5634"/>
      <c r="Y17" s="5634"/>
      <c r="Z17" s="5634"/>
      <c r="AA17" s="5634"/>
      <c r="AB17" s="5635"/>
      <c r="AC17" s="5791"/>
      <c r="AD17" s="5792"/>
      <c r="AE17" s="5792"/>
      <c r="AF17" s="5792"/>
      <c r="AG17" s="5792"/>
      <c r="AH17" s="5792"/>
      <c r="AI17" s="5792"/>
      <c r="AJ17" s="5792"/>
      <c r="AK17" s="5792"/>
      <c r="AL17" s="5352"/>
      <c r="AM17" s="828"/>
      <c r="AN17" s="828"/>
      <c r="AZ17" s="648">
        <v>1040</v>
      </c>
      <c r="BA17" s="619" t="s">
        <v>1892</v>
      </c>
      <c r="BB17" s="647"/>
      <c r="BC17" s="1084"/>
      <c r="BD17" s="838"/>
    </row>
    <row r="18" spans="1:56" ht="16.2" customHeight="1" x14ac:dyDescent="0.35">
      <c r="A18" s="793"/>
      <c r="B18" s="5622"/>
      <c r="C18" s="5815"/>
      <c r="D18" s="5495"/>
      <c r="E18" s="5496"/>
      <c r="F18" s="5496"/>
      <c r="G18" s="5496"/>
      <c r="H18" s="5496"/>
      <c r="I18" s="5497"/>
      <c r="J18" s="5793"/>
      <c r="K18" s="5794"/>
      <c r="L18" s="5794"/>
      <c r="M18" s="5794"/>
      <c r="N18" s="5794"/>
      <c r="O18" s="5794"/>
      <c r="P18" s="5794"/>
      <c r="Q18" s="5794"/>
      <c r="R18" s="5794"/>
      <c r="S18" s="5794"/>
      <c r="T18" s="5817"/>
      <c r="U18" s="5796"/>
      <c r="V18" s="3649"/>
      <c r="W18" s="5627"/>
      <c r="X18" s="5628"/>
      <c r="Y18" s="5628"/>
      <c r="Z18" s="5628"/>
      <c r="AA18" s="5628"/>
      <c r="AB18" s="5629"/>
      <c r="AC18" s="5793"/>
      <c r="AD18" s="5794"/>
      <c r="AE18" s="5794"/>
      <c r="AF18" s="5794"/>
      <c r="AG18" s="5794"/>
      <c r="AH18" s="5794"/>
      <c r="AI18" s="5794"/>
      <c r="AJ18" s="5794"/>
      <c r="AK18" s="5794"/>
      <c r="AL18" s="5825"/>
      <c r="AM18" s="828"/>
      <c r="AN18" s="828"/>
      <c r="AZ18" s="648">
        <v>980</v>
      </c>
      <c r="BA18" s="619" t="s">
        <v>1893</v>
      </c>
      <c r="BB18" s="647"/>
      <c r="BC18" s="1084"/>
      <c r="BD18" s="838"/>
    </row>
    <row r="19" spans="1:56" ht="16.2" customHeight="1" x14ac:dyDescent="0.35">
      <c r="A19" s="793"/>
      <c r="B19" s="5622"/>
      <c r="C19" s="5529">
        <v>180</v>
      </c>
      <c r="D19" s="5662" t="str">
        <f>VLOOKUP(C19,DataLabels,HLOOKUP($BA$1,Type,2,FALSE))</f>
        <v>Address</v>
      </c>
      <c r="E19" s="5663"/>
      <c r="F19" s="5663"/>
      <c r="G19" s="5663"/>
      <c r="H19" s="5663"/>
      <c r="I19" s="5664"/>
      <c r="J19" s="5801" t="str">
        <f>+Application!G23</f>
        <v>1234 maple</v>
      </c>
      <c r="K19" s="5802"/>
      <c r="L19" s="5802"/>
      <c r="M19" s="5802"/>
      <c r="N19" s="5802"/>
      <c r="O19" s="5802"/>
      <c r="P19" s="5802"/>
      <c r="Q19" s="5802"/>
      <c r="R19" s="5802"/>
      <c r="S19" s="5802"/>
      <c r="T19" s="5802"/>
      <c r="U19" s="5802"/>
      <c r="V19" s="5802"/>
      <c r="W19" s="5802"/>
      <c r="X19" s="5802"/>
      <c r="Y19" s="5802"/>
      <c r="Z19" s="5802"/>
      <c r="AA19" s="5802"/>
      <c r="AB19" s="5802"/>
      <c r="AC19" s="5802"/>
      <c r="AD19" s="5802"/>
      <c r="AE19" s="5802"/>
      <c r="AF19" s="5802"/>
      <c r="AG19" s="5802"/>
      <c r="AH19" s="5802"/>
      <c r="AI19" s="5802"/>
      <c r="AJ19" s="5802"/>
      <c r="AK19" s="5802"/>
      <c r="AL19" s="5803"/>
      <c r="AM19" s="828"/>
      <c r="AN19" s="828"/>
      <c r="AZ19" s="648">
        <v>1620</v>
      </c>
      <c r="BA19" s="619" t="s">
        <v>1894</v>
      </c>
      <c r="BB19" s="646"/>
      <c r="BC19" s="1084"/>
      <c r="BD19" s="838"/>
    </row>
    <row r="20" spans="1:56" ht="16.2" customHeight="1" thickBot="1" x14ac:dyDescent="0.4">
      <c r="A20" s="793"/>
      <c r="B20" s="5623"/>
      <c r="C20" s="5661"/>
      <c r="D20" s="5665"/>
      <c r="E20" s="5666"/>
      <c r="F20" s="5666"/>
      <c r="G20" s="5666"/>
      <c r="H20" s="5666"/>
      <c r="I20" s="5667"/>
      <c r="J20" s="5804" t="str">
        <f>+Application!G24</f>
        <v>Toronto</v>
      </c>
      <c r="K20" s="5805"/>
      <c r="L20" s="5805"/>
      <c r="M20" s="5805"/>
      <c r="N20" s="5805"/>
      <c r="O20" s="5805"/>
      <c r="P20" s="5805"/>
      <c r="Q20" s="5805"/>
      <c r="R20" s="5805"/>
      <c r="S20" s="5805"/>
      <c r="T20" s="5805"/>
      <c r="U20" s="5805"/>
      <c r="V20" s="5805"/>
      <c r="W20" s="5805"/>
      <c r="X20" s="5805"/>
      <c r="Y20" s="5805"/>
      <c r="Z20" s="5805"/>
      <c r="AA20" s="5805"/>
      <c r="AB20" s="5805"/>
      <c r="AC20" s="5805"/>
      <c r="AD20" s="5805"/>
      <c r="AE20" s="5805"/>
      <c r="AF20" s="5805"/>
      <c r="AG20" s="5805"/>
      <c r="AH20" s="5805"/>
      <c r="AI20" s="5805"/>
      <c r="AJ20" s="5805"/>
      <c r="AK20" s="5805"/>
      <c r="AL20" s="5806"/>
      <c r="AM20" s="828"/>
      <c r="AN20" s="828"/>
      <c r="AP20" s="799"/>
      <c r="AQ20" s="799"/>
      <c r="AR20" s="799"/>
      <c r="AS20" s="799"/>
      <c r="AT20" s="799"/>
      <c r="AU20" s="799"/>
      <c r="AV20" s="799"/>
      <c r="AW20" s="799"/>
      <c r="AX20" s="799"/>
      <c r="AZ20" s="624">
        <v>130</v>
      </c>
      <c r="BA20" s="619" t="s">
        <v>872</v>
      </c>
      <c r="BB20" s="640">
        <f>+Application!S11</f>
        <v>0</v>
      </c>
      <c r="BC20" s="1084"/>
      <c r="BD20" s="838"/>
    </row>
    <row r="21" spans="1:56" ht="16.2" customHeight="1" thickBot="1" x14ac:dyDescent="0.4">
      <c r="A21" s="793"/>
      <c r="AM21" s="828"/>
      <c r="AN21" s="828"/>
      <c r="AP21" s="799"/>
      <c r="AQ21" s="799"/>
      <c r="AR21" s="799"/>
      <c r="AS21" s="799"/>
      <c r="AT21" s="799"/>
      <c r="AU21" s="799"/>
      <c r="AV21" s="799"/>
      <c r="AW21" s="799"/>
      <c r="AX21" s="799"/>
      <c r="AZ21" s="624">
        <v>510</v>
      </c>
      <c r="BA21" s="619" t="s">
        <v>1895</v>
      </c>
      <c r="BB21" s="635" t="str">
        <f>+_xlfn.CONCAT(J13,",",AC13)</f>
        <v>,</v>
      </c>
      <c r="BC21" s="1084"/>
      <c r="BD21" s="838"/>
    </row>
    <row r="22" spans="1:56" ht="16.2" customHeight="1" x14ac:dyDescent="0.35">
      <c r="A22" s="793"/>
      <c r="B22" s="5871" t="s">
        <v>67</v>
      </c>
      <c r="C22" s="5874" t="s">
        <v>1940</v>
      </c>
      <c r="D22" s="5875"/>
      <c r="E22" s="5875"/>
      <c r="F22" s="5875"/>
      <c r="G22" s="5875"/>
      <c r="H22" s="5875"/>
      <c r="I22" s="5875"/>
      <c r="J22" s="5875"/>
      <c r="K22" s="5875"/>
      <c r="L22" s="5875"/>
      <c r="M22" s="5875"/>
      <c r="N22" s="5875"/>
      <c r="O22" s="5875"/>
      <c r="P22" s="5875"/>
      <c r="Q22" s="5875"/>
      <c r="R22" s="5875"/>
      <c r="S22" s="5875"/>
      <c r="T22" s="5875"/>
      <c r="U22" s="5875"/>
      <c r="V22" s="5875"/>
      <c r="W22" s="5875"/>
      <c r="X22" s="5875"/>
      <c r="Y22" s="5875"/>
      <c r="Z22" s="5875"/>
      <c r="AA22" s="5875"/>
      <c r="AB22" s="5875"/>
      <c r="AC22" s="5875"/>
      <c r="AD22" s="5875"/>
      <c r="AE22" s="5875"/>
      <c r="AF22" s="5875"/>
      <c r="AG22" s="5875"/>
      <c r="AH22" s="5875"/>
      <c r="AI22" s="5875"/>
      <c r="AJ22" s="5875"/>
      <c r="AK22" s="5875"/>
      <c r="AL22" s="5876"/>
      <c r="AM22" s="828"/>
      <c r="AN22" s="828"/>
      <c r="AP22" s="799"/>
      <c r="AQ22" s="799"/>
      <c r="AS22" s="799"/>
      <c r="AT22" s="799"/>
      <c r="AU22" s="799"/>
      <c r="AV22" s="799"/>
      <c r="AW22" s="799"/>
      <c r="AX22" s="799"/>
      <c r="AZ22" s="624">
        <v>130</v>
      </c>
      <c r="BA22" s="619" t="s">
        <v>873</v>
      </c>
      <c r="BB22" s="640">
        <f>+Application!S12</f>
        <v>0</v>
      </c>
      <c r="BC22" s="1084"/>
      <c r="BD22" s="838"/>
    </row>
    <row r="23" spans="1:56" ht="16.2" customHeight="1" x14ac:dyDescent="0.35">
      <c r="A23" s="793"/>
      <c r="B23" s="5872"/>
      <c r="C23" s="5877"/>
      <c r="D23" s="5878"/>
      <c r="E23" s="5878"/>
      <c r="F23" s="5878"/>
      <c r="G23" s="5878"/>
      <c r="H23" s="5878"/>
      <c r="I23" s="5878"/>
      <c r="J23" s="5878"/>
      <c r="K23" s="5878"/>
      <c r="L23" s="5878"/>
      <c r="M23" s="5878"/>
      <c r="N23" s="5878"/>
      <c r="O23" s="5878"/>
      <c r="P23" s="5878"/>
      <c r="Q23" s="5878"/>
      <c r="R23" s="5878"/>
      <c r="S23" s="5878"/>
      <c r="T23" s="5878"/>
      <c r="U23" s="5878"/>
      <c r="V23" s="5878"/>
      <c r="W23" s="5878"/>
      <c r="X23" s="5878"/>
      <c r="Y23" s="5878"/>
      <c r="Z23" s="5878"/>
      <c r="AA23" s="5878"/>
      <c r="AB23" s="5878"/>
      <c r="AC23" s="5878"/>
      <c r="AD23" s="5878"/>
      <c r="AE23" s="5878"/>
      <c r="AF23" s="5878"/>
      <c r="AG23" s="5878"/>
      <c r="AH23" s="5878"/>
      <c r="AI23" s="5878"/>
      <c r="AJ23" s="5878"/>
      <c r="AK23" s="5878"/>
      <c r="AL23" s="5879"/>
      <c r="AM23" s="828"/>
      <c r="AN23" s="828"/>
      <c r="AZ23" s="624">
        <v>1350</v>
      </c>
      <c r="BA23" s="619" t="s">
        <v>1896</v>
      </c>
      <c r="BB23" s="640" t="str">
        <f>+_xlfn.CONCAT(J69,",", J70 )</f>
        <v>,</v>
      </c>
      <c r="BC23" s="1084"/>
      <c r="BD23" s="838"/>
    </row>
    <row r="24" spans="1:56" ht="16.2" customHeight="1" x14ac:dyDescent="0.35">
      <c r="A24" s="793"/>
      <c r="B24" s="5872"/>
      <c r="C24" s="5877"/>
      <c r="D24" s="5878"/>
      <c r="E24" s="5878"/>
      <c r="F24" s="5878"/>
      <c r="G24" s="5878"/>
      <c r="H24" s="5878"/>
      <c r="I24" s="5878"/>
      <c r="J24" s="5878"/>
      <c r="K24" s="5878"/>
      <c r="L24" s="5878"/>
      <c r="M24" s="5878"/>
      <c r="N24" s="5878"/>
      <c r="O24" s="5878"/>
      <c r="P24" s="5878"/>
      <c r="Q24" s="5878"/>
      <c r="R24" s="5878"/>
      <c r="S24" s="5878"/>
      <c r="T24" s="5878"/>
      <c r="U24" s="5878"/>
      <c r="V24" s="5878"/>
      <c r="W24" s="5878"/>
      <c r="X24" s="5878"/>
      <c r="Y24" s="5878"/>
      <c r="Z24" s="5878"/>
      <c r="AA24" s="5878"/>
      <c r="AB24" s="5878"/>
      <c r="AC24" s="5878"/>
      <c r="AD24" s="5878"/>
      <c r="AE24" s="5878"/>
      <c r="AF24" s="5878"/>
      <c r="AG24" s="5878"/>
      <c r="AH24" s="5878"/>
      <c r="AI24" s="5878"/>
      <c r="AJ24" s="5878"/>
      <c r="AK24" s="5878"/>
      <c r="AL24" s="5879"/>
      <c r="AM24" s="828"/>
      <c r="AN24" s="828"/>
      <c r="AZ24" s="624">
        <v>1340</v>
      </c>
      <c r="BA24" s="619" t="s">
        <v>1897</v>
      </c>
      <c r="BB24" s="653">
        <f>+AC67</f>
        <v>0</v>
      </c>
      <c r="BC24" s="1084"/>
      <c r="BD24" s="838"/>
    </row>
    <row r="25" spans="1:56" ht="16.2" customHeight="1" thickBot="1" x14ac:dyDescent="0.4">
      <c r="A25" s="793"/>
      <c r="B25" s="5873"/>
      <c r="C25" s="5880"/>
      <c r="D25" s="5881"/>
      <c r="E25" s="5881"/>
      <c r="F25" s="5881"/>
      <c r="G25" s="5881"/>
      <c r="H25" s="5881"/>
      <c r="I25" s="5881"/>
      <c r="J25" s="5881"/>
      <c r="K25" s="5881"/>
      <c r="L25" s="5881"/>
      <c r="M25" s="5881"/>
      <c r="N25" s="5881"/>
      <c r="O25" s="5881"/>
      <c r="P25" s="5881"/>
      <c r="Q25" s="5881"/>
      <c r="R25" s="5881"/>
      <c r="S25" s="5881"/>
      <c r="T25" s="5881"/>
      <c r="U25" s="5881"/>
      <c r="V25" s="5881"/>
      <c r="W25" s="5881"/>
      <c r="X25" s="5881"/>
      <c r="Y25" s="5881"/>
      <c r="Z25" s="5881"/>
      <c r="AA25" s="5881"/>
      <c r="AB25" s="5881"/>
      <c r="AC25" s="5881"/>
      <c r="AD25" s="5881"/>
      <c r="AE25" s="5881"/>
      <c r="AF25" s="5881"/>
      <c r="AG25" s="5881"/>
      <c r="AH25" s="5881"/>
      <c r="AI25" s="5881"/>
      <c r="AJ25" s="5881"/>
      <c r="AK25" s="5881"/>
      <c r="AL25" s="5882"/>
      <c r="AM25" s="828"/>
      <c r="AN25" s="828"/>
      <c r="AP25" s="782"/>
      <c r="AQ25" s="782"/>
      <c r="AR25" s="782"/>
      <c r="AS25" s="782"/>
      <c r="AT25" s="782"/>
      <c r="AU25" s="782"/>
      <c r="AV25" s="782"/>
      <c r="AW25" s="782"/>
      <c r="AX25" s="782"/>
      <c r="AZ25" s="618">
        <v>3060</v>
      </c>
      <c r="BA25" s="619" t="s">
        <v>1898</v>
      </c>
      <c r="BB25" s="647"/>
      <c r="BC25" s="1084"/>
      <c r="BD25" s="838"/>
    </row>
    <row r="26" spans="1:56" ht="16.2" customHeight="1" thickBot="1" x14ac:dyDescent="0.4">
      <c r="A26" s="793"/>
      <c r="B26" s="5883"/>
      <c r="C26" s="5883"/>
      <c r="D26" s="5883"/>
      <c r="E26" s="5883"/>
      <c r="F26" s="5883"/>
      <c r="G26" s="5883"/>
      <c r="H26" s="5883"/>
      <c r="I26" s="5883"/>
      <c r="J26" s="5883"/>
      <c r="K26" s="5883"/>
      <c r="L26" s="5883"/>
      <c r="M26" s="5883"/>
      <c r="N26" s="5883"/>
      <c r="O26" s="5883"/>
      <c r="P26" s="5883"/>
      <c r="Q26" s="5883"/>
      <c r="R26" s="5883"/>
      <c r="S26" s="5883"/>
      <c r="T26" s="5883"/>
      <c r="U26" s="5883"/>
      <c r="V26" s="5883"/>
      <c r="W26" s="5883"/>
      <c r="X26" s="5883"/>
      <c r="Y26" s="5883"/>
      <c r="Z26" s="5883"/>
      <c r="AA26" s="5883"/>
      <c r="AB26" s="5883"/>
      <c r="AC26" s="5883"/>
      <c r="AD26" s="5883"/>
      <c r="AE26" s="5883"/>
      <c r="AF26" s="5883"/>
      <c r="AG26" s="5883"/>
      <c r="AH26" s="5883"/>
      <c r="AI26" s="5883"/>
      <c r="AJ26" s="5883"/>
      <c r="AK26" s="5883"/>
      <c r="AL26" s="5883"/>
      <c r="AM26" s="828"/>
      <c r="AN26" s="828"/>
      <c r="AP26" s="799"/>
      <c r="AQ26" s="799"/>
      <c r="AR26" s="799"/>
      <c r="AS26" s="799"/>
      <c r="AT26" s="799"/>
      <c r="AU26" s="799"/>
      <c r="AV26" s="799"/>
      <c r="AW26" s="799"/>
      <c r="AX26" s="799"/>
      <c r="AZ26" s="671" t="s">
        <v>1926</v>
      </c>
      <c r="BA26" s="619" t="s">
        <v>1899</v>
      </c>
      <c r="BB26" s="646"/>
      <c r="BC26" s="1084"/>
      <c r="BD26" s="838"/>
    </row>
    <row r="27" spans="1:56" ht="16.2" customHeight="1" x14ac:dyDescent="0.35">
      <c r="A27" s="793"/>
      <c r="B27" s="832"/>
      <c r="C27" s="5884" t="s">
        <v>68</v>
      </c>
      <c r="D27" s="5885"/>
      <c r="E27" s="5885"/>
      <c r="F27" s="5885"/>
      <c r="G27" s="5885"/>
      <c r="H27" s="5885"/>
      <c r="I27" s="5885"/>
      <c r="J27" s="5885"/>
      <c r="K27" s="5885"/>
      <c r="L27" s="5885"/>
      <c r="M27" s="5885"/>
      <c r="N27" s="5885"/>
      <c r="O27" s="5885"/>
      <c r="P27" s="5885"/>
      <c r="Q27" s="5885"/>
      <c r="R27" s="5885"/>
      <c r="S27" s="5885"/>
      <c r="T27" s="5885"/>
      <c r="U27" s="5885"/>
      <c r="V27" s="5885"/>
      <c r="W27" s="5885"/>
      <c r="X27" s="5885"/>
      <c r="Y27" s="5885"/>
      <c r="Z27" s="5885"/>
      <c r="AA27" s="5885"/>
      <c r="AB27" s="5885"/>
      <c r="AC27" s="5885"/>
      <c r="AD27" s="5885"/>
      <c r="AE27" s="5885"/>
      <c r="AF27" s="5885"/>
      <c r="AG27" s="5885"/>
      <c r="AH27" s="5885"/>
      <c r="AI27" s="5885"/>
      <c r="AJ27" s="5885"/>
      <c r="AK27" s="5885"/>
      <c r="AL27" s="5886"/>
      <c r="AM27" s="828"/>
      <c r="AN27" s="828"/>
      <c r="AP27" s="799"/>
      <c r="AQ27" s="799"/>
      <c r="AR27" s="799"/>
      <c r="AS27" s="799"/>
      <c r="AT27" s="799"/>
      <c r="AU27" s="799"/>
      <c r="AV27" s="799"/>
      <c r="AW27" s="799"/>
      <c r="AX27" s="799"/>
      <c r="AZ27" s="624">
        <v>1390</v>
      </c>
      <c r="BA27" s="619" t="s">
        <v>1900</v>
      </c>
      <c r="BB27" s="635">
        <f>+AC87</f>
        <v>0</v>
      </c>
      <c r="BC27" s="1084"/>
      <c r="BD27" s="838"/>
    </row>
    <row r="28" spans="1:56" ht="16.2" customHeight="1" x14ac:dyDescent="0.35">
      <c r="A28" s="793"/>
      <c r="B28" s="6182" t="s">
        <v>1425</v>
      </c>
      <c r="C28" s="5529">
        <v>591</v>
      </c>
      <c r="D28" s="5662" t="str">
        <f>VLOOKUP(C28,DataLabels,HLOOKUP($BA$1,Type,2,FALSE))</f>
        <v>Max. Height of Mast 
 [ 6.1.1(k) ]  [ 6.2.1(j) ]</v>
      </c>
      <c r="E28" s="5663"/>
      <c r="F28" s="5663"/>
      <c r="G28" s="5663"/>
      <c r="H28" s="5663"/>
      <c r="I28" s="5664"/>
      <c r="J28" s="5791"/>
      <c r="K28" s="5792"/>
      <c r="L28" s="5792"/>
      <c r="M28" s="5792"/>
      <c r="N28" s="5792"/>
      <c r="O28" s="5792"/>
      <c r="P28" s="5792"/>
      <c r="Q28" s="5792"/>
      <c r="R28" s="5792"/>
      <c r="S28" s="5816"/>
      <c r="T28" s="5828" t="s">
        <v>66</v>
      </c>
      <c r="U28" s="3648">
        <v>590</v>
      </c>
      <c r="V28" s="5633" t="str">
        <f>VLOOKUP(U28,DataLabels,HLOOKUP($BA$1,Type,2,FALSE))</f>
        <v>Maximum Car Travel</v>
      </c>
      <c r="W28" s="5634"/>
      <c r="X28" s="5634"/>
      <c r="Y28" s="5634"/>
      <c r="Z28" s="5634"/>
      <c r="AA28" s="5634"/>
      <c r="AB28" s="5635"/>
      <c r="AC28" s="5836"/>
      <c r="AD28" s="5837"/>
      <c r="AE28" s="5837"/>
      <c r="AF28" s="5837"/>
      <c r="AG28" s="5837"/>
      <c r="AH28" s="5837"/>
      <c r="AI28" s="5837"/>
      <c r="AJ28" s="5837"/>
      <c r="AK28" s="5850"/>
      <c r="AL28" s="5848" t="s">
        <v>66</v>
      </c>
      <c r="AM28" s="828"/>
      <c r="AN28" s="828"/>
      <c r="AP28" s="799"/>
      <c r="AQ28" s="799"/>
      <c r="AR28" s="799"/>
      <c r="AS28" s="799"/>
      <c r="AT28" s="799"/>
      <c r="AU28" s="799"/>
      <c r="AV28" s="799"/>
      <c r="AW28" s="799"/>
      <c r="AX28" s="799"/>
      <c r="AZ28" s="624">
        <v>1380</v>
      </c>
      <c r="BA28" s="619" t="s">
        <v>1901</v>
      </c>
      <c r="BB28" s="635">
        <f>+J87</f>
        <v>0</v>
      </c>
      <c r="BC28" s="1084"/>
      <c r="BD28" s="838"/>
    </row>
    <row r="29" spans="1:56" ht="16.2" customHeight="1" x14ac:dyDescent="0.35">
      <c r="A29" s="793"/>
      <c r="B29" s="5916"/>
      <c r="C29" s="5530"/>
      <c r="D29" s="5495"/>
      <c r="E29" s="5496"/>
      <c r="F29" s="5496"/>
      <c r="G29" s="5496"/>
      <c r="H29" s="5496"/>
      <c r="I29" s="5497"/>
      <c r="J29" s="5793"/>
      <c r="K29" s="5794"/>
      <c r="L29" s="5794"/>
      <c r="M29" s="5794"/>
      <c r="N29" s="5794"/>
      <c r="O29" s="5794"/>
      <c r="P29" s="5794"/>
      <c r="Q29" s="5794"/>
      <c r="R29" s="5794"/>
      <c r="S29" s="5817"/>
      <c r="T29" s="5829"/>
      <c r="U29" s="3649"/>
      <c r="V29" s="5627"/>
      <c r="W29" s="5628"/>
      <c r="X29" s="5628"/>
      <c r="Y29" s="5628"/>
      <c r="Z29" s="5628"/>
      <c r="AA29" s="5628"/>
      <c r="AB29" s="5629"/>
      <c r="AC29" s="5838"/>
      <c r="AD29" s="5839"/>
      <c r="AE29" s="5839"/>
      <c r="AF29" s="5839"/>
      <c r="AG29" s="5839"/>
      <c r="AH29" s="5839"/>
      <c r="AI29" s="5839"/>
      <c r="AJ29" s="5839"/>
      <c r="AK29" s="5851"/>
      <c r="AL29" s="5849"/>
      <c r="AM29" s="828"/>
      <c r="AN29" s="828"/>
      <c r="AP29" s="799"/>
      <c r="AQ29" s="799"/>
      <c r="AR29" s="799"/>
      <c r="AS29" s="799"/>
      <c r="AT29" s="799"/>
      <c r="AU29" s="799"/>
      <c r="AV29" s="799"/>
      <c r="AW29" s="799"/>
      <c r="AX29" s="799"/>
      <c r="AZ29" s="648">
        <v>1080</v>
      </c>
      <c r="BA29" s="619" t="s">
        <v>1902</v>
      </c>
      <c r="BB29" s="646" t="str">
        <f>+_xlfn.CONCAT(R110," ",R111)</f>
        <v xml:space="preserve"> </v>
      </c>
      <c r="BC29" s="1084"/>
      <c r="BD29" s="838"/>
    </row>
    <row r="30" spans="1:56" ht="16.2" customHeight="1" x14ac:dyDescent="0.35">
      <c r="A30" s="793"/>
      <c r="B30" s="5916"/>
      <c r="C30" s="5529">
        <v>592</v>
      </c>
      <c r="D30" s="5662" t="str">
        <f>VLOOKUP(C30,DataLabels,HLOOKUP($BA$1,Type,2,FALSE))</f>
        <v xml:space="preserve">Single or Dual Mast
</v>
      </c>
      <c r="E30" s="5663"/>
      <c r="F30" s="5663"/>
      <c r="G30" s="5663"/>
      <c r="H30" s="5663"/>
      <c r="I30" s="5664"/>
      <c r="J30" s="5865"/>
      <c r="K30" s="5866"/>
      <c r="L30" s="5866"/>
      <c r="M30" s="5866"/>
      <c r="N30" s="5866"/>
      <c r="O30" s="5866"/>
      <c r="P30" s="5866"/>
      <c r="Q30" s="5866"/>
      <c r="R30" s="5866"/>
      <c r="S30" s="5867"/>
      <c r="T30" s="5795"/>
      <c r="U30" s="5529">
        <v>593</v>
      </c>
      <c r="V30" s="5633" t="str">
        <f>VLOOKUP(U30,DataLabels,HLOOKUP($BA$1,Type,2,FALSE))</f>
        <v>Weight of Hoist
[ 4.3.1.6]</v>
      </c>
      <c r="W30" s="5634"/>
      <c r="X30" s="5634"/>
      <c r="Y30" s="5634"/>
      <c r="Z30" s="5634"/>
      <c r="AA30" s="5634"/>
      <c r="AB30" s="5635"/>
      <c r="AC30" s="5836"/>
      <c r="AD30" s="5837"/>
      <c r="AE30" s="5837"/>
      <c r="AF30" s="5837"/>
      <c r="AG30" s="5837"/>
      <c r="AH30" s="5837"/>
      <c r="AI30" s="5837"/>
      <c r="AJ30" s="5837"/>
      <c r="AK30" s="5850"/>
      <c r="AL30" s="5352" t="s">
        <v>1420</v>
      </c>
      <c r="AM30" s="828"/>
      <c r="AN30" s="828"/>
      <c r="AP30" s="799"/>
      <c r="AQ30" s="799"/>
      <c r="AR30" s="799"/>
      <c r="AS30" s="799"/>
      <c r="AT30" s="799"/>
      <c r="AU30" s="799"/>
      <c r="AV30" s="799"/>
      <c r="AW30" s="799"/>
      <c r="AX30" s="799"/>
      <c r="AZ30" s="648">
        <v>940</v>
      </c>
      <c r="BA30" s="619" t="s">
        <v>1904</v>
      </c>
      <c r="BB30" s="646"/>
      <c r="BC30" s="1084"/>
      <c r="BD30" s="838"/>
    </row>
    <row r="31" spans="1:56" ht="16.2" customHeight="1" x14ac:dyDescent="0.35">
      <c r="A31" s="793"/>
      <c r="B31" s="5916"/>
      <c r="C31" s="5530"/>
      <c r="D31" s="5495"/>
      <c r="E31" s="5496"/>
      <c r="F31" s="5496"/>
      <c r="G31" s="5496"/>
      <c r="H31" s="5496"/>
      <c r="I31" s="5497"/>
      <c r="J31" s="5868"/>
      <c r="K31" s="5869"/>
      <c r="L31" s="5869"/>
      <c r="M31" s="5869"/>
      <c r="N31" s="5869"/>
      <c r="O31" s="5869"/>
      <c r="P31" s="5869"/>
      <c r="Q31" s="5869"/>
      <c r="R31" s="5869"/>
      <c r="S31" s="5870"/>
      <c r="T31" s="5796"/>
      <c r="U31" s="5530"/>
      <c r="V31" s="5627"/>
      <c r="W31" s="5628"/>
      <c r="X31" s="5628"/>
      <c r="Y31" s="5628"/>
      <c r="Z31" s="5628"/>
      <c r="AA31" s="5628"/>
      <c r="AB31" s="5629"/>
      <c r="AC31" s="5838"/>
      <c r="AD31" s="5839"/>
      <c r="AE31" s="5839"/>
      <c r="AF31" s="5839"/>
      <c r="AG31" s="5839"/>
      <c r="AH31" s="5839"/>
      <c r="AI31" s="5839"/>
      <c r="AJ31" s="5839"/>
      <c r="AK31" s="5851"/>
      <c r="AL31" s="5825"/>
      <c r="AM31" s="828"/>
      <c r="AN31" s="828"/>
      <c r="AP31" s="799"/>
      <c r="AQ31" s="799"/>
      <c r="AR31" s="799"/>
      <c r="AS31" s="799"/>
      <c r="AT31" s="799"/>
      <c r="AU31" s="799"/>
      <c r="AV31" s="799"/>
      <c r="AW31" s="799"/>
      <c r="AX31" s="799"/>
      <c r="AZ31" s="648">
        <v>570</v>
      </c>
      <c r="BA31" s="619" t="s">
        <v>1905</v>
      </c>
      <c r="BB31" s="647"/>
      <c r="BC31" s="1084"/>
      <c r="BD31" s="838"/>
    </row>
    <row r="32" spans="1:56" ht="16.2" customHeight="1" x14ac:dyDescent="0.35">
      <c r="A32" s="793"/>
      <c r="B32" s="5916"/>
      <c r="C32" s="5529">
        <v>594</v>
      </c>
      <c r="D32" s="5662" t="str">
        <f>VLOOKUP(C32,DataLabels,HLOOKUP($BA$1,Type,2,FALSE))</f>
        <v>Max. Tie-in Interval
[ 4.3.3.3 ]</v>
      </c>
      <c r="E32" s="5663"/>
      <c r="F32" s="5663"/>
      <c r="G32" s="5663"/>
      <c r="H32" s="5663"/>
      <c r="I32" s="5664"/>
      <c r="J32" s="5791"/>
      <c r="K32" s="5792"/>
      <c r="L32" s="5792"/>
      <c r="M32" s="5792"/>
      <c r="N32" s="5792"/>
      <c r="O32" s="5792"/>
      <c r="P32" s="5792"/>
      <c r="Q32" s="5792"/>
      <c r="R32" s="5792"/>
      <c r="S32" s="5816"/>
      <c r="T32" s="5828" t="s">
        <v>66</v>
      </c>
      <c r="U32" s="5529">
        <v>598</v>
      </c>
      <c r="V32" s="5633" t="str">
        <f>VLOOKUP(U32,DataLabels,HLOOKUP($BA$1,Type,2,FALSE))</f>
        <v>Max. Unbraced Height
[6.1.1(k)]</v>
      </c>
      <c r="W32" s="5634"/>
      <c r="X32" s="5634"/>
      <c r="Y32" s="5634"/>
      <c r="Z32" s="5634"/>
      <c r="AA32" s="5634"/>
      <c r="AB32" s="5635"/>
      <c r="AC32" s="5836"/>
      <c r="AD32" s="5837"/>
      <c r="AE32" s="5837"/>
      <c r="AF32" s="5837"/>
      <c r="AG32" s="5837"/>
      <c r="AH32" s="5837"/>
      <c r="AI32" s="5837"/>
      <c r="AJ32" s="5837"/>
      <c r="AK32" s="5850"/>
      <c r="AL32" s="5848" t="s">
        <v>66</v>
      </c>
      <c r="AM32" s="828"/>
      <c r="AN32" s="828"/>
      <c r="AZ32" s="648">
        <v>1520</v>
      </c>
      <c r="BA32" s="619" t="s">
        <v>549</v>
      </c>
      <c r="BB32" s="646"/>
      <c r="BC32" s="1084"/>
      <c r="BD32" s="838"/>
    </row>
    <row r="33" spans="1:56" ht="14.6" x14ac:dyDescent="0.35">
      <c r="A33" s="793"/>
      <c r="B33" s="5916"/>
      <c r="C33" s="5530"/>
      <c r="D33" s="5495"/>
      <c r="E33" s="5496"/>
      <c r="F33" s="5496"/>
      <c r="G33" s="5496"/>
      <c r="H33" s="5496"/>
      <c r="I33" s="5497"/>
      <c r="J33" s="5793"/>
      <c r="K33" s="5794"/>
      <c r="L33" s="5794"/>
      <c r="M33" s="5794"/>
      <c r="N33" s="5794"/>
      <c r="O33" s="5794"/>
      <c r="P33" s="5794"/>
      <c r="Q33" s="5794"/>
      <c r="R33" s="5794"/>
      <c r="S33" s="5817"/>
      <c r="T33" s="5829"/>
      <c r="U33" s="5530"/>
      <c r="V33" s="5627"/>
      <c r="W33" s="5628"/>
      <c r="X33" s="5628"/>
      <c r="Y33" s="5628"/>
      <c r="Z33" s="5628"/>
      <c r="AA33" s="5628"/>
      <c r="AB33" s="5629"/>
      <c r="AC33" s="5838"/>
      <c r="AD33" s="5839"/>
      <c r="AE33" s="5839"/>
      <c r="AF33" s="5839"/>
      <c r="AG33" s="5839"/>
      <c r="AH33" s="5839"/>
      <c r="AI33" s="5839"/>
      <c r="AJ33" s="5839"/>
      <c r="AK33" s="5851"/>
      <c r="AL33" s="5849"/>
      <c r="AM33" s="828"/>
      <c r="AN33" s="828"/>
      <c r="AZ33" s="624">
        <v>580</v>
      </c>
      <c r="BA33" s="619" t="s">
        <v>1906</v>
      </c>
      <c r="BB33" s="635">
        <f>+AC15</f>
        <v>0</v>
      </c>
      <c r="BC33" s="1084"/>
      <c r="BD33" s="838"/>
    </row>
    <row r="34" spans="1:56" ht="16.2" customHeight="1" x14ac:dyDescent="0.35">
      <c r="A34" s="793"/>
      <c r="B34" s="5916"/>
      <c r="C34" s="5529">
        <v>650</v>
      </c>
      <c r="D34" s="5662" t="str">
        <f>VLOOKUP(C34,DataLabels,HLOOKUP($BA$1,Type,2,FALSE))</f>
        <v>Space Below Mast</v>
      </c>
      <c r="E34" s="5663"/>
      <c r="F34" s="5663"/>
      <c r="G34" s="5663"/>
      <c r="H34" s="5663"/>
      <c r="I34" s="5664"/>
      <c r="J34" s="5852"/>
      <c r="K34" s="5853"/>
      <c r="L34" s="5853"/>
      <c r="M34" s="5853"/>
      <c r="N34" s="5853"/>
      <c r="O34" s="5853"/>
      <c r="P34" s="5853"/>
      <c r="Q34" s="5853"/>
      <c r="R34" s="5853"/>
      <c r="S34" s="5854"/>
      <c r="T34" s="5795"/>
      <c r="U34" s="5529">
        <v>651</v>
      </c>
      <c r="V34" s="5633" t="str">
        <f>VLOOKUP(U34,DataLabels,HLOOKUP($BA$1,Type,2,FALSE))</f>
        <v>Total Base Load at Mast</v>
      </c>
      <c r="W34" s="5634"/>
      <c r="X34" s="5634"/>
      <c r="Y34" s="5634"/>
      <c r="Z34" s="5634"/>
      <c r="AA34" s="5634"/>
      <c r="AB34" s="5635"/>
      <c r="AC34" s="5836"/>
      <c r="AD34" s="5837"/>
      <c r="AE34" s="5837"/>
      <c r="AF34" s="5837"/>
      <c r="AG34" s="5837"/>
      <c r="AH34" s="5837"/>
      <c r="AI34" s="5837"/>
      <c r="AJ34" s="5837"/>
      <c r="AK34" s="5850"/>
      <c r="AL34" s="5858" t="s">
        <v>62</v>
      </c>
      <c r="AM34" s="828"/>
      <c r="AN34" s="828"/>
      <c r="AZ34" s="648">
        <v>140</v>
      </c>
      <c r="BA34" s="619" t="s">
        <v>1173</v>
      </c>
      <c r="BB34" s="646"/>
      <c r="BC34" s="1084"/>
      <c r="BD34" s="838"/>
    </row>
    <row r="35" spans="1:56" ht="16.2" customHeight="1" x14ac:dyDescent="0.35">
      <c r="A35" s="793"/>
      <c r="B35" s="5916"/>
      <c r="C35" s="5530"/>
      <c r="D35" s="5495"/>
      <c r="E35" s="5496"/>
      <c r="F35" s="5496"/>
      <c r="G35" s="5496"/>
      <c r="H35" s="5496"/>
      <c r="I35" s="5497"/>
      <c r="J35" s="5855"/>
      <c r="K35" s="5856"/>
      <c r="L35" s="5856"/>
      <c r="M35" s="5856"/>
      <c r="N35" s="5856"/>
      <c r="O35" s="5856"/>
      <c r="P35" s="5856"/>
      <c r="Q35" s="5856"/>
      <c r="R35" s="5856"/>
      <c r="S35" s="5857"/>
      <c r="T35" s="5796"/>
      <c r="U35" s="5530"/>
      <c r="V35" s="5627"/>
      <c r="W35" s="5628"/>
      <c r="X35" s="5628"/>
      <c r="Y35" s="5628"/>
      <c r="Z35" s="5628"/>
      <c r="AA35" s="5628"/>
      <c r="AB35" s="5629"/>
      <c r="AC35" s="5838"/>
      <c r="AD35" s="5839"/>
      <c r="AE35" s="5839"/>
      <c r="AF35" s="5839"/>
      <c r="AG35" s="5839"/>
      <c r="AH35" s="5839"/>
      <c r="AI35" s="5839"/>
      <c r="AJ35" s="5839"/>
      <c r="AK35" s="5851"/>
      <c r="AL35" s="5859"/>
      <c r="AM35" s="828"/>
      <c r="AN35" s="828"/>
      <c r="AZ35" s="648">
        <v>1500</v>
      </c>
      <c r="BA35" s="619" t="s">
        <v>1907</v>
      </c>
      <c r="BB35" s="646"/>
      <c r="BC35" s="1084"/>
      <c r="BD35" s="838"/>
    </row>
    <row r="36" spans="1:56" ht="16.2" customHeight="1" x14ac:dyDescent="0.35">
      <c r="A36" s="793"/>
      <c r="B36" s="5916"/>
      <c r="C36" s="5890">
        <v>843</v>
      </c>
      <c r="D36" s="5662" t="str">
        <f>VLOOKUP(C36,DataLabels,HLOOKUP($BA$1,Type,2,FALSE))</f>
        <v>Base Enclosure full height [4.4.5.3]</v>
      </c>
      <c r="E36" s="5663"/>
      <c r="F36" s="5663"/>
      <c r="G36" s="5663"/>
      <c r="H36" s="5663"/>
      <c r="I36" s="5664"/>
      <c r="J36" s="5852"/>
      <c r="K36" s="5853"/>
      <c r="L36" s="5853"/>
      <c r="M36" s="5853"/>
      <c r="N36" s="5853"/>
      <c r="O36" s="5853"/>
      <c r="P36" s="5853"/>
      <c r="Q36" s="5853"/>
      <c r="R36" s="5853"/>
      <c r="S36" s="5854"/>
      <c r="T36" s="5795"/>
      <c r="U36" s="5529">
        <v>886</v>
      </c>
      <c r="V36" s="5633" t="str">
        <f>VLOOKUP(U36,DataLabels,HLOOKUP($BA$1,Type,2,FALSE))</f>
        <v>Loading Platform Overhead Protection [4.4.3]</v>
      </c>
      <c r="W36" s="5634"/>
      <c r="X36" s="5634"/>
      <c r="Y36" s="5634"/>
      <c r="Z36" s="5634"/>
      <c r="AA36" s="5634"/>
      <c r="AB36" s="5635"/>
      <c r="AC36" s="5830"/>
      <c r="AD36" s="5831"/>
      <c r="AE36" s="5831"/>
      <c r="AF36" s="5831"/>
      <c r="AG36" s="5831"/>
      <c r="AH36" s="5831"/>
      <c r="AI36" s="5831"/>
      <c r="AJ36" s="5831"/>
      <c r="AK36" s="5831"/>
      <c r="AL36" s="5352"/>
      <c r="AM36" s="828"/>
      <c r="AN36" s="828"/>
      <c r="AZ36" s="648">
        <v>550</v>
      </c>
      <c r="BA36" s="619" t="s">
        <v>1177</v>
      </c>
      <c r="BB36" s="654"/>
      <c r="BC36" s="1084"/>
      <c r="BD36" s="838"/>
    </row>
    <row r="37" spans="1:56" ht="16.2" customHeight="1" thickBot="1" x14ac:dyDescent="0.4">
      <c r="A37" s="793"/>
      <c r="B37" s="5917"/>
      <c r="C37" s="5891"/>
      <c r="D37" s="5665"/>
      <c r="E37" s="5666"/>
      <c r="F37" s="5666"/>
      <c r="G37" s="5666"/>
      <c r="H37" s="5666"/>
      <c r="I37" s="5667"/>
      <c r="J37" s="5892"/>
      <c r="K37" s="5893"/>
      <c r="L37" s="5893"/>
      <c r="M37" s="5893"/>
      <c r="N37" s="5893"/>
      <c r="O37" s="5893"/>
      <c r="P37" s="5893"/>
      <c r="Q37" s="5893"/>
      <c r="R37" s="5893"/>
      <c r="S37" s="5894"/>
      <c r="T37" s="5895"/>
      <c r="U37" s="5661"/>
      <c r="V37" s="5652"/>
      <c r="W37" s="5653"/>
      <c r="X37" s="5653"/>
      <c r="Y37" s="5653"/>
      <c r="Z37" s="5653"/>
      <c r="AA37" s="5653"/>
      <c r="AB37" s="5654"/>
      <c r="AC37" s="6196"/>
      <c r="AD37" s="6197"/>
      <c r="AE37" s="6197"/>
      <c r="AF37" s="6197"/>
      <c r="AG37" s="6197"/>
      <c r="AH37" s="6197"/>
      <c r="AI37" s="6197"/>
      <c r="AJ37" s="6197"/>
      <c r="AK37" s="6197"/>
      <c r="AL37" s="5353"/>
      <c r="AM37" s="828"/>
      <c r="AN37" s="828"/>
      <c r="AZ37" s="624">
        <v>540</v>
      </c>
      <c r="BA37" s="619" t="s">
        <v>1176</v>
      </c>
      <c r="BB37" s="645">
        <f>+J15</f>
        <v>0</v>
      </c>
      <c r="BC37" s="1084"/>
      <c r="BD37" s="838"/>
    </row>
    <row r="38" spans="1:56" ht="16.2" customHeight="1" thickBot="1" x14ac:dyDescent="0.4">
      <c r="A38" s="793"/>
      <c r="B38" s="964"/>
      <c r="C38" s="965"/>
      <c r="D38" s="966"/>
      <c r="E38" s="966"/>
      <c r="F38" s="966"/>
      <c r="G38" s="966"/>
      <c r="H38" s="966"/>
      <c r="I38" s="966"/>
      <c r="J38" s="967"/>
      <c r="K38" s="967"/>
      <c r="L38" s="967"/>
      <c r="M38" s="967"/>
      <c r="N38" s="967"/>
      <c r="O38" s="967"/>
      <c r="P38" s="967"/>
      <c r="Q38" s="967"/>
      <c r="R38" s="967"/>
      <c r="S38" s="967"/>
      <c r="T38" s="968"/>
      <c r="U38" s="965"/>
      <c r="V38" s="969"/>
      <c r="W38" s="969"/>
      <c r="X38" s="969"/>
      <c r="Y38" s="969"/>
      <c r="Z38" s="969"/>
      <c r="AA38" s="969"/>
      <c r="AB38" s="969"/>
      <c r="AC38" s="970"/>
      <c r="AD38" s="970"/>
      <c r="AE38" s="970"/>
      <c r="AF38" s="970"/>
      <c r="AG38" s="970"/>
      <c r="AH38" s="970"/>
      <c r="AI38" s="970"/>
      <c r="AJ38" s="970"/>
      <c r="AK38" s="970"/>
      <c r="AL38" s="968"/>
      <c r="AM38" s="828"/>
      <c r="AN38" s="828"/>
      <c r="AZ38" s="624">
        <v>590</v>
      </c>
      <c r="BA38" s="619" t="s">
        <v>1908</v>
      </c>
      <c r="BB38" s="635">
        <f>+AC28</f>
        <v>0</v>
      </c>
      <c r="BC38" s="1084"/>
      <c r="BD38" s="838"/>
    </row>
    <row r="39" spans="1:56" ht="16.2" customHeight="1" x14ac:dyDescent="0.35">
      <c r="A39" s="793"/>
      <c r="B39" s="5774" t="s">
        <v>1428</v>
      </c>
      <c r="C39" s="5840">
        <v>841</v>
      </c>
      <c r="D39" s="5841" t="str">
        <f>VLOOKUP(C39,DataLabels,HLOOKUP($BA$1,Type,2,FALSE))</f>
        <v>Clear Opening Height 
[4.4.6.1, 4.4.6.2]</v>
      </c>
      <c r="E39" s="5842"/>
      <c r="F39" s="5842"/>
      <c r="G39" s="5842"/>
      <c r="H39" s="5842"/>
      <c r="I39" s="5843"/>
      <c r="J39" s="5844"/>
      <c r="K39" s="5845"/>
      <c r="L39" s="5845"/>
      <c r="M39" s="5845"/>
      <c r="N39" s="5845"/>
      <c r="O39" s="5845"/>
      <c r="P39" s="5845"/>
      <c r="Q39" s="5845"/>
      <c r="R39" s="5845"/>
      <c r="S39" s="5846"/>
      <c r="T39" s="5847" t="s">
        <v>66</v>
      </c>
      <c r="U39" s="5840">
        <v>840</v>
      </c>
      <c r="V39" s="5887" t="str">
        <f>VLOOKUP(U39,DataLabels,HLOOKUP($BA$1,Type,2,FALSE))</f>
        <v>Opening Width 
4.4.6.1 ( f )</v>
      </c>
      <c r="W39" s="5888"/>
      <c r="X39" s="5888"/>
      <c r="Y39" s="5888"/>
      <c r="Z39" s="5888"/>
      <c r="AA39" s="5888"/>
      <c r="AB39" s="5889"/>
      <c r="AC39" s="5860"/>
      <c r="AD39" s="5861"/>
      <c r="AE39" s="5861"/>
      <c r="AF39" s="5861"/>
      <c r="AG39" s="5861"/>
      <c r="AH39" s="5861"/>
      <c r="AI39" s="5861"/>
      <c r="AJ39" s="5861"/>
      <c r="AK39" s="5862"/>
      <c r="AL39" s="5864" t="s">
        <v>66</v>
      </c>
      <c r="AM39" s="828"/>
      <c r="AN39" s="828"/>
      <c r="AZ39" s="624" t="s">
        <v>1909</v>
      </c>
      <c r="BA39" s="619" t="s">
        <v>1910</v>
      </c>
      <c r="BB39" s="635">
        <f>+AC54</f>
        <v>0</v>
      </c>
      <c r="BC39" s="1084"/>
      <c r="BD39" s="838"/>
    </row>
    <row r="40" spans="1:56" ht="16.2" customHeight="1" x14ac:dyDescent="0.35">
      <c r="A40" s="793"/>
      <c r="B40" s="5622"/>
      <c r="C40" s="5530"/>
      <c r="D40" s="5495"/>
      <c r="E40" s="5496"/>
      <c r="F40" s="5496"/>
      <c r="G40" s="5496"/>
      <c r="H40" s="5496"/>
      <c r="I40" s="5497"/>
      <c r="J40" s="5793"/>
      <c r="K40" s="5794"/>
      <c r="L40" s="5794"/>
      <c r="M40" s="5794"/>
      <c r="N40" s="5794"/>
      <c r="O40" s="5794"/>
      <c r="P40" s="5794"/>
      <c r="Q40" s="5794"/>
      <c r="R40" s="5794"/>
      <c r="S40" s="5817"/>
      <c r="T40" s="5796"/>
      <c r="U40" s="5530"/>
      <c r="V40" s="5627"/>
      <c r="W40" s="5628"/>
      <c r="X40" s="5628"/>
      <c r="Y40" s="5628"/>
      <c r="Z40" s="5628"/>
      <c r="AA40" s="5628"/>
      <c r="AB40" s="5629"/>
      <c r="AC40" s="5638"/>
      <c r="AD40" s="5639"/>
      <c r="AE40" s="5639"/>
      <c r="AF40" s="5639"/>
      <c r="AG40" s="5639"/>
      <c r="AH40" s="5639"/>
      <c r="AI40" s="5639"/>
      <c r="AJ40" s="5639"/>
      <c r="AK40" s="5863"/>
      <c r="AL40" s="5825"/>
      <c r="AM40" s="828"/>
      <c r="AN40" s="828"/>
      <c r="BC40" s="1084"/>
      <c r="BD40" s="838"/>
    </row>
    <row r="41" spans="1:56" ht="16.2" customHeight="1" x14ac:dyDescent="0.35">
      <c r="A41" s="793"/>
      <c r="B41" s="5622"/>
      <c r="C41" s="5529">
        <v>842</v>
      </c>
      <c r="D41" s="5662" t="str">
        <f>VLOOKUP(C41,DataLabels,HLOOKUP($BA$1,Type,2,FALSE))</f>
        <v>Landing Gate Height 
[CAD 6.6.1(d)]</v>
      </c>
      <c r="E41" s="5663"/>
      <c r="F41" s="5663"/>
      <c r="G41" s="5663"/>
      <c r="H41" s="5663"/>
      <c r="I41" s="5664"/>
      <c r="J41" s="5791"/>
      <c r="K41" s="5792"/>
      <c r="L41" s="5792"/>
      <c r="M41" s="5792"/>
      <c r="N41" s="5792"/>
      <c r="O41" s="5792"/>
      <c r="P41" s="5792"/>
      <c r="Q41" s="5792"/>
      <c r="R41" s="5792"/>
      <c r="S41" s="5816"/>
      <c r="T41" s="5795" t="s">
        <v>66</v>
      </c>
      <c r="U41" s="5529">
        <v>680</v>
      </c>
      <c r="V41" s="5633" t="str">
        <f>VLOOKUP(U41,DataLabels,HLOOKUP($BA$1,Type,2,FALSE))</f>
        <v>Landing Gate Type
 [ 4.4.6 ]</v>
      </c>
      <c r="W41" s="5634"/>
      <c r="X41" s="5634"/>
      <c r="Y41" s="5634"/>
      <c r="Z41" s="5634"/>
      <c r="AA41" s="5634"/>
      <c r="AB41" s="5635"/>
      <c r="AC41" s="5836"/>
      <c r="AD41" s="5837"/>
      <c r="AE41" s="5837"/>
      <c r="AF41" s="5837"/>
      <c r="AG41" s="5837"/>
      <c r="AH41" s="5837"/>
      <c r="AI41" s="5837"/>
      <c r="AJ41" s="5837"/>
      <c r="AK41" s="5837"/>
      <c r="AL41" s="5352"/>
      <c r="AM41" s="828"/>
      <c r="AN41" s="828"/>
      <c r="BC41" s="1085"/>
      <c r="BD41" s="838"/>
    </row>
    <row r="42" spans="1:56" ht="15" customHeight="1" x14ac:dyDescent="0.35">
      <c r="A42" s="793"/>
      <c r="B42" s="5622"/>
      <c r="C42" s="5530"/>
      <c r="D42" s="5495"/>
      <c r="E42" s="5496"/>
      <c r="F42" s="5496"/>
      <c r="G42" s="5496"/>
      <c r="H42" s="5496"/>
      <c r="I42" s="5497"/>
      <c r="J42" s="5793"/>
      <c r="K42" s="5794"/>
      <c r="L42" s="5794"/>
      <c r="M42" s="5794"/>
      <c r="N42" s="5794"/>
      <c r="O42" s="5794"/>
      <c r="P42" s="5794"/>
      <c r="Q42" s="5794"/>
      <c r="R42" s="5794"/>
      <c r="S42" s="5817"/>
      <c r="T42" s="5796"/>
      <c r="U42" s="5530"/>
      <c r="V42" s="5627"/>
      <c r="W42" s="5628"/>
      <c r="X42" s="5628"/>
      <c r="Y42" s="5628"/>
      <c r="Z42" s="5628"/>
      <c r="AA42" s="5628"/>
      <c r="AB42" s="5629"/>
      <c r="AC42" s="5838"/>
      <c r="AD42" s="5839"/>
      <c r="AE42" s="5839"/>
      <c r="AF42" s="5839"/>
      <c r="AG42" s="5839"/>
      <c r="AH42" s="5839"/>
      <c r="AI42" s="5839"/>
      <c r="AJ42" s="5839"/>
      <c r="AK42" s="5839"/>
      <c r="AL42" s="5825"/>
      <c r="AM42" s="828"/>
      <c r="AN42" s="828"/>
      <c r="BD42" s="838"/>
    </row>
    <row r="43" spans="1:56" ht="16.2" customHeight="1" x14ac:dyDescent="0.35">
      <c r="A43" s="793"/>
      <c r="B43" s="5622"/>
      <c r="C43" s="5529">
        <v>720</v>
      </c>
      <c r="D43" s="5662" t="str">
        <f>VLOOKUP(C43,DataLabels,HLOOKUP($BA$1,Type,2,FALSE))</f>
        <v>Electrical / Mechancial Interlock [4.4.5.3(c), CAD 6.6.1 (h) - (i)]</v>
      </c>
      <c r="E43" s="5663"/>
      <c r="F43" s="5663"/>
      <c r="G43" s="5663"/>
      <c r="H43" s="5663"/>
      <c r="I43" s="5664"/>
      <c r="J43" s="5791"/>
      <c r="K43" s="5792"/>
      <c r="L43" s="5792"/>
      <c r="M43" s="5792"/>
      <c r="N43" s="5792"/>
      <c r="O43" s="5792"/>
      <c r="P43" s="5792"/>
      <c r="Q43" s="5792"/>
      <c r="R43" s="5792"/>
      <c r="S43" s="5816"/>
      <c r="T43" s="5909" t="s">
        <v>2739</v>
      </c>
      <c r="U43" s="5529">
        <v>730</v>
      </c>
      <c r="V43" s="5633" t="str">
        <f>VLOOKUP(U43,DataLabels,HLOOKUP($BA$1,Type,2,FALSE))</f>
        <v>TSSA filling # 
[CAD 6.4.2]</v>
      </c>
      <c r="W43" s="5634"/>
      <c r="X43" s="5634"/>
      <c r="Y43" s="5634"/>
      <c r="Z43" s="5634"/>
      <c r="AA43" s="5634"/>
      <c r="AB43" s="5635"/>
      <c r="AC43" s="5836"/>
      <c r="AD43" s="5837"/>
      <c r="AE43" s="5837"/>
      <c r="AF43" s="5837"/>
      <c r="AG43" s="5837"/>
      <c r="AH43" s="5837"/>
      <c r="AI43" s="5837"/>
      <c r="AJ43" s="5837"/>
      <c r="AK43" s="5837"/>
      <c r="AL43" s="5352"/>
      <c r="AM43" s="828"/>
      <c r="AN43" s="828"/>
    </row>
    <row r="44" spans="1:56" ht="16.2" customHeight="1" x14ac:dyDescent="0.35">
      <c r="A44" s="793"/>
      <c r="B44" s="5622"/>
      <c r="C44" s="5646"/>
      <c r="D44" s="5911"/>
      <c r="E44" s="5912"/>
      <c r="F44" s="5912"/>
      <c r="G44" s="5912"/>
      <c r="H44" s="5912"/>
      <c r="I44" s="5913"/>
      <c r="J44" s="5900"/>
      <c r="K44" s="5901"/>
      <c r="L44" s="5901"/>
      <c r="M44" s="5901"/>
      <c r="N44" s="5901"/>
      <c r="O44" s="5901"/>
      <c r="P44" s="5901"/>
      <c r="Q44" s="5901"/>
      <c r="R44" s="5901"/>
      <c r="S44" s="5902"/>
      <c r="T44" s="5910"/>
      <c r="U44" s="5646"/>
      <c r="V44" s="5649"/>
      <c r="W44" s="5650"/>
      <c r="X44" s="5650"/>
      <c r="Y44" s="5650"/>
      <c r="Z44" s="5650"/>
      <c r="AA44" s="5650"/>
      <c r="AB44" s="5651"/>
      <c r="AC44" s="6192"/>
      <c r="AD44" s="6193"/>
      <c r="AE44" s="6193"/>
      <c r="AF44" s="6193"/>
      <c r="AG44" s="6193"/>
      <c r="AH44" s="6193"/>
      <c r="AI44" s="6193"/>
      <c r="AJ44" s="6193"/>
      <c r="AK44" s="6193"/>
      <c r="AL44" s="5914"/>
      <c r="AM44" s="828"/>
      <c r="AN44" s="828"/>
    </row>
    <row r="45" spans="1:56" ht="16.2" customHeight="1" x14ac:dyDescent="0.35">
      <c r="A45" s="793"/>
      <c r="B45" s="5622"/>
      <c r="C45" s="5646"/>
      <c r="D45" s="5911"/>
      <c r="E45" s="5912"/>
      <c r="F45" s="5912"/>
      <c r="G45" s="5912"/>
      <c r="H45" s="5912"/>
      <c r="I45" s="5913"/>
      <c r="J45" s="5903"/>
      <c r="K45" s="5904"/>
      <c r="L45" s="5904"/>
      <c r="M45" s="5904"/>
      <c r="N45" s="5904"/>
      <c r="O45" s="5904"/>
      <c r="P45" s="5904"/>
      <c r="Q45" s="5904"/>
      <c r="R45" s="5904"/>
      <c r="S45" s="5905"/>
      <c r="T45" s="5907" t="s">
        <v>73</v>
      </c>
      <c r="U45" s="5646"/>
      <c r="V45" s="5649"/>
      <c r="W45" s="5650"/>
      <c r="X45" s="5650"/>
      <c r="Y45" s="5650"/>
      <c r="Z45" s="5650"/>
      <c r="AA45" s="5650"/>
      <c r="AB45" s="5651"/>
      <c r="AC45" s="6192"/>
      <c r="AD45" s="6193"/>
      <c r="AE45" s="6193"/>
      <c r="AF45" s="6193"/>
      <c r="AG45" s="6193"/>
      <c r="AH45" s="6193"/>
      <c r="AI45" s="6193"/>
      <c r="AJ45" s="6193"/>
      <c r="AK45" s="6193"/>
      <c r="AL45" s="5914"/>
      <c r="AM45" s="828"/>
      <c r="AN45" s="828"/>
    </row>
    <row r="46" spans="1:56" ht="16.2" customHeight="1" thickBot="1" x14ac:dyDescent="0.4">
      <c r="A46" s="793"/>
      <c r="B46" s="5623"/>
      <c r="C46" s="5661"/>
      <c r="D46" s="5665"/>
      <c r="E46" s="5666"/>
      <c r="F46" s="5666"/>
      <c r="G46" s="5666"/>
      <c r="H46" s="5666"/>
      <c r="I46" s="5667"/>
      <c r="J46" s="5896"/>
      <c r="K46" s="5897"/>
      <c r="L46" s="5897"/>
      <c r="M46" s="5897"/>
      <c r="N46" s="5897"/>
      <c r="O46" s="5897"/>
      <c r="P46" s="5897"/>
      <c r="Q46" s="5897"/>
      <c r="R46" s="5897"/>
      <c r="S46" s="5906"/>
      <c r="T46" s="5908"/>
      <c r="U46" s="5661"/>
      <c r="V46" s="5652"/>
      <c r="W46" s="5653"/>
      <c r="X46" s="5653"/>
      <c r="Y46" s="5653"/>
      <c r="Z46" s="5653"/>
      <c r="AA46" s="5653"/>
      <c r="AB46" s="5654"/>
      <c r="AC46" s="6194"/>
      <c r="AD46" s="6195"/>
      <c r="AE46" s="6195"/>
      <c r="AF46" s="6195"/>
      <c r="AG46" s="6195"/>
      <c r="AH46" s="6195"/>
      <c r="AI46" s="6195"/>
      <c r="AJ46" s="6195"/>
      <c r="AK46" s="6195"/>
      <c r="AL46" s="5353"/>
      <c r="AM46" s="828"/>
      <c r="AN46" s="828"/>
    </row>
    <row r="47" spans="1:56" ht="16.2" customHeight="1" thickBot="1" x14ac:dyDescent="0.4">
      <c r="A47" s="793"/>
      <c r="B47" s="964"/>
      <c r="C47" s="965"/>
      <c r="D47" s="966"/>
      <c r="E47" s="966"/>
      <c r="F47" s="966"/>
      <c r="G47" s="966"/>
      <c r="H47" s="966"/>
      <c r="I47" s="966"/>
      <c r="J47" s="967"/>
      <c r="K47" s="967"/>
      <c r="L47" s="967"/>
      <c r="M47" s="967"/>
      <c r="N47" s="967"/>
      <c r="O47" s="967"/>
      <c r="P47" s="967"/>
      <c r="Q47" s="967"/>
      <c r="R47" s="967"/>
      <c r="S47" s="967"/>
      <c r="T47" s="968"/>
      <c r="U47" s="965"/>
      <c r="V47" s="969"/>
      <c r="W47" s="969"/>
      <c r="X47" s="969"/>
      <c r="Y47" s="969"/>
      <c r="Z47" s="969"/>
      <c r="AA47" s="969"/>
      <c r="AB47" s="969"/>
      <c r="AC47" s="970"/>
      <c r="AD47" s="970"/>
      <c r="AE47" s="970"/>
      <c r="AF47" s="970"/>
      <c r="AG47" s="970"/>
      <c r="AH47" s="970"/>
      <c r="AI47" s="970"/>
      <c r="AJ47" s="970"/>
      <c r="AK47" s="970"/>
      <c r="AL47" s="968"/>
      <c r="AM47" s="828"/>
      <c r="AN47" s="828"/>
    </row>
    <row r="48" spans="1:56" ht="16.2" customHeight="1" x14ac:dyDescent="0.35">
      <c r="A48" s="793"/>
      <c r="B48" s="5774" t="s">
        <v>1946</v>
      </c>
      <c r="C48" s="5840">
        <v>845</v>
      </c>
      <c r="D48" s="5841" t="str">
        <f>VLOOKUP(C48,DataLabels,HLOOKUP($BA$1,Type,2,FALSE))</f>
        <v>Net Platform Width 
[6.1.3]</v>
      </c>
      <c r="E48" s="5842"/>
      <c r="F48" s="5842"/>
      <c r="G48" s="5842"/>
      <c r="H48" s="5842"/>
      <c r="I48" s="5843"/>
      <c r="J48" s="5844"/>
      <c r="K48" s="5845"/>
      <c r="L48" s="5845"/>
      <c r="M48" s="5845"/>
      <c r="N48" s="5845"/>
      <c r="O48" s="5845"/>
      <c r="P48" s="5845"/>
      <c r="Q48" s="5845"/>
      <c r="R48" s="5845"/>
      <c r="S48" s="5846"/>
      <c r="T48" s="5847" t="s">
        <v>66</v>
      </c>
      <c r="U48" s="5840">
        <v>855</v>
      </c>
      <c r="V48" s="5887" t="str">
        <f>VLOOKUP(U48,DataLabels,HLOOKUP($BA$1,Type,2,FALSE))</f>
        <v>Net. Platform Depth</v>
      </c>
      <c r="W48" s="5888"/>
      <c r="X48" s="5888"/>
      <c r="Y48" s="5888"/>
      <c r="Z48" s="5888"/>
      <c r="AA48" s="5888"/>
      <c r="AB48" s="5889"/>
      <c r="AC48" s="5860"/>
      <c r="AD48" s="5861"/>
      <c r="AE48" s="5861"/>
      <c r="AF48" s="5861"/>
      <c r="AG48" s="5861"/>
      <c r="AH48" s="5861"/>
      <c r="AI48" s="5861"/>
      <c r="AJ48" s="5861"/>
      <c r="AK48" s="5862"/>
      <c r="AL48" s="5864" t="s">
        <v>66</v>
      </c>
      <c r="AM48" s="828"/>
      <c r="AN48" s="828"/>
    </row>
    <row r="49" spans="1:53" ht="16.2" customHeight="1" x14ac:dyDescent="0.35">
      <c r="A49" s="793"/>
      <c r="B49" s="5622"/>
      <c r="C49" s="5530"/>
      <c r="D49" s="5495"/>
      <c r="E49" s="5496"/>
      <c r="F49" s="5496"/>
      <c r="G49" s="5496"/>
      <c r="H49" s="5496"/>
      <c r="I49" s="5497"/>
      <c r="J49" s="5793"/>
      <c r="K49" s="5794"/>
      <c r="L49" s="5794"/>
      <c r="M49" s="5794"/>
      <c r="N49" s="5794"/>
      <c r="O49" s="5794"/>
      <c r="P49" s="5794"/>
      <c r="Q49" s="5794"/>
      <c r="R49" s="5794"/>
      <c r="S49" s="5817"/>
      <c r="T49" s="5796"/>
      <c r="U49" s="5530"/>
      <c r="V49" s="5627"/>
      <c r="W49" s="5628"/>
      <c r="X49" s="5628"/>
      <c r="Y49" s="5628"/>
      <c r="Z49" s="5628"/>
      <c r="AA49" s="5628"/>
      <c r="AB49" s="5629"/>
      <c r="AC49" s="5638"/>
      <c r="AD49" s="5639"/>
      <c r="AE49" s="5639"/>
      <c r="AF49" s="5639"/>
      <c r="AG49" s="5639"/>
      <c r="AH49" s="5639"/>
      <c r="AI49" s="5639"/>
      <c r="AJ49" s="5639"/>
      <c r="AK49" s="5863"/>
      <c r="AL49" s="5825"/>
      <c r="AM49" s="828"/>
      <c r="AN49" s="828"/>
      <c r="AQ49" s="801"/>
    </row>
    <row r="50" spans="1:53" ht="16.2" customHeight="1" x14ac:dyDescent="0.35">
      <c r="A50" s="793"/>
      <c r="B50" s="5622"/>
      <c r="C50" s="5529">
        <v>585</v>
      </c>
      <c r="D50" s="5662" t="str">
        <f>VLOOKUP(C50,DataLabels,HLOOKUP($BA$1,Type,2,FALSE))</f>
        <v>Load Per Net Area 4.4.1.4,  4.2.2.3.4, 6.1.2</v>
      </c>
      <c r="E50" s="5663"/>
      <c r="F50" s="5663"/>
      <c r="G50" s="5663"/>
      <c r="H50" s="5663"/>
      <c r="I50" s="5664"/>
      <c r="J50" s="5791"/>
      <c r="K50" s="5792"/>
      <c r="L50" s="5792"/>
      <c r="M50" s="5792"/>
      <c r="N50" s="5792"/>
      <c r="O50" s="5792"/>
      <c r="P50" s="5792"/>
      <c r="Q50" s="5792"/>
      <c r="R50" s="5792"/>
      <c r="S50" s="5816"/>
      <c r="T50" s="5898" t="s">
        <v>2183</v>
      </c>
      <c r="U50" s="5529">
        <v>865</v>
      </c>
      <c r="V50" s="5633" t="str">
        <f>VLOOKUP(U50,DataLabels,HLOOKUP($BA$1,Type,2,FALSE))</f>
        <v>Platform Guarding 
[4.4.2]</v>
      </c>
      <c r="W50" s="5634"/>
      <c r="X50" s="5634"/>
      <c r="Y50" s="5634"/>
      <c r="Z50" s="5634"/>
      <c r="AA50" s="5634"/>
      <c r="AB50" s="5635"/>
      <c r="AC50" s="5830"/>
      <c r="AD50" s="5831"/>
      <c r="AE50" s="5831"/>
      <c r="AF50" s="5831"/>
      <c r="AG50" s="5831"/>
      <c r="AH50" s="5831"/>
      <c r="AI50" s="5831"/>
      <c r="AJ50" s="5831"/>
      <c r="AK50" s="5832"/>
      <c r="AL50" s="5352"/>
      <c r="AM50" s="828"/>
      <c r="AN50" s="828"/>
      <c r="AQ50" s="801"/>
    </row>
    <row r="51" spans="1:53" ht="16.2" customHeight="1" x14ac:dyDescent="0.35">
      <c r="A51" s="793"/>
      <c r="B51" s="5622"/>
      <c r="C51" s="5530"/>
      <c r="D51" s="5495"/>
      <c r="E51" s="5496"/>
      <c r="F51" s="5496"/>
      <c r="G51" s="5496"/>
      <c r="H51" s="5496"/>
      <c r="I51" s="5497"/>
      <c r="J51" s="5793"/>
      <c r="K51" s="5794"/>
      <c r="L51" s="5794"/>
      <c r="M51" s="5794"/>
      <c r="N51" s="5794"/>
      <c r="O51" s="5794"/>
      <c r="P51" s="5794"/>
      <c r="Q51" s="5794"/>
      <c r="R51" s="5794"/>
      <c r="S51" s="5817"/>
      <c r="T51" s="5899"/>
      <c r="U51" s="5530"/>
      <c r="V51" s="5627"/>
      <c r="W51" s="5628"/>
      <c r="X51" s="5628"/>
      <c r="Y51" s="5628"/>
      <c r="Z51" s="5628"/>
      <c r="AA51" s="5628"/>
      <c r="AB51" s="5629"/>
      <c r="AC51" s="5833"/>
      <c r="AD51" s="5834"/>
      <c r="AE51" s="5834"/>
      <c r="AF51" s="5834"/>
      <c r="AG51" s="5834"/>
      <c r="AH51" s="5834"/>
      <c r="AI51" s="5834"/>
      <c r="AJ51" s="5834"/>
      <c r="AK51" s="5835"/>
      <c r="AL51" s="5825"/>
      <c r="AM51" s="828"/>
      <c r="AN51" s="828"/>
      <c r="AQ51" s="801"/>
    </row>
    <row r="52" spans="1:53" ht="16.2" customHeight="1" x14ac:dyDescent="0.35">
      <c r="A52" s="793"/>
      <c r="B52" s="5622"/>
      <c r="C52" s="5529">
        <v>860</v>
      </c>
      <c r="D52" s="5662" t="str">
        <f>VLOOKUP(C52,DataLabels,HLOOKUP($BA$1,Type,2,FALSE))</f>
        <v>Platform Gate Type
4.4.4.3(a)(b) or (a)(c)</v>
      </c>
      <c r="E52" s="5663"/>
      <c r="F52" s="5663"/>
      <c r="G52" s="5663"/>
      <c r="H52" s="5663"/>
      <c r="I52" s="5664"/>
      <c r="J52" s="5791"/>
      <c r="K52" s="5792"/>
      <c r="L52" s="5792"/>
      <c r="M52" s="5792"/>
      <c r="N52" s="5792"/>
      <c r="O52" s="5792"/>
      <c r="P52" s="5792"/>
      <c r="Q52" s="5792"/>
      <c r="R52" s="5792"/>
      <c r="S52" s="5792"/>
      <c r="T52" s="5795"/>
      <c r="U52" s="5529">
        <v>866</v>
      </c>
      <c r="V52" s="5633" t="str">
        <f>VLOOKUP(U52,DataLabels,HLOOKUP($BA$1,Type,2,FALSE))</f>
        <v>Platform Roof 
[CAD 6.6.1 (a)]</v>
      </c>
      <c r="W52" s="5634"/>
      <c r="X52" s="5634"/>
      <c r="Y52" s="5634"/>
      <c r="Z52" s="5634"/>
      <c r="AA52" s="5634"/>
      <c r="AB52" s="5635"/>
      <c r="AC52" s="5830"/>
      <c r="AD52" s="5831"/>
      <c r="AE52" s="5831"/>
      <c r="AF52" s="5831"/>
      <c r="AG52" s="5831"/>
      <c r="AH52" s="5831"/>
      <c r="AI52" s="5831"/>
      <c r="AJ52" s="5831"/>
      <c r="AK52" s="5832"/>
      <c r="AL52" s="5352"/>
      <c r="AM52" s="828"/>
      <c r="AN52" s="828"/>
    </row>
    <row r="53" spans="1:53" ht="16.5" customHeight="1" x14ac:dyDescent="0.35">
      <c r="A53" s="793"/>
      <c r="B53" s="5622"/>
      <c r="C53" s="5530"/>
      <c r="D53" s="5495"/>
      <c r="E53" s="5496"/>
      <c r="F53" s="5496"/>
      <c r="G53" s="5496"/>
      <c r="H53" s="5496"/>
      <c r="I53" s="5497"/>
      <c r="J53" s="5793"/>
      <c r="K53" s="5794"/>
      <c r="L53" s="5794"/>
      <c r="M53" s="5794"/>
      <c r="N53" s="5794"/>
      <c r="O53" s="5794"/>
      <c r="P53" s="5794"/>
      <c r="Q53" s="5794"/>
      <c r="R53" s="5794"/>
      <c r="S53" s="5794"/>
      <c r="T53" s="5796"/>
      <c r="U53" s="5530"/>
      <c r="V53" s="5627"/>
      <c r="W53" s="5628"/>
      <c r="X53" s="5628"/>
      <c r="Y53" s="5628"/>
      <c r="Z53" s="5628"/>
      <c r="AA53" s="5628"/>
      <c r="AB53" s="5629"/>
      <c r="AC53" s="5833"/>
      <c r="AD53" s="5834"/>
      <c r="AE53" s="5834"/>
      <c r="AF53" s="5834"/>
      <c r="AG53" s="5834"/>
      <c r="AH53" s="5834"/>
      <c r="AI53" s="5834"/>
      <c r="AJ53" s="5834"/>
      <c r="AK53" s="5835"/>
      <c r="AL53" s="5825"/>
      <c r="AM53" s="828"/>
      <c r="AN53" s="828"/>
    </row>
    <row r="54" spans="1:53" ht="16.2" customHeight="1" x14ac:dyDescent="0.35">
      <c r="A54" s="793"/>
      <c r="B54" s="5622"/>
      <c r="C54" s="5529">
        <v>665</v>
      </c>
      <c r="D54" s="5662" t="str">
        <f>VLOOKUP(C54,DataLabels,HLOOKUP($BA$1,Type,2,FALSE))</f>
        <v>Number of Car Entrances</v>
      </c>
      <c r="E54" s="5663"/>
      <c r="F54" s="5663"/>
      <c r="G54" s="5663"/>
      <c r="H54" s="5663"/>
      <c r="I54" s="5664"/>
      <c r="J54" s="5791"/>
      <c r="K54" s="5792"/>
      <c r="L54" s="5792"/>
      <c r="M54" s="5792"/>
      <c r="N54" s="5792"/>
      <c r="O54" s="5792"/>
      <c r="P54" s="5792"/>
      <c r="Q54" s="5792"/>
      <c r="R54" s="5792"/>
      <c r="S54" s="5792"/>
      <c r="T54" s="5795"/>
      <c r="U54" s="5814">
        <v>950</v>
      </c>
      <c r="V54" s="5633" t="str">
        <f>VLOOKUP(U54,DataLabels,HLOOKUP($BA$1,Type,2,FALSE))</f>
        <v>Total Weight of Car</v>
      </c>
      <c r="W54" s="5634"/>
      <c r="X54" s="5634"/>
      <c r="Y54" s="5634"/>
      <c r="Z54" s="5634"/>
      <c r="AA54" s="5634"/>
      <c r="AB54" s="5635"/>
      <c r="AC54" s="5636"/>
      <c r="AD54" s="5637"/>
      <c r="AE54" s="5637"/>
      <c r="AF54" s="5637"/>
      <c r="AG54" s="5637"/>
      <c r="AH54" s="5637"/>
      <c r="AI54" s="5637"/>
      <c r="AJ54" s="5637"/>
      <c r="AK54" s="5927"/>
      <c r="AL54" s="5352" t="s">
        <v>1420</v>
      </c>
      <c r="AM54" s="828"/>
      <c r="AN54" s="828"/>
    </row>
    <row r="55" spans="1:53" ht="16.2" customHeight="1" thickBot="1" x14ac:dyDescent="0.4">
      <c r="A55" s="793"/>
      <c r="B55" s="5623"/>
      <c r="C55" s="5661"/>
      <c r="D55" s="5665"/>
      <c r="E55" s="5666"/>
      <c r="F55" s="5666"/>
      <c r="G55" s="5666"/>
      <c r="H55" s="5666"/>
      <c r="I55" s="5667"/>
      <c r="J55" s="5896"/>
      <c r="K55" s="5897"/>
      <c r="L55" s="5897"/>
      <c r="M55" s="5897"/>
      <c r="N55" s="5897"/>
      <c r="O55" s="5897"/>
      <c r="P55" s="5897"/>
      <c r="Q55" s="5897"/>
      <c r="R55" s="5897"/>
      <c r="S55" s="5897"/>
      <c r="T55" s="5895"/>
      <c r="U55" s="6198"/>
      <c r="V55" s="5652"/>
      <c r="W55" s="5653"/>
      <c r="X55" s="5653"/>
      <c r="Y55" s="5653"/>
      <c r="Z55" s="5653"/>
      <c r="AA55" s="5653"/>
      <c r="AB55" s="5654"/>
      <c r="AC55" s="5928"/>
      <c r="AD55" s="5929"/>
      <c r="AE55" s="5929"/>
      <c r="AF55" s="5929"/>
      <c r="AG55" s="5929"/>
      <c r="AH55" s="5929"/>
      <c r="AI55" s="5929"/>
      <c r="AJ55" s="5929"/>
      <c r="AK55" s="5930"/>
      <c r="AL55" s="5353"/>
      <c r="AM55" s="828"/>
      <c r="AN55" s="828"/>
    </row>
    <row r="56" spans="1:53" ht="16.2" customHeight="1" thickBot="1" x14ac:dyDescent="0.4">
      <c r="A56" s="793"/>
      <c r="B56" s="964"/>
      <c r="C56" s="965"/>
      <c r="D56" s="966"/>
      <c r="E56" s="966"/>
      <c r="F56" s="966"/>
      <c r="G56" s="966"/>
      <c r="H56" s="966"/>
      <c r="I56" s="966"/>
      <c r="J56" s="967"/>
      <c r="K56" s="967"/>
      <c r="L56" s="967"/>
      <c r="M56" s="967"/>
      <c r="N56" s="967"/>
      <c r="O56" s="967"/>
      <c r="P56" s="967"/>
      <c r="Q56" s="967"/>
      <c r="R56" s="967"/>
      <c r="S56" s="967"/>
      <c r="T56" s="968"/>
      <c r="U56" s="965"/>
      <c r="V56" s="969"/>
      <c r="W56" s="969"/>
      <c r="X56" s="969"/>
      <c r="Y56" s="969"/>
      <c r="Z56" s="969"/>
      <c r="AA56" s="969"/>
      <c r="AB56" s="969"/>
      <c r="AC56" s="970"/>
      <c r="AD56" s="970"/>
      <c r="AE56" s="970"/>
      <c r="AF56" s="970"/>
      <c r="AG56" s="970"/>
      <c r="AH56" s="970"/>
      <c r="AI56" s="970"/>
      <c r="AJ56" s="970"/>
      <c r="AK56" s="970"/>
      <c r="AL56" s="968"/>
      <c r="AM56" s="828"/>
      <c r="AN56" s="828"/>
    </row>
    <row r="57" spans="1:53" ht="16.2" customHeight="1" x14ac:dyDescent="0.35">
      <c r="A57" s="793"/>
      <c r="B57" s="5915" t="s">
        <v>1947</v>
      </c>
      <c r="C57" s="5918">
        <v>990</v>
      </c>
      <c r="D57" s="5841" t="str">
        <f>VLOOKUP(C57,DataLabels,HLOOKUP($BA$1,Type,2,FALSE))</f>
        <v>Safety Device 
[ 4.5.6 ]</v>
      </c>
      <c r="E57" s="5842"/>
      <c r="F57" s="5842"/>
      <c r="G57" s="5842"/>
      <c r="H57" s="5842"/>
      <c r="I57" s="5843"/>
      <c r="J57" s="5844"/>
      <c r="K57" s="5845"/>
      <c r="L57" s="5845"/>
      <c r="M57" s="5845"/>
      <c r="N57" s="5845"/>
      <c r="O57" s="5845"/>
      <c r="P57" s="5845"/>
      <c r="Q57" s="5845"/>
      <c r="R57" s="5845"/>
      <c r="S57" s="5845"/>
      <c r="T57" s="5847"/>
      <c r="U57" s="5918">
        <v>970</v>
      </c>
      <c r="V57" s="5887" t="str">
        <f>VLOOKUP(U57,DataLabels,HLOOKUP($BA$1,Type,2,FALSE))</f>
        <v>Safety 
[4.5.6]</v>
      </c>
      <c r="W57" s="5888"/>
      <c r="X57" s="5888"/>
      <c r="Y57" s="5888"/>
      <c r="Z57" s="5919" t="s">
        <v>72</v>
      </c>
      <c r="AA57" s="5919"/>
      <c r="AB57" s="5920"/>
      <c r="AC57" s="5921"/>
      <c r="AD57" s="5922"/>
      <c r="AE57" s="5922"/>
      <c r="AF57" s="5922"/>
      <c r="AG57" s="5922"/>
      <c r="AH57" s="5922"/>
      <c r="AI57" s="5922"/>
      <c r="AJ57" s="5922"/>
      <c r="AK57" s="5922"/>
      <c r="AL57" s="5864"/>
      <c r="AM57" s="828"/>
      <c r="AN57" s="828"/>
    </row>
    <row r="58" spans="1:53" ht="16.2" customHeight="1" x14ac:dyDescent="0.35">
      <c r="A58" s="793"/>
      <c r="B58" s="5916"/>
      <c r="C58" s="5815"/>
      <c r="D58" s="5495"/>
      <c r="E58" s="5496"/>
      <c r="F58" s="5496"/>
      <c r="G58" s="5496"/>
      <c r="H58" s="5496"/>
      <c r="I58" s="5497"/>
      <c r="J58" s="5793"/>
      <c r="K58" s="5794"/>
      <c r="L58" s="5794"/>
      <c r="M58" s="5794"/>
      <c r="N58" s="5794"/>
      <c r="O58" s="5794"/>
      <c r="P58" s="5794"/>
      <c r="Q58" s="5794"/>
      <c r="R58" s="5794"/>
      <c r="S58" s="5794"/>
      <c r="T58" s="5796"/>
      <c r="U58" s="5815"/>
      <c r="V58" s="5627"/>
      <c r="W58" s="5628"/>
      <c r="X58" s="5628"/>
      <c r="Y58" s="5628"/>
      <c r="Z58" s="5923" t="s">
        <v>73</v>
      </c>
      <c r="AA58" s="5923"/>
      <c r="AB58" s="5924"/>
      <c r="AC58" s="5925"/>
      <c r="AD58" s="5926"/>
      <c r="AE58" s="5926"/>
      <c r="AF58" s="5926"/>
      <c r="AG58" s="5926"/>
      <c r="AH58" s="5926"/>
      <c r="AI58" s="5926"/>
      <c r="AJ58" s="5926"/>
      <c r="AK58" s="5926"/>
      <c r="AL58" s="5825"/>
      <c r="AM58" s="828"/>
      <c r="AN58" s="828"/>
    </row>
    <row r="59" spans="1:53" ht="16.2" customHeight="1" x14ac:dyDescent="0.35">
      <c r="A59" s="793"/>
      <c r="B59" s="5916"/>
      <c r="C59" s="5529">
        <v>991</v>
      </c>
      <c r="D59" s="5662" t="str">
        <f>VLOOKUP(C59,DataLabels,HLOOKUP($BA$1,Type,2,FALSE))</f>
        <v>Location of Safety
[4.5.6.2.2]</v>
      </c>
      <c r="E59" s="5663"/>
      <c r="F59" s="5663"/>
      <c r="G59" s="5663"/>
      <c r="H59" s="5663"/>
      <c r="I59" s="5664"/>
      <c r="J59" s="5791"/>
      <c r="K59" s="5792"/>
      <c r="L59" s="5792"/>
      <c r="M59" s="5792"/>
      <c r="N59" s="5792"/>
      <c r="O59" s="5792"/>
      <c r="P59" s="5792"/>
      <c r="Q59" s="5792"/>
      <c r="R59" s="5792"/>
      <c r="S59" s="5792"/>
      <c r="T59" s="5795"/>
      <c r="U59" s="5529">
        <v>1031</v>
      </c>
      <c r="V59" s="5633" t="str">
        <f>VLOOKUP(U59,DataLabels,HLOOKUP($BA$1,Type,2,FALSE))</f>
        <v>Tripping Speed Setting
[4.5.6.2.3]</v>
      </c>
      <c r="W59" s="5634"/>
      <c r="X59" s="5634"/>
      <c r="Y59" s="5634"/>
      <c r="Z59" s="5634"/>
      <c r="AA59" s="5634"/>
      <c r="AB59" s="5635"/>
      <c r="AC59" s="5636"/>
      <c r="AD59" s="5637"/>
      <c r="AE59" s="5637"/>
      <c r="AF59" s="5637"/>
      <c r="AG59" s="5637"/>
      <c r="AH59" s="5637"/>
      <c r="AI59" s="5637"/>
      <c r="AJ59" s="5637"/>
      <c r="AK59" s="5927"/>
      <c r="AL59" s="5352" t="s">
        <v>64</v>
      </c>
      <c r="AM59" s="828"/>
      <c r="AN59" s="828"/>
    </row>
    <row r="60" spans="1:53" ht="16.2" customHeight="1" thickBot="1" x14ac:dyDescent="0.4">
      <c r="A60" s="793"/>
      <c r="B60" s="5917"/>
      <c r="C60" s="5661"/>
      <c r="D60" s="5665"/>
      <c r="E60" s="5666"/>
      <c r="F60" s="5666"/>
      <c r="G60" s="5666"/>
      <c r="H60" s="5666"/>
      <c r="I60" s="5667"/>
      <c r="J60" s="5896"/>
      <c r="K60" s="5897"/>
      <c r="L60" s="5897"/>
      <c r="M60" s="5897"/>
      <c r="N60" s="5897"/>
      <c r="O60" s="5897"/>
      <c r="P60" s="5897"/>
      <c r="Q60" s="5897"/>
      <c r="R60" s="5897"/>
      <c r="S60" s="5897"/>
      <c r="T60" s="5895"/>
      <c r="U60" s="5661"/>
      <c r="V60" s="5652"/>
      <c r="W60" s="5653"/>
      <c r="X60" s="5653"/>
      <c r="Y60" s="5653"/>
      <c r="Z60" s="5653"/>
      <c r="AA60" s="5653"/>
      <c r="AB60" s="5654"/>
      <c r="AC60" s="5928"/>
      <c r="AD60" s="5929"/>
      <c r="AE60" s="5929"/>
      <c r="AF60" s="5929"/>
      <c r="AG60" s="5929"/>
      <c r="AH60" s="5929"/>
      <c r="AI60" s="5929"/>
      <c r="AJ60" s="5929"/>
      <c r="AK60" s="5930"/>
      <c r="AL60" s="5353"/>
      <c r="AM60" s="828"/>
      <c r="AN60" s="828"/>
    </row>
    <row r="61" spans="1:53" ht="16.2" customHeight="1" thickBot="1" x14ac:dyDescent="0.4">
      <c r="A61" s="793"/>
      <c r="B61" s="964"/>
      <c r="C61" s="965"/>
      <c r="D61" s="966"/>
      <c r="E61" s="966"/>
      <c r="F61" s="966"/>
      <c r="G61" s="966"/>
      <c r="H61" s="966"/>
      <c r="I61" s="966"/>
      <c r="J61" s="967"/>
      <c r="K61" s="967"/>
      <c r="L61" s="967"/>
      <c r="M61" s="967"/>
      <c r="N61" s="967"/>
      <c r="O61" s="967"/>
      <c r="P61" s="967"/>
      <c r="Q61" s="967"/>
      <c r="R61" s="967"/>
      <c r="S61" s="967"/>
      <c r="T61" s="968"/>
      <c r="U61" s="965"/>
      <c r="V61" s="969"/>
      <c r="W61" s="969"/>
      <c r="X61" s="969"/>
      <c r="Y61" s="969"/>
      <c r="Z61" s="969"/>
      <c r="AA61" s="969"/>
      <c r="AB61" s="969"/>
      <c r="AC61" s="970"/>
      <c r="AD61" s="970"/>
      <c r="AE61" s="970"/>
      <c r="AF61" s="970"/>
      <c r="AG61" s="970"/>
      <c r="AH61" s="970"/>
      <c r="AI61" s="970"/>
      <c r="AJ61" s="970"/>
      <c r="AK61" s="970"/>
      <c r="AL61" s="968"/>
      <c r="AM61" s="828"/>
      <c r="AN61" s="828"/>
      <c r="AZ61" s="802"/>
    </row>
    <row r="62" spans="1:53" ht="16.2" customHeight="1" x14ac:dyDescent="0.35">
      <c r="A62" s="793"/>
      <c r="B62" s="5774" t="s">
        <v>90</v>
      </c>
      <c r="C62" s="5840">
        <v>1220</v>
      </c>
      <c r="D62" s="5841" t="str">
        <f>VLOOKUP(C62,DataLabels,HLOOKUP($BA$1,Type,2,FALSE))</f>
        <v>Car Buffer Type
[4.6]</v>
      </c>
      <c r="E62" s="5842"/>
      <c r="F62" s="5842"/>
      <c r="G62" s="5842"/>
      <c r="H62" s="5842"/>
      <c r="I62" s="5843"/>
      <c r="J62" s="5844"/>
      <c r="K62" s="5845"/>
      <c r="L62" s="5845"/>
      <c r="M62" s="5845"/>
      <c r="N62" s="5845"/>
      <c r="O62" s="5845"/>
      <c r="P62" s="5845"/>
      <c r="Q62" s="5845"/>
      <c r="R62" s="5845"/>
      <c r="S62" s="5845"/>
      <c r="T62" s="5847"/>
      <c r="U62" s="5840">
        <v>1260</v>
      </c>
      <c r="V62" s="5931" t="str">
        <f>VLOOKUP(U62,DataLabels,HLOOKUP($BA$1,Type,2,FALSE))</f>
        <v>Car Buffer Stroke
[4.6.2]</v>
      </c>
      <c r="W62" s="5932"/>
      <c r="X62" s="5932"/>
      <c r="Y62" s="5932"/>
      <c r="Z62" s="5932"/>
      <c r="AA62" s="5932"/>
      <c r="AB62" s="5933"/>
      <c r="AC62" s="5860"/>
      <c r="AD62" s="5861"/>
      <c r="AE62" s="5861"/>
      <c r="AF62" s="5861"/>
      <c r="AG62" s="5861"/>
      <c r="AH62" s="5861"/>
      <c r="AI62" s="5861"/>
      <c r="AJ62" s="5861"/>
      <c r="AK62" s="5861"/>
      <c r="AL62" s="5864" t="s">
        <v>66</v>
      </c>
      <c r="AM62" s="828"/>
      <c r="AN62" s="828"/>
      <c r="BA62" s="802"/>
    </row>
    <row r="63" spans="1:53" ht="16.2" customHeight="1" x14ac:dyDescent="0.35">
      <c r="A63" s="793"/>
      <c r="B63" s="5622"/>
      <c r="C63" s="5530"/>
      <c r="D63" s="5495"/>
      <c r="E63" s="5496"/>
      <c r="F63" s="5496"/>
      <c r="G63" s="5496"/>
      <c r="H63" s="5496"/>
      <c r="I63" s="5497"/>
      <c r="J63" s="5793"/>
      <c r="K63" s="5794"/>
      <c r="L63" s="5794"/>
      <c r="M63" s="5794"/>
      <c r="N63" s="5794"/>
      <c r="O63" s="5794"/>
      <c r="P63" s="5794"/>
      <c r="Q63" s="5794"/>
      <c r="R63" s="5794"/>
      <c r="S63" s="5794"/>
      <c r="T63" s="5796"/>
      <c r="U63" s="5530"/>
      <c r="V63" s="5934"/>
      <c r="W63" s="5935"/>
      <c r="X63" s="5935"/>
      <c r="Y63" s="5935"/>
      <c r="Z63" s="5935"/>
      <c r="AA63" s="5935"/>
      <c r="AB63" s="5936"/>
      <c r="AC63" s="5638"/>
      <c r="AD63" s="5639"/>
      <c r="AE63" s="5639"/>
      <c r="AF63" s="5639"/>
      <c r="AG63" s="5639"/>
      <c r="AH63" s="5639"/>
      <c r="AI63" s="5639"/>
      <c r="AJ63" s="5639"/>
      <c r="AK63" s="5639"/>
      <c r="AL63" s="5825"/>
      <c r="AM63" s="828"/>
      <c r="AN63" s="828"/>
      <c r="BA63" s="802"/>
    </row>
    <row r="64" spans="1:53" ht="16.2" customHeight="1" x14ac:dyDescent="0.35">
      <c r="A64" s="793"/>
      <c r="B64" s="5622"/>
      <c r="C64" s="5529">
        <v>1271</v>
      </c>
      <c r="D64" s="5662" t="str">
        <f>VLOOKUP(C64,DataLabels,HLOOKUP($BA$1,Type,2,FALSE))</f>
        <v>Number of Car Buffers</v>
      </c>
      <c r="E64" s="5663"/>
      <c r="F64" s="5663"/>
      <c r="G64" s="5663"/>
      <c r="H64" s="5663"/>
      <c r="I64" s="5664"/>
      <c r="J64" s="5791"/>
      <c r="K64" s="5792"/>
      <c r="L64" s="5792"/>
      <c r="M64" s="5792"/>
      <c r="N64" s="5792"/>
      <c r="O64" s="5792"/>
      <c r="P64" s="5792"/>
      <c r="Q64" s="5792"/>
      <c r="R64" s="5792"/>
      <c r="S64" s="5792"/>
      <c r="T64" s="5795"/>
      <c r="U64" s="5937">
        <v>101</v>
      </c>
      <c r="V64" s="5934" t="str">
        <f>VLOOKUP(U64,DataLabels,HLOOKUP($BA$1,Type,2,FALSE))</f>
        <v>-</v>
      </c>
      <c r="W64" s="5935"/>
      <c r="X64" s="5935"/>
      <c r="Y64" s="5935"/>
      <c r="Z64" s="5935"/>
      <c r="AA64" s="5935"/>
      <c r="AB64" s="5936"/>
      <c r="AC64" s="5636"/>
      <c r="AD64" s="5637"/>
      <c r="AE64" s="5637"/>
      <c r="AF64" s="5637"/>
      <c r="AG64" s="5637"/>
      <c r="AH64" s="5637"/>
      <c r="AI64" s="5637"/>
      <c r="AJ64" s="5637"/>
      <c r="AK64" s="5637"/>
      <c r="AL64" s="5914"/>
      <c r="AM64" s="828"/>
      <c r="AN64" s="828"/>
    </row>
    <row r="65" spans="1:40" ht="16.2" customHeight="1" thickBot="1" x14ac:dyDescent="0.4">
      <c r="A65" s="793"/>
      <c r="B65" s="5623"/>
      <c r="C65" s="5661"/>
      <c r="D65" s="5665"/>
      <c r="E65" s="5666"/>
      <c r="F65" s="5666"/>
      <c r="G65" s="5666"/>
      <c r="H65" s="5666"/>
      <c r="I65" s="5667"/>
      <c r="J65" s="5896"/>
      <c r="K65" s="5897"/>
      <c r="L65" s="5897"/>
      <c r="M65" s="5897"/>
      <c r="N65" s="5897"/>
      <c r="O65" s="5897"/>
      <c r="P65" s="5897"/>
      <c r="Q65" s="5897"/>
      <c r="R65" s="5897"/>
      <c r="S65" s="5897"/>
      <c r="T65" s="5895"/>
      <c r="U65" s="5938"/>
      <c r="V65" s="5939"/>
      <c r="W65" s="5940"/>
      <c r="X65" s="5940"/>
      <c r="Y65" s="5940"/>
      <c r="Z65" s="5940"/>
      <c r="AA65" s="5940"/>
      <c r="AB65" s="5941"/>
      <c r="AC65" s="5928"/>
      <c r="AD65" s="5929"/>
      <c r="AE65" s="5929"/>
      <c r="AF65" s="5929"/>
      <c r="AG65" s="5929"/>
      <c r="AH65" s="5929"/>
      <c r="AI65" s="5929"/>
      <c r="AJ65" s="5929"/>
      <c r="AK65" s="5929"/>
      <c r="AL65" s="5353"/>
      <c r="AM65" s="828"/>
      <c r="AN65" s="828"/>
    </row>
    <row r="66" spans="1:40" ht="16.2" customHeight="1" thickBot="1" x14ac:dyDescent="0.4">
      <c r="A66" s="793"/>
      <c r="B66" s="1119"/>
      <c r="C66" s="1120"/>
      <c r="D66" s="1121"/>
      <c r="E66" s="1121"/>
      <c r="F66" s="1121"/>
      <c r="G66" s="1121"/>
      <c r="H66" s="1121"/>
      <c r="I66" s="1121"/>
      <c r="J66" s="1122"/>
      <c r="K66" s="1122"/>
      <c r="L66" s="1122"/>
      <c r="M66" s="1122"/>
      <c r="N66" s="1122"/>
      <c r="O66" s="1122"/>
      <c r="P66" s="1122"/>
      <c r="Q66" s="1122"/>
      <c r="R66" s="1122"/>
      <c r="S66" s="1122"/>
      <c r="T66" s="1123"/>
      <c r="U66" s="1120"/>
      <c r="V66" s="1124"/>
      <c r="W66" s="1124"/>
      <c r="X66" s="1124"/>
      <c r="Y66" s="1124"/>
      <c r="Z66" s="1124"/>
      <c r="AA66" s="1124"/>
      <c r="AB66" s="1124"/>
      <c r="AC66" s="1125"/>
      <c r="AD66" s="1125"/>
      <c r="AE66" s="1125"/>
      <c r="AF66" s="1125"/>
      <c r="AG66" s="1125"/>
      <c r="AH66" s="1125"/>
      <c r="AI66" s="1125"/>
      <c r="AJ66" s="1125"/>
      <c r="AK66" s="1125"/>
      <c r="AL66" s="1123"/>
      <c r="AM66" s="828"/>
      <c r="AN66" s="828"/>
    </row>
    <row r="67" spans="1:40" ht="16.2" customHeight="1" x14ac:dyDescent="0.3">
      <c r="B67" s="5408" t="s">
        <v>1439</v>
      </c>
      <c r="C67" s="5316">
        <v>1370</v>
      </c>
      <c r="D67" s="5682" t="str">
        <f>VLOOKUP(C67,DataLabels,HLOOKUP($BA$1,Type,2,FALSE))</f>
        <v>Drive Machine Location</v>
      </c>
      <c r="E67" s="5683"/>
      <c r="F67" s="5683"/>
      <c r="G67" s="5683"/>
      <c r="H67" s="5683"/>
      <c r="I67" s="5684"/>
      <c r="J67" s="5272"/>
      <c r="K67" s="5273"/>
      <c r="L67" s="5273"/>
      <c r="M67" s="5273"/>
      <c r="N67" s="5273"/>
      <c r="O67" s="5273"/>
      <c r="P67" s="5273"/>
      <c r="Q67" s="5273"/>
      <c r="R67" s="5273"/>
      <c r="S67" s="5273"/>
      <c r="T67" s="972"/>
      <c r="U67" s="5491">
        <v>1340</v>
      </c>
      <c r="V67" s="5377" t="str">
        <f>VLOOKUP(U67,DataLabels,HLOOKUP($BA$1,Type,2,FALSE))</f>
        <v>Drive Machine Type
[4.5]</v>
      </c>
      <c r="W67" s="5377"/>
      <c r="X67" s="5377"/>
      <c r="Y67" s="5377"/>
      <c r="Z67" s="5377"/>
      <c r="AA67" s="5377"/>
      <c r="AB67" s="5378"/>
      <c r="AC67" s="5356"/>
      <c r="AD67" s="5356"/>
      <c r="AE67" s="5356"/>
      <c r="AF67" s="5356"/>
      <c r="AG67" s="5356"/>
      <c r="AH67" s="5356"/>
      <c r="AI67" s="5356"/>
      <c r="AJ67" s="5356"/>
      <c r="AK67" s="5272"/>
      <c r="AL67" s="3177"/>
      <c r="AM67" s="828"/>
      <c r="AN67" s="828"/>
    </row>
    <row r="68" spans="1:40" ht="16.2" customHeight="1" x14ac:dyDescent="0.3">
      <c r="B68" s="5396"/>
      <c r="C68" s="5181"/>
      <c r="D68" s="5522"/>
      <c r="E68" s="5523"/>
      <c r="F68" s="5523"/>
      <c r="G68" s="5523"/>
      <c r="H68" s="5523"/>
      <c r="I68" s="5524"/>
      <c r="J68" s="5217"/>
      <c r="K68" s="5218"/>
      <c r="L68" s="5218"/>
      <c r="M68" s="5218"/>
      <c r="N68" s="5218"/>
      <c r="O68" s="5218"/>
      <c r="P68" s="5218"/>
      <c r="Q68" s="5218"/>
      <c r="R68" s="5218"/>
      <c r="S68" s="5218"/>
      <c r="T68" s="973"/>
      <c r="U68" s="5385"/>
      <c r="V68" s="5201"/>
      <c r="W68" s="5201"/>
      <c r="X68" s="5201"/>
      <c r="Y68" s="5201"/>
      <c r="Z68" s="5201"/>
      <c r="AA68" s="5201"/>
      <c r="AB68" s="5202"/>
      <c r="AC68" s="5211"/>
      <c r="AD68" s="5211"/>
      <c r="AE68" s="5211"/>
      <c r="AF68" s="5211"/>
      <c r="AG68" s="5211"/>
      <c r="AH68" s="5211"/>
      <c r="AI68" s="5211"/>
      <c r="AJ68" s="5211"/>
      <c r="AK68" s="5217"/>
      <c r="AL68" s="3178"/>
      <c r="AM68" s="828"/>
      <c r="AN68" s="828"/>
    </row>
    <row r="69" spans="1:40" ht="16.2" customHeight="1" x14ac:dyDescent="0.3">
      <c r="B69" s="5396"/>
      <c r="C69" s="3648">
        <v>1350</v>
      </c>
      <c r="D69" s="5522" t="str">
        <f>VLOOKUP(C69,DataLabels,HLOOKUP($BA$1,Type,2,FALSE))</f>
        <v>Drive Machine (Pump if Hydraulic) Make/Model</v>
      </c>
      <c r="E69" s="5523"/>
      <c r="F69" s="5523"/>
      <c r="G69" s="5523"/>
      <c r="H69" s="5523"/>
      <c r="I69" s="5524"/>
      <c r="J69" s="5221"/>
      <c r="K69" s="5222"/>
      <c r="L69" s="5222"/>
      <c r="M69" s="5222"/>
      <c r="N69" s="5222"/>
      <c r="O69" s="5222"/>
      <c r="P69" s="5222"/>
      <c r="Q69" s="5222"/>
      <c r="R69" s="5222"/>
      <c r="S69" s="5222"/>
      <c r="T69" s="963"/>
      <c r="U69" s="5236">
        <v>1670</v>
      </c>
      <c r="V69" s="5369" t="str">
        <f>VLOOKUP(U69,DataLabels,HLOOKUP($BA$1,Type,2,FALSE))</f>
        <v>Max. (Rated) System Pressure</v>
      </c>
      <c r="W69" s="5370"/>
      <c r="X69" s="5370"/>
      <c r="Y69" s="5370"/>
      <c r="Z69" s="5370"/>
      <c r="AA69" s="5370"/>
      <c r="AB69" s="5371"/>
      <c r="AC69" s="5211"/>
      <c r="AD69" s="5211"/>
      <c r="AE69" s="5211"/>
      <c r="AF69" s="5211"/>
      <c r="AG69" s="5211"/>
      <c r="AH69" s="5211"/>
      <c r="AI69" s="5211"/>
      <c r="AJ69" s="5211"/>
      <c r="AK69" s="5217"/>
      <c r="AL69" s="3190" t="s">
        <v>108</v>
      </c>
      <c r="AM69" s="828"/>
      <c r="AN69" s="828"/>
    </row>
    <row r="70" spans="1:40" ht="16.2" customHeight="1" x14ac:dyDescent="0.3">
      <c r="B70" s="5396"/>
      <c r="C70" s="3649"/>
      <c r="D70" s="5522"/>
      <c r="E70" s="5523"/>
      <c r="F70" s="5523"/>
      <c r="G70" s="5523"/>
      <c r="H70" s="5523"/>
      <c r="I70" s="5524"/>
      <c r="J70" s="5527"/>
      <c r="K70" s="5528"/>
      <c r="L70" s="5528"/>
      <c r="M70" s="5528"/>
      <c r="N70" s="5528"/>
      <c r="O70" s="5528"/>
      <c r="P70" s="5528"/>
      <c r="Q70" s="5528"/>
      <c r="R70" s="5528"/>
      <c r="S70" s="5528"/>
      <c r="T70" s="963"/>
      <c r="U70" s="5236"/>
      <c r="V70" s="5369"/>
      <c r="W70" s="5370"/>
      <c r="X70" s="5370"/>
      <c r="Y70" s="5370"/>
      <c r="Z70" s="5370"/>
      <c r="AA70" s="5370"/>
      <c r="AB70" s="5371"/>
      <c r="AC70" s="5211"/>
      <c r="AD70" s="5211"/>
      <c r="AE70" s="5211"/>
      <c r="AF70" s="5211"/>
      <c r="AG70" s="5211"/>
      <c r="AH70" s="5211"/>
      <c r="AI70" s="5211"/>
      <c r="AJ70" s="5211"/>
      <c r="AK70" s="5217"/>
      <c r="AL70" s="5225"/>
      <c r="AM70" s="828"/>
      <c r="AN70" s="828"/>
    </row>
    <row r="71" spans="1:40" ht="16.2" customHeight="1" x14ac:dyDescent="0.3">
      <c r="B71" s="5396"/>
      <c r="C71" s="5529">
        <v>1344</v>
      </c>
      <c r="D71" s="5522" t="str">
        <f>VLOOKUP(C71,DataLabels,HLOOKUP($BA$1,Type,2,FALSE))</f>
        <v>Brake Make / Model
[4.5.5]</v>
      </c>
      <c r="E71" s="5523"/>
      <c r="F71" s="5523"/>
      <c r="G71" s="5523"/>
      <c r="H71" s="5523"/>
      <c r="I71" s="5524"/>
      <c r="J71" s="5221"/>
      <c r="K71" s="5222"/>
      <c r="L71" s="5222"/>
      <c r="M71" s="5222"/>
      <c r="N71" s="5222"/>
      <c r="O71" s="5222"/>
      <c r="P71" s="5222"/>
      <c r="Q71" s="5222"/>
      <c r="R71" s="5222"/>
      <c r="S71" s="5222"/>
      <c r="T71" s="974"/>
      <c r="U71" s="5181">
        <v>1346</v>
      </c>
      <c r="V71" s="5200" t="str">
        <f>VLOOKUP(U71,DataLabels,HLOOKUP($BA$1,Type,2,FALSE))</f>
        <v>Brake Torque</v>
      </c>
      <c r="W71" s="5201"/>
      <c r="X71" s="5201"/>
      <c r="Y71" s="5201"/>
      <c r="Z71" s="5201"/>
      <c r="AA71" s="5201"/>
      <c r="AB71" s="5202"/>
      <c r="AC71" s="5211"/>
      <c r="AD71" s="5211"/>
      <c r="AE71" s="5211"/>
      <c r="AF71" s="5211"/>
      <c r="AG71" s="5211"/>
      <c r="AH71" s="5211"/>
      <c r="AI71" s="5211"/>
      <c r="AJ71" s="5211"/>
      <c r="AK71" s="5217"/>
      <c r="AL71" s="3180" t="s">
        <v>1550</v>
      </c>
      <c r="AM71" s="828"/>
      <c r="AN71" s="828"/>
    </row>
    <row r="72" spans="1:40" ht="15.75" customHeight="1" x14ac:dyDescent="0.3">
      <c r="B72" s="5396"/>
      <c r="C72" s="5530"/>
      <c r="D72" s="5522"/>
      <c r="E72" s="5523"/>
      <c r="F72" s="5523"/>
      <c r="G72" s="5523"/>
      <c r="H72" s="5523"/>
      <c r="I72" s="5524"/>
      <c r="J72" s="5527"/>
      <c r="K72" s="5528"/>
      <c r="L72" s="5528"/>
      <c r="M72" s="5528"/>
      <c r="N72" s="5528"/>
      <c r="O72" s="5528"/>
      <c r="P72" s="5528"/>
      <c r="Q72" s="5528"/>
      <c r="R72" s="5528"/>
      <c r="S72" s="5528"/>
      <c r="T72" s="973"/>
      <c r="U72" s="5181"/>
      <c r="V72" s="5200"/>
      <c r="W72" s="5201"/>
      <c r="X72" s="5201"/>
      <c r="Y72" s="5201"/>
      <c r="Z72" s="5201"/>
      <c r="AA72" s="5201"/>
      <c r="AB72" s="5202"/>
      <c r="AC72" s="5211"/>
      <c r="AD72" s="5211"/>
      <c r="AE72" s="5211"/>
      <c r="AF72" s="5211"/>
      <c r="AG72" s="5211"/>
      <c r="AH72" s="5211"/>
      <c r="AI72" s="5211"/>
      <c r="AJ72" s="5211"/>
      <c r="AK72" s="5217"/>
      <c r="AL72" s="3180"/>
      <c r="AM72" s="828"/>
      <c r="AN72" s="828"/>
    </row>
    <row r="73" spans="1:40" ht="15.75" customHeight="1" x14ac:dyDescent="0.3">
      <c r="B73" s="5396"/>
      <c r="C73" s="5181">
        <v>1348</v>
      </c>
      <c r="D73" s="5522" t="str">
        <f>VLOOKUP(C73,DataLabels,HLOOKUP($BA$1,Type,2,FALSE))</f>
        <v>Brake Test Weight</v>
      </c>
      <c r="E73" s="5523"/>
      <c r="F73" s="5523"/>
      <c r="G73" s="5523"/>
      <c r="H73" s="5523"/>
      <c r="I73" s="5524"/>
      <c r="J73" s="5217"/>
      <c r="K73" s="5218"/>
      <c r="L73" s="5218"/>
      <c r="M73" s="5218"/>
      <c r="N73" s="5218"/>
      <c r="O73" s="5218"/>
      <c r="P73" s="5218"/>
      <c r="Q73" s="5218"/>
      <c r="R73" s="5218"/>
      <c r="S73" s="5218"/>
      <c r="T73" s="3079" t="s">
        <v>1420</v>
      </c>
      <c r="U73" s="5181">
        <v>1347</v>
      </c>
      <c r="V73" s="5200" t="str">
        <f>VLOOKUP(U73,DataLabels,HLOOKUP($BA$1,Type,2,FALSE))</f>
        <v>Brake Gap</v>
      </c>
      <c r="W73" s="5201"/>
      <c r="X73" s="5201"/>
      <c r="Y73" s="5201"/>
      <c r="Z73" s="5201"/>
      <c r="AA73" s="5201"/>
      <c r="AB73" s="5202"/>
      <c r="AC73" s="5211"/>
      <c r="AD73" s="5211"/>
      <c r="AE73" s="5211"/>
      <c r="AF73" s="5211"/>
      <c r="AG73" s="5211"/>
      <c r="AH73" s="5211"/>
      <c r="AI73" s="5211"/>
      <c r="AJ73" s="5211"/>
      <c r="AK73" s="5217"/>
      <c r="AL73" s="3180" t="s">
        <v>66</v>
      </c>
      <c r="AM73" s="828"/>
      <c r="AN73" s="828"/>
    </row>
    <row r="74" spans="1:40" ht="15.75" customHeight="1" x14ac:dyDescent="0.3">
      <c r="B74" s="5396"/>
      <c r="C74" s="5181"/>
      <c r="D74" s="5522"/>
      <c r="E74" s="5523"/>
      <c r="F74" s="5523"/>
      <c r="G74" s="5523"/>
      <c r="H74" s="5523"/>
      <c r="I74" s="5524"/>
      <c r="J74" s="5217"/>
      <c r="K74" s="5218"/>
      <c r="L74" s="5218"/>
      <c r="M74" s="5218"/>
      <c r="N74" s="5218"/>
      <c r="O74" s="5218"/>
      <c r="P74" s="5218"/>
      <c r="Q74" s="5218"/>
      <c r="R74" s="5218"/>
      <c r="S74" s="5218"/>
      <c r="T74" s="3183"/>
      <c r="U74" s="5181"/>
      <c r="V74" s="5200"/>
      <c r="W74" s="5201"/>
      <c r="X74" s="5201"/>
      <c r="Y74" s="5201"/>
      <c r="Z74" s="5201"/>
      <c r="AA74" s="5201"/>
      <c r="AB74" s="5202"/>
      <c r="AC74" s="5211"/>
      <c r="AD74" s="5211"/>
      <c r="AE74" s="5211"/>
      <c r="AF74" s="5211"/>
      <c r="AG74" s="5211"/>
      <c r="AH74" s="5211"/>
      <c r="AI74" s="5211"/>
      <c r="AJ74" s="5211"/>
      <c r="AK74" s="5217"/>
      <c r="AL74" s="3180"/>
      <c r="AM74" s="828"/>
      <c r="AN74" s="828"/>
    </row>
    <row r="75" spans="1:40" ht="15.75" customHeight="1" x14ac:dyDescent="0.3">
      <c r="B75" s="5396"/>
      <c r="C75" s="5181">
        <v>1342</v>
      </c>
      <c r="D75" s="5522" t="str">
        <f>VLOOKUP(C75,DataLabels,HLOOKUP($BA$1,Type,2,FALSE))</f>
        <v>Drive Motor Output</v>
      </c>
      <c r="E75" s="5523"/>
      <c r="F75" s="5523"/>
      <c r="G75" s="5523"/>
      <c r="H75" s="5523"/>
      <c r="I75" s="5524"/>
      <c r="J75" s="5211"/>
      <c r="K75" s="5211"/>
      <c r="L75" s="5211"/>
      <c r="M75" s="5211"/>
      <c r="N75" s="5211"/>
      <c r="O75" s="5211"/>
      <c r="P75" s="5211"/>
      <c r="Q75" s="5211"/>
      <c r="R75" s="5211"/>
      <c r="S75" s="5217"/>
      <c r="T75" s="5223" t="s">
        <v>265</v>
      </c>
      <c r="U75" s="5181">
        <v>1343</v>
      </c>
      <c r="V75" s="5200" t="str">
        <f>VLOOKUP(U75,DataLabels,HLOOKUP($BA$1,Type,2,FALSE))</f>
        <v>Number of Drive Motors</v>
      </c>
      <c r="W75" s="5201"/>
      <c r="X75" s="5201"/>
      <c r="Y75" s="5201"/>
      <c r="Z75" s="5201"/>
      <c r="AA75" s="5201"/>
      <c r="AB75" s="5202"/>
      <c r="AC75" s="5211"/>
      <c r="AD75" s="5211"/>
      <c r="AE75" s="5211"/>
      <c r="AF75" s="5211"/>
      <c r="AG75" s="5211"/>
      <c r="AH75" s="5211"/>
      <c r="AI75" s="5211"/>
      <c r="AJ75" s="5211"/>
      <c r="AK75" s="5217"/>
      <c r="AL75" s="3178"/>
      <c r="AM75" s="828"/>
      <c r="AN75" s="828"/>
    </row>
    <row r="76" spans="1:40" ht="15.75" customHeight="1" x14ac:dyDescent="0.3">
      <c r="B76" s="5396"/>
      <c r="C76" s="5181"/>
      <c r="D76" s="5522"/>
      <c r="E76" s="5523"/>
      <c r="F76" s="5523"/>
      <c r="G76" s="5523"/>
      <c r="H76" s="5523"/>
      <c r="I76" s="5524"/>
      <c r="J76" s="5211"/>
      <c r="K76" s="5211"/>
      <c r="L76" s="5211"/>
      <c r="M76" s="5211"/>
      <c r="N76" s="5211"/>
      <c r="O76" s="5211"/>
      <c r="P76" s="5211"/>
      <c r="Q76" s="5211"/>
      <c r="R76" s="5211"/>
      <c r="S76" s="5217"/>
      <c r="T76" s="5223" t="s">
        <v>265</v>
      </c>
      <c r="U76" s="5181"/>
      <c r="V76" s="5200"/>
      <c r="W76" s="5201"/>
      <c r="X76" s="5201"/>
      <c r="Y76" s="5201"/>
      <c r="Z76" s="5201"/>
      <c r="AA76" s="5201"/>
      <c r="AB76" s="5202"/>
      <c r="AC76" s="5211"/>
      <c r="AD76" s="5211"/>
      <c r="AE76" s="5211"/>
      <c r="AF76" s="5211"/>
      <c r="AG76" s="5211"/>
      <c r="AH76" s="5211"/>
      <c r="AI76" s="5211"/>
      <c r="AJ76" s="5211"/>
      <c r="AK76" s="5217"/>
      <c r="AL76" s="3178"/>
      <c r="AM76" s="828"/>
      <c r="AN76" s="828"/>
    </row>
    <row r="77" spans="1:40" ht="16.2" customHeight="1" x14ac:dyDescent="0.35">
      <c r="A77" s="793"/>
      <c r="B77" s="5396"/>
      <c r="C77" s="5181">
        <v>101</v>
      </c>
      <c r="D77" s="5522" t="str">
        <f>VLOOKUP(C77,DataLabels,HLOOKUP($BA$1,Type,2,FALSE))</f>
        <v>-</v>
      </c>
      <c r="E77" s="5523"/>
      <c r="F77" s="5523"/>
      <c r="G77" s="5523"/>
      <c r="H77" s="5523"/>
      <c r="I77" s="5524"/>
      <c r="J77" s="5211"/>
      <c r="K77" s="5211"/>
      <c r="L77" s="5211"/>
      <c r="M77" s="5211"/>
      <c r="N77" s="5211"/>
      <c r="O77" s="5211"/>
      <c r="P77" s="5211"/>
      <c r="Q77" s="5211"/>
      <c r="R77" s="5211"/>
      <c r="S77" s="5217"/>
      <c r="T77" s="5659"/>
      <c r="U77" s="5181">
        <v>1149</v>
      </c>
      <c r="V77" s="5200" t="str">
        <f>VLOOKUP(U77,DataLabels,HLOOKUP($BA$1,Type,2,FALSE))</f>
        <v>Pinion Tooth Strength Safety Factor [4.5.2]</v>
      </c>
      <c r="W77" s="5201"/>
      <c r="X77" s="5201"/>
      <c r="Y77" s="5201"/>
      <c r="Z77" s="5201"/>
      <c r="AA77" s="5201"/>
      <c r="AB77" s="5202"/>
      <c r="AC77" s="5211"/>
      <c r="AD77" s="5211"/>
      <c r="AE77" s="5211"/>
      <c r="AF77" s="5211"/>
      <c r="AG77" s="5211"/>
      <c r="AH77" s="5211"/>
      <c r="AI77" s="5211"/>
      <c r="AJ77" s="5211"/>
      <c r="AK77" s="5217"/>
      <c r="AL77" s="3178"/>
      <c r="AM77" s="828"/>
      <c r="AN77" s="828"/>
    </row>
    <row r="78" spans="1:40" ht="16.2" customHeight="1" thickBot="1" x14ac:dyDescent="0.4">
      <c r="A78" s="793"/>
      <c r="B78" s="5397"/>
      <c r="C78" s="5159"/>
      <c r="D78" s="5679"/>
      <c r="E78" s="5680"/>
      <c r="F78" s="5680"/>
      <c r="G78" s="5680"/>
      <c r="H78" s="5680"/>
      <c r="I78" s="5681"/>
      <c r="J78" s="5224"/>
      <c r="K78" s="5224"/>
      <c r="L78" s="5224"/>
      <c r="M78" s="5224"/>
      <c r="N78" s="5224"/>
      <c r="O78" s="5224"/>
      <c r="P78" s="5224"/>
      <c r="Q78" s="5224"/>
      <c r="R78" s="5224"/>
      <c r="S78" s="5219"/>
      <c r="T78" s="5660"/>
      <c r="U78" s="5159"/>
      <c r="V78" s="5373"/>
      <c r="W78" s="5374"/>
      <c r="X78" s="5374"/>
      <c r="Y78" s="5374"/>
      <c r="Z78" s="5374"/>
      <c r="AA78" s="5374"/>
      <c r="AB78" s="5375"/>
      <c r="AC78" s="5224"/>
      <c r="AD78" s="5224"/>
      <c r="AE78" s="5224"/>
      <c r="AF78" s="5224"/>
      <c r="AG78" s="5224"/>
      <c r="AH78" s="5224"/>
      <c r="AI78" s="5224"/>
      <c r="AJ78" s="5224"/>
      <c r="AK78" s="5219"/>
      <c r="AL78" s="3185"/>
      <c r="AM78" s="828"/>
      <c r="AN78" s="828"/>
    </row>
    <row r="79" spans="1:40" ht="16.2" customHeight="1" thickBot="1" x14ac:dyDescent="0.4">
      <c r="A79" s="793"/>
      <c r="B79" s="1126"/>
      <c r="C79" s="825"/>
      <c r="D79" s="957"/>
      <c r="E79" s="957"/>
      <c r="F79" s="957"/>
      <c r="G79" s="957"/>
      <c r="H79" s="957"/>
      <c r="I79" s="957"/>
      <c r="J79" s="1127"/>
      <c r="K79" s="1127"/>
      <c r="L79" s="1127"/>
      <c r="M79" s="1127"/>
      <c r="N79" s="1127"/>
      <c r="O79" s="1127"/>
      <c r="P79" s="1127"/>
      <c r="Q79" s="1127"/>
      <c r="R79" s="1127"/>
      <c r="S79" s="1127"/>
      <c r="T79" s="956"/>
      <c r="U79" s="825"/>
      <c r="V79" s="823"/>
      <c r="W79" s="823"/>
      <c r="X79" s="823"/>
      <c r="Y79" s="823"/>
      <c r="Z79" s="823"/>
      <c r="AA79" s="823"/>
      <c r="AB79" s="823"/>
      <c r="AC79" s="1128"/>
      <c r="AD79" s="1128"/>
      <c r="AE79" s="1128"/>
      <c r="AF79" s="1128"/>
      <c r="AG79" s="1128"/>
      <c r="AH79" s="1128"/>
      <c r="AI79" s="1128"/>
      <c r="AJ79" s="1128"/>
      <c r="AK79" s="1128"/>
      <c r="AL79" s="956"/>
      <c r="AM79" s="828"/>
      <c r="AN79" s="828"/>
    </row>
    <row r="80" spans="1:40" ht="15.75" customHeight="1" x14ac:dyDescent="0.3">
      <c r="B80" s="5774" t="s">
        <v>1444</v>
      </c>
      <c r="C80" s="5840">
        <v>620</v>
      </c>
      <c r="D80" s="5944" t="str">
        <f>VLOOKUP(C80,DataLabels,HLOOKUP($BA$1,Type,2,FALSE))</f>
        <v>Min Clear Platform Roof Height [4.4.3.2]</v>
      </c>
      <c r="E80" s="5945"/>
      <c r="F80" s="5945"/>
      <c r="G80" s="5945"/>
      <c r="H80" s="5945"/>
      <c r="I80" s="5946"/>
      <c r="J80" s="5844"/>
      <c r="K80" s="5845"/>
      <c r="L80" s="5845"/>
      <c r="M80" s="5845"/>
      <c r="N80" s="5845"/>
      <c r="O80" s="5845"/>
      <c r="P80" s="5845"/>
      <c r="Q80" s="5845"/>
      <c r="R80" s="5845"/>
      <c r="S80" s="5846"/>
      <c r="T80" s="5847" t="s">
        <v>66</v>
      </c>
      <c r="U80" s="5942">
        <v>101</v>
      </c>
      <c r="V80" s="5887" t="str">
        <f>VLOOKUP(U80,DataLabels,HLOOKUP($BA$1,Type,2,FALSE))</f>
        <v>-</v>
      </c>
      <c r="W80" s="5888"/>
      <c r="X80" s="5888"/>
      <c r="Y80" s="5888"/>
      <c r="Z80" s="5888"/>
      <c r="AA80" s="5888"/>
      <c r="AB80" s="5889"/>
      <c r="AC80" s="5860"/>
      <c r="AD80" s="5861"/>
      <c r="AE80" s="5861"/>
      <c r="AF80" s="5861"/>
      <c r="AG80" s="5861"/>
      <c r="AH80" s="5861"/>
      <c r="AI80" s="5861"/>
      <c r="AJ80" s="5861"/>
      <c r="AK80" s="5862"/>
      <c r="AL80" s="5864"/>
      <c r="AM80" s="828"/>
      <c r="AN80" s="828"/>
    </row>
    <row r="81" spans="1:55" ht="15.75" customHeight="1" x14ac:dyDescent="0.3">
      <c r="B81" s="5622"/>
      <c r="C81" s="5530"/>
      <c r="D81" s="5947"/>
      <c r="E81" s="5948"/>
      <c r="F81" s="5948"/>
      <c r="G81" s="5948"/>
      <c r="H81" s="5948"/>
      <c r="I81" s="5949"/>
      <c r="J81" s="5793"/>
      <c r="K81" s="5794"/>
      <c r="L81" s="5794"/>
      <c r="M81" s="5794"/>
      <c r="N81" s="5794"/>
      <c r="O81" s="5794"/>
      <c r="P81" s="5794"/>
      <c r="Q81" s="5794"/>
      <c r="R81" s="5794"/>
      <c r="S81" s="5817"/>
      <c r="T81" s="5796"/>
      <c r="U81" s="5943"/>
      <c r="V81" s="5627"/>
      <c r="W81" s="5628"/>
      <c r="X81" s="5628"/>
      <c r="Y81" s="5628"/>
      <c r="Z81" s="5628"/>
      <c r="AA81" s="5628"/>
      <c r="AB81" s="5629"/>
      <c r="AC81" s="5638"/>
      <c r="AD81" s="5639"/>
      <c r="AE81" s="5639"/>
      <c r="AF81" s="5639"/>
      <c r="AG81" s="5639"/>
      <c r="AH81" s="5639"/>
      <c r="AI81" s="5639"/>
      <c r="AJ81" s="5639"/>
      <c r="AK81" s="5863"/>
      <c r="AL81" s="5825"/>
      <c r="AM81" s="828"/>
      <c r="AN81" s="828"/>
    </row>
    <row r="82" spans="1:55" ht="15.75" customHeight="1" x14ac:dyDescent="0.3">
      <c r="A82" s="803"/>
      <c r="B82" s="5622"/>
      <c r="C82" s="5529">
        <v>631</v>
      </c>
      <c r="D82" s="5662" t="str">
        <f>VLOOKUP(C82,DataLabels,HLOOKUP($BA$1,Type,2,FALSE))</f>
        <v>Platform Sill to Hoistway Gate</v>
      </c>
      <c r="E82" s="5663"/>
      <c r="F82" s="5663"/>
      <c r="G82" s="5663"/>
      <c r="H82" s="5663"/>
      <c r="I82" s="5664"/>
      <c r="J82" s="5791"/>
      <c r="K82" s="5792"/>
      <c r="L82" s="5792"/>
      <c r="M82" s="5792"/>
      <c r="N82" s="5792"/>
      <c r="O82" s="5792"/>
      <c r="P82" s="5792"/>
      <c r="Q82" s="5792"/>
      <c r="R82" s="5792"/>
      <c r="S82" s="5816"/>
      <c r="T82" s="5795" t="s">
        <v>66</v>
      </c>
      <c r="U82" s="5529">
        <v>633</v>
      </c>
      <c r="V82" s="5633" t="str">
        <f>VLOOKUP(U82,DataLabels,HLOOKUP($BA$1,Type,2,FALSE))</f>
        <v>Platform Sill to Hoistway Landing Sill</v>
      </c>
      <c r="W82" s="5634"/>
      <c r="X82" s="5634"/>
      <c r="Y82" s="5634"/>
      <c r="Z82" s="5634"/>
      <c r="AA82" s="5634"/>
      <c r="AB82" s="5635"/>
      <c r="AC82" s="5636"/>
      <c r="AD82" s="5637"/>
      <c r="AE82" s="5637"/>
      <c r="AF82" s="5637"/>
      <c r="AG82" s="5637"/>
      <c r="AH82" s="5637"/>
      <c r="AI82" s="5637"/>
      <c r="AJ82" s="5637"/>
      <c r="AK82" s="5927"/>
      <c r="AL82" s="5352" t="s">
        <v>66</v>
      </c>
      <c r="AM82" s="828"/>
      <c r="AN82" s="828"/>
    </row>
    <row r="83" spans="1:55" ht="15.75" customHeight="1" x14ac:dyDescent="0.3">
      <c r="A83" s="803"/>
      <c r="B83" s="5622"/>
      <c r="C83" s="5530"/>
      <c r="D83" s="5495"/>
      <c r="E83" s="5496"/>
      <c r="F83" s="5496"/>
      <c r="G83" s="5496"/>
      <c r="H83" s="5496"/>
      <c r="I83" s="5497"/>
      <c r="J83" s="5793"/>
      <c r="K83" s="5794"/>
      <c r="L83" s="5794"/>
      <c r="M83" s="5794"/>
      <c r="N83" s="5794"/>
      <c r="O83" s="5794"/>
      <c r="P83" s="5794"/>
      <c r="Q83" s="5794"/>
      <c r="R83" s="5794"/>
      <c r="S83" s="5817"/>
      <c r="T83" s="5796"/>
      <c r="U83" s="5530"/>
      <c r="V83" s="5627"/>
      <c r="W83" s="5628"/>
      <c r="X83" s="5628"/>
      <c r="Y83" s="5628"/>
      <c r="Z83" s="5628"/>
      <c r="AA83" s="5628"/>
      <c r="AB83" s="5629"/>
      <c r="AC83" s="5638"/>
      <c r="AD83" s="5639"/>
      <c r="AE83" s="5639"/>
      <c r="AF83" s="5639"/>
      <c r="AG83" s="5639"/>
      <c r="AH83" s="5639"/>
      <c r="AI83" s="5639"/>
      <c r="AJ83" s="5639"/>
      <c r="AK83" s="5863"/>
      <c r="AL83" s="5825"/>
      <c r="AM83" s="828"/>
      <c r="AN83" s="828"/>
    </row>
    <row r="84" spans="1:55" ht="16.2" customHeight="1" x14ac:dyDescent="0.3">
      <c r="A84" s="803"/>
      <c r="B84" s="5622"/>
      <c r="C84" s="5529">
        <v>632</v>
      </c>
      <c r="D84" s="5662" t="str">
        <f>VLOOKUP(C84,DataLabels,HLOOKUP($BA$1,Type,2,FALSE))</f>
        <v>Platform Encl. Edge to Hoistway Opening</v>
      </c>
      <c r="E84" s="5663"/>
      <c r="F84" s="5663"/>
      <c r="G84" s="5663"/>
      <c r="H84" s="5663"/>
      <c r="I84" s="5664"/>
      <c r="J84" s="5791"/>
      <c r="K84" s="5792"/>
      <c r="L84" s="5792"/>
      <c r="M84" s="5792"/>
      <c r="N84" s="5792"/>
      <c r="O84" s="5792"/>
      <c r="P84" s="5792"/>
      <c r="Q84" s="5792"/>
      <c r="R84" s="5792"/>
      <c r="S84" s="5816"/>
      <c r="T84" s="5795" t="s">
        <v>66</v>
      </c>
      <c r="U84" s="5529">
        <v>634</v>
      </c>
      <c r="V84" s="5633" t="str">
        <f>VLOOKUP(U84,DataLabels,HLOOKUP($BA$1,Type,2,FALSE))</f>
        <v>Platform floor to access level [4.4.4.2]</v>
      </c>
      <c r="W84" s="5634"/>
      <c r="X84" s="5634"/>
      <c r="Y84" s="5634"/>
      <c r="Z84" s="5634"/>
      <c r="AA84" s="5634"/>
      <c r="AB84" s="5635"/>
      <c r="AC84" s="5636"/>
      <c r="AD84" s="5637"/>
      <c r="AE84" s="5637"/>
      <c r="AF84" s="5637"/>
      <c r="AG84" s="5637"/>
      <c r="AH84" s="5637"/>
      <c r="AI84" s="5637"/>
      <c r="AJ84" s="5637"/>
      <c r="AK84" s="5927"/>
      <c r="AL84" s="5352" t="s">
        <v>66</v>
      </c>
      <c r="AM84" s="829"/>
      <c r="AN84" s="828"/>
    </row>
    <row r="85" spans="1:55" ht="16.2" customHeight="1" thickBot="1" x14ac:dyDescent="0.35">
      <c r="A85" s="803"/>
      <c r="B85" s="5623"/>
      <c r="C85" s="5661"/>
      <c r="D85" s="5665"/>
      <c r="E85" s="5666"/>
      <c r="F85" s="5666"/>
      <c r="G85" s="5666"/>
      <c r="H85" s="5666"/>
      <c r="I85" s="5667"/>
      <c r="J85" s="5896"/>
      <c r="K85" s="5897"/>
      <c r="L85" s="5897"/>
      <c r="M85" s="5897"/>
      <c r="N85" s="5897"/>
      <c r="O85" s="5897"/>
      <c r="P85" s="5897"/>
      <c r="Q85" s="5897"/>
      <c r="R85" s="5897"/>
      <c r="S85" s="5906"/>
      <c r="T85" s="5895"/>
      <c r="U85" s="5661"/>
      <c r="V85" s="5652"/>
      <c r="W85" s="5653"/>
      <c r="X85" s="5653"/>
      <c r="Y85" s="5653"/>
      <c r="Z85" s="5653"/>
      <c r="AA85" s="5653"/>
      <c r="AB85" s="5654"/>
      <c r="AC85" s="5928"/>
      <c r="AD85" s="5929"/>
      <c r="AE85" s="5929"/>
      <c r="AF85" s="5929"/>
      <c r="AG85" s="5929"/>
      <c r="AH85" s="5929"/>
      <c r="AI85" s="5929"/>
      <c r="AJ85" s="5929"/>
      <c r="AK85" s="5930"/>
      <c r="AL85" s="5353"/>
      <c r="AM85" s="829"/>
      <c r="AN85" s="828"/>
    </row>
    <row r="86" spans="1:55" ht="16.2" customHeight="1" thickBot="1" x14ac:dyDescent="0.35">
      <c r="A86" s="803"/>
      <c r="B86" s="824"/>
      <c r="C86" s="825"/>
      <c r="D86" s="957"/>
      <c r="E86" s="957"/>
      <c r="F86" s="957"/>
      <c r="G86" s="957"/>
      <c r="H86" s="957"/>
      <c r="I86" s="957"/>
      <c r="J86" s="931"/>
      <c r="K86" s="931"/>
      <c r="L86" s="931"/>
      <c r="M86" s="931"/>
      <c r="N86" s="931"/>
      <c r="O86" s="931"/>
      <c r="P86" s="931"/>
      <c r="Q86" s="931"/>
      <c r="R86" s="931"/>
      <c r="S86" s="931"/>
      <c r="T86" s="956"/>
      <c r="U86" s="825"/>
      <c r="V86" s="823"/>
      <c r="W86" s="823"/>
      <c r="X86" s="823"/>
      <c r="Y86" s="823"/>
      <c r="Z86" s="823"/>
      <c r="AA86" s="823"/>
      <c r="AB86" s="823"/>
      <c r="AC86" s="955"/>
      <c r="AD86" s="955"/>
      <c r="AE86" s="955"/>
      <c r="AF86" s="955"/>
      <c r="AG86" s="955"/>
      <c r="AH86" s="955"/>
      <c r="AI86" s="955"/>
      <c r="AJ86" s="955"/>
      <c r="AK86" s="955"/>
      <c r="AL86" s="956"/>
      <c r="AM86" s="829"/>
      <c r="AN86" s="828"/>
    </row>
    <row r="87" spans="1:55" ht="16.2" customHeight="1" x14ac:dyDescent="0.3">
      <c r="A87" s="803"/>
      <c r="B87" s="5774" t="s">
        <v>2597</v>
      </c>
      <c r="C87" s="5491">
        <v>1380</v>
      </c>
      <c r="D87" s="5841" t="str">
        <f>VLOOKUP(C87,DataLabels,HLOOKUP($BA$1,Type,2,FALSE))</f>
        <v>Method of Operations
[4.14 (d)]</v>
      </c>
      <c r="E87" s="5842"/>
      <c r="F87" s="5842"/>
      <c r="G87" s="5842"/>
      <c r="H87" s="5842"/>
      <c r="I87" s="5843"/>
      <c r="J87" s="5498"/>
      <c r="K87" s="5498"/>
      <c r="L87" s="5498"/>
      <c r="M87" s="5498"/>
      <c r="N87" s="5498"/>
      <c r="O87" s="5498"/>
      <c r="P87" s="5498"/>
      <c r="Q87" s="5498"/>
      <c r="R87" s="5498"/>
      <c r="S87" s="5499"/>
      <c r="T87" s="5847"/>
      <c r="U87" s="5491">
        <v>1390</v>
      </c>
      <c r="V87" s="5887" t="str">
        <f>VLOOKUP(U87,DataLabels,HLOOKUP($BA$1,Type,2,FALSE))</f>
        <v>Type of Motor Control</v>
      </c>
      <c r="W87" s="5888"/>
      <c r="X87" s="5888"/>
      <c r="Y87" s="5888"/>
      <c r="Z87" s="5888"/>
      <c r="AA87" s="5888"/>
      <c r="AB87" s="5889"/>
      <c r="AC87" s="5961"/>
      <c r="AD87" s="2293"/>
      <c r="AE87" s="2293"/>
      <c r="AF87" s="2293"/>
      <c r="AG87" s="2293"/>
      <c r="AH87" s="2293"/>
      <c r="AI87" s="2293"/>
      <c r="AJ87" s="2293"/>
      <c r="AK87" s="2293"/>
      <c r="AL87" s="5864"/>
      <c r="AM87" s="829"/>
      <c r="AN87" s="828"/>
      <c r="BB87" s="792"/>
    </row>
    <row r="88" spans="1:55" ht="16.2" customHeight="1" x14ac:dyDescent="0.3">
      <c r="A88" s="803"/>
      <c r="B88" s="5622"/>
      <c r="C88" s="5385"/>
      <c r="D88" s="5495"/>
      <c r="E88" s="5496"/>
      <c r="F88" s="5496"/>
      <c r="G88" s="5496"/>
      <c r="H88" s="5496"/>
      <c r="I88" s="5497"/>
      <c r="J88" s="5500"/>
      <c r="K88" s="5500"/>
      <c r="L88" s="5500"/>
      <c r="M88" s="5500"/>
      <c r="N88" s="5500"/>
      <c r="O88" s="5500"/>
      <c r="P88" s="5500"/>
      <c r="Q88" s="5500"/>
      <c r="R88" s="5500"/>
      <c r="S88" s="5501"/>
      <c r="T88" s="5796"/>
      <c r="U88" s="5385"/>
      <c r="V88" s="5627"/>
      <c r="W88" s="5628"/>
      <c r="X88" s="5628"/>
      <c r="Y88" s="5628"/>
      <c r="Z88" s="5628"/>
      <c r="AA88" s="5628"/>
      <c r="AB88" s="5629"/>
      <c r="AC88" s="5632"/>
      <c r="AD88" s="2287"/>
      <c r="AE88" s="2287"/>
      <c r="AF88" s="2287"/>
      <c r="AG88" s="2287"/>
      <c r="AH88" s="2287"/>
      <c r="AI88" s="2287"/>
      <c r="AJ88" s="2287"/>
      <c r="AK88" s="2287"/>
      <c r="AL88" s="5825"/>
      <c r="AM88" s="829"/>
      <c r="AN88" s="828"/>
    </row>
    <row r="89" spans="1:55" ht="16.2" customHeight="1" x14ac:dyDescent="0.3">
      <c r="A89" s="803"/>
      <c r="B89" s="5622"/>
      <c r="C89" s="3648">
        <v>1400</v>
      </c>
      <c r="D89" s="5502" t="str">
        <f>VLOOKUP(C89,DataLabels,HLOOKUP($BA$1,Type,2,FALSE))</f>
        <v>Controller</v>
      </c>
      <c r="E89" s="5502"/>
      <c r="F89" s="5502"/>
      <c r="G89" s="5503"/>
      <c r="H89" s="5504" t="s">
        <v>72</v>
      </c>
      <c r="I89" s="5505"/>
      <c r="J89" s="5506"/>
      <c r="K89" s="1823"/>
      <c r="L89" s="1823"/>
      <c r="M89" s="1823"/>
      <c r="N89" s="1823"/>
      <c r="O89" s="1823"/>
      <c r="P89" s="1823"/>
      <c r="Q89" s="1823"/>
      <c r="R89" s="1823"/>
      <c r="S89" s="1823"/>
      <c r="T89" s="5795"/>
      <c r="U89" s="5507">
        <v>1410</v>
      </c>
      <c r="V89" s="5633" t="str">
        <f>VLOOKUP(U89,DataLabels,HLOOKUP($BA$1,Type,2,FALSE))</f>
        <v>TSSA File # for Controller</v>
      </c>
      <c r="W89" s="5634"/>
      <c r="X89" s="5634"/>
      <c r="Y89" s="5634"/>
      <c r="Z89" s="5634"/>
      <c r="AA89" s="5634"/>
      <c r="AB89" s="5635"/>
      <c r="AC89" s="5636"/>
      <c r="AD89" s="5637"/>
      <c r="AE89" s="5637"/>
      <c r="AF89" s="5637"/>
      <c r="AG89" s="5637"/>
      <c r="AH89" s="5637"/>
      <c r="AI89" s="5637"/>
      <c r="AJ89" s="5637"/>
      <c r="AK89" s="5637"/>
      <c r="AL89" s="5352"/>
      <c r="AM89" s="829"/>
      <c r="AN89" s="828"/>
      <c r="BC89" s="1087"/>
    </row>
    <row r="90" spans="1:55" ht="16.2" customHeight="1" x14ac:dyDescent="0.3">
      <c r="A90" s="803"/>
      <c r="B90" s="5622"/>
      <c r="C90" s="3649"/>
      <c r="D90" s="5502"/>
      <c r="E90" s="5502"/>
      <c r="F90" s="5502"/>
      <c r="G90" s="5503"/>
      <c r="H90" s="5509" t="s">
        <v>73</v>
      </c>
      <c r="I90" s="5510"/>
      <c r="J90" s="1986"/>
      <c r="K90" s="1749"/>
      <c r="L90" s="1749"/>
      <c r="M90" s="1749"/>
      <c r="N90" s="1749"/>
      <c r="O90" s="1749"/>
      <c r="P90" s="1749"/>
      <c r="Q90" s="1749"/>
      <c r="R90" s="1749"/>
      <c r="S90" s="1749"/>
      <c r="T90" s="5796"/>
      <c r="U90" s="5508"/>
      <c r="V90" s="5627"/>
      <c r="W90" s="5628"/>
      <c r="X90" s="5628"/>
      <c r="Y90" s="5628"/>
      <c r="Z90" s="5628"/>
      <c r="AA90" s="5628"/>
      <c r="AB90" s="5629"/>
      <c r="AC90" s="5638"/>
      <c r="AD90" s="5639"/>
      <c r="AE90" s="5639"/>
      <c r="AF90" s="5639"/>
      <c r="AG90" s="5639"/>
      <c r="AH90" s="5639"/>
      <c r="AI90" s="5639"/>
      <c r="AJ90" s="5639"/>
      <c r="AK90" s="5639"/>
      <c r="AL90" s="5825"/>
      <c r="AM90" s="829"/>
      <c r="AN90" s="828"/>
    </row>
    <row r="91" spans="1:55" ht="16.2" customHeight="1" x14ac:dyDescent="0.3">
      <c r="A91" s="803"/>
      <c r="B91" s="5622"/>
      <c r="C91" s="5514">
        <v>101</v>
      </c>
      <c r="D91" s="5502" t="str">
        <f>VLOOKUP(C91,DataLabels,HLOOKUP($BA$1,Type,2,FALSE))</f>
        <v>-</v>
      </c>
      <c r="E91" s="5502"/>
      <c r="F91" s="5502"/>
      <c r="G91" s="5502"/>
      <c r="H91" s="5502"/>
      <c r="I91" s="5502"/>
      <c r="J91" s="5501"/>
      <c r="K91" s="5515"/>
      <c r="L91" s="5515"/>
      <c r="M91" s="5515"/>
      <c r="N91" s="5515"/>
      <c r="O91" s="5515"/>
      <c r="P91" s="5515"/>
      <c r="Q91" s="5515"/>
      <c r="R91" s="5515"/>
      <c r="S91" s="5515"/>
      <c r="T91" s="5795"/>
      <c r="U91" s="5514">
        <v>1411</v>
      </c>
      <c r="V91" s="5633" t="str">
        <f>VLOOKUP(U91,DataLabels,HLOOKUP($BA$1,Type,2,FALSE))</f>
        <v>Alteration scope includes a New Controller</v>
      </c>
      <c r="W91" s="5634"/>
      <c r="X91" s="5634"/>
      <c r="Y91" s="5634"/>
      <c r="Z91" s="5634"/>
      <c r="AA91" s="5634"/>
      <c r="AB91" s="5635"/>
      <c r="AC91" s="5640"/>
      <c r="AD91" s="5641"/>
      <c r="AE91" s="5641"/>
      <c r="AF91" s="5641"/>
      <c r="AG91" s="5641"/>
      <c r="AH91" s="5641"/>
      <c r="AI91" s="5641"/>
      <c r="AJ91" s="5641"/>
      <c r="AK91" s="5641"/>
      <c r="AL91" s="5352"/>
      <c r="AM91" s="829"/>
      <c r="AN91" s="828"/>
    </row>
    <row r="92" spans="1:55" ht="16.2" customHeight="1" x14ac:dyDescent="0.3">
      <c r="A92" s="803"/>
      <c r="B92" s="5622"/>
      <c r="C92" s="5514"/>
      <c r="D92" s="5502"/>
      <c r="E92" s="5502"/>
      <c r="F92" s="5502"/>
      <c r="G92" s="5502"/>
      <c r="H92" s="5502"/>
      <c r="I92" s="5502"/>
      <c r="J92" s="5501"/>
      <c r="K92" s="5515"/>
      <c r="L92" s="5515"/>
      <c r="M92" s="5515"/>
      <c r="N92" s="5515"/>
      <c r="O92" s="5515"/>
      <c r="P92" s="5515"/>
      <c r="Q92" s="5515"/>
      <c r="R92" s="5515"/>
      <c r="S92" s="5515"/>
      <c r="T92" s="5796"/>
      <c r="U92" s="5514"/>
      <c r="V92" s="5627"/>
      <c r="W92" s="5628"/>
      <c r="X92" s="5628"/>
      <c r="Y92" s="5628"/>
      <c r="Z92" s="5628"/>
      <c r="AA92" s="5628"/>
      <c r="AB92" s="5629"/>
      <c r="AC92" s="5642"/>
      <c r="AD92" s="5643"/>
      <c r="AE92" s="5643"/>
      <c r="AF92" s="5643"/>
      <c r="AG92" s="5643"/>
      <c r="AH92" s="5643"/>
      <c r="AI92" s="5643"/>
      <c r="AJ92" s="5643"/>
      <c r="AK92" s="5643"/>
      <c r="AL92" s="5825"/>
      <c r="AM92" s="829"/>
      <c r="AN92" s="828"/>
    </row>
    <row r="93" spans="1:55" ht="16.2" customHeight="1" x14ac:dyDescent="0.3">
      <c r="A93" s="803"/>
      <c r="B93" s="5622"/>
      <c r="C93" s="5646">
        <v>101</v>
      </c>
      <c r="D93" s="5502" t="str">
        <f>VLOOKUP(C93,DataLabels,HLOOKUP($BA$1,Type,2,FALSE))</f>
        <v>-</v>
      </c>
      <c r="E93" s="5502"/>
      <c r="F93" s="5502"/>
      <c r="G93" s="5502"/>
      <c r="H93" s="5502"/>
      <c r="I93" s="5502"/>
      <c r="J93" s="6082"/>
      <c r="K93" s="6083"/>
      <c r="L93" s="6083"/>
      <c r="M93" s="6083"/>
      <c r="N93" s="6083"/>
      <c r="O93" s="6083"/>
      <c r="P93" s="6083"/>
      <c r="Q93" s="6083"/>
      <c r="R93" s="6083"/>
      <c r="S93" s="6083"/>
      <c r="T93" s="5795"/>
      <c r="U93" s="5646">
        <v>505</v>
      </c>
      <c r="V93" s="5633" t="str">
        <f>VLOOKUP(U93,DataLabels,HLOOKUP($BA$1,Type,2,FALSE))</f>
        <v>Previously Licensed?
Installation No.</v>
      </c>
      <c r="W93" s="5634"/>
      <c r="X93" s="5634"/>
      <c r="Y93" s="5634"/>
      <c r="Z93" s="5634"/>
      <c r="AA93" s="5634"/>
      <c r="AB93" s="5635"/>
      <c r="AC93" s="5655"/>
      <c r="AD93" s="5656"/>
      <c r="AE93" s="5656"/>
      <c r="AF93" s="5656"/>
      <c r="AG93" s="5656"/>
      <c r="AH93" s="5656"/>
      <c r="AI93" s="5656"/>
      <c r="AJ93" s="5656"/>
      <c r="AK93" s="5656"/>
      <c r="AL93" s="5352"/>
      <c r="AM93" s="829"/>
      <c r="AN93" s="828"/>
    </row>
    <row r="94" spans="1:55" ht="16.2" customHeight="1" x14ac:dyDescent="0.3">
      <c r="A94" s="803"/>
      <c r="B94" s="5622"/>
      <c r="C94" s="5530"/>
      <c r="D94" s="5502"/>
      <c r="E94" s="5502"/>
      <c r="F94" s="5502"/>
      <c r="G94" s="5502"/>
      <c r="H94" s="5502"/>
      <c r="I94" s="5502"/>
      <c r="J94" s="6085"/>
      <c r="K94" s="6086"/>
      <c r="L94" s="6086"/>
      <c r="M94" s="6086"/>
      <c r="N94" s="6086"/>
      <c r="O94" s="6086"/>
      <c r="P94" s="6086"/>
      <c r="Q94" s="6086"/>
      <c r="R94" s="6086"/>
      <c r="S94" s="6086"/>
      <c r="T94" s="5796"/>
      <c r="U94" s="5530"/>
      <c r="V94" s="5627"/>
      <c r="W94" s="5628"/>
      <c r="X94" s="5628"/>
      <c r="Y94" s="5628"/>
      <c r="Z94" s="5628"/>
      <c r="AA94" s="5628"/>
      <c r="AB94" s="5629"/>
      <c r="AC94" s="5657"/>
      <c r="AD94" s="5658"/>
      <c r="AE94" s="5658"/>
      <c r="AF94" s="5658"/>
      <c r="AG94" s="5658"/>
      <c r="AH94" s="5658"/>
      <c r="AI94" s="5658"/>
      <c r="AJ94" s="5658"/>
      <c r="AK94" s="5658"/>
      <c r="AL94" s="5825"/>
      <c r="AM94" s="829"/>
      <c r="AN94" s="828"/>
    </row>
    <row r="95" spans="1:55" ht="16.2" customHeight="1" x14ac:dyDescent="0.3">
      <c r="A95" s="803"/>
      <c r="B95" s="5622"/>
      <c r="C95" s="5826">
        <v>1382</v>
      </c>
      <c r="D95" s="5662" t="str">
        <f>VLOOKUP(C95,DataLabels,HLOOKUP($BA$1,Type,2,FALSE))</f>
        <v>Minimum Temperature
[ 6.2.1 (x) ]</v>
      </c>
      <c r="E95" s="5663"/>
      <c r="F95" s="5663"/>
      <c r="G95" s="5663"/>
      <c r="H95" s="5663"/>
      <c r="I95" s="5664"/>
      <c r="J95" s="5357"/>
      <c r="K95" s="5358"/>
      <c r="L95" s="5358"/>
      <c r="M95" s="5358"/>
      <c r="N95" s="5358"/>
      <c r="O95" s="5358"/>
      <c r="P95" s="5358"/>
      <c r="Q95" s="5358"/>
      <c r="R95" s="5358"/>
      <c r="S95" s="5359"/>
      <c r="T95" s="5795" t="s">
        <v>1422</v>
      </c>
      <c r="U95" s="5529">
        <v>1385</v>
      </c>
      <c r="V95" s="5649" t="str">
        <f>VLOOKUP(U95,DataLabels,HLOOKUP($BA$1,Type,2,FALSE))</f>
        <v>Maximum Wind Speed
[4.2.2.9]</v>
      </c>
      <c r="W95" s="5650"/>
      <c r="X95" s="5650"/>
      <c r="Y95" s="5650"/>
      <c r="Z95" s="5650"/>
      <c r="AA95" s="5650"/>
      <c r="AB95" s="5651"/>
      <c r="AC95" s="5668"/>
      <c r="AD95" s="5669"/>
      <c r="AE95" s="5669"/>
      <c r="AF95" s="5669"/>
      <c r="AG95" s="5669"/>
      <c r="AH95" s="5669"/>
      <c r="AI95" s="5669"/>
      <c r="AJ95" s="5669"/>
      <c r="AK95" s="5670"/>
      <c r="AL95" s="5352" t="s">
        <v>1988</v>
      </c>
      <c r="AM95" s="829"/>
      <c r="AN95" s="828"/>
    </row>
    <row r="96" spans="1:55" ht="16.2" customHeight="1" thickBot="1" x14ac:dyDescent="0.35">
      <c r="A96" s="803"/>
      <c r="B96" s="5623"/>
      <c r="C96" s="5827"/>
      <c r="D96" s="5665"/>
      <c r="E96" s="5666"/>
      <c r="F96" s="5666"/>
      <c r="G96" s="5666"/>
      <c r="H96" s="5666"/>
      <c r="I96" s="5667"/>
      <c r="J96" s="5360"/>
      <c r="K96" s="5361"/>
      <c r="L96" s="5361"/>
      <c r="M96" s="5361"/>
      <c r="N96" s="5361"/>
      <c r="O96" s="5361"/>
      <c r="P96" s="5361"/>
      <c r="Q96" s="5361"/>
      <c r="R96" s="5361"/>
      <c r="S96" s="5362"/>
      <c r="T96" s="5895"/>
      <c r="U96" s="5661"/>
      <c r="V96" s="5652"/>
      <c r="W96" s="5653"/>
      <c r="X96" s="5653"/>
      <c r="Y96" s="5653"/>
      <c r="Z96" s="5653"/>
      <c r="AA96" s="5653"/>
      <c r="AB96" s="5654"/>
      <c r="AC96" s="5671"/>
      <c r="AD96" s="5672"/>
      <c r="AE96" s="5672"/>
      <c r="AF96" s="5672"/>
      <c r="AG96" s="5672"/>
      <c r="AH96" s="5672"/>
      <c r="AI96" s="5672"/>
      <c r="AJ96" s="5672"/>
      <c r="AK96" s="5673"/>
      <c r="AL96" s="5353"/>
      <c r="AM96" s="829"/>
      <c r="AN96" s="828"/>
    </row>
    <row r="97" spans="1:55" ht="16.2" customHeight="1" thickBot="1" x14ac:dyDescent="0.35">
      <c r="A97" s="803"/>
      <c r="B97" s="803"/>
      <c r="C97" s="803"/>
      <c r="D97" s="803"/>
      <c r="E97" s="803"/>
      <c r="F97" s="803"/>
      <c r="G97" s="803"/>
      <c r="H97" s="803"/>
      <c r="I97" s="803"/>
      <c r="J97" s="803"/>
      <c r="K97" s="803"/>
      <c r="L97" s="803"/>
      <c r="M97" s="803"/>
      <c r="N97" s="803"/>
      <c r="O97" s="803"/>
      <c r="P97" s="803"/>
      <c r="Q97" s="803"/>
      <c r="R97" s="803"/>
      <c r="S97" s="803"/>
      <c r="T97" s="803"/>
      <c r="U97" s="803"/>
      <c r="V97" s="803"/>
      <c r="W97" s="803"/>
      <c r="X97" s="803"/>
      <c r="Y97" s="803"/>
      <c r="Z97" s="803"/>
      <c r="AA97" s="803"/>
      <c r="AB97" s="803"/>
      <c r="AC97" s="803"/>
      <c r="AD97" s="803"/>
      <c r="AE97" s="803"/>
      <c r="AF97" s="803"/>
      <c r="AG97" s="803"/>
      <c r="AH97" s="803"/>
      <c r="AI97" s="803"/>
      <c r="AJ97" s="803"/>
      <c r="AK97" s="803"/>
      <c r="AL97" s="803"/>
      <c r="AM97" s="829"/>
      <c r="AN97" s="828"/>
    </row>
    <row r="98" spans="1:55" ht="16.2" customHeight="1" x14ac:dyDescent="0.3">
      <c r="A98" s="803"/>
      <c r="B98" s="6183" t="s">
        <v>109</v>
      </c>
      <c r="C98" s="5990" t="s">
        <v>1950</v>
      </c>
      <c r="D98" s="5991"/>
      <c r="E98" s="5991"/>
      <c r="F98" s="5991"/>
      <c r="G98" s="5991"/>
      <c r="H98" s="5991"/>
      <c r="I98" s="5991"/>
      <c r="J98" s="5991"/>
      <c r="K98" s="5991"/>
      <c r="L98" s="5991"/>
      <c r="M98" s="5991"/>
      <c r="N98" s="5991"/>
      <c r="O98" s="5991"/>
      <c r="P98" s="5991"/>
      <c r="Q98" s="5991"/>
      <c r="R98" s="5991"/>
      <c r="S98" s="5991"/>
      <c r="T98" s="5991"/>
      <c r="U98" s="5991"/>
      <c r="V98" s="5991"/>
      <c r="W98" s="5991"/>
      <c r="X98" s="5991"/>
      <c r="Y98" s="5991"/>
      <c r="Z98" s="5991"/>
      <c r="AA98" s="5991"/>
      <c r="AB98" s="5991"/>
      <c r="AC98" s="5991"/>
      <c r="AD98" s="5991"/>
      <c r="AE98" s="5991"/>
      <c r="AF98" s="5991"/>
      <c r="AG98" s="5991"/>
      <c r="AH98" s="5991"/>
      <c r="AI98" s="5991"/>
      <c r="AJ98" s="5991"/>
      <c r="AK98" s="5991"/>
      <c r="AL98" s="5992"/>
      <c r="AM98" s="829"/>
      <c r="AN98" s="828"/>
    </row>
    <row r="99" spans="1:55" ht="16.2" customHeight="1" x14ac:dyDescent="0.3">
      <c r="A99" s="803"/>
      <c r="B99" s="6184"/>
      <c r="C99" s="5993"/>
      <c r="D99" s="5994"/>
      <c r="E99" s="5994"/>
      <c r="F99" s="5994"/>
      <c r="G99" s="5994"/>
      <c r="H99" s="5994"/>
      <c r="I99" s="5994"/>
      <c r="J99" s="5994"/>
      <c r="K99" s="5994"/>
      <c r="L99" s="5994"/>
      <c r="M99" s="5994"/>
      <c r="N99" s="5994"/>
      <c r="O99" s="5994"/>
      <c r="P99" s="5994"/>
      <c r="Q99" s="5994"/>
      <c r="R99" s="5994"/>
      <c r="S99" s="5994"/>
      <c r="T99" s="5994"/>
      <c r="U99" s="5994"/>
      <c r="V99" s="5994"/>
      <c r="W99" s="5994"/>
      <c r="X99" s="5994"/>
      <c r="Y99" s="5994"/>
      <c r="Z99" s="5994"/>
      <c r="AA99" s="5994"/>
      <c r="AB99" s="5994"/>
      <c r="AC99" s="5994"/>
      <c r="AD99" s="5994"/>
      <c r="AE99" s="5994"/>
      <c r="AF99" s="5994"/>
      <c r="AG99" s="5994"/>
      <c r="AH99" s="5994"/>
      <c r="AI99" s="5994"/>
      <c r="AJ99" s="5994"/>
      <c r="AK99" s="5994"/>
      <c r="AL99" s="5995"/>
      <c r="AM99" s="829"/>
      <c r="AN99" s="828"/>
    </row>
    <row r="100" spans="1:55" ht="16.2" customHeight="1" thickBot="1" x14ac:dyDescent="0.35">
      <c r="A100" s="803"/>
      <c r="B100" s="6185"/>
      <c r="C100" s="6186"/>
      <c r="D100" s="6187"/>
      <c r="E100" s="6187"/>
      <c r="F100" s="6187"/>
      <c r="G100" s="6187"/>
      <c r="H100" s="6187"/>
      <c r="I100" s="6187"/>
      <c r="J100" s="6187"/>
      <c r="K100" s="6187"/>
      <c r="L100" s="6187"/>
      <c r="M100" s="6187"/>
      <c r="N100" s="6187"/>
      <c r="O100" s="6187"/>
      <c r="P100" s="6187"/>
      <c r="Q100" s="6187"/>
      <c r="R100" s="6187"/>
      <c r="S100" s="6187"/>
      <c r="T100" s="6187"/>
      <c r="U100" s="6187"/>
      <c r="V100" s="6187"/>
      <c r="W100" s="6187"/>
      <c r="X100" s="6187"/>
      <c r="Y100" s="6187"/>
      <c r="Z100" s="6187"/>
      <c r="AA100" s="6187"/>
      <c r="AB100" s="6187"/>
      <c r="AC100" s="6187"/>
      <c r="AD100" s="6187"/>
      <c r="AE100" s="6187"/>
      <c r="AF100" s="6187"/>
      <c r="AG100" s="6187"/>
      <c r="AH100" s="6187"/>
      <c r="AI100" s="6187"/>
      <c r="AJ100" s="6187"/>
      <c r="AK100" s="6187"/>
      <c r="AL100" s="6188"/>
      <c r="AM100" s="829"/>
      <c r="AN100" s="828"/>
      <c r="AZ100" s="803"/>
      <c r="BA100" s="803"/>
      <c r="BB100" s="803"/>
    </row>
    <row r="101" spans="1:55" ht="16.2" customHeight="1" thickBot="1" x14ac:dyDescent="0.35">
      <c r="A101" s="803"/>
      <c r="B101" s="833"/>
      <c r="C101" s="804"/>
      <c r="D101" s="805"/>
      <c r="E101" s="805"/>
      <c r="F101" s="805"/>
      <c r="G101" s="805"/>
      <c r="H101" s="805"/>
      <c r="I101" s="805"/>
      <c r="J101" s="805"/>
      <c r="K101" s="805"/>
      <c r="L101" s="805"/>
      <c r="M101" s="805"/>
      <c r="N101" s="805"/>
      <c r="O101" s="805"/>
      <c r="P101" s="805"/>
      <c r="Q101" s="805"/>
      <c r="R101" s="805"/>
      <c r="S101" s="805"/>
      <c r="T101" s="805"/>
      <c r="U101" s="805"/>
      <c r="V101" s="805"/>
      <c r="W101" s="805"/>
      <c r="X101" s="805"/>
      <c r="Y101" s="805"/>
      <c r="Z101" s="805"/>
      <c r="AA101" s="805"/>
      <c r="AB101" s="805"/>
      <c r="AC101" s="805"/>
      <c r="AD101" s="805"/>
      <c r="AE101" s="805"/>
      <c r="AF101" s="805"/>
      <c r="AG101" s="805"/>
      <c r="AH101" s="805"/>
      <c r="AI101" s="805"/>
      <c r="AJ101" s="805"/>
      <c r="AK101" s="805"/>
      <c r="AL101" s="805"/>
      <c r="AM101" s="829"/>
      <c r="AN101" s="828"/>
    </row>
    <row r="102" spans="1:55" ht="16.2" customHeight="1" x14ac:dyDescent="0.3">
      <c r="A102" s="803"/>
      <c r="B102" s="6189" t="s">
        <v>117</v>
      </c>
      <c r="C102" s="5990" t="s">
        <v>736</v>
      </c>
      <c r="D102" s="5991"/>
      <c r="E102" s="5991"/>
      <c r="F102" s="5991"/>
      <c r="G102" s="5991"/>
      <c r="H102" s="5991"/>
      <c r="I102" s="5991"/>
      <c r="J102" s="5991"/>
      <c r="K102" s="5991"/>
      <c r="L102" s="5991"/>
      <c r="M102" s="5991"/>
      <c r="N102" s="5991"/>
      <c r="O102" s="5991"/>
      <c r="P102" s="5991"/>
      <c r="Q102" s="5991"/>
      <c r="R102" s="5991"/>
      <c r="S102" s="5991"/>
      <c r="T102" s="5991"/>
      <c r="U102" s="5991"/>
      <c r="V102" s="5991"/>
      <c r="W102" s="5991"/>
      <c r="X102" s="5991"/>
      <c r="Y102" s="5991"/>
      <c r="Z102" s="5991"/>
      <c r="AA102" s="5991"/>
      <c r="AB102" s="5991"/>
      <c r="AC102" s="5991"/>
      <c r="AD102" s="5991"/>
      <c r="AE102" s="5991"/>
      <c r="AF102" s="5991"/>
      <c r="AG102" s="5991"/>
      <c r="AH102" s="5991"/>
      <c r="AI102" s="5991"/>
      <c r="AJ102" s="5991"/>
      <c r="AK102" s="5991"/>
      <c r="AL102" s="5992"/>
      <c r="AM102" s="829"/>
      <c r="AN102" s="828"/>
      <c r="AY102" s="803"/>
      <c r="BC102" s="1088"/>
    </row>
    <row r="103" spans="1:55" s="803" customFormat="1" ht="16.2" customHeight="1" x14ac:dyDescent="0.3">
      <c r="B103" s="6190"/>
      <c r="C103" s="5993"/>
      <c r="D103" s="5994"/>
      <c r="E103" s="5994"/>
      <c r="F103" s="5994"/>
      <c r="G103" s="5994"/>
      <c r="H103" s="5994"/>
      <c r="I103" s="5994"/>
      <c r="J103" s="5994"/>
      <c r="K103" s="5994"/>
      <c r="L103" s="5994"/>
      <c r="M103" s="5994"/>
      <c r="N103" s="5994"/>
      <c r="O103" s="5994"/>
      <c r="P103" s="5994"/>
      <c r="Q103" s="5994"/>
      <c r="R103" s="5994"/>
      <c r="S103" s="5994"/>
      <c r="T103" s="5994"/>
      <c r="U103" s="5994"/>
      <c r="V103" s="5994"/>
      <c r="W103" s="5994"/>
      <c r="X103" s="5994"/>
      <c r="Y103" s="5994"/>
      <c r="Z103" s="5994"/>
      <c r="AA103" s="5994"/>
      <c r="AB103" s="5994"/>
      <c r="AC103" s="5994"/>
      <c r="AD103" s="5994"/>
      <c r="AE103" s="5994"/>
      <c r="AF103" s="5994"/>
      <c r="AG103" s="5994"/>
      <c r="AH103" s="5994"/>
      <c r="AI103" s="5994"/>
      <c r="AJ103" s="5994"/>
      <c r="AK103" s="5994"/>
      <c r="AL103" s="5995"/>
      <c r="AM103" s="830"/>
      <c r="AN103" s="830"/>
      <c r="AY103" s="792"/>
      <c r="AZ103" s="792"/>
      <c r="BA103" s="792"/>
      <c r="BB103" s="800"/>
      <c r="BC103" s="1086"/>
    </row>
    <row r="104" spans="1:55" ht="16.2" customHeight="1" x14ac:dyDescent="0.3">
      <c r="A104" s="803"/>
      <c r="B104" s="6190"/>
      <c r="C104" s="806"/>
      <c r="D104" s="814"/>
      <c r="E104" s="815"/>
      <c r="F104" s="814"/>
      <c r="G104" s="814"/>
      <c r="H104" s="814"/>
      <c r="I104" s="814"/>
      <c r="J104" s="807" t="s">
        <v>111</v>
      </c>
      <c r="K104" s="815"/>
      <c r="L104" s="808"/>
      <c r="M104" s="808"/>
      <c r="N104" s="808"/>
      <c r="O104" s="815"/>
      <c r="P104" s="815"/>
      <c r="Q104" s="815"/>
      <c r="R104" s="815"/>
      <c r="S104" s="815"/>
      <c r="T104" s="815"/>
      <c r="U104" s="814"/>
      <c r="V104" s="814"/>
      <c r="W104" s="815"/>
      <c r="X104" s="815"/>
      <c r="Y104" s="815"/>
      <c r="Z104" s="815"/>
      <c r="AA104" s="815"/>
      <c r="AB104" s="807" t="s">
        <v>111</v>
      </c>
      <c r="AC104" s="815"/>
      <c r="AD104" s="808"/>
      <c r="AE104" s="808"/>
      <c r="AF104" s="808"/>
      <c r="AG104" s="808"/>
      <c r="AH104" s="808"/>
      <c r="AI104" s="808"/>
      <c r="AJ104" s="808"/>
      <c r="AK104" s="808"/>
      <c r="AL104" s="834"/>
      <c r="AM104" s="829"/>
      <c r="AN104" s="828"/>
    </row>
    <row r="105" spans="1:55" ht="16.2" customHeight="1" x14ac:dyDescent="0.3">
      <c r="A105" s="803"/>
      <c r="B105" s="6190"/>
      <c r="C105" s="5966" t="s">
        <v>112</v>
      </c>
      <c r="D105" s="5969" t="s">
        <v>1951</v>
      </c>
      <c r="E105" s="5970"/>
      <c r="F105" s="5970"/>
      <c r="G105" s="5970"/>
      <c r="H105" s="5970"/>
      <c r="I105" s="5971"/>
      <c r="J105" s="809">
        <v>1</v>
      </c>
      <c r="K105" s="5962" t="s">
        <v>1952</v>
      </c>
      <c r="L105" s="5963"/>
      <c r="M105" s="5963"/>
      <c r="N105" s="5963"/>
      <c r="O105" s="5963"/>
      <c r="P105" s="5963"/>
      <c r="Q105" s="5963"/>
      <c r="R105" s="5963"/>
      <c r="S105" s="5963"/>
      <c r="T105" s="5972"/>
      <c r="U105" s="5966" t="s">
        <v>112</v>
      </c>
      <c r="V105" s="5969">
        <v>4.8</v>
      </c>
      <c r="W105" s="5970"/>
      <c r="X105" s="5970"/>
      <c r="Y105" s="5970"/>
      <c r="Z105" s="5970"/>
      <c r="AA105" s="5971"/>
      <c r="AB105" s="810">
        <v>6</v>
      </c>
      <c r="AC105" s="5962" t="s">
        <v>1953</v>
      </c>
      <c r="AD105" s="5963"/>
      <c r="AE105" s="5963"/>
      <c r="AF105" s="5963"/>
      <c r="AG105" s="5963"/>
      <c r="AH105" s="5963"/>
      <c r="AI105" s="5963"/>
      <c r="AJ105" s="5963"/>
      <c r="AK105" s="5963"/>
      <c r="AL105" s="5964"/>
      <c r="AM105" s="829"/>
      <c r="AN105" s="828"/>
    </row>
    <row r="106" spans="1:55" ht="16.2" customHeight="1" x14ac:dyDescent="0.3">
      <c r="A106" s="803"/>
      <c r="B106" s="6190"/>
      <c r="C106" s="5967"/>
      <c r="D106" s="5969" t="s">
        <v>1954</v>
      </c>
      <c r="E106" s="5970"/>
      <c r="F106" s="5970"/>
      <c r="G106" s="5970"/>
      <c r="H106" s="5970"/>
      <c r="I106" s="5971"/>
      <c r="J106" s="810">
        <v>2</v>
      </c>
      <c r="K106" s="5962" t="s">
        <v>1955</v>
      </c>
      <c r="L106" s="5963"/>
      <c r="M106" s="5963"/>
      <c r="N106" s="5963"/>
      <c r="O106" s="5963"/>
      <c r="P106" s="5963"/>
      <c r="Q106" s="5963"/>
      <c r="R106" s="5963"/>
      <c r="S106" s="5963"/>
      <c r="T106" s="5972"/>
      <c r="U106" s="5967"/>
      <c r="V106" s="5969" t="s">
        <v>1956</v>
      </c>
      <c r="W106" s="5970"/>
      <c r="X106" s="5970"/>
      <c r="Y106" s="5970"/>
      <c r="Z106" s="5970"/>
      <c r="AA106" s="5971"/>
      <c r="AB106" s="810">
        <v>7</v>
      </c>
      <c r="AC106" s="5962" t="s">
        <v>1957</v>
      </c>
      <c r="AD106" s="5963"/>
      <c r="AE106" s="5963"/>
      <c r="AF106" s="5963"/>
      <c r="AG106" s="5963"/>
      <c r="AH106" s="5963"/>
      <c r="AI106" s="5963"/>
      <c r="AJ106" s="5963"/>
      <c r="AK106" s="5963"/>
      <c r="AL106" s="5964"/>
      <c r="AM106" s="829"/>
      <c r="AN106" s="828"/>
    </row>
    <row r="107" spans="1:55" ht="16.2" customHeight="1" x14ac:dyDescent="0.3">
      <c r="A107" s="803"/>
      <c r="B107" s="6190"/>
      <c r="C107" s="5967"/>
      <c r="D107" s="5969" t="s">
        <v>1958</v>
      </c>
      <c r="E107" s="5970"/>
      <c r="F107" s="5970"/>
      <c r="G107" s="5970"/>
      <c r="H107" s="5970"/>
      <c r="I107" s="5971"/>
      <c r="J107" s="810">
        <v>3</v>
      </c>
      <c r="K107" s="5962" t="s">
        <v>1959</v>
      </c>
      <c r="L107" s="5963"/>
      <c r="M107" s="5963"/>
      <c r="N107" s="5963"/>
      <c r="O107" s="5963"/>
      <c r="P107" s="5963"/>
      <c r="Q107" s="5963"/>
      <c r="R107" s="5963"/>
      <c r="S107" s="5963"/>
      <c r="T107" s="5972"/>
      <c r="U107" s="5967"/>
      <c r="V107" s="5969" t="s">
        <v>1960</v>
      </c>
      <c r="W107" s="5970"/>
      <c r="X107" s="5970"/>
      <c r="Y107" s="5970"/>
      <c r="Z107" s="5970"/>
      <c r="AA107" s="5971"/>
      <c r="AB107" s="810">
        <v>8</v>
      </c>
      <c r="AC107" s="5962" t="s">
        <v>1961</v>
      </c>
      <c r="AD107" s="5963"/>
      <c r="AE107" s="5963"/>
      <c r="AF107" s="5963"/>
      <c r="AG107" s="5963"/>
      <c r="AH107" s="5963"/>
      <c r="AI107" s="5963"/>
      <c r="AJ107" s="5963"/>
      <c r="AK107" s="5963"/>
      <c r="AL107" s="5964"/>
      <c r="AM107" s="829"/>
      <c r="AN107" s="828"/>
    </row>
    <row r="108" spans="1:55" ht="16.2" customHeight="1" x14ac:dyDescent="0.3">
      <c r="A108" s="803"/>
      <c r="B108" s="6190"/>
      <c r="C108" s="5967"/>
      <c r="D108" s="5969" t="s">
        <v>1962</v>
      </c>
      <c r="E108" s="5970"/>
      <c r="F108" s="5970"/>
      <c r="G108" s="5970"/>
      <c r="H108" s="5970"/>
      <c r="I108" s="5971"/>
      <c r="J108" s="810">
        <v>4</v>
      </c>
      <c r="K108" s="5962" t="s">
        <v>1963</v>
      </c>
      <c r="L108" s="5963"/>
      <c r="M108" s="5963"/>
      <c r="N108" s="5963"/>
      <c r="O108" s="5963"/>
      <c r="P108" s="5963"/>
      <c r="Q108" s="5963"/>
      <c r="R108" s="5963"/>
      <c r="S108" s="5963"/>
      <c r="T108" s="5972"/>
      <c r="U108" s="5967"/>
      <c r="V108" s="5969" t="s">
        <v>1964</v>
      </c>
      <c r="W108" s="5970"/>
      <c r="X108" s="5970"/>
      <c r="Y108" s="5970"/>
      <c r="Z108" s="5970"/>
      <c r="AA108" s="5971"/>
      <c r="AB108" s="810">
        <v>9</v>
      </c>
      <c r="AC108" s="5962" t="s">
        <v>1965</v>
      </c>
      <c r="AD108" s="5963"/>
      <c r="AE108" s="5963"/>
      <c r="AF108" s="5963"/>
      <c r="AG108" s="5963"/>
      <c r="AH108" s="5963"/>
      <c r="AI108" s="5963"/>
      <c r="AJ108" s="5963"/>
      <c r="AK108" s="5963"/>
      <c r="AL108" s="5964"/>
      <c r="AM108" s="829"/>
      <c r="AN108" s="828"/>
    </row>
    <row r="109" spans="1:55" ht="16.2" customHeight="1" x14ac:dyDescent="0.3">
      <c r="A109" s="803"/>
      <c r="B109" s="6190"/>
      <c r="C109" s="5968"/>
      <c r="D109" s="5969" t="s">
        <v>1966</v>
      </c>
      <c r="E109" s="5970"/>
      <c r="F109" s="5970"/>
      <c r="G109" s="5970"/>
      <c r="H109" s="5970"/>
      <c r="I109" s="5971"/>
      <c r="J109" s="810">
        <v>5</v>
      </c>
      <c r="K109" s="5962" t="s">
        <v>1967</v>
      </c>
      <c r="L109" s="5963"/>
      <c r="M109" s="5963"/>
      <c r="N109" s="5963"/>
      <c r="O109" s="5963"/>
      <c r="P109" s="5963"/>
      <c r="Q109" s="5963"/>
      <c r="R109" s="5963"/>
      <c r="S109" s="5963"/>
      <c r="T109" s="5972"/>
      <c r="U109" s="5968"/>
      <c r="V109" s="5969" t="s">
        <v>1968</v>
      </c>
      <c r="W109" s="5970"/>
      <c r="X109" s="5970"/>
      <c r="Y109" s="5970"/>
      <c r="Z109" s="5970"/>
      <c r="AA109" s="5971"/>
      <c r="AB109" s="810">
        <v>10</v>
      </c>
      <c r="AC109" s="5962" t="s">
        <v>1969</v>
      </c>
      <c r="AD109" s="5963"/>
      <c r="AE109" s="5963"/>
      <c r="AF109" s="5963"/>
      <c r="AG109" s="5963"/>
      <c r="AH109" s="5963"/>
      <c r="AI109" s="5963"/>
      <c r="AJ109" s="5963"/>
      <c r="AK109" s="5963"/>
      <c r="AL109" s="5964"/>
      <c r="AM109" s="829"/>
      <c r="AN109" s="828"/>
    </row>
    <row r="110" spans="1:55" ht="16.2" customHeight="1" x14ac:dyDescent="0.3">
      <c r="A110" s="803"/>
      <c r="B110" s="6190"/>
      <c r="C110" s="5529">
        <v>2100</v>
      </c>
      <c r="D110" s="5950" t="s">
        <v>113</v>
      </c>
      <c r="E110" s="5951"/>
      <c r="F110" s="5951"/>
      <c r="G110" s="5951"/>
      <c r="H110" s="5951"/>
      <c r="I110" s="5951"/>
      <c r="J110" s="5951"/>
      <c r="K110" s="5951"/>
      <c r="L110" s="5951"/>
      <c r="M110" s="5951"/>
      <c r="N110" s="5951" t="s">
        <v>114</v>
      </c>
      <c r="O110" s="5951"/>
      <c r="P110" s="5951"/>
      <c r="Q110" s="5951"/>
      <c r="R110" s="5951"/>
      <c r="S110" s="5951"/>
      <c r="T110" s="5952"/>
      <c r="U110" s="5529">
        <v>2110</v>
      </c>
      <c r="V110" s="5953" t="s">
        <v>115</v>
      </c>
      <c r="W110" s="5954"/>
      <c r="X110" s="5954"/>
      <c r="Y110" s="5954"/>
      <c r="Z110" s="5954"/>
      <c r="AA110" s="5954"/>
      <c r="AB110" s="5955"/>
      <c r="AC110" s="5357"/>
      <c r="AD110" s="5358"/>
      <c r="AE110" s="5358"/>
      <c r="AF110" s="5358"/>
      <c r="AG110" s="5358"/>
      <c r="AH110" s="5358"/>
      <c r="AI110" s="5358"/>
      <c r="AJ110" s="5358"/>
      <c r="AK110" s="5358"/>
      <c r="AL110" s="5959"/>
      <c r="AM110" s="5965"/>
      <c r="AN110" s="5965"/>
    </row>
    <row r="111" spans="1:55" ht="16.2" customHeight="1" thickBot="1" x14ac:dyDescent="0.35">
      <c r="A111" s="803"/>
      <c r="B111" s="6191"/>
      <c r="C111" s="5661"/>
      <c r="D111" s="6071" t="s">
        <v>116</v>
      </c>
      <c r="E111" s="6072"/>
      <c r="F111" s="6072"/>
      <c r="G111" s="6072"/>
      <c r="H111" s="6072"/>
      <c r="I111" s="6072"/>
      <c r="J111" s="6072"/>
      <c r="K111" s="6072"/>
      <c r="L111" s="6072"/>
      <c r="M111" s="6072"/>
      <c r="N111" s="6072"/>
      <c r="O111" s="6072"/>
      <c r="P111" s="6072"/>
      <c r="Q111" s="6072"/>
      <c r="R111" s="6072"/>
      <c r="S111" s="6072"/>
      <c r="T111" s="6073"/>
      <c r="U111" s="5661"/>
      <c r="V111" s="5956"/>
      <c r="W111" s="5957"/>
      <c r="X111" s="5957"/>
      <c r="Y111" s="5957"/>
      <c r="Z111" s="5957"/>
      <c r="AA111" s="5957"/>
      <c r="AB111" s="5958"/>
      <c r="AC111" s="5360"/>
      <c r="AD111" s="5361"/>
      <c r="AE111" s="5361"/>
      <c r="AF111" s="5361"/>
      <c r="AG111" s="5361"/>
      <c r="AH111" s="5361"/>
      <c r="AI111" s="5361"/>
      <c r="AJ111" s="5361"/>
      <c r="AK111" s="5361"/>
      <c r="AL111" s="5960"/>
      <c r="AM111" s="5965"/>
      <c r="AN111" s="5965"/>
    </row>
    <row r="112" spans="1:55" ht="16.2" customHeight="1" thickBot="1" x14ac:dyDescent="0.35">
      <c r="A112" s="803"/>
      <c r="C112" s="811"/>
      <c r="D112" s="812"/>
      <c r="E112" s="812"/>
      <c r="F112" s="812"/>
      <c r="G112" s="812"/>
      <c r="H112" s="812"/>
      <c r="I112" s="812"/>
      <c r="J112" s="812"/>
      <c r="K112" s="812"/>
      <c r="L112" s="812"/>
      <c r="M112" s="812"/>
      <c r="N112" s="812"/>
      <c r="O112" s="812"/>
      <c r="P112" s="812"/>
      <c r="Q112" s="812"/>
      <c r="R112" s="812"/>
      <c r="S112" s="812"/>
      <c r="T112" s="812"/>
      <c r="U112" s="811"/>
      <c r="V112" s="813"/>
      <c r="W112" s="813"/>
      <c r="X112" s="813"/>
      <c r="Y112" s="813"/>
      <c r="Z112" s="813"/>
      <c r="AA112" s="813"/>
      <c r="AB112" s="813"/>
      <c r="AC112" s="693"/>
      <c r="AD112" s="693"/>
      <c r="AE112" s="693"/>
      <c r="AF112" s="693"/>
      <c r="AG112" s="693"/>
      <c r="AH112" s="693"/>
      <c r="AI112" s="693"/>
      <c r="AJ112" s="693"/>
      <c r="AK112" s="693"/>
      <c r="AL112" s="693"/>
      <c r="AM112" s="5965"/>
      <c r="AN112" s="5965"/>
    </row>
    <row r="113" spans="1:40" ht="16.2" customHeight="1" x14ac:dyDescent="0.3">
      <c r="A113" s="803"/>
      <c r="B113" s="5774" t="s">
        <v>1447</v>
      </c>
      <c r="C113" s="5990" t="s">
        <v>730</v>
      </c>
      <c r="D113" s="5991"/>
      <c r="E113" s="5991"/>
      <c r="F113" s="5991"/>
      <c r="G113" s="5991"/>
      <c r="H113" s="5991"/>
      <c r="I113" s="5991"/>
      <c r="J113" s="5991"/>
      <c r="K113" s="5991"/>
      <c r="L113" s="5991"/>
      <c r="M113" s="5991"/>
      <c r="N113" s="5991"/>
      <c r="O113" s="5991"/>
      <c r="P113" s="5991"/>
      <c r="Q113" s="5991"/>
      <c r="R113" s="5991"/>
      <c r="S113" s="5991"/>
      <c r="T113" s="5991"/>
      <c r="U113" s="5991"/>
      <c r="V113" s="5991"/>
      <c r="W113" s="5991"/>
      <c r="X113" s="5991"/>
      <c r="Y113" s="5991"/>
      <c r="Z113" s="5991"/>
      <c r="AA113" s="5991"/>
      <c r="AB113" s="5991"/>
      <c r="AC113" s="5991"/>
      <c r="AD113" s="5991"/>
      <c r="AE113" s="5991"/>
      <c r="AF113" s="5991"/>
      <c r="AG113" s="5991"/>
      <c r="AH113" s="5991"/>
      <c r="AI113" s="5991"/>
      <c r="AJ113" s="5991"/>
      <c r="AK113" s="5991"/>
      <c r="AL113" s="5992"/>
      <c r="AM113" s="5965"/>
      <c r="AN113" s="5965"/>
    </row>
    <row r="114" spans="1:40" ht="16.2" customHeight="1" thickBot="1" x14ac:dyDescent="0.35">
      <c r="A114" s="803"/>
      <c r="B114" s="5622"/>
      <c r="C114" s="5993"/>
      <c r="D114" s="5994"/>
      <c r="E114" s="5994"/>
      <c r="F114" s="5994"/>
      <c r="G114" s="5994"/>
      <c r="H114" s="5994"/>
      <c r="I114" s="5994"/>
      <c r="J114" s="5994"/>
      <c r="K114" s="5994"/>
      <c r="L114" s="5994"/>
      <c r="M114" s="5994"/>
      <c r="N114" s="5994"/>
      <c r="O114" s="5994"/>
      <c r="P114" s="5994"/>
      <c r="Q114" s="5994"/>
      <c r="R114" s="5994"/>
      <c r="S114" s="5994"/>
      <c r="T114" s="5994"/>
      <c r="U114" s="5994"/>
      <c r="V114" s="5994"/>
      <c r="W114" s="5994"/>
      <c r="X114" s="5994"/>
      <c r="Y114" s="5994"/>
      <c r="Z114" s="5994"/>
      <c r="AA114" s="5994"/>
      <c r="AB114" s="5994"/>
      <c r="AC114" s="5994"/>
      <c r="AD114" s="5994"/>
      <c r="AE114" s="5994"/>
      <c r="AF114" s="5994"/>
      <c r="AG114" s="5994"/>
      <c r="AH114" s="5994"/>
      <c r="AI114" s="5994"/>
      <c r="AJ114" s="5994"/>
      <c r="AK114" s="5994"/>
      <c r="AL114" s="5995"/>
      <c r="AM114" s="5965"/>
      <c r="AN114" s="5965"/>
    </row>
    <row r="115" spans="1:40" ht="16.2" customHeight="1" thickTop="1" thickBot="1" x14ac:dyDescent="0.35">
      <c r="A115" s="803"/>
      <c r="B115" s="5622"/>
      <c r="C115" s="814"/>
      <c r="D115" s="814"/>
      <c r="E115" s="815"/>
      <c r="F115" s="814"/>
      <c r="G115" s="814"/>
      <c r="H115" s="814"/>
      <c r="I115" s="814"/>
      <c r="J115" s="943" t="s">
        <v>111</v>
      </c>
      <c r="K115" s="815"/>
      <c r="L115" s="808"/>
      <c r="M115" s="945"/>
      <c r="N115" s="946" t="s">
        <v>2577</v>
      </c>
      <c r="O115" s="815"/>
      <c r="P115" s="815"/>
      <c r="Q115" s="815"/>
      <c r="R115" s="815"/>
      <c r="S115" s="815"/>
      <c r="T115" s="815"/>
      <c r="U115" s="814"/>
      <c r="V115" s="814"/>
      <c r="W115" s="815"/>
      <c r="X115" s="815"/>
      <c r="Y115" s="815"/>
      <c r="Z115" s="815"/>
      <c r="AA115" s="815"/>
      <c r="AB115" s="807" t="s">
        <v>111</v>
      </c>
      <c r="AC115" s="815"/>
      <c r="AD115" s="808"/>
      <c r="AE115" s="808"/>
      <c r="AF115" s="808"/>
      <c r="AG115" s="808"/>
      <c r="AH115" s="808"/>
      <c r="AI115" s="808"/>
      <c r="AJ115" s="808"/>
      <c r="AK115" s="808"/>
      <c r="AL115" s="834"/>
      <c r="AM115" s="5965"/>
      <c r="AN115" s="5965"/>
    </row>
    <row r="116" spans="1:40" ht="16.2" customHeight="1" thickTop="1" thickBot="1" x14ac:dyDescent="0.35">
      <c r="A116" s="803"/>
      <c r="B116" s="5622"/>
      <c r="C116" s="5966" t="s">
        <v>118</v>
      </c>
      <c r="D116" s="5981"/>
      <c r="E116" s="5982"/>
      <c r="F116" s="5983"/>
      <c r="G116" s="6088" t="str">
        <f t="shared" ref="G116:G121" si="0">LEFT(VLOOKUP(J116+2200,DataLabels,HLOOKUP($BA$1,Type,2,FALSE)),FIND("|",VLOOKUP(J116+2200,DataLabels,HLOOKUP($BA$1,Type,2,FALSE)))-1)</f>
        <v>4.5.6.2.2</v>
      </c>
      <c r="H116" s="6089"/>
      <c r="I116" s="6089"/>
      <c r="J116" s="944">
        <v>1</v>
      </c>
      <c r="K116" s="5988" t="str">
        <f t="shared" ref="K116:K121" si="1">MID(VLOOKUP(J116+2200,DataLabels,HLOOKUP($BA$1,Type,2,FALSE)),FIND("|",VLOOKUP(J116+2200,DataLabels,HLOOKUP($BA$1,Type,2,FALSE)))+1,256)</f>
        <v>Overspeed Switch</v>
      </c>
      <c r="L116" s="5988"/>
      <c r="M116" s="5997"/>
      <c r="N116" s="5988"/>
      <c r="O116" s="5988"/>
      <c r="P116" s="5988"/>
      <c r="Q116" s="5988"/>
      <c r="R116" s="5988"/>
      <c r="S116" s="5988"/>
      <c r="T116" s="5989"/>
      <c r="U116" s="5966" t="s">
        <v>118</v>
      </c>
      <c r="V116" s="5981"/>
      <c r="W116" s="5982"/>
      <c r="X116" s="5983"/>
      <c r="Y116" s="6088" t="str">
        <f t="shared" ref="Y116:Y122" si="2">LEFT(VLOOKUP(AB116+2200,DataLabels,HLOOKUP($BA$1,Type,2,FALSE)),FIND("|",VLOOKUP(AB116+2200,DataLabels,HLOOKUP($BA$1,Type,2,FALSE)))-1)</f>
        <v>4.13 (c)/(d)</v>
      </c>
      <c r="Z116" s="6089"/>
      <c r="AA116" s="6090"/>
      <c r="AB116" s="810">
        <v>9</v>
      </c>
      <c r="AC116" s="5987" t="str">
        <f t="shared" ref="AC116:AC122" si="3">MID(VLOOKUP(AB116+2200,DataLabels,HLOOKUP($BA$1,Type,2,FALSE)),FIND("|",VLOOKUP(AB116+2200,DataLabels,HLOOKUP($BA$1,Type,2,FALSE)))+1,256)</f>
        <v xml:space="preserve">Final Terminal Switches </v>
      </c>
      <c r="AD116" s="5988"/>
      <c r="AE116" s="5988"/>
      <c r="AF116" s="5988"/>
      <c r="AG116" s="5988"/>
      <c r="AH116" s="5988"/>
      <c r="AI116" s="5988"/>
      <c r="AJ116" s="5988"/>
      <c r="AK116" s="5988"/>
      <c r="AL116" s="5998"/>
      <c r="AM116" s="829"/>
      <c r="AN116" s="828"/>
    </row>
    <row r="117" spans="1:40" ht="16.2" customHeight="1" thickTop="1" x14ac:dyDescent="0.3">
      <c r="A117" s="803"/>
      <c r="B117" s="5622"/>
      <c r="C117" s="5967"/>
      <c r="D117" s="5981"/>
      <c r="E117" s="5982"/>
      <c r="F117" s="5983"/>
      <c r="G117" s="6088" t="str">
        <f t="shared" si="0"/>
        <v>4.13(a)</v>
      </c>
      <c r="H117" s="6089"/>
      <c r="I117" s="6090"/>
      <c r="J117" s="809">
        <v>2</v>
      </c>
      <c r="K117" s="5987" t="str">
        <f t="shared" si="1"/>
        <v xml:space="preserve"> Normal Terminal switches</v>
      </c>
      <c r="L117" s="5988"/>
      <c r="M117" s="5988"/>
      <c r="N117" s="5988"/>
      <c r="O117" s="5988"/>
      <c r="P117" s="5988"/>
      <c r="Q117" s="5988"/>
      <c r="R117" s="5988"/>
      <c r="S117" s="5988"/>
      <c r="T117" s="5989"/>
      <c r="U117" s="5967"/>
      <c r="V117" s="5981"/>
      <c r="W117" s="5982"/>
      <c r="X117" s="5983"/>
      <c r="Y117" s="6088" t="str">
        <f t="shared" si="2"/>
        <v>4.4.4.3(a)</v>
      </c>
      <c r="Z117" s="6089"/>
      <c r="AA117" s="6090"/>
      <c r="AB117" s="810">
        <v>10</v>
      </c>
      <c r="AC117" s="5987" t="str">
        <f t="shared" si="3"/>
        <v xml:space="preserve">Platform Gate Electric Contact </v>
      </c>
      <c r="AD117" s="5988"/>
      <c r="AE117" s="5988"/>
      <c r="AF117" s="5988"/>
      <c r="AG117" s="5988"/>
      <c r="AH117" s="5988"/>
      <c r="AI117" s="5988"/>
      <c r="AJ117" s="5988"/>
      <c r="AK117" s="5988"/>
      <c r="AL117" s="5998"/>
      <c r="AM117" s="829"/>
      <c r="AN117" s="828"/>
    </row>
    <row r="118" spans="1:40" ht="16.2" customHeight="1" x14ac:dyDescent="0.3">
      <c r="A118" s="803"/>
      <c r="B118" s="5622"/>
      <c r="C118" s="5967"/>
      <c r="D118" s="5981"/>
      <c r="E118" s="5982"/>
      <c r="F118" s="5983"/>
      <c r="G118" s="6088" t="str">
        <f t="shared" si="0"/>
        <v xml:space="preserve">4.8.1 </v>
      </c>
      <c r="H118" s="6089"/>
      <c r="I118" s="6090"/>
      <c r="J118" s="810">
        <v>4</v>
      </c>
      <c r="K118" s="5987" t="str">
        <f t="shared" si="1"/>
        <v xml:space="preserve"> Overload Device</v>
      </c>
      <c r="L118" s="5988"/>
      <c r="M118" s="5988"/>
      <c r="N118" s="5988"/>
      <c r="O118" s="5988"/>
      <c r="P118" s="5988"/>
      <c r="Q118" s="5988"/>
      <c r="R118" s="5988"/>
      <c r="S118" s="5988"/>
      <c r="T118" s="5989"/>
      <c r="U118" s="5967"/>
      <c r="V118" s="5981"/>
      <c r="W118" s="5982"/>
      <c r="X118" s="5983"/>
      <c r="Y118" s="6088" t="str">
        <f t="shared" si="2"/>
        <v>4.4.6.1(a)</v>
      </c>
      <c r="Z118" s="6089"/>
      <c r="AA118" s="6090"/>
      <c r="AB118" s="810">
        <v>11</v>
      </c>
      <c r="AC118" s="5987" t="str">
        <f t="shared" si="3"/>
        <v xml:space="preserve">Landing Gate Electrical Gate </v>
      </c>
      <c r="AD118" s="5988"/>
      <c r="AE118" s="5988"/>
      <c r="AF118" s="5988"/>
      <c r="AG118" s="5988"/>
      <c r="AH118" s="5988"/>
      <c r="AI118" s="5988"/>
      <c r="AJ118" s="5988"/>
      <c r="AK118" s="5988"/>
      <c r="AL118" s="5998"/>
      <c r="AM118" s="829"/>
      <c r="AN118" s="828"/>
    </row>
    <row r="119" spans="1:40" ht="16.2" customHeight="1" x14ac:dyDescent="0.3">
      <c r="A119" s="803"/>
      <c r="B119" s="5622"/>
      <c r="C119" s="5967"/>
      <c r="D119" s="5981"/>
      <c r="E119" s="5982"/>
      <c r="F119" s="5983"/>
      <c r="G119" s="6088" t="str">
        <f t="shared" si="0"/>
        <v>4.5.6</v>
      </c>
      <c r="H119" s="6089"/>
      <c r="I119" s="6090"/>
      <c r="J119" s="810">
        <v>5</v>
      </c>
      <c r="K119" s="5987" t="str">
        <f t="shared" si="1"/>
        <v>Car Safety Switch</v>
      </c>
      <c r="L119" s="5988"/>
      <c r="M119" s="5988"/>
      <c r="N119" s="5988"/>
      <c r="O119" s="5988"/>
      <c r="P119" s="5988"/>
      <c r="Q119" s="5988"/>
      <c r="R119" s="5988"/>
      <c r="S119" s="5988"/>
      <c r="T119" s="5989"/>
      <c r="U119" s="5967"/>
      <c r="V119" s="5981"/>
      <c r="W119" s="5982"/>
      <c r="X119" s="5983"/>
      <c r="Y119" s="6088" t="str">
        <f t="shared" si="2"/>
        <v>4.5.6.2.2(j)</v>
      </c>
      <c r="Z119" s="6089"/>
      <c r="AA119" s="6090"/>
      <c r="AB119" s="810">
        <v>13</v>
      </c>
      <c r="AC119" s="5987" t="str">
        <f t="shared" si="3"/>
        <v xml:space="preserve">Manual Resettable Safety Switch </v>
      </c>
      <c r="AD119" s="5988"/>
      <c r="AE119" s="5988"/>
      <c r="AF119" s="5988"/>
      <c r="AG119" s="5988"/>
      <c r="AH119" s="5988"/>
      <c r="AI119" s="5988"/>
      <c r="AJ119" s="5988"/>
      <c r="AK119" s="5988"/>
      <c r="AL119" s="5998"/>
      <c r="AM119" s="829"/>
      <c r="AN119" s="828"/>
    </row>
    <row r="120" spans="1:40" ht="16.2" customHeight="1" x14ac:dyDescent="0.3">
      <c r="A120" s="803"/>
      <c r="B120" s="5622"/>
      <c r="C120" s="5967"/>
      <c r="D120" s="5981"/>
      <c r="E120" s="5982"/>
      <c r="F120" s="5983"/>
      <c r="G120" s="6088" t="str">
        <f t="shared" si="0"/>
        <v>4.1.4 (f)(/(g)</v>
      </c>
      <c r="H120" s="6089"/>
      <c r="I120" s="6090"/>
      <c r="J120" s="810">
        <v>6</v>
      </c>
      <c r="K120" s="5987" t="str">
        <f t="shared" si="1"/>
        <v xml:space="preserve"> Emergency Stop Switch</v>
      </c>
      <c r="L120" s="5988"/>
      <c r="M120" s="5988"/>
      <c r="N120" s="5988"/>
      <c r="O120" s="5988"/>
      <c r="P120" s="5988"/>
      <c r="Q120" s="5988"/>
      <c r="R120" s="5988"/>
      <c r="S120" s="5988"/>
      <c r="T120" s="5989"/>
      <c r="U120" s="5967"/>
      <c r="V120" s="5981"/>
      <c r="W120" s="5982"/>
      <c r="X120" s="5983"/>
      <c r="Y120" s="6088" t="str">
        <f t="shared" si="2"/>
        <v>4.5.6.2.1</v>
      </c>
      <c r="Z120" s="6089"/>
      <c r="AA120" s="6090"/>
      <c r="AB120" s="810">
        <v>14</v>
      </c>
      <c r="AC120" s="5987" t="str">
        <f t="shared" si="3"/>
        <v xml:space="preserve">Up Overspeed Detection </v>
      </c>
      <c r="AD120" s="5988"/>
      <c r="AE120" s="5988"/>
      <c r="AF120" s="5988"/>
      <c r="AG120" s="5988"/>
      <c r="AH120" s="5988"/>
      <c r="AI120" s="5988"/>
      <c r="AJ120" s="5988"/>
      <c r="AK120" s="5988"/>
      <c r="AL120" s="5998"/>
      <c r="AM120" s="829"/>
      <c r="AN120" s="828"/>
    </row>
    <row r="121" spans="1:40" ht="16.2" customHeight="1" x14ac:dyDescent="0.3">
      <c r="B121" s="5622"/>
      <c r="C121" s="5967"/>
      <c r="D121" s="5981"/>
      <c r="E121" s="5982"/>
      <c r="F121" s="5983"/>
      <c r="G121" s="6088" t="str">
        <f t="shared" si="0"/>
        <v xml:space="preserve">4.9.2(c) </v>
      </c>
      <c r="H121" s="6089"/>
      <c r="I121" s="6090"/>
      <c r="J121" s="810">
        <v>7</v>
      </c>
      <c r="K121" s="5987" t="str">
        <f t="shared" si="1"/>
        <v xml:space="preserve"> Phase Failure Protection </v>
      </c>
      <c r="L121" s="5988"/>
      <c r="M121" s="5988"/>
      <c r="N121" s="5988"/>
      <c r="O121" s="5988"/>
      <c r="P121" s="5988"/>
      <c r="Q121" s="5988"/>
      <c r="R121" s="5988"/>
      <c r="S121" s="5988"/>
      <c r="T121" s="5989"/>
      <c r="U121" s="5967"/>
      <c r="V121" s="5981"/>
      <c r="W121" s="5982"/>
      <c r="X121" s="5983"/>
      <c r="Y121" s="6088" t="str">
        <f t="shared" si="2"/>
        <v>4.7</v>
      </c>
      <c r="Z121" s="6089"/>
      <c r="AA121" s="6090"/>
      <c r="AB121" s="810">
        <v>15</v>
      </c>
      <c r="AC121" s="5987" t="str">
        <f t="shared" si="3"/>
        <v xml:space="preserve">Emergency Lowering &amp; Raising of Platform </v>
      </c>
      <c r="AD121" s="5988"/>
      <c r="AE121" s="5988"/>
      <c r="AF121" s="5988"/>
      <c r="AG121" s="5988"/>
      <c r="AH121" s="5988"/>
      <c r="AI121" s="5988"/>
      <c r="AJ121" s="5988"/>
      <c r="AK121" s="5988"/>
      <c r="AL121" s="5998"/>
      <c r="AM121" s="829"/>
      <c r="AN121" s="828"/>
    </row>
    <row r="122" spans="1:40" ht="16.2" customHeight="1" thickBot="1" x14ac:dyDescent="0.35">
      <c r="B122" s="5623"/>
      <c r="C122" s="5996"/>
      <c r="D122" s="5984"/>
      <c r="E122" s="5985"/>
      <c r="F122" s="5986"/>
      <c r="G122" s="6094"/>
      <c r="H122" s="6095"/>
      <c r="I122" s="6096"/>
      <c r="J122" s="835">
        <v>8</v>
      </c>
      <c r="K122" s="5999" t="s">
        <v>93</v>
      </c>
      <c r="L122" s="6000"/>
      <c r="M122" s="6000"/>
      <c r="N122" s="6000"/>
      <c r="O122" s="6000"/>
      <c r="P122" s="6000"/>
      <c r="Q122" s="6000"/>
      <c r="R122" s="6000"/>
      <c r="S122" s="6000"/>
      <c r="T122" s="6001"/>
      <c r="U122" s="5996"/>
      <c r="V122" s="5984" t="s">
        <v>1259</v>
      </c>
      <c r="W122" s="5985"/>
      <c r="X122" s="5986"/>
      <c r="Y122" s="6091" t="str">
        <f t="shared" si="2"/>
        <v/>
      </c>
      <c r="Z122" s="6092"/>
      <c r="AA122" s="6093"/>
      <c r="AB122" s="835">
        <v>16</v>
      </c>
      <c r="AC122" s="5999" t="str">
        <f t="shared" si="3"/>
        <v/>
      </c>
      <c r="AD122" s="6000"/>
      <c r="AE122" s="6000"/>
      <c r="AF122" s="6000"/>
      <c r="AG122" s="6000"/>
      <c r="AH122" s="6000"/>
      <c r="AI122" s="6000"/>
      <c r="AJ122" s="6000"/>
      <c r="AK122" s="6000"/>
      <c r="AL122" s="6002"/>
      <c r="AM122" s="829"/>
      <c r="AN122" s="828"/>
    </row>
    <row r="123" spans="1:40" ht="16.2" customHeight="1" thickBot="1" x14ac:dyDescent="0.35">
      <c r="B123" s="816"/>
      <c r="C123" s="794"/>
      <c r="D123" s="817"/>
      <c r="E123" s="817"/>
      <c r="F123" s="817"/>
      <c r="G123" s="817"/>
      <c r="H123" s="817"/>
      <c r="I123" s="817"/>
      <c r="J123" s="818"/>
      <c r="K123" s="817"/>
      <c r="L123" s="817"/>
      <c r="M123" s="817"/>
      <c r="N123" s="817"/>
      <c r="O123" s="817"/>
      <c r="P123" s="817"/>
      <c r="Q123" s="817"/>
      <c r="R123" s="817"/>
      <c r="S123" s="817"/>
      <c r="T123" s="817"/>
      <c r="U123" s="794"/>
      <c r="V123" s="817"/>
      <c r="W123" s="817"/>
      <c r="X123" s="817"/>
      <c r="Y123" s="817"/>
      <c r="Z123" s="817"/>
      <c r="AA123" s="817"/>
      <c r="AB123" s="818"/>
      <c r="AC123" s="817"/>
      <c r="AD123" s="817"/>
      <c r="AE123" s="817"/>
      <c r="AF123" s="817"/>
      <c r="AG123" s="817"/>
      <c r="AH123" s="817"/>
      <c r="AI123" s="817"/>
      <c r="AJ123" s="817"/>
      <c r="AK123" s="817"/>
      <c r="AL123" s="817"/>
      <c r="AM123" s="828"/>
      <c r="AN123" s="828"/>
    </row>
    <row r="124" spans="1:40" ht="16.2" customHeight="1" x14ac:dyDescent="0.3">
      <c r="B124" s="5621" t="s">
        <v>1449</v>
      </c>
      <c r="C124" s="6003">
        <v>2250</v>
      </c>
      <c r="D124" s="5492" t="str">
        <f>VLOOKUP(C124,DataLabels,HLOOKUP($BA$1,Type,2,FALSE))</f>
        <v>Disconnecting Means &amp; Size</v>
      </c>
      <c r="E124" s="5493"/>
      <c r="F124" s="5493"/>
      <c r="G124" s="5493"/>
      <c r="H124" s="5493"/>
      <c r="I124" s="5494"/>
      <c r="J124" s="6004" t="s">
        <v>1451</v>
      </c>
      <c r="K124" s="6005"/>
      <c r="L124" s="6005"/>
      <c r="M124" s="6006"/>
      <c r="N124" s="6010"/>
      <c r="O124" s="6011"/>
      <c r="P124" s="6011"/>
      <c r="Q124" s="6011"/>
      <c r="R124" s="6011"/>
      <c r="S124" s="6011"/>
      <c r="T124" s="6012"/>
      <c r="U124" s="6016" t="s">
        <v>1452</v>
      </c>
      <c r="V124" s="6099"/>
      <c r="W124" s="6100"/>
      <c r="X124" s="6100"/>
      <c r="Y124" s="6101"/>
      <c r="Z124" s="6097" t="s">
        <v>1453</v>
      </c>
      <c r="AA124" s="6038" t="s">
        <v>1454</v>
      </c>
      <c r="AB124" s="6041">
        <v>2255</v>
      </c>
      <c r="AC124" s="5492" t="str">
        <f>VLOOKUP(AB124,DataLabels,HLOOKUP($BA$1,Type,2,FALSE))</f>
        <v>Normal Switch Location</v>
      </c>
      <c r="AD124" s="5493"/>
      <c r="AE124" s="5493"/>
      <c r="AF124" s="5494"/>
      <c r="AG124" s="6010"/>
      <c r="AH124" s="6011"/>
      <c r="AI124" s="6011"/>
      <c r="AJ124" s="6011"/>
      <c r="AK124" s="6011"/>
      <c r="AL124" s="6032"/>
      <c r="AM124" s="828"/>
      <c r="AN124" s="828"/>
    </row>
    <row r="125" spans="1:40" ht="16.2" customHeight="1" x14ac:dyDescent="0.3">
      <c r="B125" s="5622"/>
      <c r="C125" s="5530"/>
      <c r="D125" s="5495"/>
      <c r="E125" s="5496"/>
      <c r="F125" s="5496"/>
      <c r="G125" s="5496"/>
      <c r="H125" s="5496"/>
      <c r="I125" s="5497"/>
      <c r="J125" s="6007"/>
      <c r="K125" s="6008"/>
      <c r="L125" s="6008"/>
      <c r="M125" s="6009"/>
      <c r="N125" s="6013"/>
      <c r="O125" s="6014"/>
      <c r="P125" s="6014"/>
      <c r="Q125" s="6014"/>
      <c r="R125" s="6014"/>
      <c r="S125" s="6014"/>
      <c r="T125" s="6015"/>
      <c r="U125" s="5977"/>
      <c r="V125" s="6102"/>
      <c r="W125" s="6103"/>
      <c r="X125" s="6103"/>
      <c r="Y125" s="6104"/>
      <c r="Z125" s="6098"/>
      <c r="AA125" s="6039"/>
      <c r="AB125" s="6042"/>
      <c r="AC125" s="5495"/>
      <c r="AD125" s="5496"/>
      <c r="AE125" s="5496"/>
      <c r="AF125" s="5497"/>
      <c r="AG125" s="6013"/>
      <c r="AH125" s="6014"/>
      <c r="AI125" s="6014"/>
      <c r="AJ125" s="6014"/>
      <c r="AK125" s="6014"/>
      <c r="AL125" s="6033"/>
      <c r="AM125" s="828"/>
      <c r="AN125" s="828"/>
    </row>
    <row r="126" spans="1:40" ht="16.2" customHeight="1" x14ac:dyDescent="0.3">
      <c r="B126" s="5622"/>
      <c r="C126" s="5529">
        <v>2251</v>
      </c>
      <c r="D126" s="5662" t="str">
        <f>VLOOKUP(C126,DataLabels,HLOOKUP($BA$1,Type,2,FALSE))</f>
        <v>Overcurrent Protection</v>
      </c>
      <c r="E126" s="5663"/>
      <c r="F126" s="5663"/>
      <c r="G126" s="5663"/>
      <c r="H126" s="5663"/>
      <c r="I126" s="5664"/>
      <c r="J126" s="6034" t="s">
        <v>1451</v>
      </c>
      <c r="K126" s="6035"/>
      <c r="L126" s="6035"/>
      <c r="M126" s="6036"/>
      <c r="N126" s="5668"/>
      <c r="O126" s="5669"/>
      <c r="P126" s="5669"/>
      <c r="Q126" s="5669"/>
      <c r="R126" s="5669"/>
      <c r="S126" s="5669"/>
      <c r="T126" s="5670"/>
      <c r="U126" s="5976" t="s">
        <v>1452</v>
      </c>
      <c r="V126" s="6105"/>
      <c r="W126" s="6106"/>
      <c r="X126" s="6106"/>
      <c r="Y126" s="6107"/>
      <c r="Z126" s="6124" t="s">
        <v>1453</v>
      </c>
      <c r="AA126" s="6039"/>
      <c r="AB126" s="6108">
        <v>2256</v>
      </c>
      <c r="AC126" s="5662" t="str">
        <f>VLOOKUP(AB126,DataLabels,HLOOKUP($BA$1,Type,2,FALSE))</f>
        <v>Final Switch Location</v>
      </c>
      <c r="AD126" s="5663"/>
      <c r="AE126" s="5663"/>
      <c r="AF126" s="5664"/>
      <c r="AG126" s="5668"/>
      <c r="AH126" s="5669"/>
      <c r="AI126" s="5669"/>
      <c r="AJ126" s="5669"/>
      <c r="AK126" s="5669"/>
      <c r="AL126" s="6037"/>
      <c r="AM126" s="828"/>
      <c r="AN126" s="828"/>
    </row>
    <row r="127" spans="1:40" ht="16.2" customHeight="1" x14ac:dyDescent="0.3">
      <c r="B127" s="5622"/>
      <c r="C127" s="5530"/>
      <c r="D127" s="5495"/>
      <c r="E127" s="5496"/>
      <c r="F127" s="5496"/>
      <c r="G127" s="5496"/>
      <c r="H127" s="5496"/>
      <c r="I127" s="5497"/>
      <c r="J127" s="6007"/>
      <c r="K127" s="6008"/>
      <c r="L127" s="6008"/>
      <c r="M127" s="6009"/>
      <c r="N127" s="6013"/>
      <c r="O127" s="6014"/>
      <c r="P127" s="6014"/>
      <c r="Q127" s="6014"/>
      <c r="R127" s="6014"/>
      <c r="S127" s="6014"/>
      <c r="T127" s="6015"/>
      <c r="U127" s="5977"/>
      <c r="V127" s="6102"/>
      <c r="W127" s="6103"/>
      <c r="X127" s="6103"/>
      <c r="Y127" s="6104"/>
      <c r="Z127" s="6098"/>
      <c r="AA127" s="6039"/>
      <c r="AB127" s="6042"/>
      <c r="AC127" s="5495"/>
      <c r="AD127" s="5496"/>
      <c r="AE127" s="5496"/>
      <c r="AF127" s="5497"/>
      <c r="AG127" s="6013"/>
      <c r="AH127" s="6014"/>
      <c r="AI127" s="6014"/>
      <c r="AJ127" s="6014"/>
      <c r="AK127" s="6014"/>
      <c r="AL127" s="6033"/>
      <c r="AM127" s="828"/>
      <c r="AN127" s="828"/>
    </row>
    <row r="128" spans="1:40" ht="16.2" customHeight="1" x14ac:dyDescent="0.3">
      <c r="A128" s="803"/>
      <c r="B128" s="5622"/>
      <c r="C128" s="5529">
        <v>2252</v>
      </c>
      <c r="D128" s="5662" t="str">
        <f>VLOOKUP(C128,DataLabels,HLOOKUP($BA$1,Type,2,FALSE))</f>
        <v>Overload Protection</v>
      </c>
      <c r="E128" s="5663"/>
      <c r="F128" s="5663"/>
      <c r="G128" s="5663"/>
      <c r="H128" s="5663"/>
      <c r="I128" s="5664"/>
      <c r="J128" s="6034" t="s">
        <v>1459</v>
      </c>
      <c r="K128" s="6035"/>
      <c r="L128" s="6035"/>
      <c r="M128" s="6036"/>
      <c r="N128" s="6118"/>
      <c r="O128" s="6119"/>
      <c r="P128" s="6119"/>
      <c r="Q128" s="6119"/>
      <c r="R128" s="6119"/>
      <c r="S128" s="6119"/>
      <c r="T128" s="6120"/>
      <c r="U128" s="5976" t="s">
        <v>1460</v>
      </c>
      <c r="V128" s="6105"/>
      <c r="W128" s="6106"/>
      <c r="X128" s="6106"/>
      <c r="Y128" s="6107"/>
      <c r="Z128" s="1554" t="s">
        <v>1453</v>
      </c>
      <c r="AA128" s="6039"/>
      <c r="AB128" s="6108">
        <v>2257</v>
      </c>
      <c r="AC128" s="5662" t="str">
        <f>VLOOKUP(AB128,DataLabels,HLOOKUP($BA$1,Type,2,FALSE))</f>
        <v>Override For 2256</v>
      </c>
      <c r="AD128" s="5663"/>
      <c r="AE128" s="5663"/>
      <c r="AF128" s="5664"/>
      <c r="AG128" s="5668"/>
      <c r="AH128" s="5669"/>
      <c r="AI128" s="5669"/>
      <c r="AJ128" s="5669"/>
      <c r="AK128" s="5669"/>
      <c r="AL128" s="6037"/>
      <c r="AM128" s="828"/>
      <c r="AN128" s="828"/>
    </row>
    <row r="129" spans="1:40" ht="16.2" customHeight="1" x14ac:dyDescent="0.3">
      <c r="A129" s="803"/>
      <c r="B129" s="5622"/>
      <c r="C129" s="5530"/>
      <c r="D129" s="5495"/>
      <c r="E129" s="5496"/>
      <c r="F129" s="5496"/>
      <c r="G129" s="5496"/>
      <c r="H129" s="5496"/>
      <c r="I129" s="5497"/>
      <c r="J129" s="6007"/>
      <c r="K129" s="6008"/>
      <c r="L129" s="6008"/>
      <c r="M129" s="6009"/>
      <c r="N129" s="6121"/>
      <c r="O129" s="6122"/>
      <c r="P129" s="6122"/>
      <c r="Q129" s="6122"/>
      <c r="R129" s="6122"/>
      <c r="S129" s="6122"/>
      <c r="T129" s="6123"/>
      <c r="U129" s="5977"/>
      <c r="V129" s="6102"/>
      <c r="W129" s="6103"/>
      <c r="X129" s="6103"/>
      <c r="Y129" s="6104"/>
      <c r="Z129" s="1555" t="s">
        <v>1453</v>
      </c>
      <c r="AA129" s="6040"/>
      <c r="AB129" s="6042"/>
      <c r="AC129" s="5495"/>
      <c r="AD129" s="5496"/>
      <c r="AE129" s="5496"/>
      <c r="AF129" s="5497"/>
      <c r="AG129" s="6013"/>
      <c r="AH129" s="6014"/>
      <c r="AI129" s="6014"/>
      <c r="AJ129" s="6014"/>
      <c r="AK129" s="6014"/>
      <c r="AL129" s="6033"/>
      <c r="AM129" s="828"/>
      <c r="AN129" s="828"/>
    </row>
    <row r="130" spans="1:40" ht="16.2" customHeight="1" x14ac:dyDescent="0.3">
      <c r="A130" s="803"/>
      <c r="B130" s="5622"/>
      <c r="C130" s="5529">
        <v>2253</v>
      </c>
      <c r="D130" s="5662" t="str">
        <f>VLOOKUP(C130,DataLabels,HLOOKUP($BA$1,Type,2,FALSE))</f>
        <v>Testing Method for 2252</v>
      </c>
      <c r="E130" s="5663"/>
      <c r="F130" s="5663"/>
      <c r="G130" s="5663"/>
      <c r="H130" s="5663"/>
      <c r="I130" s="5664"/>
      <c r="J130" s="6109"/>
      <c r="K130" s="6110"/>
      <c r="L130" s="6110"/>
      <c r="M130" s="6110"/>
      <c r="N130" s="6110"/>
      <c r="O130" s="6110"/>
      <c r="P130" s="6110"/>
      <c r="Q130" s="6110"/>
      <c r="R130" s="6110"/>
      <c r="S130" s="6110"/>
      <c r="T130" s="6110"/>
      <c r="U130" s="6110"/>
      <c r="V130" s="6110"/>
      <c r="W130" s="6110"/>
      <c r="X130" s="6110"/>
      <c r="Y130" s="6110"/>
      <c r="Z130" s="6110"/>
      <c r="AA130" s="6110"/>
      <c r="AB130" s="6110"/>
      <c r="AC130" s="6110"/>
      <c r="AD130" s="6110"/>
      <c r="AE130" s="6110"/>
      <c r="AF130" s="6110"/>
      <c r="AG130" s="6110"/>
      <c r="AH130" s="6110"/>
      <c r="AI130" s="6110"/>
      <c r="AJ130" s="6110"/>
      <c r="AK130" s="6110"/>
      <c r="AL130" s="6111"/>
      <c r="AM130" s="828"/>
      <c r="AN130" s="828"/>
    </row>
    <row r="131" spans="1:40" ht="16.2" customHeight="1" thickBot="1" x14ac:dyDescent="0.35">
      <c r="A131" s="803"/>
      <c r="B131" s="5623"/>
      <c r="C131" s="5661"/>
      <c r="D131" s="5665"/>
      <c r="E131" s="5666"/>
      <c r="F131" s="5666"/>
      <c r="G131" s="5666"/>
      <c r="H131" s="5666"/>
      <c r="I131" s="5667"/>
      <c r="J131" s="6064"/>
      <c r="K131" s="6065"/>
      <c r="L131" s="6065"/>
      <c r="M131" s="6065"/>
      <c r="N131" s="6065"/>
      <c r="O131" s="6065"/>
      <c r="P131" s="6065"/>
      <c r="Q131" s="6065"/>
      <c r="R131" s="6065"/>
      <c r="S131" s="6065"/>
      <c r="T131" s="6065"/>
      <c r="U131" s="6065"/>
      <c r="V131" s="6065"/>
      <c r="W131" s="6065"/>
      <c r="X131" s="6065"/>
      <c r="Y131" s="6065"/>
      <c r="Z131" s="6065"/>
      <c r="AA131" s="6065"/>
      <c r="AB131" s="6065"/>
      <c r="AC131" s="6065"/>
      <c r="AD131" s="6065"/>
      <c r="AE131" s="6065"/>
      <c r="AF131" s="6065"/>
      <c r="AG131" s="6065"/>
      <c r="AH131" s="6065"/>
      <c r="AI131" s="6065"/>
      <c r="AJ131" s="6065"/>
      <c r="AK131" s="6065"/>
      <c r="AL131" s="6068"/>
      <c r="AM131" s="828"/>
      <c r="AN131" s="828"/>
    </row>
    <row r="132" spans="1:40" ht="16.2" customHeight="1" thickBot="1" x14ac:dyDescent="0.35">
      <c r="A132" s="803"/>
      <c r="B132" s="819"/>
      <c r="C132" s="820"/>
      <c r="D132" s="821"/>
      <c r="E132" s="821"/>
      <c r="F132" s="821"/>
      <c r="G132" s="821"/>
      <c r="H132" s="821"/>
      <c r="I132" s="821"/>
      <c r="J132" s="822"/>
      <c r="K132" s="822"/>
      <c r="L132" s="822"/>
      <c r="M132" s="822"/>
      <c r="N132" s="822"/>
      <c r="O132" s="822"/>
      <c r="P132" s="822"/>
      <c r="Q132" s="822"/>
      <c r="R132" s="822"/>
      <c r="S132" s="822"/>
      <c r="T132" s="822"/>
      <c r="U132" s="820"/>
      <c r="V132" s="823"/>
      <c r="W132" s="823"/>
      <c r="X132" s="823"/>
      <c r="Y132" s="823"/>
      <c r="Z132" s="823"/>
      <c r="AA132" s="823"/>
      <c r="AB132" s="823"/>
      <c r="AC132" s="822"/>
      <c r="AD132" s="822"/>
      <c r="AE132" s="822"/>
      <c r="AF132" s="822"/>
      <c r="AG132" s="822"/>
      <c r="AH132" s="822"/>
      <c r="AI132" s="822"/>
      <c r="AJ132" s="822"/>
      <c r="AK132" s="822"/>
      <c r="AL132" s="822"/>
      <c r="AM132" s="828"/>
      <c r="AN132" s="828"/>
    </row>
    <row r="133" spans="1:40" ht="16.2" customHeight="1" x14ac:dyDescent="0.3">
      <c r="A133" s="803"/>
      <c r="B133" s="5774" t="s">
        <v>1462</v>
      </c>
      <c r="C133" s="5990" t="s">
        <v>1970</v>
      </c>
      <c r="D133" s="5991"/>
      <c r="E133" s="5991"/>
      <c r="F133" s="5991"/>
      <c r="G133" s="5991"/>
      <c r="H133" s="5991"/>
      <c r="I133" s="5991"/>
      <c r="J133" s="5991"/>
      <c r="K133" s="5991"/>
      <c r="L133" s="5991"/>
      <c r="M133" s="5991"/>
      <c r="N133" s="5991"/>
      <c r="O133" s="5991"/>
      <c r="P133" s="5991"/>
      <c r="Q133" s="5991"/>
      <c r="R133" s="5991"/>
      <c r="S133" s="5991"/>
      <c r="T133" s="5991"/>
      <c r="U133" s="5991"/>
      <c r="V133" s="5991"/>
      <c r="W133" s="5991"/>
      <c r="X133" s="5991"/>
      <c r="Y133" s="5991"/>
      <c r="Z133" s="5991"/>
      <c r="AA133" s="5991"/>
      <c r="AB133" s="5991"/>
      <c r="AC133" s="5991"/>
      <c r="AD133" s="5991"/>
      <c r="AE133" s="5991"/>
      <c r="AF133" s="5991"/>
      <c r="AG133" s="5991"/>
      <c r="AH133" s="5991"/>
      <c r="AI133" s="5991"/>
      <c r="AJ133" s="5991"/>
      <c r="AK133" s="5991"/>
      <c r="AL133" s="5992"/>
      <c r="AM133" s="828"/>
      <c r="AN133" s="828"/>
    </row>
    <row r="134" spans="1:40" ht="16.2" customHeight="1" x14ac:dyDescent="0.3">
      <c r="A134" s="803"/>
      <c r="B134" s="5622"/>
      <c r="C134" s="5993"/>
      <c r="D134" s="5994"/>
      <c r="E134" s="5994"/>
      <c r="F134" s="5994"/>
      <c r="G134" s="5994"/>
      <c r="H134" s="5994"/>
      <c r="I134" s="5994"/>
      <c r="J134" s="5994"/>
      <c r="K134" s="5994"/>
      <c r="L134" s="5994"/>
      <c r="M134" s="5994"/>
      <c r="N134" s="5994"/>
      <c r="O134" s="5994"/>
      <c r="P134" s="5994"/>
      <c r="Q134" s="5994"/>
      <c r="R134" s="5994"/>
      <c r="S134" s="5994"/>
      <c r="T134" s="5994"/>
      <c r="U134" s="5994"/>
      <c r="V134" s="5994"/>
      <c r="W134" s="5994"/>
      <c r="X134" s="5994"/>
      <c r="Y134" s="5994"/>
      <c r="Z134" s="5994"/>
      <c r="AA134" s="5994"/>
      <c r="AB134" s="5994"/>
      <c r="AC134" s="5994"/>
      <c r="AD134" s="5994"/>
      <c r="AE134" s="5994"/>
      <c r="AF134" s="5994"/>
      <c r="AG134" s="5994"/>
      <c r="AH134" s="5994"/>
      <c r="AI134" s="5994"/>
      <c r="AJ134" s="5994"/>
      <c r="AK134" s="5994"/>
      <c r="AL134" s="5995"/>
      <c r="AM134" s="828"/>
      <c r="AN134" s="828"/>
    </row>
    <row r="135" spans="1:40" ht="16.2" customHeight="1" x14ac:dyDescent="0.3">
      <c r="A135" s="803"/>
      <c r="B135" s="5622"/>
      <c r="C135" s="6029"/>
      <c r="D135" s="6030"/>
      <c r="E135" s="6030"/>
      <c r="F135" s="6030"/>
      <c r="G135" s="6030"/>
      <c r="H135" s="6030"/>
      <c r="I135" s="6030"/>
      <c r="J135" s="6030"/>
      <c r="K135" s="6030"/>
      <c r="L135" s="6030"/>
      <c r="M135" s="6030"/>
      <c r="N135" s="6030"/>
      <c r="O135" s="6030"/>
      <c r="P135" s="6030"/>
      <c r="Q135" s="6030"/>
      <c r="R135" s="6030"/>
      <c r="S135" s="6030"/>
      <c r="T135" s="6030"/>
      <c r="U135" s="6030"/>
      <c r="V135" s="6030"/>
      <c r="W135" s="6030"/>
      <c r="X135" s="6030"/>
      <c r="Y135" s="6030"/>
      <c r="Z135" s="6030"/>
      <c r="AA135" s="6030"/>
      <c r="AB135" s="6030"/>
      <c r="AC135" s="6030"/>
      <c r="AD135" s="6030"/>
      <c r="AE135" s="6030"/>
      <c r="AF135" s="6030"/>
      <c r="AG135" s="6030"/>
      <c r="AH135" s="6030"/>
      <c r="AI135" s="6030"/>
      <c r="AJ135" s="6030"/>
      <c r="AK135" s="6030"/>
      <c r="AL135" s="6031"/>
      <c r="AM135" s="828"/>
      <c r="AN135" s="828"/>
    </row>
    <row r="136" spans="1:40" ht="16.2" customHeight="1" x14ac:dyDescent="0.3">
      <c r="B136" s="5622"/>
      <c r="C136" s="5529">
        <v>2301</v>
      </c>
      <c r="D136" s="6082"/>
      <c r="E136" s="6083"/>
      <c r="F136" s="6083"/>
      <c r="G136" s="6083"/>
      <c r="H136" s="6083"/>
      <c r="I136" s="6084"/>
      <c r="J136" s="6017" t="str">
        <f>MID(VLOOKUP(C136,DataLabels,HLOOKUP($BA$1,Type,2,FALSE)),FIND("|",VLOOKUP(C136,DataLabels,HLOOKUP($BA$1,Type,2,FALSE)))+1,256)</f>
        <v>Ground fault crt interupter needed</v>
      </c>
      <c r="K136" s="6018"/>
      <c r="L136" s="6018"/>
      <c r="M136" s="6018"/>
      <c r="N136" s="6018"/>
      <c r="O136" s="6018"/>
      <c r="P136" s="6018"/>
      <c r="Q136" s="6018"/>
      <c r="R136" s="6018"/>
      <c r="S136" s="6018"/>
      <c r="T136" s="6019"/>
      <c r="U136" s="5529">
        <v>2302</v>
      </c>
      <c r="V136" s="6074"/>
      <c r="W136" s="6075"/>
      <c r="X136" s="6076"/>
      <c r="Y136" s="6023" t="str">
        <f>LEFT(VLOOKUP(U136,DataLabels,HLOOKUP($BA$1,Type,2,FALSE)),FIND("|",VLOOKUP(U136,DataLabels,HLOOKUP($BA$1,Type,2,FALSE)))-1)</f>
        <v>4.9.4(b) / 4.9.4(c)</v>
      </c>
      <c r="Z136" s="6024"/>
      <c r="AA136" s="6024"/>
      <c r="AB136" s="6025"/>
      <c r="AC136" s="6017" t="str">
        <f>MID(VLOOKUP(U136,DataLabels,HLOOKUP($BA$1,Type,2,FALSE)),FIND("|",VLOOKUP(U136,DataLabels,HLOOKUP($BA$1,Type,2,FALSE)))+1,256)</f>
        <v>EPD effective if Contactor, Relay, or SSD fail</v>
      </c>
      <c r="AD136" s="6018"/>
      <c r="AE136" s="6018"/>
      <c r="AF136" s="6018"/>
      <c r="AG136" s="6018"/>
      <c r="AH136" s="6018"/>
      <c r="AI136" s="6018"/>
      <c r="AJ136" s="6018"/>
      <c r="AK136" s="6018"/>
      <c r="AL136" s="6080"/>
      <c r="AM136" s="828"/>
      <c r="AN136" s="828"/>
    </row>
    <row r="137" spans="1:40" ht="16.2" customHeight="1" x14ac:dyDescent="0.3">
      <c r="B137" s="5622"/>
      <c r="C137" s="5530"/>
      <c r="D137" s="6085"/>
      <c r="E137" s="6086"/>
      <c r="F137" s="6086"/>
      <c r="G137" s="6086"/>
      <c r="H137" s="6086"/>
      <c r="I137" s="6087"/>
      <c r="J137" s="6020"/>
      <c r="K137" s="6021"/>
      <c r="L137" s="6021"/>
      <c r="M137" s="6021"/>
      <c r="N137" s="6021"/>
      <c r="O137" s="6021"/>
      <c r="P137" s="6021"/>
      <c r="Q137" s="6021"/>
      <c r="R137" s="6021"/>
      <c r="S137" s="6021"/>
      <c r="T137" s="6022"/>
      <c r="U137" s="5530"/>
      <c r="V137" s="6077"/>
      <c r="W137" s="6078"/>
      <c r="X137" s="6079"/>
      <c r="Y137" s="6026"/>
      <c r="Z137" s="6027"/>
      <c r="AA137" s="6027"/>
      <c r="AB137" s="6028"/>
      <c r="AC137" s="6020"/>
      <c r="AD137" s="6021"/>
      <c r="AE137" s="6021"/>
      <c r="AF137" s="6021"/>
      <c r="AG137" s="6021"/>
      <c r="AH137" s="6021"/>
      <c r="AI137" s="6021"/>
      <c r="AJ137" s="6021"/>
      <c r="AK137" s="6021"/>
      <c r="AL137" s="6081"/>
      <c r="AM137" s="828" t="s">
        <v>93</v>
      </c>
      <c r="AN137" s="828"/>
    </row>
    <row r="138" spans="1:40" ht="16.2" customHeight="1" x14ac:dyDescent="0.3">
      <c r="B138" s="5622"/>
      <c r="C138" s="5529">
        <v>2303</v>
      </c>
      <c r="D138" s="6023" t="str">
        <f>LEFT(VLOOKUP(C138,DataLabels,HLOOKUP($BA$1,Type,2,FALSE)),FIND("|",VLOOKUP(C138,DataLabels,HLOOKUP($BA$1,Type,2,FALSE)))-1)</f>
        <v>5.2.2.3</v>
      </c>
      <c r="E138" s="6024"/>
      <c r="F138" s="6024"/>
      <c r="G138" s="6024"/>
      <c r="H138" s="6024"/>
      <c r="I138" s="6025"/>
      <c r="J138" s="6017" t="str">
        <f>MID(VLOOKUP(C138,DataLabels,HLOOKUP($BA$1,Type,2,FALSE)),FIND("|",VLOOKUP(C138,DataLabels,HLOOKUP($BA$1,Type,2,FALSE)))+1,256)</f>
        <v>Overload Test</v>
      </c>
      <c r="K138" s="6018"/>
      <c r="L138" s="6018"/>
      <c r="M138" s="6018"/>
      <c r="N138" s="6018"/>
      <c r="O138" s="6018"/>
      <c r="P138" s="6018"/>
      <c r="Q138" s="6018"/>
      <c r="R138" s="6018"/>
      <c r="S138" s="6018"/>
      <c r="T138" s="6019"/>
      <c r="U138" s="5529">
        <v>2304</v>
      </c>
      <c r="V138" s="6074"/>
      <c r="W138" s="6075"/>
      <c r="X138" s="6076"/>
      <c r="Y138" s="6023" t="str">
        <f>LEFT(VLOOKUP(U138,DataLabels,HLOOKUP($BA$1,Type,2,FALSE)),FIND("|",VLOOKUP(U138,DataLabels,HLOOKUP($BA$1,Type,2,FALSE)))-1)</f>
        <v>5.2.2.4.2</v>
      </c>
      <c r="Z138" s="6024"/>
      <c r="AA138" s="6024"/>
      <c r="AB138" s="6025"/>
      <c r="AC138" s="6017" t="str">
        <f>MID(VLOOKUP(U138,DataLabels,HLOOKUP($BA$1,Type,2,FALSE)),FIND("|",VLOOKUP(U138,DataLabels,HLOOKUP($BA$1,Type,2,FALSE)))+1,256)</f>
        <v>Overspeed Safety Device Test</v>
      </c>
      <c r="AD138" s="6018"/>
      <c r="AE138" s="6018"/>
      <c r="AF138" s="6018"/>
      <c r="AG138" s="6018"/>
      <c r="AH138" s="6018"/>
      <c r="AI138" s="6018"/>
      <c r="AJ138" s="6018"/>
      <c r="AK138" s="6018"/>
      <c r="AL138" s="6080"/>
      <c r="AM138" s="828"/>
      <c r="AN138" s="828"/>
    </row>
    <row r="139" spans="1:40" ht="16.2" customHeight="1" x14ac:dyDescent="0.3">
      <c r="B139" s="5622"/>
      <c r="C139" s="5530"/>
      <c r="D139" s="6026"/>
      <c r="E139" s="6027"/>
      <c r="F139" s="6027"/>
      <c r="G139" s="6027"/>
      <c r="H139" s="6027"/>
      <c r="I139" s="6028"/>
      <c r="J139" s="6020"/>
      <c r="K139" s="6021"/>
      <c r="L139" s="6021"/>
      <c r="M139" s="6021"/>
      <c r="N139" s="6021"/>
      <c r="O139" s="6021"/>
      <c r="P139" s="6021"/>
      <c r="Q139" s="6021"/>
      <c r="R139" s="6021"/>
      <c r="S139" s="6021"/>
      <c r="T139" s="6022"/>
      <c r="U139" s="5530"/>
      <c r="V139" s="6077"/>
      <c r="W139" s="6078"/>
      <c r="X139" s="6079"/>
      <c r="Y139" s="6026"/>
      <c r="Z139" s="6027"/>
      <c r="AA139" s="6027"/>
      <c r="AB139" s="6028"/>
      <c r="AC139" s="6020"/>
      <c r="AD139" s="6021"/>
      <c r="AE139" s="6021"/>
      <c r="AF139" s="6021"/>
      <c r="AG139" s="6021"/>
      <c r="AH139" s="6021"/>
      <c r="AI139" s="6021"/>
      <c r="AJ139" s="6021"/>
      <c r="AK139" s="6021"/>
      <c r="AL139" s="6081"/>
      <c r="AM139" s="828"/>
      <c r="AN139" s="828"/>
    </row>
    <row r="140" spans="1:40" ht="16.2" customHeight="1" x14ac:dyDescent="0.3">
      <c r="B140" s="5622"/>
      <c r="C140" s="5529">
        <v>2305</v>
      </c>
      <c r="D140" s="6023" t="str">
        <f>LEFT(VLOOKUP(C140,DataLabels,HLOOKUP($BA$1,Type,2,FALSE)),FIND("|",VLOOKUP(C140,DataLabels,HLOOKUP($BA$1,Type,2,FALSE)))-1)</f>
        <v>5.2.2.4.3</v>
      </c>
      <c r="E140" s="6024"/>
      <c r="F140" s="6024"/>
      <c r="G140" s="6024"/>
      <c r="H140" s="6024"/>
      <c r="I140" s="6025"/>
      <c r="J140" s="6017" t="str">
        <f>MID(VLOOKUP(C140,DataLabels,HLOOKUP($BA$1,Type,2,FALSE)),FIND("|",VLOOKUP(C140,DataLabels,HLOOKUP($BA$1,Type,2,FALSE)))+1,256)</f>
        <v>Functional Test of Multiple Drive Units</v>
      </c>
      <c r="K140" s="6018"/>
      <c r="L140" s="6018"/>
      <c r="M140" s="6018"/>
      <c r="N140" s="6018"/>
      <c r="O140" s="6018"/>
      <c r="P140" s="6018"/>
      <c r="Q140" s="6018"/>
      <c r="R140" s="6018"/>
      <c r="S140" s="6018"/>
      <c r="T140" s="6019"/>
      <c r="U140" s="5529">
        <v>2306</v>
      </c>
      <c r="V140" s="6074"/>
      <c r="W140" s="6075"/>
      <c r="X140" s="6076"/>
      <c r="Y140" s="6023" t="str">
        <f>LEFT(VLOOKUP(U140,DataLabels,HLOOKUP($BA$1,Type,2,FALSE)),FIND("|",VLOOKUP(U140,DataLabels,HLOOKUP($BA$1,Type,2,FALSE)))-1)</f>
        <v>5.2.2.4.4</v>
      </c>
      <c r="Z140" s="6024"/>
      <c r="AA140" s="6024"/>
      <c r="AB140" s="6025"/>
      <c r="AC140" s="6017" t="str">
        <f>MID(VLOOKUP(U140,DataLabels,HLOOKUP($BA$1,Type,2,FALSE)),FIND("|",VLOOKUP(U140,DataLabels,HLOOKUP($BA$1,Type,2,FALSE)))+1,256)</f>
        <v xml:space="preserve">Test of the means for Emergency Lowering </v>
      </c>
      <c r="AD140" s="6018"/>
      <c r="AE140" s="6018"/>
      <c r="AF140" s="6018"/>
      <c r="AG140" s="6018"/>
      <c r="AH140" s="6018"/>
      <c r="AI140" s="6018"/>
      <c r="AJ140" s="6018"/>
      <c r="AK140" s="6018"/>
      <c r="AL140" s="6080"/>
      <c r="AM140" s="828"/>
      <c r="AN140" s="828"/>
    </row>
    <row r="141" spans="1:40" ht="16.5" customHeight="1" x14ac:dyDescent="0.3">
      <c r="B141" s="5622"/>
      <c r="C141" s="5530"/>
      <c r="D141" s="6026"/>
      <c r="E141" s="6027"/>
      <c r="F141" s="6027"/>
      <c r="G141" s="6027"/>
      <c r="H141" s="6027"/>
      <c r="I141" s="6028"/>
      <c r="J141" s="6020"/>
      <c r="K141" s="6021"/>
      <c r="L141" s="6021"/>
      <c r="M141" s="6021"/>
      <c r="N141" s="6021"/>
      <c r="O141" s="6021"/>
      <c r="P141" s="6021"/>
      <c r="Q141" s="6021"/>
      <c r="R141" s="6021"/>
      <c r="S141" s="6021"/>
      <c r="T141" s="6022"/>
      <c r="U141" s="5530"/>
      <c r="V141" s="6077"/>
      <c r="W141" s="6078"/>
      <c r="X141" s="6079"/>
      <c r="Y141" s="6026"/>
      <c r="Z141" s="6027"/>
      <c r="AA141" s="6027"/>
      <c r="AB141" s="6028"/>
      <c r="AC141" s="6020"/>
      <c r="AD141" s="6021"/>
      <c r="AE141" s="6021"/>
      <c r="AF141" s="6021"/>
      <c r="AG141" s="6021"/>
      <c r="AH141" s="6021"/>
      <c r="AI141" s="6021"/>
      <c r="AJ141" s="6021"/>
      <c r="AK141" s="6021"/>
      <c r="AL141" s="6081"/>
      <c r="AM141" s="828"/>
      <c r="AN141" s="828"/>
    </row>
    <row r="142" spans="1:40" ht="16.5" customHeight="1" x14ac:dyDescent="0.3">
      <c r="B142" s="5622"/>
      <c r="C142" s="5529">
        <v>2400</v>
      </c>
      <c r="D142" s="5950" t="s">
        <v>113</v>
      </c>
      <c r="E142" s="5951"/>
      <c r="F142" s="5951"/>
      <c r="G142" s="5951"/>
      <c r="H142" s="5951"/>
      <c r="I142" s="5951"/>
      <c r="J142" s="5951"/>
      <c r="K142" s="5951"/>
      <c r="L142" s="5951"/>
      <c r="M142" s="5951"/>
      <c r="N142" s="5951" t="s">
        <v>114</v>
      </c>
      <c r="O142" s="5951"/>
      <c r="P142" s="5951"/>
      <c r="Q142" s="5951"/>
      <c r="R142" s="5951"/>
      <c r="S142" s="5951"/>
      <c r="T142" s="5952"/>
      <c r="U142" s="5529">
        <v>2410</v>
      </c>
      <c r="V142" s="5953" t="s">
        <v>115</v>
      </c>
      <c r="W142" s="5954"/>
      <c r="X142" s="5954"/>
      <c r="Y142" s="5954"/>
      <c r="Z142" s="5954"/>
      <c r="AA142" s="5954"/>
      <c r="AB142" s="5955"/>
      <c r="AC142" s="5791"/>
      <c r="AD142" s="5792"/>
      <c r="AE142" s="5792"/>
      <c r="AF142" s="5792"/>
      <c r="AG142" s="5792"/>
      <c r="AH142" s="5792"/>
      <c r="AI142" s="5792"/>
      <c r="AJ142" s="5792"/>
      <c r="AK142" s="5792"/>
      <c r="AL142" s="6069"/>
      <c r="AM142" s="828"/>
      <c r="AN142" s="828"/>
    </row>
    <row r="143" spans="1:40" ht="16.5" customHeight="1" thickBot="1" x14ac:dyDescent="0.35">
      <c r="B143" s="5623"/>
      <c r="C143" s="5661"/>
      <c r="D143" s="6071" t="s">
        <v>116</v>
      </c>
      <c r="E143" s="6072"/>
      <c r="F143" s="6072"/>
      <c r="G143" s="6072"/>
      <c r="H143" s="6072"/>
      <c r="I143" s="6072"/>
      <c r="J143" s="6072"/>
      <c r="K143" s="6072"/>
      <c r="L143" s="6072"/>
      <c r="M143" s="6072"/>
      <c r="N143" s="6072"/>
      <c r="O143" s="6072"/>
      <c r="P143" s="6072"/>
      <c r="Q143" s="6072"/>
      <c r="R143" s="6072"/>
      <c r="S143" s="6072"/>
      <c r="T143" s="6073"/>
      <c r="U143" s="5661"/>
      <c r="V143" s="5956"/>
      <c r="W143" s="5957"/>
      <c r="X143" s="5957"/>
      <c r="Y143" s="5957"/>
      <c r="Z143" s="5957"/>
      <c r="AA143" s="5957"/>
      <c r="AB143" s="5958"/>
      <c r="AC143" s="5896"/>
      <c r="AD143" s="5897"/>
      <c r="AE143" s="5897"/>
      <c r="AF143" s="5897"/>
      <c r="AG143" s="5897"/>
      <c r="AH143" s="5897"/>
      <c r="AI143" s="5897"/>
      <c r="AJ143" s="5897"/>
      <c r="AK143" s="5897"/>
      <c r="AL143" s="6070"/>
      <c r="AM143" s="828"/>
      <c r="AN143" s="828"/>
    </row>
    <row r="144" spans="1:40" ht="16.5" customHeight="1" thickBot="1" x14ac:dyDescent="0.35">
      <c r="B144" s="824"/>
      <c r="C144" s="825"/>
      <c r="D144" s="812"/>
      <c r="E144" s="812"/>
      <c r="F144" s="812"/>
      <c r="G144" s="812"/>
      <c r="H144" s="812"/>
      <c r="I144" s="812"/>
      <c r="J144" s="812"/>
      <c r="K144" s="812"/>
      <c r="L144" s="812"/>
      <c r="M144" s="812"/>
      <c r="N144" s="812"/>
      <c r="O144" s="812"/>
      <c r="P144" s="812"/>
      <c r="Q144" s="812"/>
      <c r="R144" s="812"/>
      <c r="S144" s="812"/>
      <c r="T144" s="812"/>
      <c r="U144" s="825"/>
      <c r="V144" s="813"/>
      <c r="W144" s="813"/>
      <c r="X144" s="813"/>
      <c r="Y144" s="813"/>
      <c r="Z144" s="813"/>
      <c r="AA144" s="813"/>
      <c r="AB144" s="813"/>
      <c r="AC144" s="826"/>
      <c r="AD144" s="826"/>
      <c r="AE144" s="826"/>
      <c r="AF144" s="826"/>
      <c r="AG144" s="826"/>
      <c r="AH144" s="826"/>
      <c r="AI144" s="826"/>
      <c r="AJ144" s="826"/>
      <c r="AK144" s="826"/>
      <c r="AL144" s="826"/>
      <c r="AM144" s="828"/>
      <c r="AN144" s="828"/>
    </row>
    <row r="145" spans="1:40" ht="16.5" customHeight="1" x14ac:dyDescent="0.3">
      <c r="B145" s="5973" t="s">
        <v>1971</v>
      </c>
      <c r="C145" s="6058" t="s">
        <v>1972</v>
      </c>
      <c r="D145" s="6059"/>
      <c r="E145" s="6059"/>
      <c r="F145" s="6059"/>
      <c r="G145" s="6059"/>
      <c r="H145" s="6059"/>
      <c r="I145" s="6059"/>
      <c r="J145" s="6059"/>
      <c r="K145" s="6059"/>
      <c r="L145" s="6059"/>
      <c r="M145" s="6059"/>
      <c r="N145" s="6059"/>
      <c r="O145" s="6059"/>
      <c r="P145" s="6059"/>
      <c r="Q145" s="6059"/>
      <c r="R145" s="6059"/>
      <c r="S145" s="6059"/>
      <c r="T145" s="6059"/>
      <c r="U145" s="6059"/>
      <c r="V145" s="6059"/>
      <c r="W145" s="6059"/>
      <c r="X145" s="6059"/>
      <c r="Y145" s="6059"/>
      <c r="Z145" s="6059"/>
      <c r="AA145" s="6059"/>
      <c r="AB145" s="6059"/>
      <c r="AC145" s="6059"/>
      <c r="AD145" s="6059"/>
      <c r="AE145" s="6059"/>
      <c r="AF145" s="6059"/>
      <c r="AG145" s="6059"/>
      <c r="AH145" s="6059"/>
      <c r="AI145" s="6059"/>
      <c r="AJ145" s="6059"/>
      <c r="AK145" s="6059"/>
      <c r="AL145" s="6060"/>
      <c r="AM145" s="828"/>
      <c r="AN145" s="828"/>
    </row>
    <row r="146" spans="1:40" ht="16.5" customHeight="1" x14ac:dyDescent="0.3">
      <c r="B146" s="5974"/>
      <c r="C146" s="5529" t="s">
        <v>93</v>
      </c>
      <c r="D146" s="6043" t="s">
        <v>1973</v>
      </c>
      <c r="E146" s="6044"/>
      <c r="F146" s="6044"/>
      <c r="G146" s="6044"/>
      <c r="H146" s="6044"/>
      <c r="I146" s="6045"/>
      <c r="J146" s="5987" t="s">
        <v>1974</v>
      </c>
      <c r="K146" s="5988"/>
      <c r="L146" s="5988"/>
      <c r="M146" s="5988"/>
      <c r="N146" s="5988"/>
      <c r="O146" s="5988"/>
      <c r="P146" s="5988"/>
      <c r="Q146" s="5988"/>
      <c r="R146" s="5988"/>
      <c r="S146" s="5988"/>
      <c r="T146" s="5989"/>
      <c r="U146" s="5529" t="s">
        <v>93</v>
      </c>
      <c r="V146" s="6023" t="s">
        <v>1975</v>
      </c>
      <c r="W146" s="6024"/>
      <c r="X146" s="6024"/>
      <c r="Y146" s="6024"/>
      <c r="Z146" s="6024"/>
      <c r="AA146" s="6025"/>
      <c r="AB146" s="5987" t="s">
        <v>1976</v>
      </c>
      <c r="AC146" s="5988"/>
      <c r="AD146" s="5988"/>
      <c r="AE146" s="5988"/>
      <c r="AF146" s="5988"/>
      <c r="AG146" s="5988"/>
      <c r="AH146" s="5988"/>
      <c r="AI146" s="5988"/>
      <c r="AJ146" s="5988"/>
      <c r="AK146" s="5988"/>
      <c r="AL146" s="5998"/>
      <c r="AM146" s="828"/>
      <c r="AN146" s="828"/>
    </row>
    <row r="147" spans="1:40" ht="16.5" customHeight="1" x14ac:dyDescent="0.3">
      <c r="B147" s="5974"/>
      <c r="C147" s="5646"/>
      <c r="D147" s="6046"/>
      <c r="E147" s="6047"/>
      <c r="F147" s="6047"/>
      <c r="G147" s="6047"/>
      <c r="H147" s="6047"/>
      <c r="I147" s="6048"/>
      <c r="J147" s="6061"/>
      <c r="K147" s="6062"/>
      <c r="L147" s="6062"/>
      <c r="M147" s="6062"/>
      <c r="N147" s="6062"/>
      <c r="O147" s="6062"/>
      <c r="P147" s="6062"/>
      <c r="Q147" s="6062"/>
      <c r="R147" s="6062"/>
      <c r="S147" s="6062"/>
      <c r="T147" s="6063"/>
      <c r="U147" s="5646"/>
      <c r="V147" s="6052"/>
      <c r="W147" s="6053"/>
      <c r="X147" s="6053"/>
      <c r="Y147" s="6053"/>
      <c r="Z147" s="6053"/>
      <c r="AA147" s="6054"/>
      <c r="AB147" s="6061"/>
      <c r="AC147" s="6062"/>
      <c r="AD147" s="6062"/>
      <c r="AE147" s="6062"/>
      <c r="AF147" s="6062"/>
      <c r="AG147" s="6062"/>
      <c r="AH147" s="6062"/>
      <c r="AI147" s="6062"/>
      <c r="AJ147" s="6062"/>
      <c r="AK147" s="6062"/>
      <c r="AL147" s="6067"/>
      <c r="AM147" s="828"/>
      <c r="AN147" s="828"/>
    </row>
    <row r="148" spans="1:40" ht="16.5" customHeight="1" thickBot="1" x14ac:dyDescent="0.35">
      <c r="B148" s="5975"/>
      <c r="C148" s="5661"/>
      <c r="D148" s="6049"/>
      <c r="E148" s="6050"/>
      <c r="F148" s="6050"/>
      <c r="G148" s="6050"/>
      <c r="H148" s="6050"/>
      <c r="I148" s="6051"/>
      <c r="J148" s="6064"/>
      <c r="K148" s="6065"/>
      <c r="L148" s="6065"/>
      <c r="M148" s="6065"/>
      <c r="N148" s="6065"/>
      <c r="O148" s="6065"/>
      <c r="P148" s="6065"/>
      <c r="Q148" s="6065"/>
      <c r="R148" s="6065"/>
      <c r="S148" s="6065"/>
      <c r="T148" s="6066"/>
      <c r="U148" s="5661"/>
      <c r="V148" s="6055"/>
      <c r="W148" s="6056"/>
      <c r="X148" s="6056"/>
      <c r="Y148" s="6056"/>
      <c r="Z148" s="6056"/>
      <c r="AA148" s="6057"/>
      <c r="AB148" s="6064"/>
      <c r="AC148" s="6065"/>
      <c r="AD148" s="6065"/>
      <c r="AE148" s="6065"/>
      <c r="AF148" s="6065"/>
      <c r="AG148" s="6065"/>
      <c r="AH148" s="6065"/>
      <c r="AI148" s="6065"/>
      <c r="AJ148" s="6065"/>
      <c r="AK148" s="6065"/>
      <c r="AL148" s="6068"/>
      <c r="AM148" s="828"/>
      <c r="AN148" s="828"/>
    </row>
    <row r="149" spans="1:40" ht="16.5" customHeight="1" thickBot="1" x14ac:dyDescent="0.35">
      <c r="A149" s="803"/>
      <c r="AM149" s="828"/>
      <c r="AN149" s="828"/>
    </row>
    <row r="150" spans="1:40" ht="16.5" customHeight="1" x14ac:dyDescent="0.3">
      <c r="A150" s="803"/>
      <c r="B150" s="6147" t="s">
        <v>124</v>
      </c>
      <c r="C150" s="5884" t="s">
        <v>125</v>
      </c>
      <c r="D150" s="5885"/>
      <c r="E150" s="5885"/>
      <c r="F150" s="5885"/>
      <c r="G150" s="5885"/>
      <c r="H150" s="5885"/>
      <c r="I150" s="5885"/>
      <c r="J150" s="5885"/>
      <c r="K150" s="5885"/>
      <c r="L150" s="5885"/>
      <c r="M150" s="5885"/>
      <c r="N150" s="5885"/>
      <c r="O150" s="5885"/>
      <c r="P150" s="5885"/>
      <c r="Q150" s="5885"/>
      <c r="R150" s="5885"/>
      <c r="S150" s="5885"/>
      <c r="T150" s="5885"/>
      <c r="U150" s="5885"/>
      <c r="V150" s="5885"/>
      <c r="W150" s="5885"/>
      <c r="X150" s="5885"/>
      <c r="Y150" s="5885"/>
      <c r="Z150" s="5885"/>
      <c r="AA150" s="5885"/>
      <c r="AB150" s="5885"/>
      <c r="AC150" s="5885"/>
      <c r="AD150" s="5885"/>
      <c r="AE150" s="5885"/>
      <c r="AF150" s="5885"/>
      <c r="AG150" s="5885"/>
      <c r="AH150" s="5885"/>
      <c r="AI150" s="5885"/>
      <c r="AJ150" s="5885"/>
      <c r="AK150" s="5885"/>
      <c r="AL150" s="5886"/>
      <c r="AM150" s="828"/>
      <c r="AN150" s="828"/>
    </row>
    <row r="151" spans="1:40" ht="16.2" customHeight="1" x14ac:dyDescent="0.3">
      <c r="A151" s="803"/>
      <c r="B151" s="3628"/>
      <c r="C151" s="5529">
        <v>3000</v>
      </c>
      <c r="D151" s="5978" t="str">
        <f>VLOOKUP(C151,DataLabels,HLOOKUP($BA$1,Type,2,FALSE))</f>
        <v>Applicable Safety Code</v>
      </c>
      <c r="E151" s="5979"/>
      <c r="F151" s="5979"/>
      <c r="G151" s="5979"/>
      <c r="H151" s="5979"/>
      <c r="I151" s="5980"/>
      <c r="J151" s="3308"/>
      <c r="K151" s="3309"/>
      <c r="L151" s="3309"/>
      <c r="M151" s="3309"/>
      <c r="N151" s="3309"/>
      <c r="O151" s="3309"/>
      <c r="P151" s="3309"/>
      <c r="Q151" s="3309"/>
      <c r="R151" s="3309"/>
      <c r="S151" s="3309"/>
      <c r="T151" s="836"/>
      <c r="U151" s="3648">
        <v>3010</v>
      </c>
      <c r="V151" s="5386" t="str">
        <f>VLOOKUP(U151,DataLabels,HLOOKUP($BA$1,Type,2,FALSE))</f>
        <v>Safety Code Edition</v>
      </c>
      <c r="W151" s="5387"/>
      <c r="X151" s="5387"/>
      <c r="Y151" s="5387"/>
      <c r="Z151" s="5387"/>
      <c r="AA151" s="5387"/>
      <c r="AB151" s="5388"/>
      <c r="AC151" s="3308"/>
      <c r="AD151" s="3309"/>
      <c r="AE151" s="3309"/>
      <c r="AF151" s="3309"/>
      <c r="AG151" s="3309"/>
      <c r="AH151" s="3309"/>
      <c r="AI151" s="3309"/>
      <c r="AJ151" s="3309"/>
      <c r="AK151" s="3309"/>
      <c r="AL151" s="5392"/>
      <c r="AM151" s="831"/>
      <c r="AN151" s="828"/>
    </row>
    <row r="152" spans="1:40" ht="16.2" customHeight="1" x14ac:dyDescent="0.3">
      <c r="A152" s="803"/>
      <c r="B152" s="3628"/>
      <c r="C152" s="5530"/>
      <c r="D152" s="5947"/>
      <c r="E152" s="5948"/>
      <c r="F152" s="5948"/>
      <c r="G152" s="5948"/>
      <c r="H152" s="5948"/>
      <c r="I152" s="5949"/>
      <c r="J152" s="3310"/>
      <c r="K152" s="3311"/>
      <c r="L152" s="3311"/>
      <c r="M152" s="3311"/>
      <c r="N152" s="3311"/>
      <c r="O152" s="3311"/>
      <c r="P152" s="3311"/>
      <c r="Q152" s="3311"/>
      <c r="R152" s="3311"/>
      <c r="S152" s="3311"/>
      <c r="T152" s="837"/>
      <c r="U152" s="3649"/>
      <c r="V152" s="5389"/>
      <c r="W152" s="5390"/>
      <c r="X152" s="5390"/>
      <c r="Y152" s="5390"/>
      <c r="Z152" s="5390"/>
      <c r="AA152" s="5390"/>
      <c r="AB152" s="5391"/>
      <c r="AC152" s="3310"/>
      <c r="AD152" s="3311"/>
      <c r="AE152" s="3311"/>
      <c r="AF152" s="3311"/>
      <c r="AG152" s="3311"/>
      <c r="AH152" s="3311"/>
      <c r="AI152" s="3311"/>
      <c r="AJ152" s="3311"/>
      <c r="AK152" s="3311"/>
      <c r="AL152" s="5393"/>
      <c r="AM152" s="831"/>
      <c r="AN152" s="828"/>
    </row>
    <row r="153" spans="1:40" ht="16.2" customHeight="1" x14ac:dyDescent="0.3">
      <c r="B153" s="3628"/>
      <c r="C153" s="5529">
        <v>3020</v>
      </c>
      <c r="D153" s="5978" t="str">
        <f>VLOOKUP(C153,DataLabels,HLOOKUP($BA$1,Type,2,FALSE))</f>
        <v>Ontario Building Code</v>
      </c>
      <c r="E153" s="5979"/>
      <c r="F153" s="5979"/>
      <c r="G153" s="5979"/>
      <c r="H153" s="5979"/>
      <c r="I153" s="5980"/>
      <c r="J153" s="6161"/>
      <c r="K153" s="6162"/>
      <c r="L153" s="6162"/>
      <c r="M153" s="6162"/>
      <c r="N153" s="6162"/>
      <c r="O153" s="6162"/>
      <c r="P153" s="6162"/>
      <c r="Q153" s="6162"/>
      <c r="R153" s="6162"/>
      <c r="S153" s="6162"/>
      <c r="T153" s="6163"/>
      <c r="U153" s="6167"/>
      <c r="V153" s="6168"/>
      <c r="W153" s="6168"/>
      <c r="X153" s="6168"/>
      <c r="Y153" s="6168"/>
      <c r="Z153" s="6168"/>
      <c r="AA153" s="6168"/>
      <c r="AB153" s="6168"/>
      <c r="AC153" s="6168"/>
      <c r="AD153" s="6168"/>
      <c r="AE153" s="6168"/>
      <c r="AF153" s="6168"/>
      <c r="AG153" s="6168"/>
      <c r="AH153" s="6168"/>
      <c r="AI153" s="6168"/>
      <c r="AJ153" s="6168"/>
      <c r="AK153" s="6168"/>
      <c r="AL153" s="6169"/>
      <c r="AM153" s="831"/>
      <c r="AN153" s="828"/>
    </row>
    <row r="154" spans="1:40" ht="16.2" customHeight="1" x14ac:dyDescent="0.3">
      <c r="A154" s="803"/>
      <c r="B154" s="3628"/>
      <c r="C154" s="5530"/>
      <c r="D154" s="5947"/>
      <c r="E154" s="5948"/>
      <c r="F154" s="5948"/>
      <c r="G154" s="5948"/>
      <c r="H154" s="5948"/>
      <c r="I154" s="5949"/>
      <c r="J154" s="6164"/>
      <c r="K154" s="6165"/>
      <c r="L154" s="6165"/>
      <c r="M154" s="6165"/>
      <c r="N154" s="6165"/>
      <c r="O154" s="6165"/>
      <c r="P154" s="6165"/>
      <c r="Q154" s="6165"/>
      <c r="R154" s="6165"/>
      <c r="S154" s="6165"/>
      <c r="T154" s="6166"/>
      <c r="U154" s="6170"/>
      <c r="V154" s="6171"/>
      <c r="W154" s="6171"/>
      <c r="X154" s="6171"/>
      <c r="Y154" s="6171"/>
      <c r="Z154" s="6171"/>
      <c r="AA154" s="6171"/>
      <c r="AB154" s="6171"/>
      <c r="AC154" s="6171"/>
      <c r="AD154" s="6171"/>
      <c r="AE154" s="6171"/>
      <c r="AF154" s="6171"/>
      <c r="AG154" s="6171"/>
      <c r="AH154" s="6171"/>
      <c r="AI154" s="6171"/>
      <c r="AJ154" s="6171"/>
      <c r="AK154" s="6171"/>
      <c r="AL154" s="6172"/>
      <c r="AM154" s="831"/>
      <c r="AN154" s="828"/>
    </row>
    <row r="155" spans="1:40" ht="16.5" customHeight="1" x14ac:dyDescent="0.3">
      <c r="A155" s="803"/>
      <c r="B155" s="3628"/>
      <c r="C155" s="5529">
        <v>3030</v>
      </c>
      <c r="D155" s="5978" t="str">
        <f>VLOOKUP(C155,DataLabels,HLOOKUP($BA$1,Type,2,FALSE))</f>
        <v>Ontario Electrical Safety Code</v>
      </c>
      <c r="E155" s="5979"/>
      <c r="F155" s="5979"/>
      <c r="G155" s="5979"/>
      <c r="H155" s="5979"/>
      <c r="I155" s="5980"/>
      <c r="J155" s="6130"/>
      <c r="K155" s="6131"/>
      <c r="L155" s="6131"/>
      <c r="M155" s="6131"/>
      <c r="N155" s="6131"/>
      <c r="O155" s="6131"/>
      <c r="P155" s="6131"/>
      <c r="Q155" s="6131"/>
      <c r="R155" s="6131"/>
      <c r="S155" s="6131"/>
      <c r="T155" s="6145"/>
      <c r="U155" s="6170"/>
      <c r="V155" s="6171"/>
      <c r="W155" s="6171"/>
      <c r="X155" s="6171"/>
      <c r="Y155" s="6171"/>
      <c r="Z155" s="6171"/>
      <c r="AA155" s="6171"/>
      <c r="AB155" s="6171"/>
      <c r="AC155" s="6171"/>
      <c r="AD155" s="6171"/>
      <c r="AE155" s="6171"/>
      <c r="AF155" s="6171"/>
      <c r="AG155" s="6171"/>
      <c r="AH155" s="6171"/>
      <c r="AI155" s="6171"/>
      <c r="AJ155" s="6171"/>
      <c r="AK155" s="6171"/>
      <c r="AL155" s="6172"/>
      <c r="AM155" s="828"/>
      <c r="AN155" s="828"/>
    </row>
    <row r="156" spans="1:40" ht="16.2" customHeight="1" x14ac:dyDescent="0.3">
      <c r="A156" s="803"/>
      <c r="B156" s="3628"/>
      <c r="C156" s="5530"/>
      <c r="D156" s="5947"/>
      <c r="E156" s="5948"/>
      <c r="F156" s="5948"/>
      <c r="G156" s="5948"/>
      <c r="H156" s="5948"/>
      <c r="I156" s="5949"/>
      <c r="J156" s="6115"/>
      <c r="K156" s="6116"/>
      <c r="L156" s="6116"/>
      <c r="M156" s="6116"/>
      <c r="N156" s="6116"/>
      <c r="O156" s="6116"/>
      <c r="P156" s="6116"/>
      <c r="Q156" s="6116"/>
      <c r="R156" s="6116"/>
      <c r="S156" s="6116"/>
      <c r="T156" s="6160"/>
      <c r="U156" s="6170"/>
      <c r="V156" s="6171"/>
      <c r="W156" s="6171"/>
      <c r="X156" s="6171"/>
      <c r="Y156" s="6171"/>
      <c r="Z156" s="6171"/>
      <c r="AA156" s="6171"/>
      <c r="AB156" s="6171"/>
      <c r="AC156" s="6171"/>
      <c r="AD156" s="6171"/>
      <c r="AE156" s="6171"/>
      <c r="AF156" s="6171"/>
      <c r="AG156" s="6171"/>
      <c r="AH156" s="6171"/>
      <c r="AI156" s="6171"/>
      <c r="AJ156" s="6171"/>
      <c r="AK156" s="6171"/>
      <c r="AL156" s="6172"/>
      <c r="AM156" s="828"/>
      <c r="AN156" s="828"/>
    </row>
    <row r="157" spans="1:40" ht="16.2" customHeight="1" x14ac:dyDescent="0.3">
      <c r="A157" s="803"/>
      <c r="B157" s="3628"/>
      <c r="C157" s="5529">
        <v>3040</v>
      </c>
      <c r="D157" s="5978" t="str">
        <f>VLOOKUP(C157,DataLabels,HLOOKUP($BA$1,Type,2,FALSE))</f>
        <v>Other</v>
      </c>
      <c r="E157" s="5979"/>
      <c r="F157" s="5979"/>
      <c r="G157" s="5979"/>
      <c r="H157" s="5979"/>
      <c r="I157" s="5980"/>
      <c r="J157" s="6130"/>
      <c r="K157" s="6131"/>
      <c r="L157" s="6131"/>
      <c r="M157" s="6131"/>
      <c r="N157" s="6131"/>
      <c r="O157" s="6131"/>
      <c r="P157" s="6131"/>
      <c r="Q157" s="6131"/>
      <c r="R157" s="6131"/>
      <c r="S157" s="6131"/>
      <c r="T157" s="6145"/>
      <c r="U157" s="6170"/>
      <c r="V157" s="6171"/>
      <c r="W157" s="6171"/>
      <c r="X157" s="6171"/>
      <c r="Y157" s="6171"/>
      <c r="Z157" s="6171"/>
      <c r="AA157" s="6171"/>
      <c r="AB157" s="6171"/>
      <c r="AC157" s="6171"/>
      <c r="AD157" s="6171"/>
      <c r="AE157" s="6171"/>
      <c r="AF157" s="6171"/>
      <c r="AG157" s="6171"/>
      <c r="AH157" s="6171"/>
      <c r="AI157" s="6171"/>
      <c r="AJ157" s="6171"/>
      <c r="AK157" s="6171"/>
      <c r="AL157" s="6172"/>
      <c r="AM157" s="828"/>
      <c r="AN157" s="828"/>
    </row>
    <row r="158" spans="1:40" ht="16.2" customHeight="1" x14ac:dyDescent="0.3">
      <c r="A158" s="803"/>
      <c r="B158" s="3628"/>
      <c r="C158" s="5530"/>
      <c r="D158" s="5947"/>
      <c r="E158" s="5948"/>
      <c r="F158" s="5948"/>
      <c r="G158" s="5948"/>
      <c r="H158" s="5948"/>
      <c r="I158" s="5949"/>
      <c r="J158" s="6115"/>
      <c r="K158" s="6116"/>
      <c r="L158" s="6116"/>
      <c r="M158" s="6116"/>
      <c r="N158" s="6116"/>
      <c r="O158" s="6116"/>
      <c r="P158" s="6116"/>
      <c r="Q158" s="6116"/>
      <c r="R158" s="6116"/>
      <c r="S158" s="6116"/>
      <c r="T158" s="6160"/>
      <c r="U158" s="6170"/>
      <c r="V158" s="6171"/>
      <c r="W158" s="6171"/>
      <c r="X158" s="6171"/>
      <c r="Y158" s="6171"/>
      <c r="Z158" s="6171"/>
      <c r="AA158" s="6171"/>
      <c r="AB158" s="6171"/>
      <c r="AC158" s="6171"/>
      <c r="AD158" s="6171"/>
      <c r="AE158" s="6171"/>
      <c r="AF158" s="6171"/>
      <c r="AG158" s="6171"/>
      <c r="AH158" s="6171"/>
      <c r="AI158" s="6171"/>
      <c r="AJ158" s="6171"/>
      <c r="AK158" s="6171"/>
      <c r="AL158" s="6172"/>
      <c r="AM158" s="828"/>
      <c r="AN158" s="828"/>
    </row>
    <row r="159" spans="1:40" ht="16.2" customHeight="1" x14ac:dyDescent="0.3">
      <c r="A159" s="803"/>
      <c r="B159" s="3628"/>
      <c r="C159" s="3648">
        <v>3050</v>
      </c>
      <c r="D159" s="5978" t="str">
        <f>VLOOKUP(C159,DataLabels,HLOOKUP($BA$1,Type,2,FALSE))</f>
        <v xml:space="preserve">Applicable Safety Code for Controller </v>
      </c>
      <c r="E159" s="5979"/>
      <c r="F159" s="5979"/>
      <c r="G159" s="5979"/>
      <c r="H159" s="5979"/>
      <c r="I159" s="5980"/>
      <c r="J159" s="6176"/>
      <c r="K159" s="6177"/>
      <c r="L159" s="6177"/>
      <c r="M159" s="6177"/>
      <c r="N159" s="6177"/>
      <c r="O159" s="6177"/>
      <c r="P159" s="6177"/>
      <c r="Q159" s="6177"/>
      <c r="R159" s="6177"/>
      <c r="S159" s="6177"/>
      <c r="T159" s="6178"/>
      <c r="U159" s="6170"/>
      <c r="V159" s="6171"/>
      <c r="W159" s="6171"/>
      <c r="X159" s="6171"/>
      <c r="Y159" s="6171"/>
      <c r="Z159" s="6171"/>
      <c r="AA159" s="6171"/>
      <c r="AB159" s="6171"/>
      <c r="AC159" s="6171"/>
      <c r="AD159" s="6171"/>
      <c r="AE159" s="6171"/>
      <c r="AF159" s="6171"/>
      <c r="AG159" s="6171"/>
      <c r="AH159" s="6171"/>
      <c r="AI159" s="6171"/>
      <c r="AJ159" s="6171"/>
      <c r="AK159" s="6171"/>
      <c r="AL159" s="6172"/>
      <c r="AM159" s="828"/>
      <c r="AN159" s="828"/>
    </row>
    <row r="160" spans="1:40" ht="16.2" customHeight="1" x14ac:dyDescent="0.3">
      <c r="A160" s="803"/>
      <c r="B160" s="3628"/>
      <c r="C160" s="3649"/>
      <c r="D160" s="5947"/>
      <c r="E160" s="5948"/>
      <c r="F160" s="5948"/>
      <c r="G160" s="5948"/>
      <c r="H160" s="5948"/>
      <c r="I160" s="5949"/>
      <c r="J160" s="6179"/>
      <c r="K160" s="6180"/>
      <c r="L160" s="6180"/>
      <c r="M160" s="6180"/>
      <c r="N160" s="6180"/>
      <c r="O160" s="6180"/>
      <c r="P160" s="6180"/>
      <c r="Q160" s="6180"/>
      <c r="R160" s="6180"/>
      <c r="S160" s="6180"/>
      <c r="T160" s="6181"/>
      <c r="U160" s="6170"/>
      <c r="V160" s="6171"/>
      <c r="W160" s="6171"/>
      <c r="X160" s="6171"/>
      <c r="Y160" s="6171"/>
      <c r="Z160" s="6171"/>
      <c r="AA160" s="6171"/>
      <c r="AB160" s="6171"/>
      <c r="AC160" s="6171"/>
      <c r="AD160" s="6171"/>
      <c r="AE160" s="6171"/>
      <c r="AF160" s="6171"/>
      <c r="AG160" s="6171"/>
      <c r="AH160" s="6171"/>
      <c r="AI160" s="6171"/>
      <c r="AJ160" s="6171"/>
      <c r="AK160" s="6171"/>
      <c r="AL160" s="6172"/>
      <c r="AM160" s="828"/>
      <c r="AN160" s="828"/>
    </row>
    <row r="161" spans="1:40" ht="16.2" customHeight="1" x14ac:dyDescent="0.3">
      <c r="A161" s="803"/>
      <c r="B161" s="3628"/>
      <c r="C161" s="5529">
        <v>3070</v>
      </c>
      <c r="D161" s="5978" t="str">
        <f>VLOOKUP(C161,DataLabels,HLOOKUP($BA$1,Type,2,FALSE))</f>
        <v>Welded Steel Construction
(Metal Arc Welding)</v>
      </c>
      <c r="E161" s="5979"/>
      <c r="F161" s="5979"/>
      <c r="G161" s="5979"/>
      <c r="H161" s="5979"/>
      <c r="I161" s="5980"/>
      <c r="J161" s="6130"/>
      <c r="K161" s="6131"/>
      <c r="L161" s="6131"/>
      <c r="M161" s="6131"/>
      <c r="N161" s="6131"/>
      <c r="O161" s="6131"/>
      <c r="P161" s="6131"/>
      <c r="Q161" s="6131"/>
      <c r="R161" s="6131"/>
      <c r="S161" s="6131"/>
      <c r="T161" s="6145"/>
      <c r="U161" s="6170"/>
      <c r="V161" s="6171"/>
      <c r="W161" s="6171"/>
      <c r="X161" s="6171"/>
      <c r="Y161" s="6171"/>
      <c r="Z161" s="6171"/>
      <c r="AA161" s="6171"/>
      <c r="AB161" s="6171"/>
      <c r="AC161" s="6171"/>
      <c r="AD161" s="6171"/>
      <c r="AE161" s="6171"/>
      <c r="AF161" s="6171"/>
      <c r="AG161" s="6171"/>
      <c r="AH161" s="6171"/>
      <c r="AI161" s="6171"/>
      <c r="AJ161" s="6171"/>
      <c r="AK161" s="6171"/>
      <c r="AL161" s="6172"/>
      <c r="AM161" s="828"/>
      <c r="AN161" s="828"/>
    </row>
    <row r="162" spans="1:40" ht="16.2" customHeight="1" x14ac:dyDescent="0.3">
      <c r="A162" s="803"/>
      <c r="B162" s="3628"/>
      <c r="C162" s="5530"/>
      <c r="D162" s="5947"/>
      <c r="E162" s="5948"/>
      <c r="F162" s="5948"/>
      <c r="G162" s="5948"/>
      <c r="H162" s="5948"/>
      <c r="I162" s="5949"/>
      <c r="J162" s="6115"/>
      <c r="K162" s="6116"/>
      <c r="L162" s="6116"/>
      <c r="M162" s="6116"/>
      <c r="N162" s="6116"/>
      <c r="O162" s="6116"/>
      <c r="P162" s="6116"/>
      <c r="Q162" s="6116"/>
      <c r="R162" s="6116"/>
      <c r="S162" s="6116"/>
      <c r="T162" s="6160"/>
      <c r="U162" s="6173"/>
      <c r="V162" s="6174"/>
      <c r="W162" s="6174"/>
      <c r="X162" s="6174"/>
      <c r="Y162" s="6174"/>
      <c r="Z162" s="6174"/>
      <c r="AA162" s="6174"/>
      <c r="AB162" s="6174"/>
      <c r="AC162" s="6174"/>
      <c r="AD162" s="6174"/>
      <c r="AE162" s="6174"/>
      <c r="AF162" s="6174"/>
      <c r="AG162" s="6174"/>
      <c r="AH162" s="6174"/>
      <c r="AI162" s="6174"/>
      <c r="AJ162" s="6174"/>
      <c r="AK162" s="6174"/>
      <c r="AL162" s="6175"/>
      <c r="AM162" s="828"/>
      <c r="AN162" s="828"/>
    </row>
    <row r="163" spans="1:40" ht="19" customHeight="1" x14ac:dyDescent="0.3">
      <c r="A163" s="803"/>
      <c r="B163" s="3628"/>
      <c r="C163" s="5529">
        <v>3080</v>
      </c>
      <c r="D163" s="6136" t="str">
        <f>VLOOKUP(C163,DataLabels,HLOOKUP($BA$1,Type,2,FALSE))</f>
        <v>FACTORY WELDS
Cert. of Companies for Fusion Welding of Steel</v>
      </c>
      <c r="E163" s="6137"/>
      <c r="F163" s="6137"/>
      <c r="G163" s="6137"/>
      <c r="H163" s="6137"/>
      <c r="I163" s="6138"/>
      <c r="J163" s="6130"/>
      <c r="K163" s="6131"/>
      <c r="L163" s="6131"/>
      <c r="M163" s="6131"/>
      <c r="N163" s="6131"/>
      <c r="O163" s="6131"/>
      <c r="P163" s="6131"/>
      <c r="Q163" s="6131"/>
      <c r="R163" s="6131"/>
      <c r="S163" s="6131"/>
      <c r="T163" s="6145"/>
      <c r="U163" s="5529">
        <v>3090</v>
      </c>
      <c r="V163" s="6136" t="str">
        <f>VLOOKUP(U163,DataLabels,HLOOKUP($BA$1,Type,2,FALSE))</f>
        <v>FACTORY WELDS
Name of Certified Company</v>
      </c>
      <c r="W163" s="6137"/>
      <c r="X163" s="6137"/>
      <c r="Y163" s="6137"/>
      <c r="Z163" s="6137"/>
      <c r="AA163" s="6138"/>
      <c r="AB163" s="6130"/>
      <c r="AC163" s="6131"/>
      <c r="AD163" s="6131"/>
      <c r="AE163" s="6131"/>
      <c r="AF163" s="6131"/>
      <c r="AG163" s="6131"/>
      <c r="AH163" s="6131"/>
      <c r="AI163" s="6131"/>
      <c r="AJ163" s="6131"/>
      <c r="AK163" s="6131"/>
      <c r="AL163" s="6132"/>
      <c r="AM163" s="828"/>
      <c r="AN163" s="828"/>
    </row>
    <row r="164" spans="1:40" ht="19" customHeight="1" x14ac:dyDescent="0.3">
      <c r="A164" s="803"/>
      <c r="B164" s="3628"/>
      <c r="C164" s="5530"/>
      <c r="D164" s="6139"/>
      <c r="E164" s="6140"/>
      <c r="F164" s="6140"/>
      <c r="G164" s="6140"/>
      <c r="H164" s="6140"/>
      <c r="I164" s="6141"/>
      <c r="J164" s="6115"/>
      <c r="K164" s="6116"/>
      <c r="L164" s="6116"/>
      <c r="M164" s="6116"/>
      <c r="N164" s="6116"/>
      <c r="O164" s="6116"/>
      <c r="P164" s="6116"/>
      <c r="Q164" s="6116"/>
      <c r="R164" s="6116"/>
      <c r="S164" s="6116"/>
      <c r="T164" s="6160"/>
      <c r="U164" s="5530"/>
      <c r="V164" s="6139"/>
      <c r="W164" s="6140"/>
      <c r="X164" s="6140"/>
      <c r="Y164" s="6140"/>
      <c r="Z164" s="6140"/>
      <c r="AA164" s="6141"/>
      <c r="AB164" s="6115"/>
      <c r="AC164" s="6116"/>
      <c r="AD164" s="6116"/>
      <c r="AE164" s="6116"/>
      <c r="AF164" s="6116"/>
      <c r="AG164" s="6116"/>
      <c r="AH164" s="6116"/>
      <c r="AI164" s="6116"/>
      <c r="AJ164" s="6116"/>
      <c r="AK164" s="6116"/>
      <c r="AL164" s="6117"/>
      <c r="AM164" s="828"/>
      <c r="AN164" s="828"/>
    </row>
    <row r="165" spans="1:40" ht="19" customHeight="1" x14ac:dyDescent="0.3">
      <c r="A165" s="803"/>
      <c r="B165" s="3628"/>
      <c r="C165" s="5529">
        <v>3100</v>
      </c>
      <c r="D165" s="6136" t="str">
        <f>VLOOKUP(C165,DataLabels,HLOOKUP($BA$1,Type,2,FALSE))</f>
        <v>FIELD WELDS
Cert. of Companies for Fusion Welding of Steel</v>
      </c>
      <c r="E165" s="6137"/>
      <c r="F165" s="6137"/>
      <c r="G165" s="6137"/>
      <c r="H165" s="6137"/>
      <c r="I165" s="6138"/>
      <c r="J165" s="6130"/>
      <c r="K165" s="6131"/>
      <c r="L165" s="6131"/>
      <c r="M165" s="6131"/>
      <c r="N165" s="6131"/>
      <c r="O165" s="6131"/>
      <c r="P165" s="6131"/>
      <c r="Q165" s="6131"/>
      <c r="R165" s="6131"/>
      <c r="S165" s="6131"/>
      <c r="T165" s="6145"/>
      <c r="U165" s="5529">
        <v>3110</v>
      </c>
      <c r="V165" s="6136" t="str">
        <f>VLOOKUP(U165,DataLabels,HLOOKUP($BA$1,Type,2,FALSE))</f>
        <v>FIELD WELDS
Name of Certified Company</v>
      </c>
      <c r="W165" s="6137"/>
      <c r="X165" s="6137"/>
      <c r="Y165" s="6137"/>
      <c r="Z165" s="6137"/>
      <c r="AA165" s="6138"/>
      <c r="AB165" s="6130"/>
      <c r="AC165" s="6131"/>
      <c r="AD165" s="6131"/>
      <c r="AE165" s="6131"/>
      <c r="AF165" s="6131"/>
      <c r="AG165" s="6131"/>
      <c r="AH165" s="6131"/>
      <c r="AI165" s="6131"/>
      <c r="AJ165" s="6131"/>
      <c r="AK165" s="6131"/>
      <c r="AL165" s="6132"/>
      <c r="AM165" s="828"/>
      <c r="AN165" s="828"/>
    </row>
    <row r="166" spans="1:40" ht="19" customHeight="1" thickBot="1" x14ac:dyDescent="0.35">
      <c r="A166" s="803"/>
      <c r="B166" s="3629"/>
      <c r="C166" s="5661"/>
      <c r="D166" s="6142"/>
      <c r="E166" s="6143"/>
      <c r="F166" s="6143"/>
      <c r="G166" s="6143"/>
      <c r="H166" s="6143"/>
      <c r="I166" s="6144"/>
      <c r="J166" s="6133"/>
      <c r="K166" s="6134"/>
      <c r="L166" s="6134"/>
      <c r="M166" s="6134"/>
      <c r="N166" s="6134"/>
      <c r="O166" s="6134"/>
      <c r="P166" s="6134"/>
      <c r="Q166" s="6134"/>
      <c r="R166" s="6134"/>
      <c r="S166" s="6134"/>
      <c r="T166" s="6146"/>
      <c r="U166" s="5661"/>
      <c r="V166" s="6142"/>
      <c r="W166" s="6143"/>
      <c r="X166" s="6143"/>
      <c r="Y166" s="6143"/>
      <c r="Z166" s="6143"/>
      <c r="AA166" s="6144"/>
      <c r="AB166" s="6133"/>
      <c r="AC166" s="6134"/>
      <c r="AD166" s="6134"/>
      <c r="AE166" s="6134"/>
      <c r="AF166" s="6134"/>
      <c r="AG166" s="6134"/>
      <c r="AH166" s="6134"/>
      <c r="AI166" s="6134"/>
      <c r="AJ166" s="6134"/>
      <c r="AK166" s="6134"/>
      <c r="AL166" s="6135"/>
      <c r="AM166" s="828"/>
      <c r="AN166" s="828"/>
    </row>
    <row r="167" spans="1:40" ht="16.2" customHeight="1" thickBot="1" x14ac:dyDescent="0.35">
      <c r="A167" s="803"/>
      <c r="B167" s="824"/>
      <c r="C167" s="820"/>
      <c r="D167" s="693"/>
      <c r="E167" s="693"/>
      <c r="F167" s="693"/>
      <c r="G167" s="693"/>
      <c r="H167" s="693"/>
      <c r="I167" s="693"/>
      <c r="J167" s="827"/>
      <c r="K167" s="827"/>
      <c r="L167" s="827"/>
      <c r="M167" s="827"/>
      <c r="N167" s="827"/>
      <c r="O167" s="827"/>
      <c r="P167" s="827"/>
      <c r="Q167" s="827"/>
      <c r="R167" s="827"/>
      <c r="S167" s="827"/>
      <c r="T167" s="827"/>
      <c r="U167" s="827"/>
      <c r="V167" s="827"/>
      <c r="W167" s="827"/>
      <c r="X167" s="827"/>
      <c r="Y167" s="827"/>
      <c r="Z167" s="827"/>
      <c r="AA167" s="827"/>
      <c r="AB167" s="827"/>
      <c r="AC167" s="827"/>
      <c r="AD167" s="827"/>
      <c r="AE167" s="827"/>
      <c r="AF167" s="827"/>
      <c r="AG167" s="827"/>
      <c r="AH167" s="827"/>
      <c r="AI167" s="827"/>
      <c r="AJ167" s="827"/>
      <c r="AK167" s="827"/>
      <c r="AL167" s="827"/>
      <c r="AM167" s="828"/>
      <c r="AN167" s="828"/>
    </row>
    <row r="168" spans="1:40" ht="16.2" customHeight="1" x14ac:dyDescent="0.3">
      <c r="A168" s="803"/>
      <c r="B168" s="5871" t="s">
        <v>1464</v>
      </c>
      <c r="C168" s="5840">
        <v>3120</v>
      </c>
      <c r="D168" s="5944" t="str">
        <f>VLOOKUP(C168,DataLabels,HLOOKUP($BA$1,Type,2,FALSE))</f>
        <v>Director's Order Applicable to this Submission</v>
      </c>
      <c r="E168" s="5945"/>
      <c r="F168" s="5945"/>
      <c r="G168" s="5945"/>
      <c r="H168" s="5945"/>
      <c r="I168" s="5946"/>
      <c r="J168" s="6112"/>
      <c r="K168" s="6113"/>
      <c r="L168" s="6113"/>
      <c r="M168" s="6113"/>
      <c r="N168" s="6113"/>
      <c r="O168" s="6113"/>
      <c r="P168" s="6113"/>
      <c r="Q168" s="6113"/>
      <c r="R168" s="6113"/>
      <c r="S168" s="6113"/>
      <c r="T168" s="6113"/>
      <c r="U168" s="6113"/>
      <c r="V168" s="6113"/>
      <c r="W168" s="6113"/>
      <c r="X168" s="6113"/>
      <c r="Y168" s="6113"/>
      <c r="Z168" s="6113"/>
      <c r="AA168" s="6113"/>
      <c r="AB168" s="6113"/>
      <c r="AC168" s="6113"/>
      <c r="AD168" s="6113"/>
      <c r="AE168" s="6113"/>
      <c r="AF168" s="6113"/>
      <c r="AG168" s="6113"/>
      <c r="AH168" s="6113"/>
      <c r="AI168" s="6113"/>
      <c r="AJ168" s="6113"/>
      <c r="AK168" s="6113"/>
      <c r="AL168" s="6114"/>
      <c r="AM168" s="828"/>
      <c r="AN168" s="828"/>
    </row>
    <row r="169" spans="1:40" ht="16.2" customHeight="1" x14ac:dyDescent="0.3">
      <c r="A169" s="803"/>
      <c r="B169" s="5872"/>
      <c r="C169" s="5530"/>
      <c r="D169" s="5947"/>
      <c r="E169" s="5948"/>
      <c r="F169" s="5948"/>
      <c r="G169" s="5948"/>
      <c r="H169" s="5948"/>
      <c r="I169" s="5949"/>
      <c r="J169" s="6115"/>
      <c r="K169" s="6116"/>
      <c r="L169" s="6116"/>
      <c r="M169" s="6116"/>
      <c r="N169" s="6116"/>
      <c r="O169" s="6116"/>
      <c r="P169" s="6116"/>
      <c r="Q169" s="6116"/>
      <c r="R169" s="6116"/>
      <c r="S169" s="6116"/>
      <c r="T169" s="6116"/>
      <c r="U169" s="6116"/>
      <c r="V169" s="6116"/>
      <c r="W169" s="6116"/>
      <c r="X169" s="6116"/>
      <c r="Y169" s="6116"/>
      <c r="Z169" s="6116"/>
      <c r="AA169" s="6116"/>
      <c r="AB169" s="6116"/>
      <c r="AC169" s="6116"/>
      <c r="AD169" s="6116"/>
      <c r="AE169" s="6116"/>
      <c r="AF169" s="6116"/>
      <c r="AG169" s="6116"/>
      <c r="AH169" s="6116"/>
      <c r="AI169" s="6116"/>
      <c r="AJ169" s="6116"/>
      <c r="AK169" s="6116"/>
      <c r="AL169" s="6117"/>
      <c r="AM169" s="828"/>
      <c r="AN169" s="828"/>
    </row>
    <row r="170" spans="1:40" ht="16.2" customHeight="1" x14ac:dyDescent="0.3">
      <c r="A170" s="803"/>
      <c r="B170" s="5872"/>
      <c r="C170" s="6125">
        <v>3130</v>
      </c>
      <c r="D170" s="5978" t="str">
        <f>VLOOKUP(C170,DataLabels,HLOOKUP($BA$1,Type,2,FALSE))</f>
        <v>Manufacturer's Bulletins Applicable to this Submission</v>
      </c>
      <c r="E170" s="5979"/>
      <c r="F170" s="5979"/>
      <c r="G170" s="5979"/>
      <c r="H170" s="5979"/>
      <c r="I170" s="5980"/>
      <c r="J170" s="6130"/>
      <c r="K170" s="6131"/>
      <c r="L170" s="6131"/>
      <c r="M170" s="6131"/>
      <c r="N170" s="6131"/>
      <c r="O170" s="6131"/>
      <c r="P170" s="6131"/>
      <c r="Q170" s="6131"/>
      <c r="R170" s="6131"/>
      <c r="S170" s="6131"/>
      <c r="T170" s="6131"/>
      <c r="U170" s="6131"/>
      <c r="V170" s="6131"/>
      <c r="W170" s="6131"/>
      <c r="X170" s="6131"/>
      <c r="Y170" s="6131"/>
      <c r="Z170" s="6131"/>
      <c r="AA170" s="6131"/>
      <c r="AB170" s="6131"/>
      <c r="AC170" s="6131"/>
      <c r="AD170" s="6131"/>
      <c r="AE170" s="6131"/>
      <c r="AF170" s="6131"/>
      <c r="AG170" s="6131"/>
      <c r="AH170" s="6131"/>
      <c r="AI170" s="6131"/>
      <c r="AJ170" s="6131"/>
      <c r="AK170" s="6131"/>
      <c r="AL170" s="6132"/>
      <c r="AM170" s="828"/>
      <c r="AN170" s="828"/>
    </row>
    <row r="171" spans="1:40" ht="16.2" customHeight="1" thickBot="1" x14ac:dyDescent="0.35">
      <c r="A171" s="803"/>
      <c r="B171" s="5873"/>
      <c r="C171" s="6126"/>
      <c r="D171" s="6127"/>
      <c r="E171" s="6128"/>
      <c r="F171" s="6128"/>
      <c r="G171" s="6128"/>
      <c r="H171" s="6128"/>
      <c r="I171" s="6129"/>
      <c r="J171" s="6133"/>
      <c r="K171" s="6134"/>
      <c r="L171" s="6134"/>
      <c r="M171" s="6134"/>
      <c r="N171" s="6134"/>
      <c r="O171" s="6134"/>
      <c r="P171" s="6134"/>
      <c r="Q171" s="6134"/>
      <c r="R171" s="6134"/>
      <c r="S171" s="6134"/>
      <c r="T171" s="6134"/>
      <c r="U171" s="6134"/>
      <c r="V171" s="6134"/>
      <c r="W171" s="6134"/>
      <c r="X171" s="6134"/>
      <c r="Y171" s="6134"/>
      <c r="Z171" s="6134"/>
      <c r="AA171" s="6134"/>
      <c r="AB171" s="6134"/>
      <c r="AC171" s="6134"/>
      <c r="AD171" s="6134"/>
      <c r="AE171" s="6134"/>
      <c r="AF171" s="6134"/>
      <c r="AG171" s="6134"/>
      <c r="AH171" s="6134"/>
      <c r="AI171" s="6134"/>
      <c r="AJ171" s="6134"/>
      <c r="AK171" s="6134"/>
      <c r="AL171" s="6135"/>
      <c r="AM171" s="828"/>
      <c r="AN171" s="828"/>
    </row>
    <row r="172" spans="1:40" ht="16.2" customHeight="1" thickBot="1" x14ac:dyDescent="0.35">
      <c r="A172" s="803"/>
      <c r="B172" s="824"/>
      <c r="C172" s="820"/>
      <c r="D172" s="693"/>
      <c r="E172" s="693"/>
      <c r="F172" s="693"/>
      <c r="G172" s="693"/>
      <c r="H172" s="693"/>
      <c r="I172" s="693"/>
      <c r="J172" s="827"/>
      <c r="K172" s="827"/>
      <c r="L172" s="827"/>
      <c r="M172" s="827"/>
      <c r="N172" s="827"/>
      <c r="O172" s="827"/>
      <c r="P172" s="827"/>
      <c r="Q172" s="827"/>
      <c r="R172" s="827"/>
      <c r="S172" s="827"/>
      <c r="T172" s="827"/>
      <c r="U172" s="827"/>
      <c r="V172" s="827"/>
      <c r="W172" s="827"/>
      <c r="X172" s="827"/>
      <c r="Y172" s="827"/>
      <c r="Z172" s="827"/>
      <c r="AA172" s="827"/>
      <c r="AB172" s="827"/>
      <c r="AC172" s="827"/>
      <c r="AD172" s="827"/>
      <c r="AE172" s="827"/>
      <c r="AF172" s="827"/>
      <c r="AG172" s="827"/>
      <c r="AH172" s="827"/>
      <c r="AI172" s="827"/>
      <c r="AJ172" s="827"/>
      <c r="AK172" s="827"/>
      <c r="AL172" s="827"/>
      <c r="AM172" s="828"/>
      <c r="AN172" s="828"/>
    </row>
    <row r="173" spans="1:40" ht="16.2" customHeight="1" x14ac:dyDescent="0.3">
      <c r="A173" s="803"/>
      <c r="B173" s="6147" t="s">
        <v>129</v>
      </c>
      <c r="C173" s="5884" t="s">
        <v>130</v>
      </c>
      <c r="D173" s="5885"/>
      <c r="E173" s="5885"/>
      <c r="F173" s="5885"/>
      <c r="G173" s="5885"/>
      <c r="H173" s="5885"/>
      <c r="I173" s="5885"/>
      <c r="J173" s="5885"/>
      <c r="K173" s="5885"/>
      <c r="L173" s="5885"/>
      <c r="M173" s="5885"/>
      <c r="N173" s="5885"/>
      <c r="O173" s="5885"/>
      <c r="P173" s="5885"/>
      <c r="Q173" s="5885"/>
      <c r="R173" s="5885"/>
      <c r="S173" s="5885"/>
      <c r="T173" s="5885"/>
      <c r="U173" s="5885"/>
      <c r="V173" s="5885"/>
      <c r="W173" s="5885"/>
      <c r="X173" s="5885"/>
      <c r="Y173" s="5885"/>
      <c r="Z173" s="5885"/>
      <c r="AA173" s="5885"/>
      <c r="AB173" s="5885"/>
      <c r="AC173" s="5885"/>
      <c r="AD173" s="5885"/>
      <c r="AE173" s="5885"/>
      <c r="AF173" s="5885"/>
      <c r="AG173" s="5885"/>
      <c r="AH173" s="5885"/>
      <c r="AI173" s="5885"/>
      <c r="AJ173" s="5885"/>
      <c r="AK173" s="5885"/>
      <c r="AL173" s="5886"/>
      <c r="AM173" s="828"/>
      <c r="AN173" s="828"/>
    </row>
    <row r="174" spans="1:40" ht="16.2" customHeight="1" x14ac:dyDescent="0.3">
      <c r="A174" s="803"/>
      <c r="B174" s="3628"/>
      <c r="C174" s="6148">
        <v>4000</v>
      </c>
      <c r="D174" s="6151"/>
      <c r="E174" s="6152"/>
      <c r="F174" s="6152"/>
      <c r="G174" s="6152"/>
      <c r="H174" s="6152"/>
      <c r="I174" s="6152"/>
      <c r="J174" s="6152"/>
      <c r="K174" s="6152"/>
      <c r="L174" s="6152"/>
      <c r="M174" s="6152"/>
      <c r="N174" s="6152"/>
      <c r="O174" s="6152"/>
      <c r="P174" s="6152"/>
      <c r="Q174" s="6152"/>
      <c r="R174" s="6152"/>
      <c r="S174" s="6152"/>
      <c r="T174" s="6152"/>
      <c r="U174" s="6152"/>
      <c r="V174" s="6152"/>
      <c r="W174" s="6152"/>
      <c r="X174" s="6152"/>
      <c r="Y174" s="6152"/>
      <c r="Z174" s="6152"/>
      <c r="AA174" s="6152"/>
      <c r="AB174" s="6152"/>
      <c r="AC174" s="6152"/>
      <c r="AD174" s="6152"/>
      <c r="AE174" s="6152"/>
      <c r="AF174" s="6152"/>
      <c r="AG174" s="6152"/>
      <c r="AH174" s="6152"/>
      <c r="AI174" s="6152"/>
      <c r="AJ174" s="6152"/>
      <c r="AK174" s="6152"/>
      <c r="AL174" s="6153"/>
      <c r="AM174" s="828"/>
      <c r="AN174" s="828"/>
    </row>
    <row r="175" spans="1:40" ht="16.2" customHeight="1" x14ac:dyDescent="0.3">
      <c r="A175" s="803"/>
      <c r="B175" s="3628"/>
      <c r="C175" s="6149"/>
      <c r="D175" s="6154"/>
      <c r="E175" s="6155"/>
      <c r="F175" s="6155"/>
      <c r="G175" s="6155"/>
      <c r="H175" s="6155"/>
      <c r="I175" s="6155"/>
      <c r="J175" s="6155"/>
      <c r="K175" s="6155"/>
      <c r="L175" s="6155"/>
      <c r="M175" s="6155"/>
      <c r="N175" s="6155"/>
      <c r="O175" s="6155"/>
      <c r="P175" s="6155"/>
      <c r="Q175" s="6155"/>
      <c r="R175" s="6155"/>
      <c r="S175" s="6155"/>
      <c r="T175" s="6155"/>
      <c r="U175" s="6155"/>
      <c r="V175" s="6155"/>
      <c r="W175" s="6155"/>
      <c r="X175" s="6155"/>
      <c r="Y175" s="6155"/>
      <c r="Z175" s="6155"/>
      <c r="AA175" s="6155"/>
      <c r="AB175" s="6155"/>
      <c r="AC175" s="6155"/>
      <c r="AD175" s="6155"/>
      <c r="AE175" s="6155"/>
      <c r="AF175" s="6155"/>
      <c r="AG175" s="6155"/>
      <c r="AH175" s="6155"/>
      <c r="AI175" s="6155"/>
      <c r="AJ175" s="6155"/>
      <c r="AK175" s="6155"/>
      <c r="AL175" s="6156"/>
      <c r="AM175" s="828"/>
      <c r="AN175" s="828"/>
    </row>
    <row r="176" spans="1:40" ht="16.2" customHeight="1" x14ac:dyDescent="0.3">
      <c r="A176" s="803"/>
      <c r="B176" s="3628"/>
      <c r="C176" s="6149"/>
      <c r="D176" s="6154"/>
      <c r="E176" s="6155"/>
      <c r="F176" s="6155"/>
      <c r="G176" s="6155"/>
      <c r="H176" s="6155"/>
      <c r="I176" s="6155"/>
      <c r="J176" s="6155"/>
      <c r="K176" s="6155"/>
      <c r="L176" s="6155"/>
      <c r="M176" s="6155"/>
      <c r="N176" s="6155"/>
      <c r="O176" s="6155"/>
      <c r="P176" s="6155"/>
      <c r="Q176" s="6155"/>
      <c r="R176" s="6155"/>
      <c r="S176" s="6155"/>
      <c r="T176" s="6155"/>
      <c r="U176" s="6155"/>
      <c r="V176" s="6155"/>
      <c r="W176" s="6155"/>
      <c r="X176" s="6155"/>
      <c r="Y176" s="6155"/>
      <c r="Z176" s="6155"/>
      <c r="AA176" s="6155"/>
      <c r="AB176" s="6155"/>
      <c r="AC176" s="6155"/>
      <c r="AD176" s="6155"/>
      <c r="AE176" s="6155"/>
      <c r="AF176" s="6155"/>
      <c r="AG176" s="6155"/>
      <c r="AH176" s="6155"/>
      <c r="AI176" s="6155"/>
      <c r="AJ176" s="6155"/>
      <c r="AK176" s="6155"/>
      <c r="AL176" s="6156"/>
      <c r="AM176" s="828"/>
      <c r="AN176" s="828"/>
    </row>
    <row r="177" spans="1:40" ht="16.2" customHeight="1" x14ac:dyDescent="0.3">
      <c r="A177" s="803"/>
      <c r="B177" s="3628"/>
      <c r="C177" s="6149"/>
      <c r="D177" s="6154"/>
      <c r="E177" s="6155"/>
      <c r="F177" s="6155"/>
      <c r="G177" s="6155"/>
      <c r="H177" s="6155"/>
      <c r="I177" s="6155"/>
      <c r="J177" s="6155"/>
      <c r="K177" s="6155"/>
      <c r="L177" s="6155"/>
      <c r="M177" s="6155"/>
      <c r="N177" s="6155"/>
      <c r="O177" s="6155"/>
      <c r="P177" s="6155"/>
      <c r="Q177" s="6155"/>
      <c r="R177" s="6155"/>
      <c r="S177" s="6155"/>
      <c r="T177" s="6155"/>
      <c r="U177" s="6155"/>
      <c r="V177" s="6155"/>
      <c r="W177" s="6155"/>
      <c r="X177" s="6155"/>
      <c r="Y177" s="6155"/>
      <c r="Z177" s="6155"/>
      <c r="AA177" s="6155"/>
      <c r="AB177" s="6155"/>
      <c r="AC177" s="6155"/>
      <c r="AD177" s="6155"/>
      <c r="AE177" s="6155"/>
      <c r="AF177" s="6155"/>
      <c r="AG177" s="6155"/>
      <c r="AH177" s="6155"/>
      <c r="AI177" s="6155"/>
      <c r="AJ177" s="6155"/>
      <c r="AK177" s="6155"/>
      <c r="AL177" s="6156"/>
      <c r="AM177" s="828"/>
      <c r="AN177" s="828"/>
    </row>
    <row r="178" spans="1:40" ht="16.2" customHeight="1" x14ac:dyDescent="0.3">
      <c r="B178" s="3628"/>
      <c r="C178" s="6149"/>
      <c r="D178" s="6154"/>
      <c r="E178" s="6155"/>
      <c r="F178" s="6155"/>
      <c r="G178" s="6155"/>
      <c r="H178" s="6155"/>
      <c r="I178" s="6155"/>
      <c r="J178" s="6155"/>
      <c r="K178" s="6155"/>
      <c r="L178" s="6155"/>
      <c r="M178" s="6155"/>
      <c r="N178" s="6155"/>
      <c r="O178" s="6155"/>
      <c r="P178" s="6155"/>
      <c r="Q178" s="6155"/>
      <c r="R178" s="6155"/>
      <c r="S178" s="6155"/>
      <c r="T178" s="6155"/>
      <c r="U178" s="6155"/>
      <c r="V178" s="6155"/>
      <c r="W178" s="6155"/>
      <c r="X178" s="6155"/>
      <c r="Y178" s="6155"/>
      <c r="Z178" s="6155"/>
      <c r="AA178" s="6155"/>
      <c r="AB178" s="6155"/>
      <c r="AC178" s="6155"/>
      <c r="AD178" s="6155"/>
      <c r="AE178" s="6155"/>
      <c r="AF178" s="6155"/>
      <c r="AG178" s="6155"/>
      <c r="AH178" s="6155"/>
      <c r="AI178" s="6155"/>
      <c r="AJ178" s="6155"/>
      <c r="AK178" s="6155"/>
      <c r="AL178" s="6156"/>
      <c r="AM178" s="828"/>
      <c r="AN178" s="828"/>
    </row>
    <row r="179" spans="1:40" ht="16.2" customHeight="1" x14ac:dyDescent="0.3">
      <c r="B179" s="3628"/>
      <c r="C179" s="6149"/>
      <c r="D179" s="6154"/>
      <c r="E179" s="6155"/>
      <c r="F179" s="6155"/>
      <c r="G179" s="6155"/>
      <c r="H179" s="6155"/>
      <c r="I179" s="6155"/>
      <c r="J179" s="6155"/>
      <c r="K179" s="6155"/>
      <c r="L179" s="6155"/>
      <c r="M179" s="6155"/>
      <c r="N179" s="6155"/>
      <c r="O179" s="6155"/>
      <c r="P179" s="6155"/>
      <c r="Q179" s="6155"/>
      <c r="R179" s="6155"/>
      <c r="S179" s="6155"/>
      <c r="T179" s="6155"/>
      <c r="U179" s="6155"/>
      <c r="V179" s="6155"/>
      <c r="W179" s="6155"/>
      <c r="X179" s="6155"/>
      <c r="Y179" s="6155"/>
      <c r="Z179" s="6155"/>
      <c r="AA179" s="6155"/>
      <c r="AB179" s="6155"/>
      <c r="AC179" s="6155"/>
      <c r="AD179" s="6155"/>
      <c r="AE179" s="6155"/>
      <c r="AF179" s="6155"/>
      <c r="AG179" s="6155"/>
      <c r="AH179" s="6155"/>
      <c r="AI179" s="6155"/>
      <c r="AJ179" s="6155"/>
      <c r="AK179" s="6155"/>
      <c r="AL179" s="6156"/>
      <c r="AM179" s="828"/>
      <c r="AN179" s="828"/>
    </row>
    <row r="180" spans="1:40" ht="16.2" customHeight="1" x14ac:dyDescent="0.3">
      <c r="B180" s="3628"/>
      <c r="C180" s="6149"/>
      <c r="D180" s="6154"/>
      <c r="E180" s="6155"/>
      <c r="F180" s="6155"/>
      <c r="G180" s="6155"/>
      <c r="H180" s="6155"/>
      <c r="I180" s="6155"/>
      <c r="J180" s="6155"/>
      <c r="K180" s="6155"/>
      <c r="L180" s="6155"/>
      <c r="M180" s="6155"/>
      <c r="N180" s="6155"/>
      <c r="O180" s="6155"/>
      <c r="P180" s="6155"/>
      <c r="Q180" s="6155"/>
      <c r="R180" s="6155"/>
      <c r="S180" s="6155"/>
      <c r="T180" s="6155"/>
      <c r="U180" s="6155"/>
      <c r="V180" s="6155"/>
      <c r="W180" s="6155"/>
      <c r="X180" s="6155"/>
      <c r="Y180" s="6155"/>
      <c r="Z180" s="6155"/>
      <c r="AA180" s="6155"/>
      <c r="AB180" s="6155"/>
      <c r="AC180" s="6155"/>
      <c r="AD180" s="6155"/>
      <c r="AE180" s="6155"/>
      <c r="AF180" s="6155"/>
      <c r="AG180" s="6155"/>
      <c r="AH180" s="6155"/>
      <c r="AI180" s="6155"/>
      <c r="AJ180" s="6155"/>
      <c r="AK180" s="6155"/>
      <c r="AL180" s="6156"/>
      <c r="AM180" s="828"/>
      <c r="AN180" s="828"/>
    </row>
    <row r="181" spans="1:40" ht="16.2" customHeight="1" x14ac:dyDescent="0.3">
      <c r="B181" s="3628"/>
      <c r="C181" s="6149"/>
      <c r="D181" s="6154"/>
      <c r="E181" s="6155"/>
      <c r="F181" s="6155"/>
      <c r="G181" s="6155"/>
      <c r="H181" s="6155"/>
      <c r="I181" s="6155"/>
      <c r="J181" s="6155"/>
      <c r="K181" s="6155"/>
      <c r="L181" s="6155"/>
      <c r="M181" s="6155"/>
      <c r="N181" s="6155"/>
      <c r="O181" s="6155"/>
      <c r="P181" s="6155"/>
      <c r="Q181" s="6155"/>
      <c r="R181" s="6155"/>
      <c r="S181" s="6155"/>
      <c r="T181" s="6155"/>
      <c r="U181" s="6155"/>
      <c r="V181" s="6155"/>
      <c r="W181" s="6155"/>
      <c r="X181" s="6155"/>
      <c r="Y181" s="6155"/>
      <c r="Z181" s="6155"/>
      <c r="AA181" s="6155"/>
      <c r="AB181" s="6155"/>
      <c r="AC181" s="6155"/>
      <c r="AD181" s="6155"/>
      <c r="AE181" s="6155"/>
      <c r="AF181" s="6155"/>
      <c r="AG181" s="6155"/>
      <c r="AH181" s="6155"/>
      <c r="AI181" s="6155"/>
      <c r="AJ181" s="6155"/>
      <c r="AK181" s="6155"/>
      <c r="AL181" s="6156"/>
      <c r="AM181" s="828"/>
      <c r="AN181" s="828"/>
    </row>
    <row r="182" spans="1:40" ht="16.2" customHeight="1" x14ac:dyDescent="0.3">
      <c r="B182" s="3628"/>
      <c r="C182" s="6149"/>
      <c r="D182" s="6154"/>
      <c r="E182" s="6155"/>
      <c r="F182" s="6155"/>
      <c r="G182" s="6155"/>
      <c r="H182" s="6155"/>
      <c r="I182" s="6155"/>
      <c r="J182" s="6155"/>
      <c r="K182" s="6155"/>
      <c r="L182" s="6155"/>
      <c r="M182" s="6155"/>
      <c r="N182" s="6155"/>
      <c r="O182" s="6155"/>
      <c r="P182" s="6155"/>
      <c r="Q182" s="6155"/>
      <c r="R182" s="6155"/>
      <c r="S182" s="6155"/>
      <c r="T182" s="6155"/>
      <c r="U182" s="6155"/>
      <c r="V182" s="6155"/>
      <c r="W182" s="6155"/>
      <c r="X182" s="6155"/>
      <c r="Y182" s="6155"/>
      <c r="Z182" s="6155"/>
      <c r="AA182" s="6155"/>
      <c r="AB182" s="6155"/>
      <c r="AC182" s="6155"/>
      <c r="AD182" s="6155"/>
      <c r="AE182" s="6155"/>
      <c r="AF182" s="6155"/>
      <c r="AG182" s="6155"/>
      <c r="AH182" s="6155"/>
      <c r="AI182" s="6155"/>
      <c r="AJ182" s="6155"/>
      <c r="AK182" s="6155"/>
      <c r="AL182" s="6156"/>
      <c r="AM182" s="828"/>
      <c r="AN182" s="828"/>
    </row>
    <row r="183" spans="1:40" ht="16.2" customHeight="1" x14ac:dyDescent="0.3">
      <c r="B183" s="3628"/>
      <c r="C183" s="6149"/>
      <c r="D183" s="6154"/>
      <c r="E183" s="6155"/>
      <c r="F183" s="6155"/>
      <c r="G183" s="6155"/>
      <c r="H183" s="6155"/>
      <c r="I183" s="6155"/>
      <c r="J183" s="6155"/>
      <c r="K183" s="6155"/>
      <c r="L183" s="6155"/>
      <c r="M183" s="6155"/>
      <c r="N183" s="6155"/>
      <c r="O183" s="6155"/>
      <c r="P183" s="6155"/>
      <c r="Q183" s="6155"/>
      <c r="R183" s="6155"/>
      <c r="S183" s="6155"/>
      <c r="T183" s="6155"/>
      <c r="U183" s="6155"/>
      <c r="V183" s="6155"/>
      <c r="W183" s="6155"/>
      <c r="X183" s="6155"/>
      <c r="Y183" s="6155"/>
      <c r="Z183" s="6155"/>
      <c r="AA183" s="6155"/>
      <c r="AB183" s="6155"/>
      <c r="AC183" s="6155"/>
      <c r="AD183" s="6155"/>
      <c r="AE183" s="6155"/>
      <c r="AF183" s="6155"/>
      <c r="AG183" s="6155"/>
      <c r="AH183" s="6155"/>
      <c r="AI183" s="6155"/>
      <c r="AJ183" s="6155"/>
      <c r="AK183" s="6155"/>
      <c r="AL183" s="6156"/>
      <c r="AM183" s="828"/>
      <c r="AN183" s="828"/>
    </row>
    <row r="184" spans="1:40" ht="16.2" customHeight="1" x14ac:dyDescent="0.3">
      <c r="B184" s="3628"/>
      <c r="C184" s="6149"/>
      <c r="D184" s="6154"/>
      <c r="E184" s="6155"/>
      <c r="F184" s="6155"/>
      <c r="G184" s="6155"/>
      <c r="H184" s="6155"/>
      <c r="I184" s="6155"/>
      <c r="J184" s="6155"/>
      <c r="K184" s="6155"/>
      <c r="L184" s="6155"/>
      <c r="M184" s="6155"/>
      <c r="N184" s="6155"/>
      <c r="O184" s="6155"/>
      <c r="P184" s="6155"/>
      <c r="Q184" s="6155"/>
      <c r="R184" s="6155"/>
      <c r="S184" s="6155"/>
      <c r="T184" s="6155"/>
      <c r="U184" s="6155"/>
      <c r="V184" s="6155"/>
      <c r="W184" s="6155"/>
      <c r="X184" s="6155"/>
      <c r="Y184" s="6155"/>
      <c r="Z184" s="6155"/>
      <c r="AA184" s="6155"/>
      <c r="AB184" s="6155"/>
      <c r="AC184" s="6155"/>
      <c r="AD184" s="6155"/>
      <c r="AE184" s="6155"/>
      <c r="AF184" s="6155"/>
      <c r="AG184" s="6155"/>
      <c r="AH184" s="6155"/>
      <c r="AI184" s="6155"/>
      <c r="AJ184" s="6155"/>
      <c r="AK184" s="6155"/>
      <c r="AL184" s="6156"/>
      <c r="AM184" s="828"/>
      <c r="AN184" s="828"/>
    </row>
    <row r="185" spans="1:40" ht="16.2" customHeight="1" x14ac:dyDescent="0.3">
      <c r="B185" s="3628"/>
      <c r="C185" s="6149"/>
      <c r="D185" s="6154"/>
      <c r="E185" s="6155"/>
      <c r="F185" s="6155"/>
      <c r="G185" s="6155"/>
      <c r="H185" s="6155"/>
      <c r="I185" s="6155"/>
      <c r="J185" s="6155"/>
      <c r="K185" s="6155"/>
      <c r="L185" s="6155"/>
      <c r="M185" s="6155"/>
      <c r="N185" s="6155"/>
      <c r="O185" s="6155"/>
      <c r="P185" s="6155"/>
      <c r="Q185" s="6155"/>
      <c r="R185" s="6155"/>
      <c r="S185" s="6155"/>
      <c r="T185" s="6155"/>
      <c r="U185" s="6155"/>
      <c r="V185" s="6155"/>
      <c r="W185" s="6155"/>
      <c r="X185" s="6155"/>
      <c r="Y185" s="6155"/>
      <c r="Z185" s="6155"/>
      <c r="AA185" s="6155"/>
      <c r="AB185" s="6155"/>
      <c r="AC185" s="6155"/>
      <c r="AD185" s="6155"/>
      <c r="AE185" s="6155"/>
      <c r="AF185" s="6155"/>
      <c r="AG185" s="6155"/>
      <c r="AH185" s="6155"/>
      <c r="AI185" s="6155"/>
      <c r="AJ185" s="6155"/>
      <c r="AK185" s="6155"/>
      <c r="AL185" s="6156"/>
      <c r="AM185" s="828"/>
      <c r="AN185" s="828"/>
    </row>
    <row r="186" spans="1:40" ht="16.2" customHeight="1" x14ac:dyDescent="0.3">
      <c r="B186" s="3628"/>
      <c r="C186" s="6149"/>
      <c r="D186" s="6154"/>
      <c r="E186" s="6155"/>
      <c r="F186" s="6155"/>
      <c r="G186" s="6155"/>
      <c r="H186" s="6155"/>
      <c r="I186" s="6155"/>
      <c r="J186" s="6155"/>
      <c r="K186" s="6155"/>
      <c r="L186" s="6155"/>
      <c r="M186" s="6155"/>
      <c r="N186" s="6155"/>
      <c r="O186" s="6155"/>
      <c r="P186" s="6155"/>
      <c r="Q186" s="6155"/>
      <c r="R186" s="6155"/>
      <c r="S186" s="6155"/>
      <c r="T186" s="6155"/>
      <c r="U186" s="6155"/>
      <c r="V186" s="6155"/>
      <c r="W186" s="6155"/>
      <c r="X186" s="6155"/>
      <c r="Y186" s="6155"/>
      <c r="Z186" s="6155"/>
      <c r="AA186" s="6155"/>
      <c r="AB186" s="6155"/>
      <c r="AC186" s="6155"/>
      <c r="AD186" s="6155"/>
      <c r="AE186" s="6155"/>
      <c r="AF186" s="6155"/>
      <c r="AG186" s="6155"/>
      <c r="AH186" s="6155"/>
      <c r="AI186" s="6155"/>
      <c r="AJ186" s="6155"/>
      <c r="AK186" s="6155"/>
      <c r="AL186" s="6156"/>
      <c r="AM186" s="828"/>
      <c r="AN186" s="828"/>
    </row>
    <row r="187" spans="1:40" ht="16.2" customHeight="1" thickBot="1" x14ac:dyDescent="0.35">
      <c r="B187" s="3629"/>
      <c r="C187" s="6150"/>
      <c r="D187" s="6157"/>
      <c r="E187" s="6158"/>
      <c r="F187" s="6158"/>
      <c r="G187" s="6158"/>
      <c r="H187" s="6158"/>
      <c r="I187" s="6158"/>
      <c r="J187" s="6158"/>
      <c r="K187" s="6158"/>
      <c r="L187" s="6158"/>
      <c r="M187" s="6158"/>
      <c r="N187" s="6158"/>
      <c r="O187" s="6158"/>
      <c r="P187" s="6158"/>
      <c r="Q187" s="6158"/>
      <c r="R187" s="6158"/>
      <c r="S187" s="6158"/>
      <c r="T187" s="6158"/>
      <c r="U187" s="6158"/>
      <c r="V187" s="6158"/>
      <c r="W187" s="6158"/>
      <c r="X187" s="6158"/>
      <c r="Y187" s="6158"/>
      <c r="Z187" s="6158"/>
      <c r="AA187" s="6158"/>
      <c r="AB187" s="6158"/>
      <c r="AC187" s="6158"/>
      <c r="AD187" s="6158"/>
      <c r="AE187" s="6158"/>
      <c r="AF187" s="6158"/>
      <c r="AG187" s="6158"/>
      <c r="AH187" s="6158"/>
      <c r="AI187" s="6158"/>
      <c r="AJ187" s="6158"/>
      <c r="AK187" s="6158"/>
      <c r="AL187" s="6159"/>
      <c r="AM187" s="828"/>
      <c r="AN187" s="828"/>
    </row>
    <row r="188" spans="1:40" ht="16.2" customHeight="1" thickBot="1" x14ac:dyDescent="0.35">
      <c r="AM188" s="828"/>
      <c r="AN188" s="828"/>
    </row>
    <row r="189" spans="1:40" ht="16.2" customHeight="1" x14ac:dyDescent="0.4">
      <c r="B189" s="5754" t="s">
        <v>2523</v>
      </c>
      <c r="C189" s="5755"/>
      <c r="D189" s="5755"/>
      <c r="E189" s="5755"/>
      <c r="F189" s="5755"/>
      <c r="G189" s="5755"/>
      <c r="H189" s="5755"/>
      <c r="I189" s="5755"/>
      <c r="J189" s="5755"/>
      <c r="K189" s="5755"/>
      <c r="L189" s="5755"/>
      <c r="M189" s="5755"/>
      <c r="N189" s="5755"/>
      <c r="O189" s="5755"/>
      <c r="P189" s="5755"/>
      <c r="Q189" s="5755"/>
      <c r="R189" s="5755"/>
      <c r="S189" s="5755"/>
      <c r="T189" s="5755"/>
      <c r="U189" s="5755"/>
      <c r="V189" s="5755"/>
      <c r="W189" s="5755"/>
      <c r="X189" s="5755"/>
      <c r="Y189" s="5755"/>
      <c r="Z189" s="5755"/>
      <c r="AA189" s="5755"/>
      <c r="AB189" s="5755"/>
      <c r="AC189" s="5755"/>
      <c r="AD189" s="5755"/>
      <c r="AE189" s="5755"/>
      <c r="AF189" s="5755"/>
      <c r="AG189" s="5755"/>
      <c r="AH189" s="5755"/>
      <c r="AI189" s="5755"/>
      <c r="AJ189" s="5755"/>
      <c r="AK189" s="5755"/>
      <c r="AL189" s="5756"/>
      <c r="AM189" s="828"/>
      <c r="AN189" s="828"/>
    </row>
    <row r="190" spans="1:40" ht="16.2" customHeight="1" thickBot="1" x14ac:dyDescent="0.45">
      <c r="B190" s="898"/>
      <c r="C190" s="899"/>
      <c r="D190" s="899"/>
      <c r="E190" s="899"/>
      <c r="F190" s="899"/>
      <c r="G190" s="899"/>
      <c r="H190" s="899"/>
      <c r="I190" s="899"/>
      <c r="J190" s="899"/>
      <c r="K190" s="899"/>
      <c r="L190" s="899"/>
      <c r="M190" s="899"/>
      <c r="N190" s="899"/>
      <c r="O190" s="899"/>
      <c r="P190" s="899"/>
      <c r="Q190" s="899"/>
      <c r="R190" s="899"/>
      <c r="S190" s="899"/>
      <c r="T190" s="899"/>
      <c r="U190" s="899"/>
      <c r="V190" s="899"/>
      <c r="W190" s="899"/>
      <c r="X190" s="5703" t="s">
        <v>1586</v>
      </c>
      <c r="Y190" s="5704"/>
      <c r="Z190" s="5704"/>
      <c r="AA190" s="5703" t="s">
        <v>1586</v>
      </c>
      <c r="AB190" s="5704"/>
      <c r="AC190" s="5704"/>
      <c r="AD190" s="899"/>
      <c r="AE190" s="899"/>
      <c r="AF190" s="899"/>
      <c r="AG190" s="899"/>
      <c r="AH190" s="899"/>
      <c r="AI190" s="899"/>
      <c r="AJ190" s="899"/>
      <c r="AK190" s="899"/>
      <c r="AL190" s="900"/>
      <c r="AM190" s="828"/>
      <c r="AN190" s="828"/>
    </row>
    <row r="191" spans="1:40" ht="16.2" customHeight="1" x14ac:dyDescent="0.35">
      <c r="B191" s="5757" t="s">
        <v>1268</v>
      </c>
      <c r="C191" s="5757"/>
      <c r="D191" s="5757" t="s">
        <v>2345</v>
      </c>
      <c r="E191" s="5757"/>
      <c r="F191" s="5757"/>
      <c r="G191" s="5757"/>
      <c r="H191" s="5757"/>
      <c r="I191" s="5757"/>
      <c r="J191" s="5757"/>
      <c r="K191" s="5757"/>
      <c r="L191" s="5757"/>
      <c r="M191" s="5757"/>
      <c r="N191" s="5757" t="s">
        <v>2346</v>
      </c>
      <c r="O191" s="5757"/>
      <c r="P191" s="5757"/>
      <c r="Q191" s="5757"/>
      <c r="R191" s="5757"/>
      <c r="S191" s="5757"/>
      <c r="T191" s="5757"/>
      <c r="U191" s="5757"/>
      <c r="V191" s="5757"/>
      <c r="W191" s="5757"/>
      <c r="X191" s="5758" t="s">
        <v>2524</v>
      </c>
      <c r="Y191" s="5758"/>
      <c r="Z191" s="5758"/>
      <c r="AA191" s="5758" t="s">
        <v>2525</v>
      </c>
      <c r="AB191" s="5758"/>
      <c r="AC191" s="5758"/>
      <c r="AD191" s="5758"/>
      <c r="AE191" s="5758"/>
      <c r="AF191" s="5758"/>
      <c r="AG191" s="5758"/>
      <c r="AH191" s="5758"/>
      <c r="AI191" s="5758"/>
      <c r="AJ191" s="5758"/>
      <c r="AK191" s="5758"/>
      <c r="AL191" s="5758"/>
      <c r="AM191" s="828"/>
      <c r="AN191" s="828"/>
    </row>
    <row r="192" spans="1:40" ht="16.2" customHeight="1" x14ac:dyDescent="0.3">
      <c r="B192" s="5734">
        <v>1</v>
      </c>
      <c r="C192" s="5734"/>
      <c r="D192" s="5753" t="s">
        <v>2347</v>
      </c>
      <c r="E192" s="5753"/>
      <c r="F192" s="5753"/>
      <c r="G192" s="5753"/>
      <c r="H192" s="5753"/>
      <c r="I192" s="5753"/>
      <c r="J192" s="5753"/>
      <c r="K192" s="5753"/>
      <c r="L192" s="5753"/>
      <c r="M192" s="5753"/>
      <c r="N192" s="5752" t="s">
        <v>2543</v>
      </c>
      <c r="O192" s="5752"/>
      <c r="P192" s="5752"/>
      <c r="Q192" s="5752"/>
      <c r="R192" s="5752"/>
      <c r="S192" s="5752"/>
      <c r="T192" s="5752"/>
      <c r="U192" s="5752"/>
      <c r="V192" s="5752"/>
      <c r="W192" s="5752"/>
      <c r="X192" s="5726"/>
      <c r="Y192" s="5726"/>
      <c r="Z192" s="5726"/>
      <c r="AA192" s="5727" t="s">
        <v>2573</v>
      </c>
      <c r="AB192" s="5727"/>
      <c r="AC192" s="5727"/>
      <c r="AD192" s="5727"/>
      <c r="AE192" s="5727"/>
      <c r="AF192" s="5727"/>
      <c r="AG192" s="5727"/>
      <c r="AH192" s="5727"/>
      <c r="AI192" s="5727"/>
      <c r="AJ192" s="5727"/>
      <c r="AK192" s="5727"/>
      <c r="AL192" s="5727"/>
      <c r="AM192" s="828"/>
      <c r="AN192" s="828"/>
    </row>
    <row r="193" spans="2:51" ht="16.2" customHeight="1" x14ac:dyDescent="0.3">
      <c r="B193" s="5734"/>
      <c r="C193" s="5734"/>
      <c r="D193" s="5753"/>
      <c r="E193" s="5753"/>
      <c r="F193" s="5753"/>
      <c r="G193" s="5753"/>
      <c r="H193" s="5753"/>
      <c r="I193" s="5753"/>
      <c r="J193" s="5753"/>
      <c r="K193" s="5753"/>
      <c r="L193" s="5753"/>
      <c r="M193" s="5753"/>
      <c r="N193" s="5752"/>
      <c r="O193" s="5752"/>
      <c r="P193" s="5752"/>
      <c r="Q193" s="5752"/>
      <c r="R193" s="5752"/>
      <c r="S193" s="5752"/>
      <c r="T193" s="5752"/>
      <c r="U193" s="5752"/>
      <c r="V193" s="5752"/>
      <c r="W193" s="5752"/>
      <c r="X193" s="5726"/>
      <c r="Y193" s="5726"/>
      <c r="Z193" s="5726"/>
      <c r="AA193" s="5727"/>
      <c r="AB193" s="5727"/>
      <c r="AC193" s="5727"/>
      <c r="AD193" s="5727"/>
      <c r="AE193" s="5727"/>
      <c r="AF193" s="5727"/>
      <c r="AG193" s="5727"/>
      <c r="AH193" s="5727"/>
      <c r="AI193" s="5727"/>
      <c r="AJ193" s="5727"/>
      <c r="AK193" s="5727"/>
      <c r="AL193" s="5727"/>
      <c r="AM193" s="828"/>
      <c r="AN193" s="828"/>
    </row>
    <row r="194" spans="2:51" ht="16.2" customHeight="1" x14ac:dyDescent="0.3">
      <c r="B194" s="5734"/>
      <c r="C194" s="5734"/>
      <c r="D194" s="5753"/>
      <c r="E194" s="5753"/>
      <c r="F194" s="5753"/>
      <c r="G194" s="5753"/>
      <c r="H194" s="5753"/>
      <c r="I194" s="5753"/>
      <c r="J194" s="5753"/>
      <c r="K194" s="5753"/>
      <c r="L194" s="5753"/>
      <c r="M194" s="5753"/>
      <c r="N194" s="5752"/>
      <c r="O194" s="5752"/>
      <c r="P194" s="5752"/>
      <c r="Q194" s="5752"/>
      <c r="R194" s="5752"/>
      <c r="S194" s="5752"/>
      <c r="T194" s="5752"/>
      <c r="U194" s="5752"/>
      <c r="V194" s="5752"/>
      <c r="W194" s="5752"/>
      <c r="X194" s="5726"/>
      <c r="Y194" s="5726"/>
      <c r="Z194" s="5726"/>
      <c r="AA194" s="5727"/>
      <c r="AB194" s="5727"/>
      <c r="AC194" s="5727"/>
      <c r="AD194" s="5727"/>
      <c r="AE194" s="5727"/>
      <c r="AF194" s="5727"/>
      <c r="AG194" s="5727"/>
      <c r="AH194" s="5727"/>
      <c r="AI194" s="5727"/>
      <c r="AJ194" s="5727"/>
      <c r="AK194" s="5727"/>
      <c r="AL194" s="5727"/>
      <c r="AM194" s="828"/>
      <c r="AN194" s="828"/>
    </row>
    <row r="195" spans="2:51" ht="16.2" customHeight="1" x14ac:dyDescent="0.3">
      <c r="B195" s="5734">
        <v>2</v>
      </c>
      <c r="C195" s="5734"/>
      <c r="D195" s="5753" t="s">
        <v>2348</v>
      </c>
      <c r="E195" s="5753"/>
      <c r="F195" s="5753"/>
      <c r="G195" s="5753"/>
      <c r="H195" s="5753"/>
      <c r="I195" s="5753"/>
      <c r="J195" s="5753"/>
      <c r="K195" s="5753"/>
      <c r="L195" s="5753"/>
      <c r="M195" s="5753"/>
      <c r="N195" s="5752" t="s">
        <v>2542</v>
      </c>
      <c r="O195" s="5752"/>
      <c r="P195" s="5752"/>
      <c r="Q195" s="5752"/>
      <c r="R195" s="5752"/>
      <c r="S195" s="5752"/>
      <c r="T195" s="5752"/>
      <c r="U195" s="5752"/>
      <c r="V195" s="5752"/>
      <c r="W195" s="5752"/>
      <c r="X195" s="5726"/>
      <c r="Y195" s="5726"/>
      <c r="Z195" s="5726"/>
      <c r="AA195" s="5727" t="s">
        <v>2573</v>
      </c>
      <c r="AB195" s="5727"/>
      <c r="AC195" s="5727"/>
      <c r="AD195" s="5727"/>
      <c r="AE195" s="5727"/>
      <c r="AF195" s="5727"/>
      <c r="AG195" s="5727"/>
      <c r="AH195" s="5727"/>
      <c r="AI195" s="5727"/>
      <c r="AJ195" s="5727"/>
      <c r="AK195" s="5727"/>
      <c r="AL195" s="5727"/>
      <c r="AY195" s="897"/>
    </row>
    <row r="196" spans="2:51" ht="16.2" customHeight="1" x14ac:dyDescent="0.3">
      <c r="B196" s="5734"/>
      <c r="C196" s="5734"/>
      <c r="D196" s="5753"/>
      <c r="E196" s="5753"/>
      <c r="F196" s="5753"/>
      <c r="G196" s="5753"/>
      <c r="H196" s="5753"/>
      <c r="I196" s="5753"/>
      <c r="J196" s="5753"/>
      <c r="K196" s="5753"/>
      <c r="L196" s="5753"/>
      <c r="M196" s="5753"/>
      <c r="N196" s="5752"/>
      <c r="O196" s="5752"/>
      <c r="P196" s="5752"/>
      <c r="Q196" s="5752"/>
      <c r="R196" s="5752"/>
      <c r="S196" s="5752"/>
      <c r="T196" s="5752"/>
      <c r="U196" s="5752"/>
      <c r="V196" s="5752"/>
      <c r="W196" s="5752"/>
      <c r="X196" s="5726"/>
      <c r="Y196" s="5726"/>
      <c r="Z196" s="5726"/>
      <c r="AA196" s="5727"/>
      <c r="AB196" s="5727"/>
      <c r="AC196" s="5727"/>
      <c r="AD196" s="5727"/>
      <c r="AE196" s="5727"/>
      <c r="AF196" s="5727"/>
      <c r="AG196" s="5727"/>
      <c r="AH196" s="5727"/>
      <c r="AI196" s="5727"/>
      <c r="AJ196" s="5727"/>
      <c r="AK196" s="5727"/>
      <c r="AL196" s="5727"/>
      <c r="AY196" s="897"/>
    </row>
    <row r="197" spans="2:51" ht="16.2" customHeight="1" x14ac:dyDescent="0.3">
      <c r="B197" s="5734"/>
      <c r="C197" s="5734"/>
      <c r="D197" s="5753"/>
      <c r="E197" s="5753"/>
      <c r="F197" s="5753"/>
      <c r="G197" s="5753"/>
      <c r="H197" s="5753"/>
      <c r="I197" s="5753"/>
      <c r="J197" s="5753"/>
      <c r="K197" s="5753"/>
      <c r="L197" s="5753"/>
      <c r="M197" s="5753"/>
      <c r="N197" s="5752"/>
      <c r="O197" s="5752"/>
      <c r="P197" s="5752"/>
      <c r="Q197" s="5752"/>
      <c r="R197" s="5752"/>
      <c r="S197" s="5752"/>
      <c r="T197" s="5752"/>
      <c r="U197" s="5752"/>
      <c r="V197" s="5752"/>
      <c r="W197" s="5752"/>
      <c r="X197" s="5726"/>
      <c r="Y197" s="5726"/>
      <c r="Z197" s="5726"/>
      <c r="AA197" s="5727"/>
      <c r="AB197" s="5727"/>
      <c r="AC197" s="5727"/>
      <c r="AD197" s="5727"/>
      <c r="AE197" s="5727"/>
      <c r="AF197" s="5727"/>
      <c r="AG197" s="5727"/>
      <c r="AH197" s="5727"/>
      <c r="AI197" s="5727"/>
      <c r="AJ197" s="5727"/>
      <c r="AK197" s="5727"/>
      <c r="AL197" s="5727"/>
      <c r="AY197" s="897"/>
    </row>
    <row r="198" spans="2:51" ht="16.2" customHeight="1" x14ac:dyDescent="0.3">
      <c r="B198" s="5734">
        <v>3</v>
      </c>
      <c r="C198" s="5734"/>
      <c r="D198" s="5753" t="s">
        <v>2566</v>
      </c>
      <c r="E198" s="5753"/>
      <c r="F198" s="5753"/>
      <c r="G198" s="5753"/>
      <c r="H198" s="5753"/>
      <c r="I198" s="5753"/>
      <c r="J198" s="5753"/>
      <c r="K198" s="5753"/>
      <c r="L198" s="5753"/>
      <c r="M198" s="5753"/>
      <c r="N198" s="5752" t="s">
        <v>2541</v>
      </c>
      <c r="O198" s="5752"/>
      <c r="P198" s="5752"/>
      <c r="Q198" s="5752"/>
      <c r="R198" s="5752"/>
      <c r="S198" s="5752"/>
      <c r="T198" s="5752"/>
      <c r="U198" s="5752"/>
      <c r="V198" s="5752"/>
      <c r="W198" s="5752"/>
      <c r="X198" s="5726"/>
      <c r="Y198" s="5726"/>
      <c r="Z198" s="5726"/>
      <c r="AA198" s="5727" t="s">
        <v>2573</v>
      </c>
      <c r="AB198" s="5727"/>
      <c r="AC198" s="5727"/>
      <c r="AD198" s="5727"/>
      <c r="AE198" s="5727"/>
      <c r="AF198" s="5727"/>
      <c r="AG198" s="5727"/>
      <c r="AH198" s="5727"/>
      <c r="AI198" s="5727"/>
      <c r="AJ198" s="5727"/>
      <c r="AK198" s="5727"/>
      <c r="AL198" s="5727"/>
      <c r="AY198" s="897"/>
    </row>
    <row r="199" spans="2:51" ht="16.2" customHeight="1" x14ac:dyDescent="0.3">
      <c r="B199" s="5734"/>
      <c r="C199" s="5734"/>
      <c r="D199" s="5753"/>
      <c r="E199" s="5753"/>
      <c r="F199" s="5753"/>
      <c r="G199" s="5753"/>
      <c r="H199" s="5753"/>
      <c r="I199" s="5753"/>
      <c r="J199" s="5753"/>
      <c r="K199" s="5753"/>
      <c r="L199" s="5753"/>
      <c r="M199" s="5753"/>
      <c r="N199" s="5752"/>
      <c r="O199" s="5752"/>
      <c r="P199" s="5752"/>
      <c r="Q199" s="5752"/>
      <c r="R199" s="5752"/>
      <c r="S199" s="5752"/>
      <c r="T199" s="5752"/>
      <c r="U199" s="5752"/>
      <c r="V199" s="5752"/>
      <c r="W199" s="5752"/>
      <c r="X199" s="5726"/>
      <c r="Y199" s="5726"/>
      <c r="Z199" s="5726"/>
      <c r="AA199" s="5727"/>
      <c r="AB199" s="5727"/>
      <c r="AC199" s="5727"/>
      <c r="AD199" s="5727"/>
      <c r="AE199" s="5727"/>
      <c r="AF199" s="5727"/>
      <c r="AG199" s="5727"/>
      <c r="AH199" s="5727"/>
      <c r="AI199" s="5727"/>
      <c r="AJ199" s="5727"/>
      <c r="AK199" s="5727"/>
      <c r="AL199" s="5727"/>
      <c r="AY199" s="897"/>
    </row>
    <row r="200" spans="2:51" ht="16.2" customHeight="1" x14ac:dyDescent="0.3">
      <c r="B200" s="5734"/>
      <c r="C200" s="5734"/>
      <c r="D200" s="5753"/>
      <c r="E200" s="5753"/>
      <c r="F200" s="5753"/>
      <c r="G200" s="5753"/>
      <c r="H200" s="5753"/>
      <c r="I200" s="5753"/>
      <c r="J200" s="5753"/>
      <c r="K200" s="5753"/>
      <c r="L200" s="5753"/>
      <c r="M200" s="5753"/>
      <c r="N200" s="5752"/>
      <c r="O200" s="5752"/>
      <c r="P200" s="5752"/>
      <c r="Q200" s="5752"/>
      <c r="R200" s="5752"/>
      <c r="S200" s="5752"/>
      <c r="T200" s="5752"/>
      <c r="U200" s="5752"/>
      <c r="V200" s="5752"/>
      <c r="W200" s="5752"/>
      <c r="X200" s="5726"/>
      <c r="Y200" s="5726"/>
      <c r="Z200" s="5726"/>
      <c r="AA200" s="5727"/>
      <c r="AB200" s="5727"/>
      <c r="AC200" s="5727"/>
      <c r="AD200" s="5727"/>
      <c r="AE200" s="5727"/>
      <c r="AF200" s="5727"/>
      <c r="AG200" s="5727"/>
      <c r="AH200" s="5727"/>
      <c r="AI200" s="5727"/>
      <c r="AJ200" s="5727"/>
      <c r="AK200" s="5727"/>
      <c r="AL200" s="5727"/>
      <c r="AY200" s="897"/>
    </row>
    <row r="201" spans="2:51" ht="16.2" customHeight="1" x14ac:dyDescent="0.3">
      <c r="B201" s="5734"/>
      <c r="C201" s="5734"/>
      <c r="D201" s="5753"/>
      <c r="E201" s="5753"/>
      <c r="F201" s="5753"/>
      <c r="G201" s="5753"/>
      <c r="H201" s="5753"/>
      <c r="I201" s="5753"/>
      <c r="J201" s="5753"/>
      <c r="K201" s="5753"/>
      <c r="L201" s="5753"/>
      <c r="M201" s="5753"/>
      <c r="N201" s="5752"/>
      <c r="O201" s="5752"/>
      <c r="P201" s="5752"/>
      <c r="Q201" s="5752"/>
      <c r="R201" s="5752"/>
      <c r="S201" s="5752"/>
      <c r="T201" s="5752"/>
      <c r="U201" s="5752"/>
      <c r="V201" s="5752"/>
      <c r="W201" s="5752"/>
      <c r="X201" s="5726"/>
      <c r="Y201" s="5726"/>
      <c r="Z201" s="5726"/>
      <c r="AA201" s="5727"/>
      <c r="AB201" s="5727"/>
      <c r="AC201" s="5727"/>
      <c r="AD201" s="5727"/>
      <c r="AE201" s="5727"/>
      <c r="AF201" s="5727"/>
      <c r="AG201" s="5727"/>
      <c r="AH201" s="5727"/>
      <c r="AI201" s="5727"/>
      <c r="AJ201" s="5727"/>
      <c r="AK201" s="5727"/>
      <c r="AL201" s="5727"/>
      <c r="AY201" s="897"/>
    </row>
    <row r="202" spans="2:51" ht="16.2" customHeight="1" x14ac:dyDescent="0.3">
      <c r="B202" s="5734"/>
      <c r="C202" s="5734"/>
      <c r="D202" s="5753"/>
      <c r="E202" s="5753"/>
      <c r="F202" s="5753"/>
      <c r="G202" s="5753"/>
      <c r="H202" s="5753"/>
      <c r="I202" s="5753"/>
      <c r="J202" s="5753"/>
      <c r="K202" s="5753"/>
      <c r="L202" s="5753"/>
      <c r="M202" s="5753"/>
      <c r="N202" s="5752"/>
      <c r="O202" s="5752"/>
      <c r="P202" s="5752"/>
      <c r="Q202" s="5752"/>
      <c r="R202" s="5752"/>
      <c r="S202" s="5752"/>
      <c r="T202" s="5752"/>
      <c r="U202" s="5752"/>
      <c r="V202" s="5752"/>
      <c r="W202" s="5752"/>
      <c r="X202" s="5726"/>
      <c r="Y202" s="5726"/>
      <c r="Z202" s="5726"/>
      <c r="AA202" s="5727"/>
      <c r="AB202" s="5727"/>
      <c r="AC202" s="5727"/>
      <c r="AD202" s="5727"/>
      <c r="AE202" s="5727"/>
      <c r="AF202" s="5727"/>
      <c r="AG202" s="5727"/>
      <c r="AH202" s="5727"/>
      <c r="AI202" s="5727"/>
      <c r="AJ202" s="5727"/>
      <c r="AK202" s="5727"/>
      <c r="AL202" s="5727"/>
      <c r="AY202" s="897"/>
    </row>
    <row r="203" spans="2:51" ht="16.2" customHeight="1" x14ac:dyDescent="0.3">
      <c r="B203" s="5734"/>
      <c r="C203" s="5734"/>
      <c r="D203" s="5753"/>
      <c r="E203" s="5753"/>
      <c r="F203" s="5753"/>
      <c r="G203" s="5753"/>
      <c r="H203" s="5753"/>
      <c r="I203" s="5753"/>
      <c r="J203" s="5753"/>
      <c r="K203" s="5753"/>
      <c r="L203" s="5753"/>
      <c r="M203" s="5753"/>
      <c r="N203" s="5752"/>
      <c r="O203" s="5752"/>
      <c r="P203" s="5752"/>
      <c r="Q203" s="5752"/>
      <c r="R203" s="5752"/>
      <c r="S203" s="5752"/>
      <c r="T203" s="5752"/>
      <c r="U203" s="5752"/>
      <c r="V203" s="5752"/>
      <c r="W203" s="5752"/>
      <c r="X203" s="5726"/>
      <c r="Y203" s="5726"/>
      <c r="Z203" s="5726"/>
      <c r="AA203" s="5727"/>
      <c r="AB203" s="5727"/>
      <c r="AC203" s="5727"/>
      <c r="AD203" s="5727"/>
      <c r="AE203" s="5727"/>
      <c r="AF203" s="5727"/>
      <c r="AG203" s="5727"/>
      <c r="AH203" s="5727"/>
      <c r="AI203" s="5727"/>
      <c r="AJ203" s="5727"/>
      <c r="AK203" s="5727"/>
      <c r="AL203" s="5727"/>
      <c r="AY203" s="897"/>
    </row>
    <row r="204" spans="2:51" ht="16.2" customHeight="1" x14ac:dyDescent="0.3">
      <c r="B204" s="5734">
        <v>4</v>
      </c>
      <c r="C204" s="5734"/>
      <c r="D204" s="5753" t="s">
        <v>2527</v>
      </c>
      <c r="E204" s="5753"/>
      <c r="F204" s="5753"/>
      <c r="G204" s="5753"/>
      <c r="H204" s="5753"/>
      <c r="I204" s="5753"/>
      <c r="J204" s="5753"/>
      <c r="K204" s="5753"/>
      <c r="L204" s="5753"/>
      <c r="M204" s="5753"/>
      <c r="N204" s="5752" t="s">
        <v>2562</v>
      </c>
      <c r="O204" s="5752"/>
      <c r="P204" s="5752"/>
      <c r="Q204" s="5752"/>
      <c r="R204" s="5752"/>
      <c r="S204" s="5752"/>
      <c r="T204" s="5752"/>
      <c r="U204" s="5752"/>
      <c r="V204" s="5752"/>
      <c r="W204" s="5752"/>
      <c r="X204" s="5726"/>
      <c r="Y204" s="5726"/>
      <c r="Z204" s="5726"/>
      <c r="AA204" s="5701" t="s">
        <v>2494</v>
      </c>
      <c r="AB204" s="5701"/>
      <c r="AC204" s="5701"/>
      <c r="AD204" s="5701"/>
      <c r="AE204" s="5701"/>
      <c r="AF204" s="5701"/>
      <c r="AG204" s="5701"/>
      <c r="AH204" s="5701"/>
      <c r="AI204" s="5701"/>
      <c r="AJ204" s="5701"/>
      <c r="AK204" s="5701"/>
      <c r="AL204" s="5701"/>
    </row>
    <row r="205" spans="2:51" ht="16.2" customHeight="1" x14ac:dyDescent="0.3">
      <c r="B205" s="5734"/>
      <c r="C205" s="5734"/>
      <c r="D205" s="5753"/>
      <c r="E205" s="5753"/>
      <c r="F205" s="5753"/>
      <c r="G205" s="5753"/>
      <c r="H205" s="5753"/>
      <c r="I205" s="5753"/>
      <c r="J205" s="5753"/>
      <c r="K205" s="5753"/>
      <c r="L205" s="5753"/>
      <c r="M205" s="5753"/>
      <c r="N205" s="5752"/>
      <c r="O205" s="5752"/>
      <c r="P205" s="5752"/>
      <c r="Q205" s="5752"/>
      <c r="R205" s="5752"/>
      <c r="S205" s="5752"/>
      <c r="T205" s="5752"/>
      <c r="U205" s="5752"/>
      <c r="V205" s="5752"/>
      <c r="W205" s="5752"/>
      <c r="X205" s="5726"/>
      <c r="Y205" s="5726"/>
      <c r="Z205" s="5726"/>
      <c r="AA205" s="5702"/>
      <c r="AB205" s="5702"/>
      <c r="AC205" s="5702"/>
      <c r="AD205" s="5702"/>
      <c r="AE205" s="5702"/>
      <c r="AF205" s="5702"/>
      <c r="AG205" s="5702"/>
      <c r="AH205" s="5702"/>
      <c r="AI205" s="5702"/>
      <c r="AJ205" s="5702"/>
      <c r="AK205" s="5702"/>
      <c r="AL205" s="5702"/>
    </row>
    <row r="206" spans="2:51" ht="16.2" customHeight="1" x14ac:dyDescent="0.3">
      <c r="B206" s="5734"/>
      <c r="C206" s="5734"/>
      <c r="D206" s="5753"/>
      <c r="E206" s="5753"/>
      <c r="F206" s="5753"/>
      <c r="G206" s="5753"/>
      <c r="H206" s="5753"/>
      <c r="I206" s="5753"/>
      <c r="J206" s="5753"/>
      <c r="K206" s="5753"/>
      <c r="L206" s="5753"/>
      <c r="M206" s="5753"/>
      <c r="N206" s="5752"/>
      <c r="O206" s="5752"/>
      <c r="P206" s="5752"/>
      <c r="Q206" s="5752"/>
      <c r="R206" s="5752"/>
      <c r="S206" s="5752"/>
      <c r="T206" s="5752"/>
      <c r="U206" s="5752"/>
      <c r="V206" s="5752"/>
      <c r="W206" s="5752"/>
      <c r="X206" s="5726"/>
      <c r="Y206" s="5726"/>
      <c r="Z206" s="5726"/>
      <c r="AA206" s="5702"/>
      <c r="AB206" s="5702"/>
      <c r="AC206" s="5702"/>
      <c r="AD206" s="5702"/>
      <c r="AE206" s="5702"/>
      <c r="AF206" s="5702"/>
      <c r="AG206" s="5702"/>
      <c r="AH206" s="5702"/>
      <c r="AI206" s="5702"/>
      <c r="AJ206" s="5702"/>
      <c r="AK206" s="5702"/>
      <c r="AL206" s="5702"/>
    </row>
    <row r="207" spans="2:51" ht="16.2" customHeight="1" x14ac:dyDescent="0.3">
      <c r="B207" s="5734">
        <v>5</v>
      </c>
      <c r="C207" s="5734"/>
      <c r="D207" s="5753" t="s">
        <v>2565</v>
      </c>
      <c r="E207" s="5753"/>
      <c r="F207" s="5753"/>
      <c r="G207" s="5753"/>
      <c r="H207" s="5753"/>
      <c r="I207" s="5753"/>
      <c r="J207" s="5753"/>
      <c r="K207" s="5753"/>
      <c r="L207" s="5753"/>
      <c r="M207" s="5753"/>
      <c r="N207" s="5752" t="s">
        <v>2540</v>
      </c>
      <c r="O207" s="5752"/>
      <c r="P207" s="5752"/>
      <c r="Q207" s="5752"/>
      <c r="R207" s="5752"/>
      <c r="S207" s="5752"/>
      <c r="T207" s="5752"/>
      <c r="U207" s="5752"/>
      <c r="V207" s="5752"/>
      <c r="W207" s="5752"/>
      <c r="X207" s="5726"/>
      <c r="Y207" s="5726"/>
      <c r="Z207" s="5726"/>
      <c r="AA207" s="5752" t="s">
        <v>2526</v>
      </c>
      <c r="AB207" s="5752"/>
      <c r="AC207" s="5752"/>
      <c r="AD207" s="5752"/>
      <c r="AE207" s="5752"/>
      <c r="AF207" s="5752"/>
      <c r="AG207" s="5752"/>
      <c r="AH207" s="5752"/>
      <c r="AI207" s="5752"/>
      <c r="AJ207" s="5752"/>
      <c r="AK207" s="5752"/>
      <c r="AL207" s="5752"/>
      <c r="AY207" s="897"/>
    </row>
    <row r="208" spans="2:51" ht="16.2" customHeight="1" x14ac:dyDescent="0.3">
      <c r="B208" s="5734"/>
      <c r="C208" s="5734"/>
      <c r="D208" s="5753"/>
      <c r="E208" s="5753"/>
      <c r="F208" s="5753"/>
      <c r="G208" s="5753"/>
      <c r="H208" s="5753"/>
      <c r="I208" s="5753"/>
      <c r="J208" s="5753"/>
      <c r="K208" s="5753"/>
      <c r="L208" s="5753"/>
      <c r="M208" s="5753"/>
      <c r="N208" s="5752"/>
      <c r="O208" s="5752"/>
      <c r="P208" s="5752"/>
      <c r="Q208" s="5752"/>
      <c r="R208" s="5752"/>
      <c r="S208" s="5752"/>
      <c r="T208" s="5752"/>
      <c r="U208" s="5752"/>
      <c r="V208" s="5752"/>
      <c r="W208" s="5752"/>
      <c r="X208" s="5726"/>
      <c r="Y208" s="5726"/>
      <c r="Z208" s="5726"/>
      <c r="AA208" s="5752"/>
      <c r="AB208" s="5752"/>
      <c r="AC208" s="5752"/>
      <c r="AD208" s="5752"/>
      <c r="AE208" s="5752"/>
      <c r="AF208" s="5752"/>
      <c r="AG208" s="5752"/>
      <c r="AH208" s="5752"/>
      <c r="AI208" s="5752"/>
      <c r="AJ208" s="5752"/>
      <c r="AK208" s="5752"/>
      <c r="AL208" s="5752"/>
      <c r="AY208" s="897"/>
    </row>
    <row r="209" spans="2:52" ht="16.2" customHeight="1" x14ac:dyDescent="0.3">
      <c r="B209" s="5734"/>
      <c r="C209" s="5734"/>
      <c r="D209" s="5753"/>
      <c r="E209" s="5753"/>
      <c r="F209" s="5753"/>
      <c r="G209" s="5753"/>
      <c r="H209" s="5753"/>
      <c r="I209" s="5753"/>
      <c r="J209" s="5753"/>
      <c r="K209" s="5753"/>
      <c r="L209" s="5753"/>
      <c r="M209" s="5753"/>
      <c r="N209" s="5752"/>
      <c r="O209" s="5752"/>
      <c r="P209" s="5752"/>
      <c r="Q209" s="5752"/>
      <c r="R209" s="5752"/>
      <c r="S209" s="5752"/>
      <c r="T209" s="5752"/>
      <c r="U209" s="5752"/>
      <c r="V209" s="5752"/>
      <c r="W209" s="5752"/>
      <c r="X209" s="5726"/>
      <c r="Y209" s="5726"/>
      <c r="Z209" s="5726"/>
      <c r="AA209" s="5752"/>
      <c r="AB209" s="5752"/>
      <c r="AC209" s="5752"/>
      <c r="AD209" s="5752"/>
      <c r="AE209" s="5752"/>
      <c r="AF209" s="5752"/>
      <c r="AG209" s="5752"/>
      <c r="AH209" s="5752"/>
      <c r="AI209" s="5752"/>
      <c r="AJ209" s="5752"/>
      <c r="AK209" s="5752"/>
      <c r="AL209" s="5752"/>
      <c r="AY209" s="897"/>
    </row>
    <row r="210" spans="2:52" ht="16.2" customHeight="1" x14ac:dyDescent="0.3">
      <c r="B210" s="5734"/>
      <c r="C210" s="5734"/>
      <c r="D210" s="5753"/>
      <c r="E210" s="5753"/>
      <c r="F210" s="5753"/>
      <c r="G210" s="5753"/>
      <c r="H210" s="5753"/>
      <c r="I210" s="5753"/>
      <c r="J210" s="5753"/>
      <c r="K210" s="5753"/>
      <c r="L210" s="5753"/>
      <c r="M210" s="5753"/>
      <c r="N210" s="5752"/>
      <c r="O210" s="5752"/>
      <c r="P210" s="5752"/>
      <c r="Q210" s="5752"/>
      <c r="R210" s="5752"/>
      <c r="S210" s="5752"/>
      <c r="T210" s="5752"/>
      <c r="U210" s="5752"/>
      <c r="V210" s="5752"/>
      <c r="W210" s="5752"/>
      <c r="X210" s="5726"/>
      <c r="Y210" s="5726"/>
      <c r="Z210" s="5726"/>
      <c r="AA210" s="5752"/>
      <c r="AB210" s="5752"/>
      <c r="AC210" s="5752"/>
      <c r="AD210" s="5752"/>
      <c r="AE210" s="5752"/>
      <c r="AF210" s="5752"/>
      <c r="AG210" s="5752"/>
      <c r="AH210" s="5752"/>
      <c r="AI210" s="5752"/>
      <c r="AJ210" s="5752"/>
      <c r="AK210" s="5752"/>
      <c r="AL210" s="5752"/>
      <c r="AY210" s="897"/>
    </row>
    <row r="211" spans="2:52" ht="16.2" customHeight="1" x14ac:dyDescent="0.3">
      <c r="B211" s="5734"/>
      <c r="C211" s="5734"/>
      <c r="D211" s="5753"/>
      <c r="E211" s="5753"/>
      <c r="F211" s="5753"/>
      <c r="G211" s="5753"/>
      <c r="H211" s="5753"/>
      <c r="I211" s="5753"/>
      <c r="J211" s="5753"/>
      <c r="K211" s="5753"/>
      <c r="L211" s="5753"/>
      <c r="M211" s="5753"/>
      <c r="N211" s="5752"/>
      <c r="O211" s="5752"/>
      <c r="P211" s="5752"/>
      <c r="Q211" s="5752"/>
      <c r="R211" s="5752"/>
      <c r="S211" s="5752"/>
      <c r="T211" s="5752"/>
      <c r="U211" s="5752"/>
      <c r="V211" s="5752"/>
      <c r="W211" s="5752"/>
      <c r="X211" s="5726"/>
      <c r="Y211" s="5726"/>
      <c r="Z211" s="5726"/>
      <c r="AA211" s="5752"/>
      <c r="AB211" s="5752"/>
      <c r="AC211" s="5752"/>
      <c r="AD211" s="5752"/>
      <c r="AE211" s="5752"/>
      <c r="AF211" s="5752"/>
      <c r="AG211" s="5752"/>
      <c r="AH211" s="5752"/>
      <c r="AI211" s="5752"/>
      <c r="AJ211" s="5752"/>
      <c r="AK211" s="5752"/>
      <c r="AL211" s="5752"/>
      <c r="AY211" s="897"/>
    </row>
    <row r="212" spans="2:52" ht="16.2" customHeight="1" x14ac:dyDescent="0.3">
      <c r="B212" s="5734">
        <v>6</v>
      </c>
      <c r="C212" s="5734"/>
      <c r="D212" s="5753" t="s">
        <v>2349</v>
      </c>
      <c r="E212" s="5753"/>
      <c r="F212" s="5753"/>
      <c r="G212" s="5753"/>
      <c r="H212" s="5753"/>
      <c r="I212" s="5753"/>
      <c r="J212" s="5753"/>
      <c r="K212" s="5753"/>
      <c r="L212" s="5753"/>
      <c r="M212" s="5753"/>
      <c r="N212" s="5752" t="s">
        <v>2539</v>
      </c>
      <c r="O212" s="5752"/>
      <c r="P212" s="5752"/>
      <c r="Q212" s="5752"/>
      <c r="R212" s="5752"/>
      <c r="S212" s="5752"/>
      <c r="T212" s="5752"/>
      <c r="U212" s="5752"/>
      <c r="V212" s="5752"/>
      <c r="W212" s="5752"/>
      <c r="X212" s="5726"/>
      <c r="Y212" s="5726"/>
      <c r="Z212" s="5726"/>
      <c r="AA212" s="5727" t="s">
        <v>2573</v>
      </c>
      <c r="AB212" s="5727"/>
      <c r="AC212" s="5727"/>
      <c r="AD212" s="5727"/>
      <c r="AE212" s="5727"/>
      <c r="AF212" s="5727"/>
      <c r="AG212" s="5727"/>
      <c r="AH212" s="5727"/>
      <c r="AI212" s="5727"/>
      <c r="AJ212" s="5727"/>
      <c r="AK212" s="5727"/>
      <c r="AL212" s="5727"/>
      <c r="AY212" s="897"/>
    </row>
    <row r="213" spans="2:52" ht="16.2" customHeight="1" x14ac:dyDescent="0.3">
      <c r="B213" s="5734"/>
      <c r="C213" s="5734"/>
      <c r="D213" s="5753"/>
      <c r="E213" s="5753"/>
      <c r="F213" s="5753"/>
      <c r="G213" s="5753"/>
      <c r="H213" s="5753"/>
      <c r="I213" s="5753"/>
      <c r="J213" s="5753"/>
      <c r="K213" s="5753"/>
      <c r="L213" s="5753"/>
      <c r="M213" s="5753"/>
      <c r="N213" s="5752"/>
      <c r="O213" s="5752"/>
      <c r="P213" s="5752"/>
      <c r="Q213" s="5752"/>
      <c r="R213" s="5752"/>
      <c r="S213" s="5752"/>
      <c r="T213" s="5752"/>
      <c r="U213" s="5752"/>
      <c r="V213" s="5752"/>
      <c r="W213" s="5752"/>
      <c r="X213" s="5726"/>
      <c r="Y213" s="5726"/>
      <c r="Z213" s="5726"/>
      <c r="AA213" s="5727"/>
      <c r="AB213" s="5727"/>
      <c r="AC213" s="5727"/>
      <c r="AD213" s="5727"/>
      <c r="AE213" s="5727"/>
      <c r="AF213" s="5727"/>
      <c r="AG213" s="5727"/>
      <c r="AH213" s="5727"/>
      <c r="AI213" s="5727"/>
      <c r="AJ213" s="5727"/>
      <c r="AK213" s="5727"/>
      <c r="AL213" s="5727"/>
    </row>
    <row r="214" spans="2:52" ht="16.2" customHeight="1" x14ac:dyDescent="0.3">
      <c r="B214" s="5734"/>
      <c r="C214" s="5734"/>
      <c r="D214" s="5753"/>
      <c r="E214" s="5753"/>
      <c r="F214" s="5753"/>
      <c r="G214" s="5753"/>
      <c r="H214" s="5753"/>
      <c r="I214" s="5753"/>
      <c r="J214" s="5753"/>
      <c r="K214" s="5753"/>
      <c r="L214" s="5753"/>
      <c r="M214" s="5753"/>
      <c r="N214" s="5752"/>
      <c r="O214" s="5752"/>
      <c r="P214" s="5752"/>
      <c r="Q214" s="5752"/>
      <c r="R214" s="5752"/>
      <c r="S214" s="5752"/>
      <c r="T214" s="5752"/>
      <c r="U214" s="5752"/>
      <c r="V214" s="5752"/>
      <c r="W214" s="5752"/>
      <c r="X214" s="5726"/>
      <c r="Y214" s="5726"/>
      <c r="Z214" s="5726"/>
      <c r="AA214" s="5727"/>
      <c r="AB214" s="5727"/>
      <c r="AC214" s="5727"/>
      <c r="AD214" s="5727"/>
      <c r="AE214" s="5727"/>
      <c r="AF214" s="5727"/>
      <c r="AG214" s="5727"/>
      <c r="AH214" s="5727"/>
      <c r="AI214" s="5727"/>
      <c r="AJ214" s="5727"/>
      <c r="AK214" s="5727"/>
      <c r="AL214" s="5727"/>
    </row>
    <row r="215" spans="2:52" ht="16.2" customHeight="1" x14ac:dyDescent="0.3">
      <c r="B215" s="5734">
        <v>7</v>
      </c>
      <c r="C215" s="5734"/>
      <c r="D215" s="5753" t="s">
        <v>2495</v>
      </c>
      <c r="E215" s="5753"/>
      <c r="F215" s="5753"/>
      <c r="G215" s="5753"/>
      <c r="H215" s="5753"/>
      <c r="I215" s="5753"/>
      <c r="J215" s="5753"/>
      <c r="K215" s="5753"/>
      <c r="L215" s="5753"/>
      <c r="M215" s="5753"/>
      <c r="N215" s="5752" t="s">
        <v>2538</v>
      </c>
      <c r="O215" s="5752"/>
      <c r="P215" s="5752"/>
      <c r="Q215" s="5752"/>
      <c r="R215" s="5752"/>
      <c r="S215" s="5752"/>
      <c r="T215" s="5752"/>
      <c r="U215" s="5752"/>
      <c r="V215" s="5752"/>
      <c r="W215" s="5752"/>
      <c r="X215" s="5726"/>
      <c r="Y215" s="5726"/>
      <c r="Z215" s="5726"/>
      <c r="AA215" s="5727" t="s">
        <v>2573</v>
      </c>
      <c r="AB215" s="5727"/>
      <c r="AC215" s="5727"/>
      <c r="AD215" s="5727"/>
      <c r="AE215" s="5727"/>
      <c r="AF215" s="5727"/>
      <c r="AG215" s="5727"/>
      <c r="AH215" s="5727"/>
      <c r="AI215" s="5727"/>
      <c r="AJ215" s="5727"/>
      <c r="AK215" s="5727"/>
      <c r="AL215" s="5727"/>
      <c r="AY215" s="897"/>
    </row>
    <row r="216" spans="2:52" ht="16.2" customHeight="1" x14ac:dyDescent="0.3">
      <c r="B216" s="5734"/>
      <c r="C216" s="5734"/>
      <c r="D216" s="5753"/>
      <c r="E216" s="5753"/>
      <c r="F216" s="5753"/>
      <c r="G216" s="5753"/>
      <c r="H216" s="5753"/>
      <c r="I216" s="5753"/>
      <c r="J216" s="5753"/>
      <c r="K216" s="5753"/>
      <c r="L216" s="5753"/>
      <c r="M216" s="5753"/>
      <c r="N216" s="5752"/>
      <c r="O216" s="5752"/>
      <c r="P216" s="5752"/>
      <c r="Q216" s="5752"/>
      <c r="R216" s="5752"/>
      <c r="S216" s="5752"/>
      <c r="T216" s="5752"/>
      <c r="U216" s="5752"/>
      <c r="V216" s="5752"/>
      <c r="W216" s="5752"/>
      <c r="X216" s="5726"/>
      <c r="Y216" s="5726"/>
      <c r="Z216" s="5726"/>
      <c r="AA216" s="5727"/>
      <c r="AB216" s="5727"/>
      <c r="AC216" s="5727"/>
      <c r="AD216" s="5727"/>
      <c r="AE216" s="5727"/>
      <c r="AF216" s="5727"/>
      <c r="AG216" s="5727"/>
      <c r="AH216" s="5727"/>
      <c r="AI216" s="5727"/>
      <c r="AJ216" s="5727"/>
      <c r="AK216" s="5727"/>
      <c r="AL216" s="5727"/>
      <c r="AY216" s="897"/>
      <c r="AZ216" s="897"/>
    </row>
    <row r="217" spans="2:52" ht="16.2" customHeight="1" x14ac:dyDescent="0.3">
      <c r="B217" s="5734"/>
      <c r="C217" s="5734"/>
      <c r="D217" s="5753"/>
      <c r="E217" s="5753"/>
      <c r="F217" s="5753"/>
      <c r="G217" s="5753"/>
      <c r="H217" s="5753"/>
      <c r="I217" s="5753"/>
      <c r="J217" s="5753"/>
      <c r="K217" s="5753"/>
      <c r="L217" s="5753"/>
      <c r="M217" s="5753"/>
      <c r="N217" s="5752"/>
      <c r="O217" s="5752"/>
      <c r="P217" s="5752"/>
      <c r="Q217" s="5752"/>
      <c r="R217" s="5752"/>
      <c r="S217" s="5752"/>
      <c r="T217" s="5752"/>
      <c r="U217" s="5752"/>
      <c r="V217" s="5752"/>
      <c r="W217" s="5752"/>
      <c r="X217" s="5726"/>
      <c r="Y217" s="5726"/>
      <c r="Z217" s="5726"/>
      <c r="AA217" s="5727"/>
      <c r="AB217" s="5727"/>
      <c r="AC217" s="5727"/>
      <c r="AD217" s="5727"/>
      <c r="AE217" s="5727"/>
      <c r="AF217" s="5727"/>
      <c r="AG217" s="5727"/>
      <c r="AH217" s="5727"/>
      <c r="AI217" s="5727"/>
      <c r="AJ217" s="5727"/>
      <c r="AK217" s="5727"/>
      <c r="AL217" s="5727"/>
      <c r="AY217" s="897"/>
      <c r="AZ217" s="897"/>
    </row>
    <row r="218" spans="2:52" ht="16.2" customHeight="1" x14ac:dyDescent="0.3">
      <c r="B218" s="5734">
        <v>8</v>
      </c>
      <c r="C218" s="5734"/>
      <c r="D218" s="5753" t="s">
        <v>2350</v>
      </c>
      <c r="E218" s="5753"/>
      <c r="F218" s="5753"/>
      <c r="G218" s="5753"/>
      <c r="H218" s="5753"/>
      <c r="I218" s="5753"/>
      <c r="J218" s="5753"/>
      <c r="K218" s="5753"/>
      <c r="L218" s="5753"/>
      <c r="M218" s="5753"/>
      <c r="N218" s="5752" t="s">
        <v>2537</v>
      </c>
      <c r="O218" s="5752"/>
      <c r="P218" s="5752"/>
      <c r="Q218" s="5752"/>
      <c r="R218" s="5752"/>
      <c r="S218" s="5752"/>
      <c r="T218" s="5752"/>
      <c r="U218" s="5752"/>
      <c r="V218" s="5752"/>
      <c r="W218" s="5752"/>
      <c r="X218" s="5726"/>
      <c r="Y218" s="5726"/>
      <c r="Z218" s="5726"/>
      <c r="AA218" s="5727" t="s">
        <v>2573</v>
      </c>
      <c r="AB218" s="5727"/>
      <c r="AC218" s="5727"/>
      <c r="AD218" s="5727"/>
      <c r="AE218" s="5727"/>
      <c r="AF218" s="5727"/>
      <c r="AG218" s="5727"/>
      <c r="AH218" s="5727"/>
      <c r="AI218" s="5727"/>
      <c r="AJ218" s="5727"/>
      <c r="AK218" s="5727"/>
      <c r="AL218" s="5727"/>
      <c r="AZ218" s="897"/>
    </row>
    <row r="219" spans="2:52" ht="16.2" customHeight="1" x14ac:dyDescent="0.3">
      <c r="B219" s="5734"/>
      <c r="C219" s="5734"/>
      <c r="D219" s="5753"/>
      <c r="E219" s="5753"/>
      <c r="F219" s="5753"/>
      <c r="G219" s="5753"/>
      <c r="H219" s="5753"/>
      <c r="I219" s="5753"/>
      <c r="J219" s="5753"/>
      <c r="K219" s="5753"/>
      <c r="L219" s="5753"/>
      <c r="M219" s="5753"/>
      <c r="N219" s="5752"/>
      <c r="O219" s="5752"/>
      <c r="P219" s="5752"/>
      <c r="Q219" s="5752"/>
      <c r="R219" s="5752"/>
      <c r="S219" s="5752"/>
      <c r="T219" s="5752"/>
      <c r="U219" s="5752"/>
      <c r="V219" s="5752"/>
      <c r="W219" s="5752"/>
      <c r="X219" s="5726"/>
      <c r="Y219" s="5726"/>
      <c r="Z219" s="5726"/>
      <c r="AA219" s="5727"/>
      <c r="AB219" s="5727"/>
      <c r="AC219" s="5727"/>
      <c r="AD219" s="5727"/>
      <c r="AE219" s="5727"/>
      <c r="AF219" s="5727"/>
      <c r="AG219" s="5727"/>
      <c r="AH219" s="5727"/>
      <c r="AI219" s="5727"/>
      <c r="AJ219" s="5727"/>
      <c r="AK219" s="5727"/>
      <c r="AL219" s="5727"/>
      <c r="AZ219" s="897"/>
    </row>
    <row r="220" spans="2:52" ht="16.2" customHeight="1" x14ac:dyDescent="0.3">
      <c r="B220" s="5734"/>
      <c r="C220" s="5734"/>
      <c r="D220" s="5753"/>
      <c r="E220" s="5753"/>
      <c r="F220" s="5753"/>
      <c r="G220" s="5753"/>
      <c r="H220" s="5753"/>
      <c r="I220" s="5753"/>
      <c r="J220" s="5753"/>
      <c r="K220" s="5753"/>
      <c r="L220" s="5753"/>
      <c r="M220" s="5753"/>
      <c r="N220" s="5752"/>
      <c r="O220" s="5752"/>
      <c r="P220" s="5752"/>
      <c r="Q220" s="5752"/>
      <c r="R220" s="5752"/>
      <c r="S220" s="5752"/>
      <c r="T220" s="5752"/>
      <c r="U220" s="5752"/>
      <c r="V220" s="5752"/>
      <c r="W220" s="5752"/>
      <c r="X220" s="5726"/>
      <c r="Y220" s="5726"/>
      <c r="Z220" s="5726"/>
      <c r="AA220" s="5727"/>
      <c r="AB220" s="5727"/>
      <c r="AC220" s="5727"/>
      <c r="AD220" s="5727"/>
      <c r="AE220" s="5727"/>
      <c r="AF220" s="5727"/>
      <c r="AG220" s="5727"/>
      <c r="AH220" s="5727"/>
      <c r="AI220" s="5727"/>
      <c r="AJ220" s="5727"/>
      <c r="AK220" s="5727"/>
      <c r="AL220" s="5727"/>
      <c r="AZ220" s="897"/>
    </row>
    <row r="221" spans="2:52" ht="16.2" customHeight="1" x14ac:dyDescent="0.3">
      <c r="B221" s="5734">
        <v>9</v>
      </c>
      <c r="C221" s="5734"/>
      <c r="D221" s="5753" t="s">
        <v>2567</v>
      </c>
      <c r="E221" s="5753"/>
      <c r="F221" s="5753"/>
      <c r="G221" s="5753"/>
      <c r="H221" s="5753"/>
      <c r="I221" s="5753"/>
      <c r="J221" s="5753"/>
      <c r="K221" s="5753"/>
      <c r="L221" s="5753"/>
      <c r="M221" s="5753"/>
      <c r="N221" s="5752" t="s">
        <v>2536</v>
      </c>
      <c r="O221" s="5752"/>
      <c r="P221" s="5752"/>
      <c r="Q221" s="5752"/>
      <c r="R221" s="5752"/>
      <c r="S221" s="5752"/>
      <c r="T221" s="5752"/>
      <c r="U221" s="5752"/>
      <c r="V221" s="5752"/>
      <c r="W221" s="5752"/>
      <c r="X221" s="5726"/>
      <c r="Y221" s="5726"/>
      <c r="Z221" s="5726"/>
      <c r="AA221" s="5727" t="s">
        <v>2573</v>
      </c>
      <c r="AB221" s="5727"/>
      <c r="AC221" s="5727"/>
      <c r="AD221" s="5727"/>
      <c r="AE221" s="5727"/>
      <c r="AF221" s="5727"/>
      <c r="AG221" s="5727"/>
      <c r="AH221" s="5727"/>
      <c r="AI221" s="5727"/>
      <c r="AJ221" s="5727"/>
      <c r="AK221" s="5727"/>
      <c r="AL221" s="5727"/>
      <c r="AZ221" s="897"/>
    </row>
    <row r="222" spans="2:52" ht="16.2" customHeight="1" x14ac:dyDescent="0.3">
      <c r="B222" s="5734"/>
      <c r="C222" s="5734"/>
      <c r="D222" s="5753"/>
      <c r="E222" s="5753"/>
      <c r="F222" s="5753"/>
      <c r="G222" s="5753"/>
      <c r="H222" s="5753"/>
      <c r="I222" s="5753"/>
      <c r="J222" s="5753"/>
      <c r="K222" s="5753"/>
      <c r="L222" s="5753"/>
      <c r="M222" s="5753"/>
      <c r="N222" s="5752"/>
      <c r="O222" s="5752"/>
      <c r="P222" s="5752"/>
      <c r="Q222" s="5752"/>
      <c r="R222" s="5752"/>
      <c r="S222" s="5752"/>
      <c r="T222" s="5752"/>
      <c r="U222" s="5752"/>
      <c r="V222" s="5752"/>
      <c r="W222" s="5752"/>
      <c r="X222" s="5726"/>
      <c r="Y222" s="5726"/>
      <c r="Z222" s="5726"/>
      <c r="AA222" s="5727"/>
      <c r="AB222" s="5727"/>
      <c r="AC222" s="5727"/>
      <c r="AD222" s="5727"/>
      <c r="AE222" s="5727"/>
      <c r="AF222" s="5727"/>
      <c r="AG222" s="5727"/>
      <c r="AH222" s="5727"/>
      <c r="AI222" s="5727"/>
      <c r="AJ222" s="5727"/>
      <c r="AK222" s="5727"/>
      <c r="AL222" s="5727"/>
      <c r="AZ222" s="897"/>
    </row>
    <row r="223" spans="2:52" ht="16.2" customHeight="1" x14ac:dyDescent="0.3">
      <c r="B223" s="5734"/>
      <c r="C223" s="5734"/>
      <c r="D223" s="5753"/>
      <c r="E223" s="5753"/>
      <c r="F223" s="5753"/>
      <c r="G223" s="5753"/>
      <c r="H223" s="5753"/>
      <c r="I223" s="5753"/>
      <c r="J223" s="5753"/>
      <c r="K223" s="5753"/>
      <c r="L223" s="5753"/>
      <c r="M223" s="5753"/>
      <c r="N223" s="5752"/>
      <c r="O223" s="5752"/>
      <c r="P223" s="5752"/>
      <c r="Q223" s="5752"/>
      <c r="R223" s="5752"/>
      <c r="S223" s="5752"/>
      <c r="T223" s="5752"/>
      <c r="U223" s="5752"/>
      <c r="V223" s="5752"/>
      <c r="W223" s="5752"/>
      <c r="X223" s="5726"/>
      <c r="Y223" s="5726"/>
      <c r="Z223" s="5726"/>
      <c r="AA223" s="5727"/>
      <c r="AB223" s="5727"/>
      <c r="AC223" s="5727"/>
      <c r="AD223" s="5727"/>
      <c r="AE223" s="5727"/>
      <c r="AF223" s="5727"/>
      <c r="AG223" s="5727"/>
      <c r="AH223" s="5727"/>
      <c r="AI223" s="5727"/>
      <c r="AJ223" s="5727"/>
      <c r="AK223" s="5727"/>
      <c r="AL223" s="5727"/>
      <c r="AZ223" s="897"/>
    </row>
    <row r="224" spans="2:52" ht="16.2" customHeight="1" x14ac:dyDescent="0.3">
      <c r="B224" s="5734">
        <v>10</v>
      </c>
      <c r="C224" s="5734"/>
      <c r="D224" s="5753" t="s">
        <v>2351</v>
      </c>
      <c r="E224" s="5753"/>
      <c r="F224" s="5753"/>
      <c r="G224" s="5753"/>
      <c r="H224" s="5753"/>
      <c r="I224" s="5753"/>
      <c r="J224" s="5753"/>
      <c r="K224" s="5753"/>
      <c r="L224" s="5753"/>
      <c r="M224" s="5753"/>
      <c r="N224" s="5752" t="s">
        <v>2535</v>
      </c>
      <c r="O224" s="5752"/>
      <c r="P224" s="5752"/>
      <c r="Q224" s="5752"/>
      <c r="R224" s="5752"/>
      <c r="S224" s="5752"/>
      <c r="T224" s="5752"/>
      <c r="U224" s="5752"/>
      <c r="V224" s="5752"/>
      <c r="W224" s="5752"/>
      <c r="X224" s="5726"/>
      <c r="Y224" s="5726"/>
      <c r="Z224" s="5726"/>
      <c r="AA224" s="5727" t="s">
        <v>2573</v>
      </c>
      <c r="AB224" s="5727"/>
      <c r="AC224" s="5727"/>
      <c r="AD224" s="5727"/>
      <c r="AE224" s="5727"/>
      <c r="AF224" s="5727"/>
      <c r="AG224" s="5727"/>
      <c r="AH224" s="5727"/>
      <c r="AI224" s="5727"/>
      <c r="AJ224" s="5727"/>
      <c r="AK224" s="5727"/>
      <c r="AL224" s="5727"/>
      <c r="AZ224" s="897"/>
    </row>
    <row r="225" spans="1:52" ht="16.2" customHeight="1" x14ac:dyDescent="0.3">
      <c r="B225" s="5734"/>
      <c r="C225" s="5734"/>
      <c r="D225" s="5753"/>
      <c r="E225" s="5753"/>
      <c r="F225" s="5753"/>
      <c r="G225" s="5753"/>
      <c r="H225" s="5753"/>
      <c r="I225" s="5753"/>
      <c r="J225" s="5753"/>
      <c r="K225" s="5753"/>
      <c r="L225" s="5753"/>
      <c r="M225" s="5753"/>
      <c r="N225" s="5752"/>
      <c r="O225" s="5752"/>
      <c r="P225" s="5752"/>
      <c r="Q225" s="5752"/>
      <c r="R225" s="5752"/>
      <c r="S225" s="5752"/>
      <c r="T225" s="5752"/>
      <c r="U225" s="5752"/>
      <c r="V225" s="5752"/>
      <c r="W225" s="5752"/>
      <c r="X225" s="5726"/>
      <c r="Y225" s="5726"/>
      <c r="Z225" s="5726"/>
      <c r="AA225" s="5727"/>
      <c r="AB225" s="5727"/>
      <c r="AC225" s="5727"/>
      <c r="AD225" s="5727"/>
      <c r="AE225" s="5727"/>
      <c r="AF225" s="5727"/>
      <c r="AG225" s="5727"/>
      <c r="AH225" s="5727"/>
      <c r="AI225" s="5727"/>
      <c r="AJ225" s="5727"/>
      <c r="AK225" s="5727"/>
      <c r="AL225" s="5727"/>
      <c r="AZ225" s="897"/>
    </row>
    <row r="226" spans="1:52" ht="16.2" customHeight="1" x14ac:dyDescent="0.3">
      <c r="B226" s="5734"/>
      <c r="C226" s="5734"/>
      <c r="D226" s="5753"/>
      <c r="E226" s="5753"/>
      <c r="F226" s="5753"/>
      <c r="G226" s="5753"/>
      <c r="H226" s="5753"/>
      <c r="I226" s="5753"/>
      <c r="J226" s="5753"/>
      <c r="K226" s="5753"/>
      <c r="L226" s="5753"/>
      <c r="M226" s="5753"/>
      <c r="N226" s="5752"/>
      <c r="O226" s="5752"/>
      <c r="P226" s="5752"/>
      <c r="Q226" s="5752"/>
      <c r="R226" s="5752"/>
      <c r="S226" s="5752"/>
      <c r="T226" s="5752"/>
      <c r="U226" s="5752"/>
      <c r="V226" s="5752"/>
      <c r="W226" s="5752"/>
      <c r="X226" s="5726"/>
      <c r="Y226" s="5726"/>
      <c r="Z226" s="5726"/>
      <c r="AA226" s="5727"/>
      <c r="AB226" s="5727"/>
      <c r="AC226" s="5727"/>
      <c r="AD226" s="5727"/>
      <c r="AE226" s="5727"/>
      <c r="AF226" s="5727"/>
      <c r="AG226" s="5727"/>
      <c r="AH226" s="5727"/>
      <c r="AI226" s="5727"/>
      <c r="AJ226" s="5727"/>
      <c r="AK226" s="5727"/>
      <c r="AL226" s="5727"/>
      <c r="AZ226" s="897"/>
    </row>
    <row r="227" spans="1:52" ht="16.2" customHeight="1" x14ac:dyDescent="0.3">
      <c r="B227" s="5734">
        <v>11</v>
      </c>
      <c r="C227" s="5734"/>
      <c r="D227" s="5753" t="s">
        <v>2849</v>
      </c>
      <c r="E227" s="5753"/>
      <c r="F227" s="5753"/>
      <c r="G227" s="5753"/>
      <c r="H227" s="5753"/>
      <c r="I227" s="5753"/>
      <c r="J227" s="5753"/>
      <c r="K227" s="5753"/>
      <c r="L227" s="5753"/>
      <c r="M227" s="5753"/>
      <c r="N227" s="5752" t="s">
        <v>2534</v>
      </c>
      <c r="O227" s="5752"/>
      <c r="P227" s="5752"/>
      <c r="Q227" s="5752"/>
      <c r="R227" s="5752"/>
      <c r="S227" s="5752"/>
      <c r="T227" s="5752"/>
      <c r="U227" s="5752"/>
      <c r="V227" s="5752"/>
      <c r="W227" s="5752"/>
      <c r="X227" s="5726"/>
      <c r="Y227" s="5726"/>
      <c r="Z227" s="5726"/>
      <c r="AA227" s="5727" t="s">
        <v>2573</v>
      </c>
      <c r="AB227" s="5727"/>
      <c r="AC227" s="5727"/>
      <c r="AD227" s="5727"/>
      <c r="AE227" s="5727"/>
      <c r="AF227" s="5727"/>
      <c r="AG227" s="5727"/>
      <c r="AH227" s="5727"/>
      <c r="AI227" s="5727"/>
      <c r="AJ227" s="5727"/>
      <c r="AK227" s="5727"/>
      <c r="AL227" s="5727"/>
      <c r="AZ227" s="897"/>
    </row>
    <row r="228" spans="1:52" ht="16.2" customHeight="1" x14ac:dyDescent="0.3">
      <c r="B228" s="5734"/>
      <c r="C228" s="5734"/>
      <c r="D228" s="5753"/>
      <c r="E228" s="5753"/>
      <c r="F228" s="5753"/>
      <c r="G228" s="5753"/>
      <c r="H228" s="5753"/>
      <c r="I228" s="5753"/>
      <c r="J228" s="5753"/>
      <c r="K228" s="5753"/>
      <c r="L228" s="5753"/>
      <c r="M228" s="5753"/>
      <c r="N228" s="5752"/>
      <c r="O228" s="5752"/>
      <c r="P228" s="5752"/>
      <c r="Q228" s="5752"/>
      <c r="R228" s="5752"/>
      <c r="S228" s="5752"/>
      <c r="T228" s="5752"/>
      <c r="U228" s="5752"/>
      <c r="V228" s="5752"/>
      <c r="W228" s="5752"/>
      <c r="X228" s="5726"/>
      <c r="Y228" s="5726"/>
      <c r="Z228" s="5726"/>
      <c r="AA228" s="5727"/>
      <c r="AB228" s="5727"/>
      <c r="AC228" s="5727"/>
      <c r="AD228" s="5727"/>
      <c r="AE228" s="5727"/>
      <c r="AF228" s="5727"/>
      <c r="AG228" s="5727"/>
      <c r="AH228" s="5727"/>
      <c r="AI228" s="5727"/>
      <c r="AJ228" s="5727"/>
      <c r="AK228" s="5727"/>
      <c r="AL228" s="5727"/>
      <c r="AZ228" s="897"/>
    </row>
    <row r="229" spans="1:52" ht="16.2" customHeight="1" x14ac:dyDescent="0.3">
      <c r="B229" s="5734"/>
      <c r="C229" s="5734"/>
      <c r="D229" s="5753"/>
      <c r="E229" s="5753"/>
      <c r="F229" s="5753"/>
      <c r="G229" s="5753"/>
      <c r="H229" s="5753"/>
      <c r="I229" s="5753"/>
      <c r="J229" s="5753"/>
      <c r="K229" s="5753"/>
      <c r="L229" s="5753"/>
      <c r="M229" s="5753"/>
      <c r="N229" s="5752"/>
      <c r="O229" s="5752"/>
      <c r="P229" s="5752"/>
      <c r="Q229" s="5752"/>
      <c r="R229" s="5752"/>
      <c r="S229" s="5752"/>
      <c r="T229" s="5752"/>
      <c r="U229" s="5752"/>
      <c r="V229" s="5752"/>
      <c r="W229" s="5752"/>
      <c r="X229" s="5726"/>
      <c r="Y229" s="5726"/>
      <c r="Z229" s="5726"/>
      <c r="AA229" s="5727"/>
      <c r="AB229" s="5727"/>
      <c r="AC229" s="5727"/>
      <c r="AD229" s="5727"/>
      <c r="AE229" s="5727"/>
      <c r="AF229" s="5727"/>
      <c r="AG229" s="5727"/>
      <c r="AH229" s="5727"/>
      <c r="AI229" s="5727"/>
      <c r="AJ229" s="5727"/>
      <c r="AK229" s="5727"/>
      <c r="AL229" s="5727"/>
      <c r="AZ229" s="897"/>
    </row>
    <row r="230" spans="1:52" ht="16.2" customHeight="1" x14ac:dyDescent="0.3">
      <c r="B230" s="5734">
        <v>12</v>
      </c>
      <c r="C230" s="5734"/>
      <c r="D230" s="5753" t="s">
        <v>2496</v>
      </c>
      <c r="E230" s="5753"/>
      <c r="F230" s="5753"/>
      <c r="G230" s="5753"/>
      <c r="H230" s="5753"/>
      <c r="I230" s="5753"/>
      <c r="J230" s="5753"/>
      <c r="K230" s="5753"/>
      <c r="L230" s="5753"/>
      <c r="M230" s="5753"/>
      <c r="N230" s="5752" t="s">
        <v>2533</v>
      </c>
      <c r="O230" s="5752"/>
      <c r="P230" s="5752"/>
      <c r="Q230" s="5752"/>
      <c r="R230" s="5752"/>
      <c r="S230" s="5752"/>
      <c r="T230" s="5752"/>
      <c r="U230" s="5752"/>
      <c r="V230" s="5752"/>
      <c r="W230" s="5752"/>
      <c r="X230" s="5726"/>
      <c r="Y230" s="5726"/>
      <c r="Z230" s="5726"/>
      <c r="AA230" s="5727" t="s">
        <v>2573</v>
      </c>
      <c r="AB230" s="5727"/>
      <c r="AC230" s="5727"/>
      <c r="AD230" s="5727"/>
      <c r="AE230" s="5727"/>
      <c r="AF230" s="5727"/>
      <c r="AG230" s="5727"/>
      <c r="AH230" s="5727"/>
      <c r="AI230" s="5727"/>
      <c r="AJ230" s="5727"/>
      <c r="AK230" s="5727"/>
      <c r="AL230" s="5727"/>
      <c r="AZ230" s="897"/>
    </row>
    <row r="231" spans="1:52" ht="16.2" customHeight="1" x14ac:dyDescent="0.3">
      <c r="B231" s="5734"/>
      <c r="C231" s="5734"/>
      <c r="D231" s="5753"/>
      <c r="E231" s="5753"/>
      <c r="F231" s="5753"/>
      <c r="G231" s="5753"/>
      <c r="H231" s="5753"/>
      <c r="I231" s="5753"/>
      <c r="J231" s="5753"/>
      <c r="K231" s="5753"/>
      <c r="L231" s="5753"/>
      <c r="M231" s="5753"/>
      <c r="N231" s="5752"/>
      <c r="O231" s="5752"/>
      <c r="P231" s="5752"/>
      <c r="Q231" s="5752"/>
      <c r="R231" s="5752"/>
      <c r="S231" s="5752"/>
      <c r="T231" s="5752"/>
      <c r="U231" s="5752"/>
      <c r="V231" s="5752"/>
      <c r="W231" s="5752"/>
      <c r="X231" s="5726"/>
      <c r="Y231" s="5726"/>
      <c r="Z231" s="5726"/>
      <c r="AA231" s="5727"/>
      <c r="AB231" s="5727"/>
      <c r="AC231" s="5727"/>
      <c r="AD231" s="5727"/>
      <c r="AE231" s="5727"/>
      <c r="AF231" s="5727"/>
      <c r="AG231" s="5727"/>
      <c r="AH231" s="5727"/>
      <c r="AI231" s="5727"/>
      <c r="AJ231" s="5727"/>
      <c r="AK231" s="5727"/>
      <c r="AL231" s="5727"/>
      <c r="AZ231" s="897"/>
    </row>
    <row r="232" spans="1:52" ht="16.2" customHeight="1" x14ac:dyDescent="0.3">
      <c r="B232" s="5734"/>
      <c r="C232" s="5734"/>
      <c r="D232" s="5753"/>
      <c r="E232" s="5753"/>
      <c r="F232" s="5753"/>
      <c r="G232" s="5753"/>
      <c r="H232" s="5753"/>
      <c r="I232" s="5753"/>
      <c r="J232" s="5753"/>
      <c r="K232" s="5753"/>
      <c r="L232" s="5753"/>
      <c r="M232" s="5753"/>
      <c r="N232" s="5752"/>
      <c r="O232" s="5752"/>
      <c r="P232" s="5752"/>
      <c r="Q232" s="5752"/>
      <c r="R232" s="5752"/>
      <c r="S232" s="5752"/>
      <c r="T232" s="5752"/>
      <c r="U232" s="5752"/>
      <c r="V232" s="5752"/>
      <c r="W232" s="5752"/>
      <c r="X232" s="5726"/>
      <c r="Y232" s="5726"/>
      <c r="Z232" s="5726"/>
      <c r="AA232" s="5727"/>
      <c r="AB232" s="5727"/>
      <c r="AC232" s="5727"/>
      <c r="AD232" s="5727"/>
      <c r="AE232" s="5727"/>
      <c r="AF232" s="5727"/>
      <c r="AG232" s="5727"/>
      <c r="AH232" s="5727"/>
      <c r="AI232" s="5727"/>
      <c r="AJ232" s="5727"/>
      <c r="AK232" s="5727"/>
      <c r="AL232" s="5727"/>
      <c r="AZ232" s="897"/>
    </row>
    <row r="233" spans="1:52" ht="16.2" customHeight="1" x14ac:dyDescent="0.3">
      <c r="B233" s="1558"/>
      <c r="C233" s="1558"/>
      <c r="D233" s="1556"/>
      <c r="E233" s="1556"/>
      <c r="F233" s="1556"/>
      <c r="G233" s="1556"/>
      <c r="H233" s="1556"/>
      <c r="I233" s="1556"/>
      <c r="J233" s="1556"/>
      <c r="K233" s="1556"/>
      <c r="L233" s="1556"/>
      <c r="M233" s="1556"/>
      <c r="N233" s="1557"/>
      <c r="O233" s="1557"/>
      <c r="P233" s="1557"/>
      <c r="Q233" s="1557"/>
      <c r="R233" s="1557"/>
      <c r="S233" s="1557"/>
      <c r="T233" s="1557"/>
      <c r="U233" s="1557"/>
      <c r="V233" s="1557"/>
      <c r="W233" s="1557"/>
      <c r="X233" s="1559"/>
      <c r="Y233" s="1559"/>
      <c r="Z233" s="1559"/>
      <c r="AA233" s="1560"/>
      <c r="AB233" s="1560"/>
      <c r="AC233" s="1560"/>
      <c r="AD233" s="1560"/>
      <c r="AE233" s="1560"/>
      <c r="AF233" s="1560"/>
      <c r="AG233" s="1560"/>
      <c r="AH233" s="1560"/>
      <c r="AI233" s="1560"/>
      <c r="AJ233" s="1560"/>
      <c r="AK233" s="1560"/>
      <c r="AL233" s="1560"/>
      <c r="AZ233" s="897"/>
    </row>
    <row r="234" spans="1:52" ht="16.2" customHeight="1" x14ac:dyDescent="0.3">
      <c r="B234" s="5734">
        <v>13</v>
      </c>
      <c r="C234" s="5734"/>
      <c r="D234" s="5753" t="s">
        <v>2352</v>
      </c>
      <c r="E234" s="5753"/>
      <c r="F234" s="5753"/>
      <c r="G234" s="5753"/>
      <c r="H234" s="5753"/>
      <c r="I234" s="5753"/>
      <c r="J234" s="5753"/>
      <c r="K234" s="5753"/>
      <c r="L234" s="5753"/>
      <c r="M234" s="5753"/>
      <c r="N234" s="5752" t="s">
        <v>2532</v>
      </c>
      <c r="O234" s="5752"/>
      <c r="P234" s="5752"/>
      <c r="Q234" s="5752"/>
      <c r="R234" s="5752"/>
      <c r="S234" s="5752"/>
      <c r="T234" s="5752"/>
      <c r="U234" s="5752"/>
      <c r="V234" s="5752"/>
      <c r="W234" s="5752"/>
      <c r="X234" s="5726"/>
      <c r="Y234" s="5726"/>
      <c r="Z234" s="5726"/>
      <c r="AA234" s="5752" t="s">
        <v>2353</v>
      </c>
      <c r="AB234" s="5752"/>
      <c r="AC234" s="5752"/>
      <c r="AD234" s="5752"/>
      <c r="AE234" s="5752"/>
      <c r="AF234" s="5752"/>
      <c r="AG234" s="5752"/>
      <c r="AH234" s="5752"/>
      <c r="AI234" s="5752"/>
      <c r="AJ234" s="5752"/>
      <c r="AK234" s="5752"/>
      <c r="AL234" s="5752"/>
      <c r="AZ234" s="897"/>
    </row>
    <row r="235" spans="1:52" ht="16.2" customHeight="1" x14ac:dyDescent="0.3">
      <c r="B235" s="5734"/>
      <c r="C235" s="5734"/>
      <c r="D235" s="5753"/>
      <c r="E235" s="5753"/>
      <c r="F235" s="5753"/>
      <c r="G235" s="5753"/>
      <c r="H235" s="5753"/>
      <c r="I235" s="5753"/>
      <c r="J235" s="5753"/>
      <c r="K235" s="5753"/>
      <c r="L235" s="5753"/>
      <c r="M235" s="5753"/>
      <c r="N235" s="5752"/>
      <c r="O235" s="5752"/>
      <c r="P235" s="5752"/>
      <c r="Q235" s="5752"/>
      <c r="R235" s="5752"/>
      <c r="S235" s="5752"/>
      <c r="T235" s="5752"/>
      <c r="U235" s="5752"/>
      <c r="V235" s="5752"/>
      <c r="W235" s="5752"/>
      <c r="X235" s="5726"/>
      <c r="Y235" s="5726"/>
      <c r="Z235" s="5726"/>
      <c r="AA235" s="5752"/>
      <c r="AB235" s="5752"/>
      <c r="AC235" s="5752"/>
      <c r="AD235" s="5752"/>
      <c r="AE235" s="5752"/>
      <c r="AF235" s="5752"/>
      <c r="AG235" s="5752"/>
      <c r="AH235" s="5752"/>
      <c r="AI235" s="5752"/>
      <c r="AJ235" s="5752"/>
      <c r="AK235" s="5752"/>
      <c r="AL235" s="5752"/>
      <c r="AZ235" s="897"/>
    </row>
    <row r="236" spans="1:52" ht="16.2" customHeight="1" x14ac:dyDescent="0.3">
      <c r="B236" s="5734"/>
      <c r="C236" s="5734"/>
      <c r="D236" s="5753"/>
      <c r="E236" s="5753"/>
      <c r="F236" s="5753"/>
      <c r="G236" s="5753"/>
      <c r="H236" s="5753"/>
      <c r="I236" s="5753"/>
      <c r="J236" s="5753"/>
      <c r="K236" s="5753"/>
      <c r="L236" s="5753"/>
      <c r="M236" s="5753"/>
      <c r="N236" s="5752"/>
      <c r="O236" s="5752"/>
      <c r="P236" s="5752"/>
      <c r="Q236" s="5752"/>
      <c r="R236" s="5752"/>
      <c r="S236" s="5752"/>
      <c r="T236" s="5752"/>
      <c r="U236" s="5752"/>
      <c r="V236" s="5752"/>
      <c r="W236" s="5752"/>
      <c r="X236" s="5726"/>
      <c r="Y236" s="5726"/>
      <c r="Z236" s="5726"/>
      <c r="AA236" s="5752"/>
      <c r="AB236" s="5752"/>
      <c r="AC236" s="5752"/>
      <c r="AD236" s="5752"/>
      <c r="AE236" s="5752"/>
      <c r="AF236" s="5752"/>
      <c r="AG236" s="5752"/>
      <c r="AH236" s="5752"/>
      <c r="AI236" s="5752"/>
      <c r="AJ236" s="5752"/>
      <c r="AK236" s="5752"/>
      <c r="AL236" s="5752"/>
      <c r="AZ236" s="897"/>
    </row>
    <row r="237" spans="1:52" ht="16.2" customHeight="1" x14ac:dyDescent="0.3">
      <c r="B237" s="5734">
        <v>14</v>
      </c>
      <c r="C237" s="5734"/>
      <c r="D237" s="5735" t="s">
        <v>2568</v>
      </c>
      <c r="E237" s="5736"/>
      <c r="F237" s="5736"/>
      <c r="G237" s="5736"/>
      <c r="H237" s="5736"/>
      <c r="I237" s="5736"/>
      <c r="J237" s="5736"/>
      <c r="K237" s="5736"/>
      <c r="L237" s="5736"/>
      <c r="M237" s="5737"/>
      <c r="N237" s="5728" t="s">
        <v>2531</v>
      </c>
      <c r="O237" s="5729"/>
      <c r="P237" s="5729"/>
      <c r="Q237" s="5729"/>
      <c r="R237" s="5729"/>
      <c r="S237" s="5729"/>
      <c r="T237" s="5729"/>
      <c r="U237" s="5729"/>
      <c r="V237" s="5729"/>
      <c r="W237" s="5729"/>
      <c r="X237" s="5695"/>
      <c r="Y237" s="5696"/>
      <c r="Z237" s="5697"/>
      <c r="AA237" s="5717" t="s">
        <v>2572</v>
      </c>
      <c r="AB237" s="5718"/>
      <c r="AC237" s="5718"/>
      <c r="AD237" s="5718"/>
      <c r="AE237" s="5718"/>
      <c r="AF237" s="5718"/>
      <c r="AG237" s="5718"/>
      <c r="AH237" s="5718"/>
      <c r="AI237" s="5718"/>
      <c r="AJ237" s="5718"/>
      <c r="AK237" s="5718"/>
      <c r="AL237" s="5719"/>
      <c r="AZ237" s="897"/>
    </row>
    <row r="238" spans="1:52" ht="16.2" customHeight="1" x14ac:dyDescent="0.3">
      <c r="B238" s="5734"/>
      <c r="C238" s="5734"/>
      <c r="D238" s="5738"/>
      <c r="E238" s="5739"/>
      <c r="F238" s="5739"/>
      <c r="G238" s="5739"/>
      <c r="H238" s="5739"/>
      <c r="I238" s="5739"/>
      <c r="J238" s="5739"/>
      <c r="K238" s="5739"/>
      <c r="L238" s="5739"/>
      <c r="M238" s="5740"/>
      <c r="N238" s="5730"/>
      <c r="O238" s="5731"/>
      <c r="P238" s="5731"/>
      <c r="Q238" s="5731"/>
      <c r="R238" s="5731"/>
      <c r="S238" s="5731"/>
      <c r="T238" s="5731"/>
      <c r="U238" s="5731"/>
      <c r="V238" s="5731"/>
      <c r="W238" s="5731"/>
      <c r="X238" s="5695"/>
      <c r="Y238" s="5696"/>
      <c r="Z238" s="5697"/>
      <c r="AA238" s="5720" t="s">
        <v>2573</v>
      </c>
      <c r="AB238" s="5721"/>
      <c r="AC238" s="5721"/>
      <c r="AD238" s="5721"/>
      <c r="AE238" s="5721"/>
      <c r="AF238" s="5721"/>
      <c r="AG238" s="5721"/>
      <c r="AH238" s="5721"/>
      <c r="AI238" s="5721"/>
      <c r="AJ238" s="5721"/>
      <c r="AK238" s="5721"/>
      <c r="AL238" s="5722"/>
      <c r="AZ238" s="897"/>
    </row>
    <row r="239" spans="1:52" ht="16.2" customHeight="1" x14ac:dyDescent="0.3">
      <c r="A239" s="802" t="s">
        <v>2528</v>
      </c>
      <c r="B239" s="5734"/>
      <c r="C239" s="5734"/>
      <c r="D239" s="5741"/>
      <c r="E239" s="5742"/>
      <c r="F239" s="5742"/>
      <c r="G239" s="5742"/>
      <c r="H239" s="5742"/>
      <c r="I239" s="5742"/>
      <c r="J239" s="5742"/>
      <c r="K239" s="5742"/>
      <c r="L239" s="5742"/>
      <c r="M239" s="5743"/>
      <c r="N239" s="5732"/>
      <c r="O239" s="5733"/>
      <c r="P239" s="5733"/>
      <c r="Q239" s="5733"/>
      <c r="R239" s="5733"/>
      <c r="S239" s="5733"/>
      <c r="T239" s="5733"/>
      <c r="U239" s="5733"/>
      <c r="V239" s="5733"/>
      <c r="W239" s="5733"/>
      <c r="X239" s="5695"/>
      <c r="Y239" s="5696"/>
      <c r="Z239" s="5697"/>
      <c r="AA239" s="5723"/>
      <c r="AB239" s="5724"/>
      <c r="AC239" s="5724"/>
      <c r="AD239" s="5724"/>
      <c r="AE239" s="5724"/>
      <c r="AF239" s="5724"/>
      <c r="AG239" s="5724"/>
      <c r="AH239" s="5724"/>
      <c r="AI239" s="5724"/>
      <c r="AJ239" s="5724"/>
      <c r="AK239" s="5724"/>
      <c r="AL239" s="5725"/>
      <c r="AZ239" s="897"/>
    </row>
    <row r="240" spans="1:52" ht="16.2" customHeight="1" x14ac:dyDescent="0.3">
      <c r="B240" s="5734">
        <v>15</v>
      </c>
      <c r="C240" s="5734"/>
      <c r="D240" s="5735" t="s">
        <v>2497</v>
      </c>
      <c r="E240" s="5736"/>
      <c r="F240" s="5736"/>
      <c r="G240" s="5736"/>
      <c r="H240" s="5736"/>
      <c r="I240" s="5736"/>
      <c r="J240" s="5736"/>
      <c r="K240" s="5736"/>
      <c r="L240" s="5736"/>
      <c r="M240" s="5737"/>
      <c r="N240" s="5728" t="s">
        <v>2530</v>
      </c>
      <c r="O240" s="5729"/>
      <c r="P240" s="5729"/>
      <c r="Q240" s="5729"/>
      <c r="R240" s="5729"/>
      <c r="S240" s="5729"/>
      <c r="T240" s="5729"/>
      <c r="U240" s="5729"/>
      <c r="V240" s="5729"/>
      <c r="W240" s="5729"/>
      <c r="X240" s="5695"/>
      <c r="Y240" s="5696"/>
      <c r="Z240" s="5697"/>
      <c r="AA240" s="5717" t="s">
        <v>2572</v>
      </c>
      <c r="AB240" s="5718"/>
      <c r="AC240" s="5718"/>
      <c r="AD240" s="5718"/>
      <c r="AE240" s="5718"/>
      <c r="AF240" s="5718"/>
      <c r="AG240" s="5718"/>
      <c r="AH240" s="5718"/>
      <c r="AI240" s="5718"/>
      <c r="AJ240" s="5718"/>
      <c r="AK240" s="5718"/>
      <c r="AL240" s="5719"/>
      <c r="AZ240" s="897"/>
    </row>
    <row r="241" spans="2:52" ht="16.2" customHeight="1" x14ac:dyDescent="0.3">
      <c r="B241" s="5734"/>
      <c r="C241" s="5734"/>
      <c r="D241" s="5738"/>
      <c r="E241" s="5739"/>
      <c r="F241" s="5739"/>
      <c r="G241" s="5739"/>
      <c r="H241" s="5739"/>
      <c r="I241" s="5739"/>
      <c r="J241" s="5739"/>
      <c r="K241" s="5739"/>
      <c r="L241" s="5739"/>
      <c r="M241" s="5740"/>
      <c r="N241" s="5730"/>
      <c r="O241" s="5731"/>
      <c r="P241" s="5731"/>
      <c r="Q241" s="5731"/>
      <c r="R241" s="5731"/>
      <c r="S241" s="5731"/>
      <c r="T241" s="5731"/>
      <c r="U241" s="5731"/>
      <c r="V241" s="5731"/>
      <c r="W241" s="5731"/>
      <c r="X241" s="5695"/>
      <c r="Y241" s="5696"/>
      <c r="Z241" s="5697"/>
      <c r="AA241" s="5720" t="s">
        <v>2573</v>
      </c>
      <c r="AB241" s="5721"/>
      <c r="AC241" s="5721"/>
      <c r="AD241" s="5721"/>
      <c r="AE241" s="5721"/>
      <c r="AF241" s="5721"/>
      <c r="AG241" s="5721"/>
      <c r="AH241" s="5721"/>
      <c r="AI241" s="5721"/>
      <c r="AJ241" s="5721"/>
      <c r="AK241" s="5721"/>
      <c r="AL241" s="5722"/>
      <c r="AZ241" s="897"/>
    </row>
    <row r="242" spans="2:52" ht="16.2" customHeight="1" x14ac:dyDescent="0.3">
      <c r="B242" s="5734"/>
      <c r="C242" s="5734"/>
      <c r="D242" s="5741"/>
      <c r="E242" s="5742"/>
      <c r="F242" s="5742"/>
      <c r="G242" s="5742"/>
      <c r="H242" s="5742"/>
      <c r="I242" s="5742"/>
      <c r="J242" s="5742"/>
      <c r="K242" s="5742"/>
      <c r="L242" s="5742"/>
      <c r="M242" s="5743"/>
      <c r="N242" s="5732"/>
      <c r="O242" s="5733"/>
      <c r="P242" s="5733"/>
      <c r="Q242" s="5733"/>
      <c r="R242" s="5733"/>
      <c r="S242" s="5733"/>
      <c r="T242" s="5733"/>
      <c r="U242" s="5733"/>
      <c r="V242" s="5733"/>
      <c r="W242" s="5733"/>
      <c r="X242" s="5695"/>
      <c r="Y242" s="5696"/>
      <c r="Z242" s="5697"/>
      <c r="AA242" s="5723"/>
      <c r="AB242" s="5724"/>
      <c r="AC242" s="5724"/>
      <c r="AD242" s="5724"/>
      <c r="AE242" s="5724"/>
      <c r="AF242" s="5724"/>
      <c r="AG242" s="5724"/>
      <c r="AH242" s="5724"/>
      <c r="AI242" s="5724"/>
      <c r="AJ242" s="5724"/>
      <c r="AK242" s="5724"/>
      <c r="AL242" s="5725"/>
      <c r="AZ242" s="897"/>
    </row>
    <row r="243" spans="2:52" ht="16.2" customHeight="1" x14ac:dyDescent="0.3">
      <c r="B243" s="5734">
        <v>16</v>
      </c>
      <c r="C243" s="5734"/>
      <c r="D243" s="5735" t="s">
        <v>2354</v>
      </c>
      <c r="E243" s="5736"/>
      <c r="F243" s="5736"/>
      <c r="G243" s="5736"/>
      <c r="H243" s="5736"/>
      <c r="I243" s="5736"/>
      <c r="J243" s="5736"/>
      <c r="K243" s="5736"/>
      <c r="L243" s="5736"/>
      <c r="M243" s="5737"/>
      <c r="N243" s="5728" t="s">
        <v>2544</v>
      </c>
      <c r="O243" s="5729"/>
      <c r="P243" s="5729"/>
      <c r="Q243" s="5729"/>
      <c r="R243" s="5729"/>
      <c r="S243" s="5729"/>
      <c r="T243" s="5729"/>
      <c r="U243" s="5729"/>
      <c r="V243" s="5729"/>
      <c r="W243" s="5729"/>
      <c r="X243" s="5695"/>
      <c r="Y243" s="5696"/>
      <c r="Z243" s="5697"/>
      <c r="AA243" s="5717" t="s">
        <v>2572</v>
      </c>
      <c r="AB243" s="5718"/>
      <c r="AC243" s="5718"/>
      <c r="AD243" s="5718"/>
      <c r="AE243" s="5718"/>
      <c r="AF243" s="5718"/>
      <c r="AG243" s="5718"/>
      <c r="AH243" s="5718"/>
      <c r="AI243" s="5718"/>
      <c r="AJ243" s="5718"/>
      <c r="AK243" s="5718"/>
      <c r="AL243" s="5719"/>
      <c r="AZ243" s="897"/>
    </row>
    <row r="244" spans="2:52" ht="16.2" customHeight="1" x14ac:dyDescent="0.3">
      <c r="B244" s="5734"/>
      <c r="C244" s="5734"/>
      <c r="D244" s="5738"/>
      <c r="E244" s="5739"/>
      <c r="F244" s="5739"/>
      <c r="G244" s="5739"/>
      <c r="H244" s="5739"/>
      <c r="I244" s="5739"/>
      <c r="J244" s="5739"/>
      <c r="K244" s="5739"/>
      <c r="L244" s="5739"/>
      <c r="M244" s="5740"/>
      <c r="N244" s="5730"/>
      <c r="O244" s="5731"/>
      <c r="P244" s="5731"/>
      <c r="Q244" s="5731"/>
      <c r="R244" s="5731"/>
      <c r="S244" s="5731"/>
      <c r="T244" s="5731"/>
      <c r="U244" s="5731"/>
      <c r="V244" s="5731"/>
      <c r="W244" s="5731"/>
      <c r="X244" s="5695"/>
      <c r="Y244" s="5696"/>
      <c r="Z244" s="5697"/>
      <c r="AA244" s="5720" t="s">
        <v>2573</v>
      </c>
      <c r="AB244" s="5721"/>
      <c r="AC244" s="5721"/>
      <c r="AD244" s="5721"/>
      <c r="AE244" s="5721"/>
      <c r="AF244" s="5721"/>
      <c r="AG244" s="5721"/>
      <c r="AH244" s="5721"/>
      <c r="AI244" s="5721"/>
      <c r="AJ244" s="5721"/>
      <c r="AK244" s="5721"/>
      <c r="AL244" s="5722"/>
      <c r="AZ244" s="897"/>
    </row>
    <row r="245" spans="2:52" ht="16.2" customHeight="1" x14ac:dyDescent="0.3">
      <c r="B245" s="5734"/>
      <c r="C245" s="5734"/>
      <c r="D245" s="5741"/>
      <c r="E245" s="5742"/>
      <c r="F245" s="5742"/>
      <c r="G245" s="5742"/>
      <c r="H245" s="5742"/>
      <c r="I245" s="5742"/>
      <c r="J245" s="5742"/>
      <c r="K245" s="5742"/>
      <c r="L245" s="5742"/>
      <c r="M245" s="5743"/>
      <c r="N245" s="5732"/>
      <c r="O245" s="5733"/>
      <c r="P245" s="5733"/>
      <c r="Q245" s="5733"/>
      <c r="R245" s="5733"/>
      <c r="S245" s="5733"/>
      <c r="T245" s="5733"/>
      <c r="U245" s="5733"/>
      <c r="V245" s="5733"/>
      <c r="W245" s="5733"/>
      <c r="X245" s="5695"/>
      <c r="Y245" s="5696"/>
      <c r="Z245" s="5697"/>
      <c r="AA245" s="5723"/>
      <c r="AB245" s="5724"/>
      <c r="AC245" s="5724"/>
      <c r="AD245" s="5724"/>
      <c r="AE245" s="5724"/>
      <c r="AF245" s="5724"/>
      <c r="AG245" s="5724"/>
      <c r="AH245" s="5724"/>
      <c r="AI245" s="5724"/>
      <c r="AJ245" s="5724"/>
      <c r="AK245" s="5724"/>
      <c r="AL245" s="5725"/>
      <c r="AZ245" s="897"/>
    </row>
    <row r="246" spans="2:52" ht="16.2" customHeight="1" x14ac:dyDescent="0.3">
      <c r="B246" s="5734">
        <v>17</v>
      </c>
      <c r="C246" s="5734"/>
      <c r="D246" s="5735" t="s">
        <v>2355</v>
      </c>
      <c r="E246" s="5736"/>
      <c r="F246" s="5736"/>
      <c r="G246" s="5736"/>
      <c r="H246" s="5736"/>
      <c r="I246" s="5736"/>
      <c r="J246" s="5736"/>
      <c r="K246" s="5736"/>
      <c r="L246" s="5736"/>
      <c r="M246" s="5737"/>
      <c r="N246" s="5728" t="s">
        <v>2545</v>
      </c>
      <c r="O246" s="5729"/>
      <c r="P246" s="5729"/>
      <c r="Q246" s="5729"/>
      <c r="R246" s="5729"/>
      <c r="S246" s="5729"/>
      <c r="T246" s="5729"/>
      <c r="U246" s="5729"/>
      <c r="V246" s="5729"/>
      <c r="W246" s="5729"/>
      <c r="X246" s="5695"/>
      <c r="Y246" s="5696"/>
      <c r="Z246" s="5697"/>
      <c r="AA246" s="5698" t="s">
        <v>2573</v>
      </c>
      <c r="AB246" s="5699"/>
      <c r="AC246" s="5699"/>
      <c r="AD246" s="5699"/>
      <c r="AE246" s="5699"/>
      <c r="AF246" s="5699"/>
      <c r="AG246" s="5699"/>
      <c r="AH246" s="5699"/>
      <c r="AI246" s="5699"/>
      <c r="AJ246" s="5699"/>
      <c r="AK246" s="5699"/>
      <c r="AL246" s="5700"/>
      <c r="AZ246" s="897"/>
    </row>
    <row r="247" spans="2:52" ht="16.2" customHeight="1" x14ac:dyDescent="0.3">
      <c r="B247" s="5734"/>
      <c r="C247" s="5734"/>
      <c r="D247" s="5738"/>
      <c r="E247" s="5739"/>
      <c r="F247" s="5739"/>
      <c r="G247" s="5739"/>
      <c r="H247" s="5739"/>
      <c r="I247" s="5739"/>
      <c r="J247" s="5739"/>
      <c r="K247" s="5739"/>
      <c r="L247" s="5739"/>
      <c r="M247" s="5740"/>
      <c r="N247" s="5730"/>
      <c r="O247" s="5731"/>
      <c r="P247" s="5731"/>
      <c r="Q247" s="5731"/>
      <c r="R247" s="5731"/>
      <c r="S247" s="5731"/>
      <c r="T247" s="5731"/>
      <c r="U247" s="5731"/>
      <c r="V247" s="5731"/>
      <c r="W247" s="5731"/>
      <c r="X247" s="5695"/>
      <c r="Y247" s="5696"/>
      <c r="Z247" s="5697"/>
      <c r="AA247" s="5698"/>
      <c r="AB247" s="5699"/>
      <c r="AC247" s="5699"/>
      <c r="AD247" s="5699"/>
      <c r="AE247" s="5699"/>
      <c r="AF247" s="5699"/>
      <c r="AG247" s="5699"/>
      <c r="AH247" s="5699"/>
      <c r="AI247" s="5699"/>
      <c r="AJ247" s="5699"/>
      <c r="AK247" s="5699"/>
      <c r="AL247" s="5700"/>
      <c r="AZ247" s="897"/>
    </row>
    <row r="248" spans="2:52" ht="16.2" customHeight="1" x14ac:dyDescent="0.3">
      <c r="B248" s="5734"/>
      <c r="C248" s="5734"/>
      <c r="D248" s="5741"/>
      <c r="E248" s="5742"/>
      <c r="F248" s="5742"/>
      <c r="G248" s="5742"/>
      <c r="H248" s="5742"/>
      <c r="I248" s="5742"/>
      <c r="J248" s="5742"/>
      <c r="K248" s="5742"/>
      <c r="L248" s="5742"/>
      <c r="M248" s="5743"/>
      <c r="N248" s="5732"/>
      <c r="O248" s="5733"/>
      <c r="P248" s="5733"/>
      <c r="Q248" s="5733"/>
      <c r="R248" s="5733"/>
      <c r="S248" s="5733"/>
      <c r="T248" s="5733"/>
      <c r="U248" s="5733"/>
      <c r="V248" s="5733"/>
      <c r="W248" s="5733"/>
      <c r="X248" s="5695"/>
      <c r="Y248" s="5696"/>
      <c r="Z248" s="5697"/>
      <c r="AA248" s="5698"/>
      <c r="AB248" s="5699"/>
      <c r="AC248" s="5699"/>
      <c r="AD248" s="5699"/>
      <c r="AE248" s="5699"/>
      <c r="AF248" s="5699"/>
      <c r="AG248" s="5699"/>
      <c r="AH248" s="5699"/>
      <c r="AI248" s="5699"/>
      <c r="AJ248" s="5699"/>
      <c r="AK248" s="5699"/>
      <c r="AL248" s="5700"/>
      <c r="AZ248" s="897"/>
    </row>
    <row r="249" spans="2:52" ht="16.2" customHeight="1" x14ac:dyDescent="0.3">
      <c r="B249" s="5734">
        <v>18</v>
      </c>
      <c r="C249" s="5734"/>
      <c r="D249" s="5735" t="s">
        <v>2498</v>
      </c>
      <c r="E249" s="5736"/>
      <c r="F249" s="5736"/>
      <c r="G249" s="5736"/>
      <c r="H249" s="5736"/>
      <c r="I249" s="5736"/>
      <c r="J249" s="5736"/>
      <c r="K249" s="5736"/>
      <c r="L249" s="5736"/>
      <c r="M249" s="5737"/>
      <c r="N249" s="5728" t="s">
        <v>2546</v>
      </c>
      <c r="O249" s="5729"/>
      <c r="P249" s="5729"/>
      <c r="Q249" s="5729"/>
      <c r="R249" s="5729"/>
      <c r="S249" s="5729"/>
      <c r="T249" s="5729"/>
      <c r="U249" s="5729"/>
      <c r="V249" s="5729"/>
      <c r="W249" s="5729"/>
      <c r="X249" s="5695"/>
      <c r="Y249" s="5696"/>
      <c r="Z249" s="5697"/>
      <c r="AA249" s="5698" t="s">
        <v>2573</v>
      </c>
      <c r="AB249" s="5699"/>
      <c r="AC249" s="5699"/>
      <c r="AD249" s="5699"/>
      <c r="AE249" s="5699"/>
      <c r="AF249" s="5699"/>
      <c r="AG249" s="5699"/>
      <c r="AH249" s="5699"/>
      <c r="AI249" s="5699"/>
      <c r="AJ249" s="5699"/>
      <c r="AK249" s="5699"/>
      <c r="AL249" s="5700"/>
      <c r="AZ249" s="897"/>
    </row>
    <row r="250" spans="2:52" ht="16.2" customHeight="1" x14ac:dyDescent="0.3">
      <c r="B250" s="5734"/>
      <c r="C250" s="5734"/>
      <c r="D250" s="5738"/>
      <c r="E250" s="5739"/>
      <c r="F250" s="5739"/>
      <c r="G250" s="5739"/>
      <c r="H250" s="5739"/>
      <c r="I250" s="5739"/>
      <c r="J250" s="5739"/>
      <c r="K250" s="5739"/>
      <c r="L250" s="5739"/>
      <c r="M250" s="5740"/>
      <c r="N250" s="5730"/>
      <c r="O250" s="5731"/>
      <c r="P250" s="5731"/>
      <c r="Q250" s="5731"/>
      <c r="R250" s="5731"/>
      <c r="S250" s="5731"/>
      <c r="T250" s="5731"/>
      <c r="U250" s="5731"/>
      <c r="V250" s="5731"/>
      <c r="W250" s="5731"/>
      <c r="X250" s="5695"/>
      <c r="Y250" s="5696"/>
      <c r="Z250" s="5697"/>
      <c r="AA250" s="5698"/>
      <c r="AB250" s="5699"/>
      <c r="AC250" s="5699"/>
      <c r="AD250" s="5699"/>
      <c r="AE250" s="5699"/>
      <c r="AF250" s="5699"/>
      <c r="AG250" s="5699"/>
      <c r="AH250" s="5699"/>
      <c r="AI250" s="5699"/>
      <c r="AJ250" s="5699"/>
      <c r="AK250" s="5699"/>
      <c r="AL250" s="5700"/>
      <c r="AZ250" s="897"/>
    </row>
    <row r="251" spans="2:52" ht="16.2" customHeight="1" x14ac:dyDescent="0.3">
      <c r="B251" s="5734"/>
      <c r="C251" s="5734"/>
      <c r="D251" s="5741"/>
      <c r="E251" s="5742"/>
      <c r="F251" s="5742"/>
      <c r="G251" s="5742"/>
      <c r="H251" s="5742"/>
      <c r="I251" s="5742"/>
      <c r="J251" s="5742"/>
      <c r="K251" s="5742"/>
      <c r="L251" s="5742"/>
      <c r="M251" s="5743"/>
      <c r="N251" s="5732"/>
      <c r="O251" s="5733"/>
      <c r="P251" s="5733"/>
      <c r="Q251" s="5733"/>
      <c r="R251" s="5733"/>
      <c r="S251" s="5733"/>
      <c r="T251" s="5733"/>
      <c r="U251" s="5733"/>
      <c r="V251" s="5733"/>
      <c r="W251" s="5733"/>
      <c r="X251" s="5695"/>
      <c r="Y251" s="5696"/>
      <c r="Z251" s="5697"/>
      <c r="AA251" s="5698"/>
      <c r="AB251" s="5699"/>
      <c r="AC251" s="5699"/>
      <c r="AD251" s="5699"/>
      <c r="AE251" s="5699"/>
      <c r="AF251" s="5699"/>
      <c r="AG251" s="5699"/>
      <c r="AH251" s="5699"/>
      <c r="AI251" s="5699"/>
      <c r="AJ251" s="5699"/>
      <c r="AK251" s="5699"/>
      <c r="AL251" s="5700"/>
      <c r="AZ251" s="897"/>
    </row>
    <row r="252" spans="2:52" ht="16.2" customHeight="1" x14ac:dyDescent="0.3">
      <c r="B252" s="5734">
        <v>19</v>
      </c>
      <c r="C252" s="5734"/>
      <c r="D252" s="5735" t="s">
        <v>2499</v>
      </c>
      <c r="E252" s="5736"/>
      <c r="F252" s="5736"/>
      <c r="G252" s="5736"/>
      <c r="H252" s="5736"/>
      <c r="I252" s="5736"/>
      <c r="J252" s="5736"/>
      <c r="K252" s="5736"/>
      <c r="L252" s="5736"/>
      <c r="M252" s="5737"/>
      <c r="N252" s="5728" t="s">
        <v>2547</v>
      </c>
      <c r="O252" s="5729"/>
      <c r="P252" s="5729"/>
      <c r="Q252" s="5729"/>
      <c r="R252" s="5729"/>
      <c r="S252" s="5729"/>
      <c r="T252" s="5729"/>
      <c r="U252" s="5729"/>
      <c r="V252" s="5729"/>
      <c r="W252" s="5729"/>
      <c r="X252" s="5695"/>
      <c r="Y252" s="5696"/>
      <c r="Z252" s="5697"/>
      <c r="AA252" s="5698" t="s">
        <v>2573</v>
      </c>
      <c r="AB252" s="5699"/>
      <c r="AC252" s="5699"/>
      <c r="AD252" s="5699"/>
      <c r="AE252" s="5699"/>
      <c r="AF252" s="5699"/>
      <c r="AG252" s="5699"/>
      <c r="AH252" s="5699"/>
      <c r="AI252" s="5699"/>
      <c r="AJ252" s="5699"/>
      <c r="AK252" s="5699"/>
      <c r="AL252" s="5700"/>
      <c r="AZ252" s="897"/>
    </row>
    <row r="253" spans="2:52" ht="16.2" customHeight="1" x14ac:dyDescent="0.3">
      <c r="B253" s="5734"/>
      <c r="C253" s="5734"/>
      <c r="D253" s="5738"/>
      <c r="E253" s="5739"/>
      <c r="F253" s="5739"/>
      <c r="G253" s="5739"/>
      <c r="H253" s="5739"/>
      <c r="I253" s="5739"/>
      <c r="J253" s="5739"/>
      <c r="K253" s="5739"/>
      <c r="L253" s="5739"/>
      <c r="M253" s="5740"/>
      <c r="N253" s="5730"/>
      <c r="O253" s="5731"/>
      <c r="P253" s="5731"/>
      <c r="Q253" s="5731"/>
      <c r="R253" s="5731"/>
      <c r="S253" s="5731"/>
      <c r="T253" s="5731"/>
      <c r="U253" s="5731"/>
      <c r="V253" s="5731"/>
      <c r="W253" s="5731"/>
      <c r="X253" s="5695"/>
      <c r="Y253" s="5696"/>
      <c r="Z253" s="5697"/>
      <c r="AA253" s="5698"/>
      <c r="AB253" s="5699"/>
      <c r="AC253" s="5699"/>
      <c r="AD253" s="5699"/>
      <c r="AE253" s="5699"/>
      <c r="AF253" s="5699"/>
      <c r="AG253" s="5699"/>
      <c r="AH253" s="5699"/>
      <c r="AI253" s="5699"/>
      <c r="AJ253" s="5699"/>
      <c r="AK253" s="5699"/>
      <c r="AL253" s="5700"/>
      <c r="AZ253" s="897"/>
    </row>
    <row r="254" spans="2:52" ht="16.2" customHeight="1" x14ac:dyDescent="0.3">
      <c r="B254" s="5734"/>
      <c r="C254" s="5734"/>
      <c r="D254" s="5741"/>
      <c r="E254" s="5742"/>
      <c r="F254" s="5742"/>
      <c r="G254" s="5742"/>
      <c r="H254" s="5742"/>
      <c r="I254" s="5742"/>
      <c r="J254" s="5742"/>
      <c r="K254" s="5742"/>
      <c r="L254" s="5742"/>
      <c r="M254" s="5743"/>
      <c r="N254" s="5732"/>
      <c r="O254" s="5733"/>
      <c r="P254" s="5733"/>
      <c r="Q254" s="5733"/>
      <c r="R254" s="5733"/>
      <c r="S254" s="5733"/>
      <c r="T254" s="5733"/>
      <c r="U254" s="5733"/>
      <c r="V254" s="5733"/>
      <c r="W254" s="5733"/>
      <c r="X254" s="5695"/>
      <c r="Y254" s="5696"/>
      <c r="Z254" s="5697"/>
      <c r="AA254" s="5698"/>
      <c r="AB254" s="5699"/>
      <c r="AC254" s="5699"/>
      <c r="AD254" s="5699"/>
      <c r="AE254" s="5699"/>
      <c r="AF254" s="5699"/>
      <c r="AG254" s="5699"/>
      <c r="AH254" s="5699"/>
      <c r="AI254" s="5699"/>
      <c r="AJ254" s="5699"/>
      <c r="AK254" s="5699"/>
      <c r="AL254" s="5700"/>
      <c r="AZ254" s="897"/>
    </row>
    <row r="255" spans="2:52" ht="16.2" customHeight="1" x14ac:dyDescent="0.3">
      <c r="B255" s="5734">
        <v>20</v>
      </c>
      <c r="C255" s="5734"/>
      <c r="D255" s="5735" t="s">
        <v>2356</v>
      </c>
      <c r="E255" s="5736"/>
      <c r="F255" s="5736"/>
      <c r="G255" s="5736"/>
      <c r="H255" s="5736"/>
      <c r="I255" s="5736"/>
      <c r="J255" s="5736"/>
      <c r="K255" s="5736"/>
      <c r="L255" s="5736"/>
      <c r="M255" s="5737"/>
      <c r="N255" s="5728" t="s">
        <v>2548</v>
      </c>
      <c r="O255" s="5729"/>
      <c r="P255" s="5729"/>
      <c r="Q255" s="5729"/>
      <c r="R255" s="5729"/>
      <c r="S255" s="5729"/>
      <c r="T255" s="5729"/>
      <c r="U255" s="5729"/>
      <c r="V255" s="5729"/>
      <c r="W255" s="5729"/>
      <c r="X255" s="5695"/>
      <c r="Y255" s="5696"/>
      <c r="Z255" s="5697"/>
      <c r="AA255" s="5698" t="s">
        <v>2573</v>
      </c>
      <c r="AB255" s="5699"/>
      <c r="AC255" s="5699"/>
      <c r="AD255" s="5699"/>
      <c r="AE255" s="5699"/>
      <c r="AF255" s="5699"/>
      <c r="AG255" s="5699"/>
      <c r="AH255" s="5699"/>
      <c r="AI255" s="5699"/>
      <c r="AJ255" s="5699"/>
      <c r="AK255" s="5699"/>
      <c r="AL255" s="5700"/>
      <c r="AZ255" s="897"/>
    </row>
    <row r="256" spans="2:52" ht="16.2" customHeight="1" x14ac:dyDescent="0.3">
      <c r="B256" s="5734"/>
      <c r="C256" s="5734"/>
      <c r="D256" s="5738"/>
      <c r="E256" s="5739"/>
      <c r="F256" s="5739"/>
      <c r="G256" s="5739"/>
      <c r="H256" s="5739"/>
      <c r="I256" s="5739"/>
      <c r="J256" s="5739"/>
      <c r="K256" s="5739"/>
      <c r="L256" s="5739"/>
      <c r="M256" s="5740"/>
      <c r="N256" s="5730"/>
      <c r="O256" s="5731"/>
      <c r="P256" s="5731"/>
      <c r="Q256" s="5731"/>
      <c r="R256" s="5731"/>
      <c r="S256" s="5731"/>
      <c r="T256" s="5731"/>
      <c r="U256" s="5731"/>
      <c r="V256" s="5731"/>
      <c r="W256" s="5731"/>
      <c r="X256" s="5695"/>
      <c r="Y256" s="5696"/>
      <c r="Z256" s="5697"/>
      <c r="AA256" s="5698"/>
      <c r="AB256" s="5699"/>
      <c r="AC256" s="5699"/>
      <c r="AD256" s="5699"/>
      <c r="AE256" s="5699"/>
      <c r="AF256" s="5699"/>
      <c r="AG256" s="5699"/>
      <c r="AH256" s="5699"/>
      <c r="AI256" s="5699"/>
      <c r="AJ256" s="5699"/>
      <c r="AK256" s="5699"/>
      <c r="AL256" s="5700"/>
      <c r="AZ256" s="897"/>
    </row>
    <row r="257" spans="2:52" ht="16.2" customHeight="1" x14ac:dyDescent="0.3">
      <c r="B257" s="5734"/>
      <c r="C257" s="5734"/>
      <c r="D257" s="5741"/>
      <c r="E257" s="5742"/>
      <c r="F257" s="5742"/>
      <c r="G257" s="5742"/>
      <c r="H257" s="5742"/>
      <c r="I257" s="5742"/>
      <c r="J257" s="5742"/>
      <c r="K257" s="5742"/>
      <c r="L257" s="5742"/>
      <c r="M257" s="5743"/>
      <c r="N257" s="5732"/>
      <c r="O257" s="5733"/>
      <c r="P257" s="5733"/>
      <c r="Q257" s="5733"/>
      <c r="R257" s="5733"/>
      <c r="S257" s="5733"/>
      <c r="T257" s="5733"/>
      <c r="U257" s="5733"/>
      <c r="V257" s="5733"/>
      <c r="W257" s="5733"/>
      <c r="X257" s="5695"/>
      <c r="Y257" s="5696"/>
      <c r="Z257" s="5697"/>
      <c r="AA257" s="5698"/>
      <c r="AB257" s="5699"/>
      <c r="AC257" s="5699"/>
      <c r="AD257" s="5699"/>
      <c r="AE257" s="5699"/>
      <c r="AF257" s="5699"/>
      <c r="AG257" s="5699"/>
      <c r="AH257" s="5699"/>
      <c r="AI257" s="5699"/>
      <c r="AJ257" s="5699"/>
      <c r="AK257" s="5699"/>
      <c r="AL257" s="5700"/>
      <c r="AZ257" s="897"/>
    </row>
    <row r="258" spans="2:52" ht="16.2" customHeight="1" x14ac:dyDescent="0.3">
      <c r="B258" s="5734">
        <v>21</v>
      </c>
      <c r="C258" s="5734"/>
      <c r="D258" s="5735" t="s">
        <v>2357</v>
      </c>
      <c r="E258" s="5736"/>
      <c r="F258" s="5736"/>
      <c r="G258" s="5736"/>
      <c r="H258" s="5736"/>
      <c r="I258" s="5736"/>
      <c r="J258" s="5736"/>
      <c r="K258" s="5736"/>
      <c r="L258" s="5736"/>
      <c r="M258" s="5737"/>
      <c r="N258" s="5728" t="s">
        <v>2549</v>
      </c>
      <c r="O258" s="5729"/>
      <c r="P258" s="5729"/>
      <c r="Q258" s="5729"/>
      <c r="R258" s="5729"/>
      <c r="S258" s="5729"/>
      <c r="T258" s="5729"/>
      <c r="U258" s="5729"/>
      <c r="V258" s="5729"/>
      <c r="W258" s="5729"/>
      <c r="X258" s="5695"/>
      <c r="Y258" s="5696"/>
      <c r="Z258" s="5697"/>
      <c r="AA258" s="5717" t="s">
        <v>2529</v>
      </c>
      <c r="AB258" s="5718"/>
      <c r="AC258" s="5718"/>
      <c r="AD258" s="5718"/>
      <c r="AE258" s="5718"/>
      <c r="AF258" s="5718"/>
      <c r="AG258" s="5718"/>
      <c r="AH258" s="5718"/>
      <c r="AI258" s="5718"/>
      <c r="AJ258" s="5718"/>
      <c r="AK258" s="5718"/>
      <c r="AL258" s="5719"/>
      <c r="AZ258" s="897"/>
    </row>
    <row r="259" spans="2:52" ht="16.2" customHeight="1" x14ac:dyDescent="0.3">
      <c r="B259" s="5734"/>
      <c r="C259" s="5734"/>
      <c r="D259" s="5738"/>
      <c r="E259" s="5739"/>
      <c r="F259" s="5739"/>
      <c r="G259" s="5739"/>
      <c r="H259" s="5739"/>
      <c r="I259" s="5739"/>
      <c r="J259" s="5739"/>
      <c r="K259" s="5739"/>
      <c r="L259" s="5739"/>
      <c r="M259" s="5740"/>
      <c r="N259" s="5730"/>
      <c r="O259" s="5731"/>
      <c r="P259" s="5731"/>
      <c r="Q259" s="5731"/>
      <c r="R259" s="5731"/>
      <c r="S259" s="5731"/>
      <c r="T259" s="5731"/>
      <c r="U259" s="5731"/>
      <c r="V259" s="5731"/>
      <c r="W259" s="5731"/>
      <c r="X259" s="5695"/>
      <c r="Y259" s="5696"/>
      <c r="Z259" s="5697"/>
      <c r="AA259" s="5720" t="s">
        <v>2573</v>
      </c>
      <c r="AB259" s="5721"/>
      <c r="AC259" s="5721"/>
      <c r="AD259" s="5721"/>
      <c r="AE259" s="5721"/>
      <c r="AF259" s="5721"/>
      <c r="AG259" s="5721"/>
      <c r="AH259" s="5721"/>
      <c r="AI259" s="5721"/>
      <c r="AJ259" s="5721"/>
      <c r="AK259" s="5721"/>
      <c r="AL259" s="5722"/>
      <c r="AZ259" s="897"/>
    </row>
    <row r="260" spans="2:52" ht="16.2" customHeight="1" x14ac:dyDescent="0.3">
      <c r="B260" s="5734"/>
      <c r="C260" s="5734"/>
      <c r="D260" s="5738"/>
      <c r="E260" s="5739"/>
      <c r="F260" s="5739"/>
      <c r="G260" s="5739"/>
      <c r="H260" s="5739"/>
      <c r="I260" s="5739"/>
      <c r="J260" s="5739"/>
      <c r="K260" s="5739"/>
      <c r="L260" s="5739"/>
      <c r="M260" s="5740"/>
      <c r="N260" s="5730"/>
      <c r="O260" s="5731"/>
      <c r="P260" s="5731"/>
      <c r="Q260" s="5731"/>
      <c r="R260" s="5731"/>
      <c r="S260" s="5731"/>
      <c r="T260" s="5731"/>
      <c r="U260" s="5731"/>
      <c r="V260" s="5731"/>
      <c r="W260" s="5731"/>
      <c r="X260" s="5695"/>
      <c r="Y260" s="5696"/>
      <c r="Z260" s="5697"/>
      <c r="AA260" s="5720"/>
      <c r="AB260" s="5721"/>
      <c r="AC260" s="5721"/>
      <c r="AD260" s="5721"/>
      <c r="AE260" s="5721"/>
      <c r="AF260" s="5721"/>
      <c r="AG260" s="5721"/>
      <c r="AH260" s="5721"/>
      <c r="AI260" s="5721"/>
      <c r="AJ260" s="5721"/>
      <c r="AK260" s="5721"/>
      <c r="AL260" s="5722"/>
      <c r="AZ260" s="897"/>
    </row>
    <row r="261" spans="2:52" ht="16.2" customHeight="1" x14ac:dyDescent="0.3">
      <c r="B261" s="5734"/>
      <c r="C261" s="5734"/>
      <c r="D261" s="5741"/>
      <c r="E261" s="5742"/>
      <c r="F261" s="5742"/>
      <c r="G261" s="5742"/>
      <c r="H261" s="5742"/>
      <c r="I261" s="5742"/>
      <c r="J261" s="5742"/>
      <c r="K261" s="5742"/>
      <c r="L261" s="5742"/>
      <c r="M261" s="5743"/>
      <c r="N261" s="5732"/>
      <c r="O261" s="5733"/>
      <c r="P261" s="5733"/>
      <c r="Q261" s="5733"/>
      <c r="R261" s="5733"/>
      <c r="S261" s="5733"/>
      <c r="T261" s="5733"/>
      <c r="U261" s="5733"/>
      <c r="V261" s="5733"/>
      <c r="W261" s="5733"/>
      <c r="X261" s="5695"/>
      <c r="Y261" s="5696"/>
      <c r="Z261" s="5697"/>
      <c r="AA261" s="5723"/>
      <c r="AB261" s="5724"/>
      <c r="AC261" s="5724"/>
      <c r="AD261" s="5724"/>
      <c r="AE261" s="5724"/>
      <c r="AF261" s="5724"/>
      <c r="AG261" s="5724"/>
      <c r="AH261" s="5724"/>
      <c r="AI261" s="5724"/>
      <c r="AJ261" s="5724"/>
      <c r="AK261" s="5724"/>
      <c r="AL261" s="5725"/>
      <c r="AZ261" s="897"/>
    </row>
    <row r="262" spans="2:52" ht="16.2" customHeight="1" x14ac:dyDescent="0.3">
      <c r="B262" s="5734">
        <v>22</v>
      </c>
      <c r="C262" s="5734"/>
      <c r="D262" s="5735" t="s">
        <v>2358</v>
      </c>
      <c r="E262" s="5736"/>
      <c r="F262" s="5736"/>
      <c r="G262" s="5736"/>
      <c r="H262" s="5736"/>
      <c r="I262" s="5736"/>
      <c r="J262" s="5736"/>
      <c r="K262" s="5736"/>
      <c r="L262" s="5736"/>
      <c r="M262" s="5737"/>
      <c r="N262" s="5728" t="s">
        <v>2550</v>
      </c>
      <c r="O262" s="5729"/>
      <c r="P262" s="5729"/>
      <c r="Q262" s="5729"/>
      <c r="R262" s="5729"/>
      <c r="S262" s="5729"/>
      <c r="T262" s="5729"/>
      <c r="U262" s="5729"/>
      <c r="V262" s="5729"/>
      <c r="W262" s="5729"/>
      <c r="X262" s="5695"/>
      <c r="Y262" s="5696"/>
      <c r="Z262" s="5697"/>
      <c r="AA262" s="5705" t="s">
        <v>2500</v>
      </c>
      <c r="AB262" s="5706"/>
      <c r="AC262" s="5706"/>
      <c r="AD262" s="5706"/>
      <c r="AE262" s="5706"/>
      <c r="AF262" s="5706"/>
      <c r="AG262" s="5706"/>
      <c r="AH262" s="5706"/>
      <c r="AI262" s="5706"/>
      <c r="AJ262" s="5706"/>
      <c r="AK262" s="5706"/>
      <c r="AL262" s="5707"/>
      <c r="AZ262" s="897"/>
    </row>
    <row r="263" spans="2:52" ht="16.2" customHeight="1" x14ac:dyDescent="0.3">
      <c r="B263" s="5734"/>
      <c r="C263" s="5734"/>
      <c r="D263" s="5738"/>
      <c r="E263" s="5739"/>
      <c r="F263" s="5739"/>
      <c r="G263" s="5739"/>
      <c r="H263" s="5739"/>
      <c r="I263" s="5739"/>
      <c r="J263" s="5739"/>
      <c r="K263" s="5739"/>
      <c r="L263" s="5739"/>
      <c r="M263" s="5740"/>
      <c r="N263" s="5730"/>
      <c r="O263" s="5731"/>
      <c r="P263" s="5731"/>
      <c r="Q263" s="5731"/>
      <c r="R263" s="5731"/>
      <c r="S263" s="5731"/>
      <c r="T263" s="5731"/>
      <c r="U263" s="5731"/>
      <c r="V263" s="5731"/>
      <c r="W263" s="5731"/>
      <c r="X263" s="5695"/>
      <c r="Y263" s="5696"/>
      <c r="Z263" s="5697"/>
      <c r="AA263" s="5708"/>
      <c r="AB263" s="5709"/>
      <c r="AC263" s="5709"/>
      <c r="AD263" s="5709"/>
      <c r="AE263" s="5709"/>
      <c r="AF263" s="5709"/>
      <c r="AG263" s="5709"/>
      <c r="AH263" s="5709"/>
      <c r="AI263" s="5709"/>
      <c r="AJ263" s="5709"/>
      <c r="AK263" s="5709"/>
      <c r="AL263" s="5710"/>
      <c r="AZ263" s="897"/>
    </row>
    <row r="264" spans="2:52" ht="16.2" customHeight="1" x14ac:dyDescent="0.3">
      <c r="B264" s="5734"/>
      <c r="C264" s="5734"/>
      <c r="D264" s="5738"/>
      <c r="E264" s="5739"/>
      <c r="F264" s="5739"/>
      <c r="G264" s="5739"/>
      <c r="H264" s="5739"/>
      <c r="I264" s="5739"/>
      <c r="J264" s="5739"/>
      <c r="K264" s="5739"/>
      <c r="L264" s="5739"/>
      <c r="M264" s="5740"/>
      <c r="N264" s="5730"/>
      <c r="O264" s="5731"/>
      <c r="P264" s="5731"/>
      <c r="Q264" s="5731"/>
      <c r="R264" s="5731"/>
      <c r="S264" s="5731"/>
      <c r="T264" s="5731"/>
      <c r="U264" s="5731"/>
      <c r="V264" s="5731"/>
      <c r="W264" s="5731"/>
      <c r="X264" s="5695"/>
      <c r="Y264" s="5696"/>
      <c r="Z264" s="5697"/>
      <c r="AA264" s="5711" t="s">
        <v>2573</v>
      </c>
      <c r="AB264" s="5712"/>
      <c r="AC264" s="5712"/>
      <c r="AD264" s="5712"/>
      <c r="AE264" s="5712"/>
      <c r="AF264" s="5712"/>
      <c r="AG264" s="5712"/>
      <c r="AH264" s="5712"/>
      <c r="AI264" s="5712"/>
      <c r="AJ264" s="5712"/>
      <c r="AK264" s="5712"/>
      <c r="AL264" s="5713"/>
      <c r="AZ264" s="897"/>
    </row>
    <row r="265" spans="2:52" ht="16.2" customHeight="1" x14ac:dyDescent="0.3">
      <c r="B265" s="5734"/>
      <c r="C265" s="5734"/>
      <c r="D265" s="5741"/>
      <c r="E265" s="5742"/>
      <c r="F265" s="5742"/>
      <c r="G265" s="5742"/>
      <c r="H265" s="5742"/>
      <c r="I265" s="5742"/>
      <c r="J265" s="5742"/>
      <c r="K265" s="5742"/>
      <c r="L265" s="5742"/>
      <c r="M265" s="5743"/>
      <c r="N265" s="5732"/>
      <c r="O265" s="5733"/>
      <c r="P265" s="5733"/>
      <c r="Q265" s="5733"/>
      <c r="R265" s="5733"/>
      <c r="S265" s="5733"/>
      <c r="T265" s="5733"/>
      <c r="U265" s="5733"/>
      <c r="V265" s="5733"/>
      <c r="W265" s="5733"/>
      <c r="X265" s="5695"/>
      <c r="Y265" s="5696"/>
      <c r="Z265" s="5697"/>
      <c r="AA265" s="5714"/>
      <c r="AB265" s="5715"/>
      <c r="AC265" s="5715"/>
      <c r="AD265" s="5715"/>
      <c r="AE265" s="5715"/>
      <c r="AF265" s="5715"/>
      <c r="AG265" s="5715"/>
      <c r="AH265" s="5715"/>
      <c r="AI265" s="5715"/>
      <c r="AJ265" s="5715"/>
      <c r="AK265" s="5715"/>
      <c r="AL265" s="5716"/>
      <c r="AZ265" s="897"/>
    </row>
    <row r="266" spans="2:52" ht="16.2" customHeight="1" x14ac:dyDescent="0.3">
      <c r="B266" s="5734">
        <v>23</v>
      </c>
      <c r="C266" s="5734"/>
      <c r="D266" s="5735" t="s">
        <v>2501</v>
      </c>
      <c r="E266" s="5736"/>
      <c r="F266" s="5736"/>
      <c r="G266" s="5736"/>
      <c r="H266" s="5736"/>
      <c r="I266" s="5736"/>
      <c r="J266" s="5736"/>
      <c r="K266" s="5736"/>
      <c r="L266" s="5736"/>
      <c r="M266" s="5737"/>
      <c r="N266" s="5728" t="s">
        <v>2551</v>
      </c>
      <c r="O266" s="5729"/>
      <c r="P266" s="5729"/>
      <c r="Q266" s="5729"/>
      <c r="R266" s="5729"/>
      <c r="S266" s="5729"/>
      <c r="T266" s="5729"/>
      <c r="U266" s="5729"/>
      <c r="V266" s="5729"/>
      <c r="W266" s="5729"/>
      <c r="X266" s="5695"/>
      <c r="Y266" s="5696"/>
      <c r="Z266" s="5697"/>
      <c r="AA266" s="5705" t="s">
        <v>2574</v>
      </c>
      <c r="AB266" s="5706"/>
      <c r="AC266" s="5706"/>
      <c r="AD266" s="5706"/>
      <c r="AE266" s="5706"/>
      <c r="AF266" s="5706"/>
      <c r="AG266" s="5706"/>
      <c r="AH266" s="5706"/>
      <c r="AI266" s="5706"/>
      <c r="AJ266" s="5706"/>
      <c r="AK266" s="5706"/>
      <c r="AL266" s="5707"/>
      <c r="AZ266" s="897"/>
    </row>
    <row r="267" spans="2:52" ht="16.2" customHeight="1" x14ac:dyDescent="0.3">
      <c r="B267" s="5734"/>
      <c r="C267" s="5734"/>
      <c r="D267" s="5738"/>
      <c r="E267" s="5739"/>
      <c r="F267" s="5739"/>
      <c r="G267" s="5739"/>
      <c r="H267" s="5739"/>
      <c r="I267" s="5739"/>
      <c r="J267" s="5739"/>
      <c r="K267" s="5739"/>
      <c r="L267" s="5739"/>
      <c r="M267" s="5740"/>
      <c r="N267" s="5730"/>
      <c r="O267" s="5731"/>
      <c r="P267" s="5731"/>
      <c r="Q267" s="5731"/>
      <c r="R267" s="5731"/>
      <c r="S267" s="5731"/>
      <c r="T267" s="5731"/>
      <c r="U267" s="5731"/>
      <c r="V267" s="5731"/>
      <c r="W267" s="5731"/>
      <c r="X267" s="5695"/>
      <c r="Y267" s="5696"/>
      <c r="Z267" s="5697"/>
      <c r="AA267" s="5708"/>
      <c r="AB267" s="5709"/>
      <c r="AC267" s="5709"/>
      <c r="AD267" s="5709"/>
      <c r="AE267" s="5709"/>
      <c r="AF267" s="5709"/>
      <c r="AG267" s="5709"/>
      <c r="AH267" s="5709"/>
      <c r="AI267" s="5709"/>
      <c r="AJ267" s="5709"/>
      <c r="AK267" s="5709"/>
      <c r="AL267" s="5710"/>
      <c r="AZ267" s="897"/>
    </row>
    <row r="268" spans="2:52" ht="16.2" customHeight="1" x14ac:dyDescent="0.3">
      <c r="B268" s="5734"/>
      <c r="C268" s="5734"/>
      <c r="D268" s="5738"/>
      <c r="E268" s="5739"/>
      <c r="F268" s="5739"/>
      <c r="G268" s="5739"/>
      <c r="H268" s="5739"/>
      <c r="I268" s="5739"/>
      <c r="J268" s="5739"/>
      <c r="K268" s="5739"/>
      <c r="L268" s="5739"/>
      <c r="M268" s="5740"/>
      <c r="N268" s="5730"/>
      <c r="O268" s="5731"/>
      <c r="P268" s="5731"/>
      <c r="Q268" s="5731"/>
      <c r="R268" s="5731"/>
      <c r="S268" s="5731"/>
      <c r="T268" s="5731"/>
      <c r="U268" s="5731"/>
      <c r="V268" s="5731"/>
      <c r="W268" s="5731"/>
      <c r="X268" s="5695"/>
      <c r="Y268" s="5696"/>
      <c r="Z268" s="5697"/>
      <c r="AA268" s="5711" t="s">
        <v>2573</v>
      </c>
      <c r="AB268" s="5712"/>
      <c r="AC268" s="5712"/>
      <c r="AD268" s="5712"/>
      <c r="AE268" s="5712"/>
      <c r="AF268" s="5712"/>
      <c r="AG268" s="5712"/>
      <c r="AH268" s="5712"/>
      <c r="AI268" s="5712"/>
      <c r="AJ268" s="5712"/>
      <c r="AK268" s="5712"/>
      <c r="AL268" s="5713"/>
      <c r="AZ268" s="897"/>
    </row>
    <row r="269" spans="2:52" ht="16.2" customHeight="1" x14ac:dyDescent="0.3">
      <c r="B269" s="5734"/>
      <c r="C269" s="5734"/>
      <c r="D269" s="5741"/>
      <c r="E269" s="5742"/>
      <c r="F269" s="5742"/>
      <c r="G269" s="5742"/>
      <c r="H269" s="5742"/>
      <c r="I269" s="5742"/>
      <c r="J269" s="5742"/>
      <c r="K269" s="5742"/>
      <c r="L269" s="5742"/>
      <c r="M269" s="5743"/>
      <c r="N269" s="5732"/>
      <c r="O269" s="5733"/>
      <c r="P269" s="5733"/>
      <c r="Q269" s="5733"/>
      <c r="R269" s="5733"/>
      <c r="S269" s="5733"/>
      <c r="T269" s="5733"/>
      <c r="U269" s="5733"/>
      <c r="V269" s="5733"/>
      <c r="W269" s="5733"/>
      <c r="X269" s="5695"/>
      <c r="Y269" s="5696"/>
      <c r="Z269" s="5697"/>
      <c r="AA269" s="5714"/>
      <c r="AB269" s="5715"/>
      <c r="AC269" s="5715"/>
      <c r="AD269" s="5715"/>
      <c r="AE269" s="5715"/>
      <c r="AF269" s="5715"/>
      <c r="AG269" s="5715"/>
      <c r="AH269" s="5715"/>
      <c r="AI269" s="5715"/>
      <c r="AJ269" s="5715"/>
      <c r="AK269" s="5715"/>
      <c r="AL269" s="5716"/>
      <c r="AZ269" s="897"/>
    </row>
    <row r="270" spans="2:52" ht="16.2" customHeight="1" x14ac:dyDescent="0.3">
      <c r="B270" s="5734">
        <v>24</v>
      </c>
      <c r="C270" s="5734"/>
      <c r="D270" s="5753" t="s">
        <v>2569</v>
      </c>
      <c r="E270" s="5753"/>
      <c r="F270" s="5753"/>
      <c r="G270" s="5753"/>
      <c r="H270" s="5753"/>
      <c r="I270" s="5753"/>
      <c r="J270" s="5753"/>
      <c r="K270" s="5753"/>
      <c r="L270" s="5753"/>
      <c r="M270" s="5753"/>
      <c r="N270" s="5752" t="s">
        <v>2552</v>
      </c>
      <c r="O270" s="5752"/>
      <c r="P270" s="5752"/>
      <c r="Q270" s="5752"/>
      <c r="R270" s="5752"/>
      <c r="S270" s="5752"/>
      <c r="T270" s="5752"/>
      <c r="U270" s="5752"/>
      <c r="V270" s="5752"/>
      <c r="W270" s="5752"/>
      <c r="X270" s="5726"/>
      <c r="Y270" s="5726"/>
      <c r="Z270" s="5726"/>
      <c r="AA270" s="5727" t="s">
        <v>2573</v>
      </c>
      <c r="AB270" s="5727"/>
      <c r="AC270" s="5727"/>
      <c r="AD270" s="5727"/>
      <c r="AE270" s="5727"/>
      <c r="AF270" s="5727"/>
      <c r="AG270" s="5727"/>
      <c r="AH270" s="5727"/>
      <c r="AI270" s="5727"/>
      <c r="AJ270" s="5727"/>
      <c r="AK270" s="5727"/>
      <c r="AL270" s="5727"/>
      <c r="AZ270" s="897"/>
    </row>
    <row r="271" spans="2:52" ht="16.2" customHeight="1" x14ac:dyDescent="0.3">
      <c r="B271" s="5734"/>
      <c r="C271" s="5734"/>
      <c r="D271" s="5753"/>
      <c r="E271" s="5753"/>
      <c r="F271" s="5753"/>
      <c r="G271" s="5753"/>
      <c r="H271" s="5753"/>
      <c r="I271" s="5753"/>
      <c r="J271" s="5753"/>
      <c r="K271" s="5753"/>
      <c r="L271" s="5753"/>
      <c r="M271" s="5753"/>
      <c r="N271" s="5752"/>
      <c r="O271" s="5752"/>
      <c r="P271" s="5752"/>
      <c r="Q271" s="5752"/>
      <c r="R271" s="5752"/>
      <c r="S271" s="5752"/>
      <c r="T271" s="5752"/>
      <c r="U271" s="5752"/>
      <c r="V271" s="5752"/>
      <c r="W271" s="5752"/>
      <c r="X271" s="5726"/>
      <c r="Y271" s="5726"/>
      <c r="Z271" s="5726"/>
      <c r="AA271" s="5727"/>
      <c r="AB271" s="5727"/>
      <c r="AC271" s="5727"/>
      <c r="AD271" s="5727"/>
      <c r="AE271" s="5727"/>
      <c r="AF271" s="5727"/>
      <c r="AG271" s="5727"/>
      <c r="AH271" s="5727"/>
      <c r="AI271" s="5727"/>
      <c r="AJ271" s="5727"/>
      <c r="AK271" s="5727"/>
      <c r="AL271" s="5727"/>
      <c r="AZ271" s="897"/>
    </row>
    <row r="272" spans="2:52" ht="16.2" customHeight="1" x14ac:dyDescent="0.3">
      <c r="B272" s="5734"/>
      <c r="C272" s="5734"/>
      <c r="D272" s="5753"/>
      <c r="E272" s="5753"/>
      <c r="F272" s="5753"/>
      <c r="G272" s="5753"/>
      <c r="H272" s="5753"/>
      <c r="I272" s="5753"/>
      <c r="J272" s="5753"/>
      <c r="K272" s="5753"/>
      <c r="L272" s="5753"/>
      <c r="M272" s="5753"/>
      <c r="N272" s="5752"/>
      <c r="O272" s="5752"/>
      <c r="P272" s="5752"/>
      <c r="Q272" s="5752"/>
      <c r="R272" s="5752"/>
      <c r="S272" s="5752"/>
      <c r="T272" s="5752"/>
      <c r="U272" s="5752"/>
      <c r="V272" s="5752"/>
      <c r="W272" s="5752"/>
      <c r="X272" s="5726"/>
      <c r="Y272" s="5726"/>
      <c r="Z272" s="5726"/>
      <c r="AA272" s="5727"/>
      <c r="AB272" s="5727"/>
      <c r="AC272" s="5727"/>
      <c r="AD272" s="5727"/>
      <c r="AE272" s="5727"/>
      <c r="AF272" s="5727"/>
      <c r="AG272" s="5727"/>
      <c r="AH272" s="5727"/>
      <c r="AI272" s="5727"/>
      <c r="AJ272" s="5727"/>
      <c r="AK272" s="5727"/>
      <c r="AL272" s="5727"/>
      <c r="AZ272" s="897"/>
    </row>
    <row r="273" spans="2:52" ht="16.2" customHeight="1" x14ac:dyDescent="0.3">
      <c r="B273" s="1558"/>
      <c r="C273" s="1558"/>
      <c r="D273" s="1556"/>
      <c r="E273" s="1556"/>
      <c r="F273" s="1556"/>
      <c r="G273" s="1556"/>
      <c r="H273" s="1556"/>
      <c r="I273" s="1556"/>
      <c r="J273" s="1556"/>
      <c r="K273" s="1556"/>
      <c r="L273" s="1556"/>
      <c r="M273" s="1556"/>
      <c r="N273" s="1557"/>
      <c r="O273" s="1557"/>
      <c r="P273" s="1557"/>
      <c r="Q273" s="1557"/>
      <c r="R273" s="1557"/>
      <c r="S273" s="1557"/>
      <c r="T273" s="1557"/>
      <c r="U273" s="1557"/>
      <c r="V273" s="1557"/>
      <c r="W273" s="1557"/>
      <c r="X273" s="1559"/>
      <c r="Y273" s="1559"/>
      <c r="Z273" s="1559"/>
      <c r="AA273" s="1560"/>
      <c r="AB273" s="1560"/>
      <c r="AC273" s="1560"/>
      <c r="AD273" s="1560"/>
      <c r="AE273" s="1560"/>
      <c r="AF273" s="1560"/>
      <c r="AG273" s="1560"/>
      <c r="AH273" s="1560"/>
      <c r="AI273" s="1560"/>
      <c r="AJ273" s="1560"/>
      <c r="AK273" s="1560"/>
      <c r="AL273" s="1560"/>
      <c r="AZ273" s="897"/>
    </row>
    <row r="274" spans="2:52" ht="16.2" customHeight="1" x14ac:dyDescent="0.3">
      <c r="B274" s="5734">
        <v>25</v>
      </c>
      <c r="C274" s="5734"/>
      <c r="D274" s="5753" t="s">
        <v>2563</v>
      </c>
      <c r="E274" s="5753"/>
      <c r="F274" s="5753"/>
      <c r="G274" s="5753"/>
      <c r="H274" s="5753"/>
      <c r="I274" s="5753"/>
      <c r="J274" s="5753"/>
      <c r="K274" s="5753"/>
      <c r="L274" s="5753"/>
      <c r="M274" s="5753"/>
      <c r="N274" s="5752" t="s">
        <v>2553</v>
      </c>
      <c r="O274" s="5752"/>
      <c r="P274" s="5752"/>
      <c r="Q274" s="5752"/>
      <c r="R274" s="5752"/>
      <c r="S274" s="5752"/>
      <c r="T274" s="5752"/>
      <c r="U274" s="5752"/>
      <c r="V274" s="5752"/>
      <c r="W274" s="5752"/>
      <c r="X274" s="5726"/>
      <c r="Y274" s="5726"/>
      <c r="Z274" s="5726"/>
      <c r="AA274" s="5727" t="s">
        <v>2573</v>
      </c>
      <c r="AB274" s="5727"/>
      <c r="AC274" s="5727"/>
      <c r="AD274" s="5727"/>
      <c r="AE274" s="5727"/>
      <c r="AF274" s="5727"/>
      <c r="AG274" s="5727"/>
      <c r="AH274" s="5727"/>
      <c r="AI274" s="5727"/>
      <c r="AJ274" s="5727"/>
      <c r="AK274" s="5727"/>
      <c r="AL274" s="5727"/>
      <c r="AZ274" s="897"/>
    </row>
    <row r="275" spans="2:52" ht="16.2" customHeight="1" x14ac:dyDescent="0.3">
      <c r="B275" s="5734"/>
      <c r="C275" s="5734"/>
      <c r="D275" s="5753"/>
      <c r="E275" s="5753"/>
      <c r="F275" s="5753"/>
      <c r="G275" s="5753"/>
      <c r="H275" s="5753"/>
      <c r="I275" s="5753"/>
      <c r="J275" s="5753"/>
      <c r="K275" s="5753"/>
      <c r="L275" s="5753"/>
      <c r="M275" s="5753"/>
      <c r="N275" s="5752"/>
      <c r="O275" s="5752"/>
      <c r="P275" s="5752"/>
      <c r="Q275" s="5752"/>
      <c r="R275" s="5752"/>
      <c r="S275" s="5752"/>
      <c r="T275" s="5752"/>
      <c r="U275" s="5752"/>
      <c r="V275" s="5752"/>
      <c r="W275" s="5752"/>
      <c r="X275" s="5726"/>
      <c r="Y275" s="5726"/>
      <c r="Z275" s="5726"/>
      <c r="AA275" s="5727"/>
      <c r="AB275" s="5727"/>
      <c r="AC275" s="5727"/>
      <c r="AD275" s="5727"/>
      <c r="AE275" s="5727"/>
      <c r="AF275" s="5727"/>
      <c r="AG275" s="5727"/>
      <c r="AH275" s="5727"/>
      <c r="AI275" s="5727"/>
      <c r="AJ275" s="5727"/>
      <c r="AK275" s="5727"/>
      <c r="AL275" s="5727"/>
      <c r="AZ275" s="897"/>
    </row>
    <row r="276" spans="2:52" ht="16.2" customHeight="1" x14ac:dyDescent="0.3">
      <c r="B276" s="5734"/>
      <c r="C276" s="5734"/>
      <c r="D276" s="5753"/>
      <c r="E276" s="5753"/>
      <c r="F276" s="5753"/>
      <c r="G276" s="5753"/>
      <c r="H276" s="5753"/>
      <c r="I276" s="5753"/>
      <c r="J276" s="5753"/>
      <c r="K276" s="5753"/>
      <c r="L276" s="5753"/>
      <c r="M276" s="5753"/>
      <c r="N276" s="5752"/>
      <c r="O276" s="5752"/>
      <c r="P276" s="5752"/>
      <c r="Q276" s="5752"/>
      <c r="R276" s="5752"/>
      <c r="S276" s="5752"/>
      <c r="T276" s="5752"/>
      <c r="U276" s="5752"/>
      <c r="V276" s="5752"/>
      <c r="W276" s="5752"/>
      <c r="X276" s="5726"/>
      <c r="Y276" s="5726"/>
      <c r="Z276" s="5726"/>
      <c r="AA276" s="5727"/>
      <c r="AB276" s="5727"/>
      <c r="AC276" s="5727"/>
      <c r="AD276" s="5727"/>
      <c r="AE276" s="5727"/>
      <c r="AF276" s="5727"/>
      <c r="AG276" s="5727"/>
      <c r="AH276" s="5727"/>
      <c r="AI276" s="5727"/>
      <c r="AJ276" s="5727"/>
      <c r="AK276" s="5727"/>
      <c r="AL276" s="5727"/>
      <c r="AZ276" s="897"/>
    </row>
    <row r="277" spans="2:52" ht="16.2" customHeight="1" x14ac:dyDescent="0.3">
      <c r="B277" s="5734">
        <v>26</v>
      </c>
      <c r="C277" s="5734"/>
      <c r="D277" s="5735" t="s">
        <v>2359</v>
      </c>
      <c r="E277" s="5736"/>
      <c r="F277" s="5736"/>
      <c r="G277" s="5736"/>
      <c r="H277" s="5736"/>
      <c r="I277" s="5736"/>
      <c r="J277" s="5736"/>
      <c r="K277" s="5736"/>
      <c r="L277" s="5736"/>
      <c r="M277" s="5737"/>
      <c r="N277" s="5728" t="s">
        <v>2554</v>
      </c>
      <c r="O277" s="5729"/>
      <c r="P277" s="5729"/>
      <c r="Q277" s="5729"/>
      <c r="R277" s="5729"/>
      <c r="S277" s="5729"/>
      <c r="T277" s="5729"/>
      <c r="U277" s="5729"/>
      <c r="V277" s="5729"/>
      <c r="W277" s="5729"/>
      <c r="X277" s="5695"/>
      <c r="Y277" s="5696"/>
      <c r="Z277" s="5697"/>
      <c r="AA277" s="5698" t="s">
        <v>2573</v>
      </c>
      <c r="AB277" s="5699"/>
      <c r="AC277" s="5699"/>
      <c r="AD277" s="5699"/>
      <c r="AE277" s="5699"/>
      <c r="AF277" s="5699"/>
      <c r="AG277" s="5699"/>
      <c r="AH277" s="5699"/>
      <c r="AI277" s="5699"/>
      <c r="AJ277" s="5699"/>
      <c r="AK277" s="5699"/>
      <c r="AL277" s="5700"/>
      <c r="AZ277" s="897"/>
    </row>
    <row r="278" spans="2:52" ht="16.2" customHeight="1" x14ac:dyDescent="0.3">
      <c r="B278" s="5734"/>
      <c r="C278" s="5734"/>
      <c r="D278" s="5738"/>
      <c r="E278" s="5739"/>
      <c r="F278" s="5739"/>
      <c r="G278" s="5739"/>
      <c r="H278" s="5739"/>
      <c r="I278" s="5739"/>
      <c r="J278" s="5739"/>
      <c r="K278" s="5739"/>
      <c r="L278" s="5739"/>
      <c r="M278" s="5740"/>
      <c r="N278" s="5730"/>
      <c r="O278" s="5731"/>
      <c r="P278" s="5731"/>
      <c r="Q278" s="5731"/>
      <c r="R278" s="5731"/>
      <c r="S278" s="5731"/>
      <c r="T278" s="5731"/>
      <c r="U278" s="5731"/>
      <c r="V278" s="5731"/>
      <c r="W278" s="5731"/>
      <c r="X278" s="5695"/>
      <c r="Y278" s="5696"/>
      <c r="Z278" s="5697"/>
      <c r="AA278" s="5698"/>
      <c r="AB278" s="5699"/>
      <c r="AC278" s="5699"/>
      <c r="AD278" s="5699"/>
      <c r="AE278" s="5699"/>
      <c r="AF278" s="5699"/>
      <c r="AG278" s="5699"/>
      <c r="AH278" s="5699"/>
      <c r="AI278" s="5699"/>
      <c r="AJ278" s="5699"/>
      <c r="AK278" s="5699"/>
      <c r="AL278" s="5700"/>
      <c r="AZ278" s="897"/>
    </row>
    <row r="279" spans="2:52" ht="16.2" customHeight="1" x14ac:dyDescent="0.3">
      <c r="B279" s="5734"/>
      <c r="C279" s="5734"/>
      <c r="D279" s="5741"/>
      <c r="E279" s="5742"/>
      <c r="F279" s="5742"/>
      <c r="G279" s="5742"/>
      <c r="H279" s="5742"/>
      <c r="I279" s="5742"/>
      <c r="J279" s="5742"/>
      <c r="K279" s="5742"/>
      <c r="L279" s="5742"/>
      <c r="M279" s="5743"/>
      <c r="N279" s="5732"/>
      <c r="O279" s="5733"/>
      <c r="P279" s="5733"/>
      <c r="Q279" s="5733"/>
      <c r="R279" s="5733"/>
      <c r="S279" s="5733"/>
      <c r="T279" s="5733"/>
      <c r="U279" s="5733"/>
      <c r="V279" s="5733"/>
      <c r="W279" s="5733"/>
      <c r="X279" s="5695"/>
      <c r="Y279" s="5696"/>
      <c r="Z279" s="5697"/>
      <c r="AA279" s="5698"/>
      <c r="AB279" s="5699"/>
      <c r="AC279" s="5699"/>
      <c r="AD279" s="5699"/>
      <c r="AE279" s="5699"/>
      <c r="AF279" s="5699"/>
      <c r="AG279" s="5699"/>
      <c r="AH279" s="5699"/>
      <c r="AI279" s="5699"/>
      <c r="AJ279" s="5699"/>
      <c r="AK279" s="5699"/>
      <c r="AL279" s="5700"/>
      <c r="AZ279" s="897"/>
    </row>
    <row r="280" spans="2:52" ht="16.2" customHeight="1" x14ac:dyDescent="0.3">
      <c r="B280" s="5734">
        <v>27</v>
      </c>
      <c r="C280" s="5734"/>
      <c r="D280" s="5735" t="s">
        <v>2570</v>
      </c>
      <c r="E280" s="5736"/>
      <c r="F280" s="5736"/>
      <c r="G280" s="5736"/>
      <c r="H280" s="5736"/>
      <c r="I280" s="5736"/>
      <c r="J280" s="5736"/>
      <c r="K280" s="5736"/>
      <c r="L280" s="5736"/>
      <c r="M280" s="5737"/>
      <c r="N280" s="5728" t="s">
        <v>2555</v>
      </c>
      <c r="O280" s="5729"/>
      <c r="P280" s="5729"/>
      <c r="Q280" s="5729"/>
      <c r="R280" s="5729"/>
      <c r="S280" s="5729"/>
      <c r="T280" s="5729"/>
      <c r="U280" s="5729"/>
      <c r="V280" s="5729"/>
      <c r="W280" s="5729"/>
      <c r="X280" s="5695"/>
      <c r="Y280" s="5696"/>
      <c r="Z280" s="5697"/>
      <c r="AA280" s="5698" t="s">
        <v>2573</v>
      </c>
      <c r="AB280" s="5699"/>
      <c r="AC280" s="5699"/>
      <c r="AD280" s="5699"/>
      <c r="AE280" s="5699"/>
      <c r="AF280" s="5699"/>
      <c r="AG280" s="5699"/>
      <c r="AH280" s="5699"/>
      <c r="AI280" s="5699"/>
      <c r="AJ280" s="5699"/>
      <c r="AK280" s="5699"/>
      <c r="AL280" s="5700"/>
      <c r="AZ280" s="897"/>
    </row>
    <row r="281" spans="2:52" ht="16.2" customHeight="1" x14ac:dyDescent="0.3">
      <c r="B281" s="5734"/>
      <c r="C281" s="5734"/>
      <c r="D281" s="5738"/>
      <c r="E281" s="5739"/>
      <c r="F281" s="5739"/>
      <c r="G281" s="5739"/>
      <c r="H281" s="5739"/>
      <c r="I281" s="5739"/>
      <c r="J281" s="5739"/>
      <c r="K281" s="5739"/>
      <c r="L281" s="5739"/>
      <c r="M281" s="5740"/>
      <c r="N281" s="5730"/>
      <c r="O281" s="5731"/>
      <c r="P281" s="5731"/>
      <c r="Q281" s="5731"/>
      <c r="R281" s="5731"/>
      <c r="S281" s="5731"/>
      <c r="T281" s="5731"/>
      <c r="U281" s="5731"/>
      <c r="V281" s="5731"/>
      <c r="W281" s="5731"/>
      <c r="X281" s="5695"/>
      <c r="Y281" s="5696"/>
      <c r="Z281" s="5697"/>
      <c r="AA281" s="5698"/>
      <c r="AB281" s="5699"/>
      <c r="AC281" s="5699"/>
      <c r="AD281" s="5699"/>
      <c r="AE281" s="5699"/>
      <c r="AF281" s="5699"/>
      <c r="AG281" s="5699"/>
      <c r="AH281" s="5699"/>
      <c r="AI281" s="5699"/>
      <c r="AJ281" s="5699"/>
      <c r="AK281" s="5699"/>
      <c r="AL281" s="5700"/>
      <c r="AZ281" s="897"/>
    </row>
    <row r="282" spans="2:52" ht="16.2" customHeight="1" x14ac:dyDescent="0.3">
      <c r="B282" s="5734"/>
      <c r="C282" s="5734"/>
      <c r="D282" s="5741"/>
      <c r="E282" s="5742"/>
      <c r="F282" s="5742"/>
      <c r="G282" s="5742"/>
      <c r="H282" s="5742"/>
      <c r="I282" s="5742"/>
      <c r="J282" s="5742"/>
      <c r="K282" s="5742"/>
      <c r="L282" s="5742"/>
      <c r="M282" s="5743"/>
      <c r="N282" s="5732"/>
      <c r="O282" s="5733"/>
      <c r="P282" s="5733"/>
      <c r="Q282" s="5733"/>
      <c r="R282" s="5733"/>
      <c r="S282" s="5733"/>
      <c r="T282" s="5733"/>
      <c r="U282" s="5733"/>
      <c r="V282" s="5733"/>
      <c r="W282" s="5733"/>
      <c r="X282" s="5695"/>
      <c r="Y282" s="5696"/>
      <c r="Z282" s="5697"/>
      <c r="AA282" s="5698"/>
      <c r="AB282" s="5699"/>
      <c r="AC282" s="5699"/>
      <c r="AD282" s="5699"/>
      <c r="AE282" s="5699"/>
      <c r="AF282" s="5699"/>
      <c r="AG282" s="5699"/>
      <c r="AH282" s="5699"/>
      <c r="AI282" s="5699"/>
      <c r="AJ282" s="5699"/>
      <c r="AK282" s="5699"/>
      <c r="AL282" s="5700"/>
      <c r="AZ282" s="897"/>
    </row>
    <row r="283" spans="2:52" ht="16.2" customHeight="1" x14ac:dyDescent="0.3">
      <c r="B283" s="5734">
        <v>28</v>
      </c>
      <c r="C283" s="5734"/>
      <c r="D283" s="5735" t="s">
        <v>2564</v>
      </c>
      <c r="E283" s="5736"/>
      <c r="F283" s="5736"/>
      <c r="G283" s="5736"/>
      <c r="H283" s="5736"/>
      <c r="I283" s="5736"/>
      <c r="J283" s="5736"/>
      <c r="K283" s="5736"/>
      <c r="L283" s="5736"/>
      <c r="M283" s="5737"/>
      <c r="N283" s="5728" t="s">
        <v>2556</v>
      </c>
      <c r="O283" s="5729"/>
      <c r="P283" s="5729"/>
      <c r="Q283" s="5729"/>
      <c r="R283" s="5729"/>
      <c r="S283" s="5729"/>
      <c r="T283" s="5729"/>
      <c r="U283" s="5729"/>
      <c r="V283" s="5729"/>
      <c r="W283" s="5729"/>
      <c r="X283" s="5695"/>
      <c r="Y283" s="5696"/>
      <c r="Z283" s="5697"/>
      <c r="AA283" s="5698" t="s">
        <v>2573</v>
      </c>
      <c r="AB283" s="5699"/>
      <c r="AC283" s="5699"/>
      <c r="AD283" s="5699"/>
      <c r="AE283" s="5699"/>
      <c r="AF283" s="5699"/>
      <c r="AG283" s="5699"/>
      <c r="AH283" s="5699"/>
      <c r="AI283" s="5699"/>
      <c r="AJ283" s="5699"/>
      <c r="AK283" s="5699"/>
      <c r="AL283" s="5700"/>
      <c r="AZ283" s="897"/>
    </row>
    <row r="284" spans="2:52" ht="16.2" customHeight="1" x14ac:dyDescent="0.3">
      <c r="B284" s="5734"/>
      <c r="C284" s="5734"/>
      <c r="D284" s="5738"/>
      <c r="E284" s="5739"/>
      <c r="F284" s="5739"/>
      <c r="G284" s="5739"/>
      <c r="H284" s="5739"/>
      <c r="I284" s="5739"/>
      <c r="J284" s="5739"/>
      <c r="K284" s="5739"/>
      <c r="L284" s="5739"/>
      <c r="M284" s="5740"/>
      <c r="N284" s="5730"/>
      <c r="O284" s="5731"/>
      <c r="P284" s="5731"/>
      <c r="Q284" s="5731"/>
      <c r="R284" s="5731"/>
      <c r="S284" s="5731"/>
      <c r="T284" s="5731"/>
      <c r="U284" s="5731"/>
      <c r="V284" s="5731"/>
      <c r="W284" s="5731"/>
      <c r="X284" s="5695"/>
      <c r="Y284" s="5696"/>
      <c r="Z284" s="5697"/>
      <c r="AA284" s="5698"/>
      <c r="AB284" s="5699"/>
      <c r="AC284" s="5699"/>
      <c r="AD284" s="5699"/>
      <c r="AE284" s="5699"/>
      <c r="AF284" s="5699"/>
      <c r="AG284" s="5699"/>
      <c r="AH284" s="5699"/>
      <c r="AI284" s="5699"/>
      <c r="AJ284" s="5699"/>
      <c r="AK284" s="5699"/>
      <c r="AL284" s="5700"/>
      <c r="AZ284" s="897"/>
    </row>
    <row r="285" spans="2:52" ht="16.2" customHeight="1" x14ac:dyDescent="0.3">
      <c r="B285" s="5734"/>
      <c r="C285" s="5734"/>
      <c r="D285" s="5741"/>
      <c r="E285" s="5742"/>
      <c r="F285" s="5742"/>
      <c r="G285" s="5742"/>
      <c r="H285" s="5742"/>
      <c r="I285" s="5742"/>
      <c r="J285" s="5742"/>
      <c r="K285" s="5742"/>
      <c r="L285" s="5742"/>
      <c r="M285" s="5743"/>
      <c r="N285" s="5732"/>
      <c r="O285" s="5733"/>
      <c r="P285" s="5733"/>
      <c r="Q285" s="5733"/>
      <c r="R285" s="5733"/>
      <c r="S285" s="5733"/>
      <c r="T285" s="5733"/>
      <c r="U285" s="5733"/>
      <c r="V285" s="5733"/>
      <c r="W285" s="5733"/>
      <c r="X285" s="5695"/>
      <c r="Y285" s="5696"/>
      <c r="Z285" s="5697"/>
      <c r="AA285" s="5698"/>
      <c r="AB285" s="5699"/>
      <c r="AC285" s="5699"/>
      <c r="AD285" s="5699"/>
      <c r="AE285" s="5699"/>
      <c r="AF285" s="5699"/>
      <c r="AG285" s="5699"/>
      <c r="AH285" s="5699"/>
      <c r="AI285" s="5699"/>
      <c r="AJ285" s="5699"/>
      <c r="AK285" s="5699"/>
      <c r="AL285" s="5700"/>
      <c r="AZ285" s="897"/>
    </row>
    <row r="286" spans="2:52" ht="16.2" customHeight="1" x14ac:dyDescent="0.3">
      <c r="B286" s="5734">
        <v>29</v>
      </c>
      <c r="C286" s="5734"/>
      <c r="D286" s="5735" t="s">
        <v>2360</v>
      </c>
      <c r="E286" s="5736"/>
      <c r="F286" s="5736"/>
      <c r="G286" s="5736"/>
      <c r="H286" s="5736"/>
      <c r="I286" s="5736"/>
      <c r="J286" s="5736"/>
      <c r="K286" s="5736"/>
      <c r="L286" s="5736"/>
      <c r="M286" s="5737"/>
      <c r="N286" s="5728" t="s">
        <v>2557</v>
      </c>
      <c r="O286" s="5729"/>
      <c r="P286" s="5729"/>
      <c r="Q286" s="5729"/>
      <c r="R286" s="5729"/>
      <c r="S286" s="5729"/>
      <c r="T286" s="5729"/>
      <c r="U286" s="5729"/>
      <c r="V286" s="5729"/>
      <c r="W286" s="5729"/>
      <c r="X286" s="5695"/>
      <c r="Y286" s="5696"/>
      <c r="Z286" s="5697"/>
      <c r="AA286" s="5698" t="s">
        <v>2573</v>
      </c>
      <c r="AB286" s="5699"/>
      <c r="AC286" s="5699"/>
      <c r="AD286" s="5699"/>
      <c r="AE286" s="5699"/>
      <c r="AF286" s="5699"/>
      <c r="AG286" s="5699"/>
      <c r="AH286" s="5699"/>
      <c r="AI286" s="5699"/>
      <c r="AJ286" s="5699"/>
      <c r="AK286" s="5699"/>
      <c r="AL286" s="5700"/>
      <c r="AZ286" s="897"/>
    </row>
    <row r="287" spans="2:52" ht="16.2" customHeight="1" x14ac:dyDescent="0.3">
      <c r="B287" s="5734"/>
      <c r="C287" s="5734"/>
      <c r="D287" s="5738"/>
      <c r="E287" s="5739"/>
      <c r="F287" s="5739"/>
      <c r="G287" s="5739"/>
      <c r="H287" s="5739"/>
      <c r="I287" s="5739"/>
      <c r="J287" s="5739"/>
      <c r="K287" s="5739"/>
      <c r="L287" s="5739"/>
      <c r="M287" s="5740"/>
      <c r="N287" s="5730"/>
      <c r="O287" s="5731"/>
      <c r="P287" s="5731"/>
      <c r="Q287" s="5731"/>
      <c r="R287" s="5731"/>
      <c r="S287" s="5731"/>
      <c r="T287" s="5731"/>
      <c r="U287" s="5731"/>
      <c r="V287" s="5731"/>
      <c r="W287" s="5731"/>
      <c r="X287" s="5695"/>
      <c r="Y287" s="5696"/>
      <c r="Z287" s="5697"/>
      <c r="AA287" s="5698"/>
      <c r="AB287" s="5699"/>
      <c r="AC287" s="5699"/>
      <c r="AD287" s="5699"/>
      <c r="AE287" s="5699"/>
      <c r="AF287" s="5699"/>
      <c r="AG287" s="5699"/>
      <c r="AH287" s="5699"/>
      <c r="AI287" s="5699"/>
      <c r="AJ287" s="5699"/>
      <c r="AK287" s="5699"/>
      <c r="AL287" s="5700"/>
      <c r="AZ287" s="897"/>
    </row>
    <row r="288" spans="2:52" ht="16.2" customHeight="1" x14ac:dyDescent="0.3">
      <c r="B288" s="5734"/>
      <c r="C288" s="5734"/>
      <c r="D288" s="5741"/>
      <c r="E288" s="5742"/>
      <c r="F288" s="5742"/>
      <c r="G288" s="5742"/>
      <c r="H288" s="5742"/>
      <c r="I288" s="5742"/>
      <c r="J288" s="5742"/>
      <c r="K288" s="5742"/>
      <c r="L288" s="5742"/>
      <c r="M288" s="5743"/>
      <c r="N288" s="5732"/>
      <c r="O288" s="5733"/>
      <c r="P288" s="5733"/>
      <c r="Q288" s="5733"/>
      <c r="R288" s="5733"/>
      <c r="S288" s="5733"/>
      <c r="T288" s="5733"/>
      <c r="U288" s="5733"/>
      <c r="V288" s="5733"/>
      <c r="W288" s="5733"/>
      <c r="X288" s="5695"/>
      <c r="Y288" s="5696"/>
      <c r="Z288" s="5697"/>
      <c r="AA288" s="5698"/>
      <c r="AB288" s="5699"/>
      <c r="AC288" s="5699"/>
      <c r="AD288" s="5699"/>
      <c r="AE288" s="5699"/>
      <c r="AF288" s="5699"/>
      <c r="AG288" s="5699"/>
      <c r="AH288" s="5699"/>
      <c r="AI288" s="5699"/>
      <c r="AJ288" s="5699"/>
      <c r="AK288" s="5699"/>
      <c r="AL288" s="5700"/>
      <c r="AZ288" s="897"/>
    </row>
    <row r="289" spans="2:52" ht="16.2" customHeight="1" x14ac:dyDescent="0.3">
      <c r="B289" s="5734">
        <v>30</v>
      </c>
      <c r="C289" s="5734"/>
      <c r="D289" s="5735" t="s">
        <v>2571</v>
      </c>
      <c r="E289" s="5736"/>
      <c r="F289" s="5736"/>
      <c r="G289" s="5736"/>
      <c r="H289" s="5736"/>
      <c r="I289" s="5736"/>
      <c r="J289" s="5736"/>
      <c r="K289" s="5736"/>
      <c r="L289" s="5736"/>
      <c r="M289" s="5737"/>
      <c r="N289" s="5728" t="s">
        <v>2558</v>
      </c>
      <c r="O289" s="5729"/>
      <c r="P289" s="5729"/>
      <c r="Q289" s="5729"/>
      <c r="R289" s="5729"/>
      <c r="S289" s="5729"/>
      <c r="T289" s="5729"/>
      <c r="U289" s="5729"/>
      <c r="V289" s="5729"/>
      <c r="W289" s="5729"/>
      <c r="X289" s="5695"/>
      <c r="Y289" s="5696"/>
      <c r="Z289" s="5697"/>
      <c r="AA289" s="5698" t="s">
        <v>2573</v>
      </c>
      <c r="AB289" s="5699"/>
      <c r="AC289" s="5699"/>
      <c r="AD289" s="5699"/>
      <c r="AE289" s="5699"/>
      <c r="AF289" s="5699"/>
      <c r="AG289" s="5699"/>
      <c r="AH289" s="5699"/>
      <c r="AI289" s="5699"/>
      <c r="AJ289" s="5699"/>
      <c r="AK289" s="5699"/>
      <c r="AL289" s="5700"/>
      <c r="AZ289" s="897"/>
    </row>
    <row r="290" spans="2:52" ht="16.2" customHeight="1" x14ac:dyDescent="0.3">
      <c r="B290" s="5734"/>
      <c r="C290" s="5734"/>
      <c r="D290" s="5738"/>
      <c r="E290" s="5739"/>
      <c r="F290" s="5739"/>
      <c r="G290" s="5739"/>
      <c r="H290" s="5739"/>
      <c r="I290" s="5739"/>
      <c r="J290" s="5739"/>
      <c r="K290" s="5739"/>
      <c r="L290" s="5739"/>
      <c r="M290" s="5740"/>
      <c r="N290" s="5730"/>
      <c r="O290" s="5731"/>
      <c r="P290" s="5731"/>
      <c r="Q290" s="5731"/>
      <c r="R290" s="5731"/>
      <c r="S290" s="5731"/>
      <c r="T290" s="5731"/>
      <c r="U290" s="5731"/>
      <c r="V290" s="5731"/>
      <c r="W290" s="5731"/>
      <c r="X290" s="5695"/>
      <c r="Y290" s="5696"/>
      <c r="Z290" s="5697"/>
      <c r="AA290" s="5698"/>
      <c r="AB290" s="5699"/>
      <c r="AC290" s="5699"/>
      <c r="AD290" s="5699"/>
      <c r="AE290" s="5699"/>
      <c r="AF290" s="5699"/>
      <c r="AG290" s="5699"/>
      <c r="AH290" s="5699"/>
      <c r="AI290" s="5699"/>
      <c r="AJ290" s="5699"/>
      <c r="AK290" s="5699"/>
      <c r="AL290" s="5700"/>
      <c r="AZ290" s="897"/>
    </row>
    <row r="291" spans="2:52" ht="16.2" customHeight="1" x14ac:dyDescent="0.3">
      <c r="B291" s="5734"/>
      <c r="C291" s="5734"/>
      <c r="D291" s="5741"/>
      <c r="E291" s="5742"/>
      <c r="F291" s="5742"/>
      <c r="G291" s="5742"/>
      <c r="H291" s="5742"/>
      <c r="I291" s="5742"/>
      <c r="J291" s="5742"/>
      <c r="K291" s="5742"/>
      <c r="L291" s="5742"/>
      <c r="M291" s="5743"/>
      <c r="N291" s="5732"/>
      <c r="O291" s="5733"/>
      <c r="P291" s="5733"/>
      <c r="Q291" s="5733"/>
      <c r="R291" s="5733"/>
      <c r="S291" s="5733"/>
      <c r="T291" s="5733"/>
      <c r="U291" s="5733"/>
      <c r="V291" s="5733"/>
      <c r="W291" s="5733"/>
      <c r="X291" s="5695"/>
      <c r="Y291" s="5696"/>
      <c r="Z291" s="5697"/>
      <c r="AA291" s="5698"/>
      <c r="AB291" s="5699"/>
      <c r="AC291" s="5699"/>
      <c r="AD291" s="5699"/>
      <c r="AE291" s="5699"/>
      <c r="AF291" s="5699"/>
      <c r="AG291" s="5699"/>
      <c r="AH291" s="5699"/>
      <c r="AI291" s="5699"/>
      <c r="AJ291" s="5699"/>
      <c r="AK291" s="5699"/>
      <c r="AL291" s="5700"/>
      <c r="AZ291" s="897"/>
    </row>
    <row r="292" spans="2:52" ht="16.2" customHeight="1" x14ac:dyDescent="0.3">
      <c r="B292" s="5734">
        <v>31</v>
      </c>
      <c r="C292" s="5734"/>
      <c r="D292" s="5735" t="s">
        <v>2361</v>
      </c>
      <c r="E292" s="5736"/>
      <c r="F292" s="5736"/>
      <c r="G292" s="5736"/>
      <c r="H292" s="5736"/>
      <c r="I292" s="5736"/>
      <c r="J292" s="5736"/>
      <c r="K292" s="5736"/>
      <c r="L292" s="5736"/>
      <c r="M292" s="5737"/>
      <c r="N292" s="5728" t="s">
        <v>2559</v>
      </c>
      <c r="O292" s="5729"/>
      <c r="P292" s="5729"/>
      <c r="Q292" s="5729"/>
      <c r="R292" s="5729"/>
      <c r="S292" s="5729"/>
      <c r="T292" s="5729"/>
      <c r="U292" s="5729"/>
      <c r="V292" s="5729"/>
      <c r="W292" s="5729"/>
      <c r="X292" s="5695"/>
      <c r="Y292" s="5696"/>
      <c r="Z292" s="5697"/>
      <c r="AA292" s="5698" t="s">
        <v>2573</v>
      </c>
      <c r="AB292" s="5699"/>
      <c r="AC292" s="5699"/>
      <c r="AD292" s="5699"/>
      <c r="AE292" s="5699"/>
      <c r="AF292" s="5699"/>
      <c r="AG292" s="5699"/>
      <c r="AH292" s="5699"/>
      <c r="AI292" s="5699"/>
      <c r="AJ292" s="5699"/>
      <c r="AK292" s="5699"/>
      <c r="AL292" s="5700"/>
      <c r="AZ292" s="897"/>
    </row>
    <row r="293" spans="2:52" ht="16.2" customHeight="1" x14ac:dyDescent="0.3">
      <c r="B293" s="5734"/>
      <c r="C293" s="5734"/>
      <c r="D293" s="5738"/>
      <c r="E293" s="5739"/>
      <c r="F293" s="5739"/>
      <c r="G293" s="5739"/>
      <c r="H293" s="5739"/>
      <c r="I293" s="5739"/>
      <c r="J293" s="5739"/>
      <c r="K293" s="5739"/>
      <c r="L293" s="5739"/>
      <c r="M293" s="5740"/>
      <c r="N293" s="5730"/>
      <c r="O293" s="5731"/>
      <c r="P293" s="5731"/>
      <c r="Q293" s="5731"/>
      <c r="R293" s="5731"/>
      <c r="S293" s="5731"/>
      <c r="T293" s="5731"/>
      <c r="U293" s="5731"/>
      <c r="V293" s="5731"/>
      <c r="W293" s="5731"/>
      <c r="X293" s="5695"/>
      <c r="Y293" s="5696"/>
      <c r="Z293" s="5697"/>
      <c r="AA293" s="5698"/>
      <c r="AB293" s="5699"/>
      <c r="AC293" s="5699"/>
      <c r="AD293" s="5699"/>
      <c r="AE293" s="5699"/>
      <c r="AF293" s="5699"/>
      <c r="AG293" s="5699"/>
      <c r="AH293" s="5699"/>
      <c r="AI293" s="5699"/>
      <c r="AJ293" s="5699"/>
      <c r="AK293" s="5699"/>
      <c r="AL293" s="5700"/>
      <c r="AZ293" s="897"/>
    </row>
    <row r="294" spans="2:52" ht="16.2" customHeight="1" x14ac:dyDescent="0.3">
      <c r="B294" s="5734"/>
      <c r="C294" s="5734"/>
      <c r="D294" s="5741"/>
      <c r="E294" s="5742"/>
      <c r="F294" s="5742"/>
      <c r="G294" s="5742"/>
      <c r="H294" s="5742"/>
      <c r="I294" s="5742"/>
      <c r="J294" s="5742"/>
      <c r="K294" s="5742"/>
      <c r="L294" s="5742"/>
      <c r="M294" s="5743"/>
      <c r="N294" s="5732"/>
      <c r="O294" s="5733"/>
      <c r="P294" s="5733"/>
      <c r="Q294" s="5733"/>
      <c r="R294" s="5733"/>
      <c r="S294" s="5733"/>
      <c r="T294" s="5733"/>
      <c r="U294" s="5733"/>
      <c r="V294" s="5733"/>
      <c r="W294" s="5733"/>
      <c r="X294" s="5695"/>
      <c r="Y294" s="5696"/>
      <c r="Z294" s="5697"/>
      <c r="AA294" s="5698"/>
      <c r="AB294" s="5699"/>
      <c r="AC294" s="5699"/>
      <c r="AD294" s="5699"/>
      <c r="AE294" s="5699"/>
      <c r="AF294" s="5699"/>
      <c r="AG294" s="5699"/>
      <c r="AH294" s="5699"/>
      <c r="AI294" s="5699"/>
      <c r="AJ294" s="5699"/>
      <c r="AK294" s="5699"/>
      <c r="AL294" s="5700"/>
      <c r="AZ294" s="897"/>
    </row>
    <row r="295" spans="2:52" ht="16.2" customHeight="1" x14ac:dyDescent="0.3">
      <c r="B295" s="5734">
        <v>32</v>
      </c>
      <c r="C295" s="5734"/>
      <c r="D295" s="5735" t="s">
        <v>2362</v>
      </c>
      <c r="E295" s="5736"/>
      <c r="F295" s="5736"/>
      <c r="G295" s="5736"/>
      <c r="H295" s="5736"/>
      <c r="I295" s="5736"/>
      <c r="J295" s="5736"/>
      <c r="K295" s="5736"/>
      <c r="L295" s="5736"/>
      <c r="M295" s="5737"/>
      <c r="N295" s="5728" t="s">
        <v>2560</v>
      </c>
      <c r="O295" s="5729"/>
      <c r="P295" s="5729"/>
      <c r="Q295" s="5729"/>
      <c r="R295" s="5729"/>
      <c r="S295" s="5729"/>
      <c r="T295" s="5729"/>
      <c r="U295" s="5729"/>
      <c r="V295" s="5729"/>
      <c r="W295" s="5729"/>
      <c r="X295" s="5695"/>
      <c r="Y295" s="5696"/>
      <c r="Z295" s="5697"/>
      <c r="AA295" s="5698" t="s">
        <v>2573</v>
      </c>
      <c r="AB295" s="5699"/>
      <c r="AC295" s="5699"/>
      <c r="AD295" s="5699"/>
      <c r="AE295" s="5699"/>
      <c r="AF295" s="5699"/>
      <c r="AG295" s="5699"/>
      <c r="AH295" s="5699"/>
      <c r="AI295" s="5699"/>
      <c r="AJ295" s="5699"/>
      <c r="AK295" s="5699"/>
      <c r="AL295" s="5700"/>
      <c r="AZ295" s="897"/>
    </row>
    <row r="296" spans="2:52" ht="16.2" customHeight="1" x14ac:dyDescent="0.3">
      <c r="B296" s="5734"/>
      <c r="C296" s="5734"/>
      <c r="D296" s="5738"/>
      <c r="E296" s="5739"/>
      <c r="F296" s="5739"/>
      <c r="G296" s="5739"/>
      <c r="H296" s="5739"/>
      <c r="I296" s="5739"/>
      <c r="J296" s="5739"/>
      <c r="K296" s="5739"/>
      <c r="L296" s="5739"/>
      <c r="M296" s="5740"/>
      <c r="N296" s="5730"/>
      <c r="O296" s="5731"/>
      <c r="P296" s="5731"/>
      <c r="Q296" s="5731"/>
      <c r="R296" s="5731"/>
      <c r="S296" s="5731"/>
      <c r="T296" s="5731"/>
      <c r="U296" s="5731"/>
      <c r="V296" s="5731"/>
      <c r="W296" s="5731"/>
      <c r="X296" s="5695"/>
      <c r="Y296" s="5696"/>
      <c r="Z296" s="5697"/>
      <c r="AA296" s="5698"/>
      <c r="AB296" s="5699"/>
      <c r="AC296" s="5699"/>
      <c r="AD296" s="5699"/>
      <c r="AE296" s="5699"/>
      <c r="AF296" s="5699"/>
      <c r="AG296" s="5699"/>
      <c r="AH296" s="5699"/>
      <c r="AI296" s="5699"/>
      <c r="AJ296" s="5699"/>
      <c r="AK296" s="5699"/>
      <c r="AL296" s="5700"/>
      <c r="AZ296" s="897"/>
    </row>
    <row r="297" spans="2:52" ht="16.2" customHeight="1" x14ac:dyDescent="0.3">
      <c r="B297" s="5734"/>
      <c r="C297" s="5734"/>
      <c r="D297" s="5741"/>
      <c r="E297" s="5742"/>
      <c r="F297" s="5742"/>
      <c r="G297" s="5742"/>
      <c r="H297" s="5742"/>
      <c r="I297" s="5742"/>
      <c r="J297" s="5742"/>
      <c r="K297" s="5742"/>
      <c r="L297" s="5742"/>
      <c r="M297" s="5743"/>
      <c r="N297" s="5732"/>
      <c r="O297" s="5733"/>
      <c r="P297" s="5733"/>
      <c r="Q297" s="5733"/>
      <c r="R297" s="5733"/>
      <c r="S297" s="5733"/>
      <c r="T297" s="5733"/>
      <c r="U297" s="5733"/>
      <c r="V297" s="5733"/>
      <c r="W297" s="5733"/>
      <c r="X297" s="5695"/>
      <c r="Y297" s="5696"/>
      <c r="Z297" s="5697"/>
      <c r="AA297" s="5698"/>
      <c r="AB297" s="5699"/>
      <c r="AC297" s="5699"/>
      <c r="AD297" s="5699"/>
      <c r="AE297" s="5699"/>
      <c r="AF297" s="5699"/>
      <c r="AG297" s="5699"/>
      <c r="AH297" s="5699"/>
      <c r="AI297" s="5699"/>
      <c r="AJ297" s="5699"/>
      <c r="AK297" s="5699"/>
      <c r="AL297" s="5700"/>
      <c r="AZ297" s="897"/>
    </row>
    <row r="298" spans="2:52" ht="16.2" customHeight="1" x14ac:dyDescent="0.3">
      <c r="B298" s="5734">
        <v>33</v>
      </c>
      <c r="C298" s="5734"/>
      <c r="D298" s="5735" t="s">
        <v>2502</v>
      </c>
      <c r="E298" s="5736"/>
      <c r="F298" s="5736"/>
      <c r="G298" s="5736"/>
      <c r="H298" s="5736"/>
      <c r="I298" s="5736"/>
      <c r="J298" s="5736"/>
      <c r="K298" s="5736"/>
      <c r="L298" s="5736"/>
      <c r="M298" s="5737"/>
      <c r="N298" s="5728" t="s">
        <v>2561</v>
      </c>
      <c r="O298" s="5729"/>
      <c r="P298" s="5729"/>
      <c r="Q298" s="5729"/>
      <c r="R298" s="5729"/>
      <c r="S298" s="5729"/>
      <c r="T298" s="5729"/>
      <c r="U298" s="5729"/>
      <c r="V298" s="5729"/>
      <c r="W298" s="5729"/>
      <c r="X298" s="5695"/>
      <c r="Y298" s="5696"/>
      <c r="Z298" s="5697"/>
      <c r="AA298" s="5728" t="s">
        <v>2503</v>
      </c>
      <c r="AB298" s="5729"/>
      <c r="AC298" s="5729"/>
      <c r="AD298" s="5729"/>
      <c r="AE298" s="5729"/>
      <c r="AF298" s="5729"/>
      <c r="AG298" s="5729"/>
      <c r="AH298" s="5729"/>
      <c r="AI298" s="5729"/>
      <c r="AJ298" s="5729"/>
      <c r="AK298" s="5729"/>
      <c r="AL298" s="5744"/>
      <c r="AZ298" s="897"/>
    </row>
    <row r="299" spans="2:52" ht="16.2" customHeight="1" x14ac:dyDescent="0.3">
      <c r="B299" s="5734"/>
      <c r="C299" s="5734"/>
      <c r="D299" s="5738"/>
      <c r="E299" s="5739"/>
      <c r="F299" s="5739"/>
      <c r="G299" s="5739"/>
      <c r="H299" s="5739"/>
      <c r="I299" s="5739"/>
      <c r="J299" s="5739"/>
      <c r="K299" s="5739"/>
      <c r="L299" s="5739"/>
      <c r="M299" s="5740"/>
      <c r="N299" s="5730"/>
      <c r="O299" s="5731"/>
      <c r="P299" s="5731"/>
      <c r="Q299" s="5731"/>
      <c r="R299" s="5731"/>
      <c r="S299" s="5731"/>
      <c r="T299" s="5731"/>
      <c r="U299" s="5731"/>
      <c r="V299" s="5731"/>
      <c r="W299" s="5731"/>
      <c r="X299" s="5695"/>
      <c r="Y299" s="5696"/>
      <c r="Z299" s="5697"/>
      <c r="AA299" s="5730"/>
      <c r="AB299" s="5731"/>
      <c r="AC299" s="5731"/>
      <c r="AD299" s="5731"/>
      <c r="AE299" s="5731"/>
      <c r="AF299" s="5731"/>
      <c r="AG299" s="5731"/>
      <c r="AH299" s="5731"/>
      <c r="AI299" s="5731"/>
      <c r="AJ299" s="5731"/>
      <c r="AK299" s="5731"/>
      <c r="AL299" s="5745"/>
      <c r="AZ299" s="897"/>
    </row>
    <row r="300" spans="2:52" ht="16.2" customHeight="1" x14ac:dyDescent="0.3">
      <c r="B300" s="5734"/>
      <c r="C300" s="5734"/>
      <c r="D300" s="5738"/>
      <c r="E300" s="5739"/>
      <c r="F300" s="5739"/>
      <c r="G300" s="5739"/>
      <c r="H300" s="5739"/>
      <c r="I300" s="5739"/>
      <c r="J300" s="5739"/>
      <c r="K300" s="5739"/>
      <c r="L300" s="5739"/>
      <c r="M300" s="5740"/>
      <c r="N300" s="5730"/>
      <c r="O300" s="5731"/>
      <c r="P300" s="5731"/>
      <c r="Q300" s="5731"/>
      <c r="R300" s="5731"/>
      <c r="S300" s="5731"/>
      <c r="T300" s="5731"/>
      <c r="U300" s="5731"/>
      <c r="V300" s="5731"/>
      <c r="W300" s="5731"/>
      <c r="X300" s="5695"/>
      <c r="Y300" s="5696"/>
      <c r="Z300" s="5697"/>
      <c r="AA300" s="5746"/>
      <c r="AB300" s="5747"/>
      <c r="AC300" s="5747"/>
      <c r="AD300" s="5747"/>
      <c r="AE300" s="5747"/>
      <c r="AF300" s="5747"/>
      <c r="AG300" s="5747"/>
      <c r="AH300" s="5747"/>
      <c r="AI300" s="5747"/>
      <c r="AJ300" s="5747"/>
      <c r="AK300" s="5747"/>
      <c r="AL300" s="5748"/>
      <c r="AZ300" s="897"/>
    </row>
    <row r="301" spans="2:52" ht="16.2" customHeight="1" x14ac:dyDescent="0.3">
      <c r="B301" s="5734"/>
      <c r="C301" s="5734"/>
      <c r="D301" s="5738"/>
      <c r="E301" s="5739"/>
      <c r="F301" s="5739"/>
      <c r="G301" s="5739"/>
      <c r="H301" s="5739"/>
      <c r="I301" s="5739"/>
      <c r="J301" s="5739"/>
      <c r="K301" s="5739"/>
      <c r="L301" s="5739"/>
      <c r="M301" s="5740"/>
      <c r="N301" s="5730"/>
      <c r="O301" s="5731"/>
      <c r="P301" s="5731"/>
      <c r="Q301" s="5731"/>
      <c r="R301" s="5731"/>
      <c r="S301" s="5731"/>
      <c r="T301" s="5731"/>
      <c r="U301" s="5731"/>
      <c r="V301" s="5731"/>
      <c r="W301" s="5731"/>
      <c r="X301" s="5695"/>
      <c r="Y301" s="5696"/>
      <c r="Z301" s="5697"/>
      <c r="AA301" s="5749" t="s">
        <v>2573</v>
      </c>
      <c r="AB301" s="5750"/>
      <c r="AC301" s="5750"/>
      <c r="AD301" s="5750"/>
      <c r="AE301" s="5750"/>
      <c r="AF301" s="5750"/>
      <c r="AG301" s="5750"/>
      <c r="AH301" s="5750"/>
      <c r="AI301" s="5750"/>
      <c r="AJ301" s="5750"/>
      <c r="AK301" s="5750"/>
      <c r="AL301" s="5751"/>
      <c r="AZ301" s="897"/>
    </row>
    <row r="302" spans="2:52" ht="16.2" customHeight="1" x14ac:dyDescent="0.3">
      <c r="B302" s="5734"/>
      <c r="C302" s="5734"/>
      <c r="D302" s="5741"/>
      <c r="E302" s="5742"/>
      <c r="F302" s="5742"/>
      <c r="G302" s="5742"/>
      <c r="H302" s="5742"/>
      <c r="I302" s="5742"/>
      <c r="J302" s="5742"/>
      <c r="K302" s="5742"/>
      <c r="L302" s="5742"/>
      <c r="M302" s="5743"/>
      <c r="N302" s="5732"/>
      <c r="O302" s="5733"/>
      <c r="P302" s="5733"/>
      <c r="Q302" s="5733"/>
      <c r="R302" s="5733"/>
      <c r="S302" s="5733"/>
      <c r="T302" s="5733"/>
      <c r="U302" s="5733"/>
      <c r="V302" s="5733"/>
      <c r="W302" s="5733"/>
      <c r="X302" s="5695"/>
      <c r="Y302" s="5696"/>
      <c r="Z302" s="5697"/>
      <c r="AA302" s="5723"/>
      <c r="AB302" s="5724"/>
      <c r="AC302" s="5724"/>
      <c r="AD302" s="5724"/>
      <c r="AE302" s="5724"/>
      <c r="AF302" s="5724"/>
      <c r="AG302" s="5724"/>
      <c r="AH302" s="5724"/>
      <c r="AI302" s="5724"/>
      <c r="AJ302" s="5724"/>
      <c r="AK302" s="5724"/>
      <c r="AL302" s="5725"/>
      <c r="AZ302" s="897"/>
    </row>
    <row r="303" spans="2:52" ht="16.2" customHeight="1" x14ac:dyDescent="0.3"/>
    <row r="304" spans="2:52" ht="16.2" customHeight="1" x14ac:dyDescent="0.3"/>
    <row r="305" ht="16.2" customHeight="1" x14ac:dyDescent="0.3"/>
    <row r="306" ht="16.2" customHeight="1" x14ac:dyDescent="0.3"/>
    <row r="307" ht="16.2" customHeight="1" x14ac:dyDescent="0.3"/>
    <row r="308" ht="16.2" customHeight="1" x14ac:dyDescent="0.3"/>
    <row r="309" ht="16.2" customHeight="1" x14ac:dyDescent="0.3"/>
    <row r="310" ht="16.2" customHeight="1" x14ac:dyDescent="0.3"/>
    <row r="311" ht="16.2" customHeight="1" x14ac:dyDescent="0.3"/>
    <row r="312" ht="16.2" customHeight="1" x14ac:dyDescent="0.3"/>
    <row r="313" ht="16.2" customHeight="1" x14ac:dyDescent="0.3"/>
    <row r="314" ht="16.2" customHeight="1" x14ac:dyDescent="0.3"/>
    <row r="315" ht="16.2" customHeight="1" x14ac:dyDescent="0.3"/>
    <row r="316" ht="16.2" customHeight="1" x14ac:dyDescent="0.3"/>
    <row r="317" ht="16.2" customHeight="1" x14ac:dyDescent="0.3"/>
    <row r="318" ht="16.2" customHeight="1" x14ac:dyDescent="0.3"/>
    <row r="319" ht="16.2" customHeight="1" x14ac:dyDescent="0.3"/>
    <row r="320" ht="16.2" customHeight="1" x14ac:dyDescent="0.3"/>
    <row r="321" ht="16.2" customHeight="1" x14ac:dyDescent="0.3"/>
    <row r="322" ht="16.2" customHeight="1" x14ac:dyDescent="0.3"/>
    <row r="323" ht="16.2" customHeight="1" x14ac:dyDescent="0.3"/>
    <row r="324" ht="16.2" customHeight="1" x14ac:dyDescent="0.3"/>
    <row r="325" ht="16.2" customHeight="1" x14ac:dyDescent="0.3"/>
    <row r="326" ht="16.2" customHeight="1" x14ac:dyDescent="0.3"/>
    <row r="327" ht="16.2" customHeight="1" x14ac:dyDescent="0.3"/>
    <row r="328" ht="16.2" customHeight="1" x14ac:dyDescent="0.3"/>
    <row r="329" ht="16.2" customHeight="1" x14ac:dyDescent="0.3"/>
    <row r="330" ht="16.2" customHeight="1" x14ac:dyDescent="0.3"/>
    <row r="331" ht="16.2" customHeight="1" x14ac:dyDescent="0.3"/>
    <row r="332" ht="16.2" customHeight="1" x14ac:dyDescent="0.3"/>
    <row r="333" ht="16.2" customHeight="1" x14ac:dyDescent="0.3"/>
    <row r="334" ht="16.2" customHeight="1" x14ac:dyDescent="0.3"/>
    <row r="335" ht="16.2" customHeight="1" x14ac:dyDescent="0.3"/>
    <row r="336" ht="16.2" customHeight="1" x14ac:dyDescent="0.3"/>
    <row r="337" ht="16.2" customHeight="1" x14ac:dyDescent="0.3"/>
    <row r="338" ht="16.2" customHeight="1" x14ac:dyDescent="0.3"/>
    <row r="339" ht="16.2" customHeight="1" x14ac:dyDescent="0.3"/>
    <row r="340" ht="16.2" customHeight="1" x14ac:dyDescent="0.3"/>
    <row r="341" ht="16.2" customHeight="1" x14ac:dyDescent="0.3"/>
    <row r="342" ht="16.2" customHeight="1" x14ac:dyDescent="0.3"/>
    <row r="343" ht="16.2" customHeight="1" x14ac:dyDescent="0.3"/>
    <row r="344" ht="16.2" customHeight="1" x14ac:dyDescent="0.3"/>
    <row r="345" ht="16.2" customHeight="1" x14ac:dyDescent="0.3"/>
    <row r="346" ht="16.2" customHeight="1" x14ac:dyDescent="0.3"/>
    <row r="347" ht="16.2" customHeight="1" x14ac:dyDescent="0.3"/>
    <row r="348" ht="16.2" customHeight="1" x14ac:dyDescent="0.3"/>
    <row r="349" ht="16.2" customHeight="1" x14ac:dyDescent="0.3"/>
    <row r="350" ht="16.2" customHeight="1" x14ac:dyDescent="0.3"/>
    <row r="351" ht="16.2" customHeight="1" x14ac:dyDescent="0.3"/>
    <row r="352" ht="16.2" customHeight="1" x14ac:dyDescent="0.3"/>
    <row r="353" ht="16.2" customHeight="1" x14ac:dyDescent="0.3"/>
    <row r="354" ht="16.2" customHeight="1" x14ac:dyDescent="0.3"/>
    <row r="355" ht="16.2" customHeight="1" x14ac:dyDescent="0.3"/>
    <row r="356" ht="16.2" customHeight="1" x14ac:dyDescent="0.3"/>
    <row r="357" ht="16.2" customHeight="1" x14ac:dyDescent="0.3"/>
    <row r="358" ht="16.2" customHeight="1" x14ac:dyDescent="0.3"/>
    <row r="359" ht="16.2" customHeight="1" x14ac:dyDescent="0.3"/>
    <row r="360" ht="16.2" customHeight="1" x14ac:dyDescent="0.3"/>
    <row r="361" ht="16.2" customHeight="1" x14ac:dyDescent="0.3"/>
    <row r="362" ht="16.2" customHeight="1" x14ac:dyDescent="0.3"/>
    <row r="363" ht="16.2" customHeight="1" x14ac:dyDescent="0.3"/>
    <row r="364" ht="16.2" customHeight="1" x14ac:dyDescent="0.3"/>
    <row r="365" ht="16.2" customHeight="1" x14ac:dyDescent="0.3"/>
    <row r="366" ht="16.2" customHeight="1" x14ac:dyDescent="0.3"/>
    <row r="367" ht="16.2" customHeight="1" x14ac:dyDescent="0.3"/>
    <row r="368" ht="16.2" customHeight="1" x14ac:dyDescent="0.3"/>
    <row r="369" ht="16.2" customHeight="1" x14ac:dyDescent="0.3"/>
    <row r="370" ht="16.2" customHeight="1" x14ac:dyDescent="0.3"/>
    <row r="371" ht="16.2" customHeight="1" x14ac:dyDescent="0.3"/>
    <row r="372" ht="16.2" customHeight="1" x14ac:dyDescent="0.3"/>
    <row r="373" ht="16.2" customHeight="1" x14ac:dyDescent="0.3"/>
  </sheetData>
  <sheetProtection algorithmName="SHA-512" hashValue="1Pw200dg61+TBWmp4ia5fv+E9JxquAecnCK7xof9m3tnOFQCItS01woYXQmLbhk93AQ6cqW+5ixkMid2EmT6Vg==" saltValue="DiUnYtetQUJRmjOmNr+ALA==" spinCount="100000" sheet="1" formatCells="0"/>
  <mergeCells count="695">
    <mergeCell ref="AL69:AL70"/>
    <mergeCell ref="AL73:AL74"/>
    <mergeCell ref="AL71:AL72"/>
    <mergeCell ref="AL67:AL68"/>
    <mergeCell ref="B67:B78"/>
    <mergeCell ref="C77:C78"/>
    <mergeCell ref="D77:I78"/>
    <mergeCell ref="J77:S78"/>
    <mergeCell ref="T77:T78"/>
    <mergeCell ref="U77:U78"/>
    <mergeCell ref="V77:AB78"/>
    <mergeCell ref="AC77:AK78"/>
    <mergeCell ref="AL77:AL78"/>
    <mergeCell ref="J71:S71"/>
    <mergeCell ref="C67:C68"/>
    <mergeCell ref="C73:C74"/>
    <mergeCell ref="AC73:AK74"/>
    <mergeCell ref="U71:U72"/>
    <mergeCell ref="V71:AB72"/>
    <mergeCell ref="AC71:AK72"/>
    <mergeCell ref="AC67:AK68"/>
    <mergeCell ref="C71:C72"/>
    <mergeCell ref="D69:I70"/>
    <mergeCell ref="D71:I72"/>
    <mergeCell ref="AL13:AL14"/>
    <mergeCell ref="AL15:AL16"/>
    <mergeCell ref="AL17:AL18"/>
    <mergeCell ref="AL57:AL58"/>
    <mergeCell ref="AL59:AL60"/>
    <mergeCell ref="U50:U51"/>
    <mergeCell ref="V50:AB51"/>
    <mergeCell ref="AC50:AK51"/>
    <mergeCell ref="AL50:AL51"/>
    <mergeCell ref="AL54:AL55"/>
    <mergeCell ref="AL52:AL53"/>
    <mergeCell ref="AL41:AL42"/>
    <mergeCell ref="AC43:AK46"/>
    <mergeCell ref="AL43:AL46"/>
    <mergeCell ref="V43:AB46"/>
    <mergeCell ref="V48:AB49"/>
    <mergeCell ref="AC15:AK16"/>
    <mergeCell ref="AC17:AK18"/>
    <mergeCell ref="AC36:AK37"/>
    <mergeCell ref="AL36:AL37"/>
    <mergeCell ref="AL39:AL40"/>
    <mergeCell ref="V54:AB55"/>
    <mergeCell ref="AC54:AK55"/>
    <mergeCell ref="U54:U55"/>
    <mergeCell ref="J72:S72"/>
    <mergeCell ref="T75:T76"/>
    <mergeCell ref="D67:I68"/>
    <mergeCell ref="J67:S68"/>
    <mergeCell ref="U67:U68"/>
    <mergeCell ref="V67:AB68"/>
    <mergeCell ref="AC75:AK76"/>
    <mergeCell ref="AL75:AL76"/>
    <mergeCell ref="T95:T96"/>
    <mergeCell ref="V93:AB94"/>
    <mergeCell ref="V95:AB96"/>
    <mergeCell ref="J87:S88"/>
    <mergeCell ref="J89:S89"/>
    <mergeCell ref="J90:S90"/>
    <mergeCell ref="J91:S92"/>
    <mergeCell ref="U89:U90"/>
    <mergeCell ref="V87:AB88"/>
    <mergeCell ref="J93:S94"/>
    <mergeCell ref="U87:U88"/>
    <mergeCell ref="T91:T92"/>
    <mergeCell ref="T93:T94"/>
    <mergeCell ref="T87:T88"/>
    <mergeCell ref="AL84:AL85"/>
    <mergeCell ref="AL87:AL88"/>
    <mergeCell ref="B28:B37"/>
    <mergeCell ref="Y116:AA116"/>
    <mergeCell ref="Y117:AA117"/>
    <mergeCell ref="Y118:AA118"/>
    <mergeCell ref="Y119:AA119"/>
    <mergeCell ref="AC117:AL117"/>
    <mergeCell ref="AC118:AL118"/>
    <mergeCell ref="D111:T111"/>
    <mergeCell ref="D119:F119"/>
    <mergeCell ref="B98:B100"/>
    <mergeCell ref="C98:AL100"/>
    <mergeCell ref="B102:B111"/>
    <mergeCell ref="C102:AL103"/>
    <mergeCell ref="C84:C85"/>
    <mergeCell ref="D84:I85"/>
    <mergeCell ref="J84:S85"/>
    <mergeCell ref="T84:T85"/>
    <mergeCell ref="U84:U85"/>
    <mergeCell ref="V84:AB85"/>
    <mergeCell ref="AC84:AK85"/>
    <mergeCell ref="AL95:AL96"/>
    <mergeCell ref="C91:C92"/>
    <mergeCell ref="U91:U92"/>
    <mergeCell ref="V116:X116"/>
    <mergeCell ref="B173:B187"/>
    <mergeCell ref="C173:AL173"/>
    <mergeCell ref="C174:C187"/>
    <mergeCell ref="D174:AL187"/>
    <mergeCell ref="J163:T164"/>
    <mergeCell ref="J153:T154"/>
    <mergeCell ref="U153:AL162"/>
    <mergeCell ref="C155:C156"/>
    <mergeCell ref="D155:I156"/>
    <mergeCell ref="J155:T156"/>
    <mergeCell ref="C157:C158"/>
    <mergeCell ref="D157:I158"/>
    <mergeCell ref="J157:T158"/>
    <mergeCell ref="C159:C160"/>
    <mergeCell ref="D159:I160"/>
    <mergeCell ref="B150:B166"/>
    <mergeCell ref="C150:AL150"/>
    <mergeCell ref="J159:T160"/>
    <mergeCell ref="C161:C162"/>
    <mergeCell ref="D161:I162"/>
    <mergeCell ref="J161:T162"/>
    <mergeCell ref="C163:C164"/>
    <mergeCell ref="B168:B171"/>
    <mergeCell ref="C168:C169"/>
    <mergeCell ref="C170:C171"/>
    <mergeCell ref="D170:I171"/>
    <mergeCell ref="J170:AL171"/>
    <mergeCell ref="U163:U164"/>
    <mergeCell ref="V163:AA164"/>
    <mergeCell ref="AB163:AL164"/>
    <mergeCell ref="C165:C166"/>
    <mergeCell ref="D165:I166"/>
    <mergeCell ref="J165:T166"/>
    <mergeCell ref="U165:U166"/>
    <mergeCell ref="V165:AA166"/>
    <mergeCell ref="AB165:AL166"/>
    <mergeCell ref="D163:I164"/>
    <mergeCell ref="AB128:AB129"/>
    <mergeCell ref="AC128:AF129"/>
    <mergeCell ref="AG128:AL129"/>
    <mergeCell ref="D130:I131"/>
    <mergeCell ref="J130:AL131"/>
    <mergeCell ref="AB126:AB127"/>
    <mergeCell ref="AC126:AF127"/>
    <mergeCell ref="D168:I169"/>
    <mergeCell ref="J168:AL169"/>
    <mergeCell ref="D128:I129"/>
    <mergeCell ref="J128:M129"/>
    <mergeCell ref="N128:T129"/>
    <mergeCell ref="Z126:Z127"/>
    <mergeCell ref="D117:F117"/>
    <mergeCell ref="Y120:AA120"/>
    <mergeCell ref="V128:Y129"/>
    <mergeCell ref="D120:F120"/>
    <mergeCell ref="G116:I116"/>
    <mergeCell ref="V117:X117"/>
    <mergeCell ref="V118:X118"/>
    <mergeCell ref="V119:X119"/>
    <mergeCell ref="V120:X120"/>
    <mergeCell ref="V121:X121"/>
    <mergeCell ref="V122:X122"/>
    <mergeCell ref="K121:T121"/>
    <mergeCell ref="G117:I117"/>
    <mergeCell ref="G118:I118"/>
    <mergeCell ref="T73:T74"/>
    <mergeCell ref="U126:U127"/>
    <mergeCell ref="Y121:AA121"/>
    <mergeCell ref="Y122:AA122"/>
    <mergeCell ref="G119:I119"/>
    <mergeCell ref="G120:I120"/>
    <mergeCell ref="G121:I121"/>
    <mergeCell ref="G122:I122"/>
    <mergeCell ref="D109:I109"/>
    <mergeCell ref="D73:I74"/>
    <mergeCell ref="J73:S74"/>
    <mergeCell ref="U73:U74"/>
    <mergeCell ref="V73:AB74"/>
    <mergeCell ref="Z124:Z125"/>
    <mergeCell ref="V89:AB90"/>
    <mergeCell ref="V91:AB92"/>
    <mergeCell ref="H89:I89"/>
    <mergeCell ref="H90:I90"/>
    <mergeCell ref="D89:G90"/>
    <mergeCell ref="D91:I92"/>
    <mergeCell ref="T89:T90"/>
    <mergeCell ref="V124:Y125"/>
    <mergeCell ref="V126:Y127"/>
    <mergeCell ref="D116:F116"/>
    <mergeCell ref="C140:C141"/>
    <mergeCell ref="V136:X137"/>
    <mergeCell ref="AC136:AL137"/>
    <mergeCell ref="AC138:AL139"/>
    <mergeCell ref="AC140:AL141"/>
    <mergeCell ref="Y136:AB137"/>
    <mergeCell ref="Y138:AB139"/>
    <mergeCell ref="Y140:AB141"/>
    <mergeCell ref="V138:X139"/>
    <mergeCell ref="V140:X141"/>
    <mergeCell ref="D136:I137"/>
    <mergeCell ref="U140:U141"/>
    <mergeCell ref="U138:U139"/>
    <mergeCell ref="D140:I141"/>
    <mergeCell ref="J140:T141"/>
    <mergeCell ref="C153:C154"/>
    <mergeCell ref="D153:I154"/>
    <mergeCell ref="C146:C148"/>
    <mergeCell ref="C142:C143"/>
    <mergeCell ref="D142:M142"/>
    <mergeCell ref="N142:T142"/>
    <mergeCell ref="U142:U143"/>
    <mergeCell ref="V151:AB152"/>
    <mergeCell ref="D146:I148"/>
    <mergeCell ref="J146:T146"/>
    <mergeCell ref="U146:U148"/>
    <mergeCell ref="V146:AA148"/>
    <mergeCell ref="AB146:AL146"/>
    <mergeCell ref="C145:AL145"/>
    <mergeCell ref="J147:T148"/>
    <mergeCell ref="AB147:AL148"/>
    <mergeCell ref="C151:C152"/>
    <mergeCell ref="V142:AB143"/>
    <mergeCell ref="AC142:AL143"/>
    <mergeCell ref="D143:T143"/>
    <mergeCell ref="AC151:AL152"/>
    <mergeCell ref="B124:B131"/>
    <mergeCell ref="C124:C125"/>
    <mergeCell ref="D124:I125"/>
    <mergeCell ref="J124:M125"/>
    <mergeCell ref="N124:T125"/>
    <mergeCell ref="U124:U125"/>
    <mergeCell ref="J136:T137"/>
    <mergeCell ref="U136:U137"/>
    <mergeCell ref="C138:C139"/>
    <mergeCell ref="D138:I139"/>
    <mergeCell ref="C130:C131"/>
    <mergeCell ref="C133:AL135"/>
    <mergeCell ref="C136:C137"/>
    <mergeCell ref="J138:T139"/>
    <mergeCell ref="AC124:AF125"/>
    <mergeCell ref="AG124:AL125"/>
    <mergeCell ref="C126:C127"/>
    <mergeCell ref="D126:I127"/>
    <mergeCell ref="J126:M127"/>
    <mergeCell ref="N126:T127"/>
    <mergeCell ref="AG126:AL127"/>
    <mergeCell ref="AA124:AA129"/>
    <mergeCell ref="AB124:AB125"/>
    <mergeCell ref="C128:C129"/>
    <mergeCell ref="B145:B148"/>
    <mergeCell ref="U128:U129"/>
    <mergeCell ref="D151:I152"/>
    <mergeCell ref="J151:S152"/>
    <mergeCell ref="U151:U152"/>
    <mergeCell ref="B133:B143"/>
    <mergeCell ref="D121:F121"/>
    <mergeCell ref="D122:F122"/>
    <mergeCell ref="K117:T117"/>
    <mergeCell ref="K118:T118"/>
    <mergeCell ref="B113:B122"/>
    <mergeCell ref="C113:AL114"/>
    <mergeCell ref="C116:C122"/>
    <mergeCell ref="K116:T116"/>
    <mergeCell ref="U116:U122"/>
    <mergeCell ref="AC116:AL116"/>
    <mergeCell ref="AC121:AL121"/>
    <mergeCell ref="K122:T122"/>
    <mergeCell ref="AC122:AL122"/>
    <mergeCell ref="K119:T119"/>
    <mergeCell ref="AC119:AL119"/>
    <mergeCell ref="K120:T120"/>
    <mergeCell ref="AC120:AL120"/>
    <mergeCell ref="D118:F118"/>
    <mergeCell ref="AM110:AN115"/>
    <mergeCell ref="C105:C109"/>
    <mergeCell ref="D105:I105"/>
    <mergeCell ref="K105:T105"/>
    <mergeCell ref="U105:U109"/>
    <mergeCell ref="D107:I107"/>
    <mergeCell ref="K107:T107"/>
    <mergeCell ref="V107:AA107"/>
    <mergeCell ref="AC107:AL107"/>
    <mergeCell ref="D108:I108"/>
    <mergeCell ref="K108:T108"/>
    <mergeCell ref="V108:AA108"/>
    <mergeCell ref="AC108:AL108"/>
    <mergeCell ref="V105:AA105"/>
    <mergeCell ref="AC105:AL105"/>
    <mergeCell ref="D106:I106"/>
    <mergeCell ref="K106:T106"/>
    <mergeCell ref="AC106:AL106"/>
    <mergeCell ref="K109:T109"/>
    <mergeCell ref="V109:AA109"/>
    <mergeCell ref="V106:AA106"/>
    <mergeCell ref="AC82:AK83"/>
    <mergeCell ref="AL82:AL83"/>
    <mergeCell ref="C80:C81"/>
    <mergeCell ref="D80:I81"/>
    <mergeCell ref="J80:S81"/>
    <mergeCell ref="T80:T81"/>
    <mergeCell ref="C110:C111"/>
    <mergeCell ref="D110:M110"/>
    <mergeCell ref="N110:T110"/>
    <mergeCell ref="U110:U111"/>
    <mergeCell ref="V110:AB111"/>
    <mergeCell ref="AC110:AL111"/>
    <mergeCell ref="AL89:AL90"/>
    <mergeCell ref="AL91:AL92"/>
    <mergeCell ref="AL93:AL94"/>
    <mergeCell ref="AC87:AK88"/>
    <mergeCell ref="AC89:AK90"/>
    <mergeCell ref="AC91:AK92"/>
    <mergeCell ref="C87:C88"/>
    <mergeCell ref="C89:C90"/>
    <mergeCell ref="AC109:AL109"/>
    <mergeCell ref="AC93:AK93"/>
    <mergeCell ref="AC94:AK94"/>
    <mergeCell ref="D87:I88"/>
    <mergeCell ref="B87:B96"/>
    <mergeCell ref="C75:C76"/>
    <mergeCell ref="D75:I76"/>
    <mergeCell ref="J75:S76"/>
    <mergeCell ref="U75:U76"/>
    <mergeCell ref="V75:AB76"/>
    <mergeCell ref="V80:AB81"/>
    <mergeCell ref="U80:U81"/>
    <mergeCell ref="B80:B85"/>
    <mergeCell ref="J95:S96"/>
    <mergeCell ref="C93:C94"/>
    <mergeCell ref="D93:I94"/>
    <mergeCell ref="AC80:AK81"/>
    <mergeCell ref="AL80:AL81"/>
    <mergeCell ref="C82:C83"/>
    <mergeCell ref="D82:I83"/>
    <mergeCell ref="J82:S83"/>
    <mergeCell ref="T82:T83"/>
    <mergeCell ref="U82:U83"/>
    <mergeCell ref="V82:AB83"/>
    <mergeCell ref="B62:B65"/>
    <mergeCell ref="C62:C63"/>
    <mergeCell ref="D62:I63"/>
    <mergeCell ref="J62:S63"/>
    <mergeCell ref="U62:U63"/>
    <mergeCell ref="V62:AB63"/>
    <mergeCell ref="AC62:AK63"/>
    <mergeCell ref="AL62:AL63"/>
    <mergeCell ref="C64:C65"/>
    <mergeCell ref="T62:T63"/>
    <mergeCell ref="T64:T65"/>
    <mergeCell ref="D64:I65"/>
    <mergeCell ref="J64:S65"/>
    <mergeCell ref="U64:U65"/>
    <mergeCell ref="V64:AB65"/>
    <mergeCell ref="AC64:AK65"/>
    <mergeCell ref="AL64:AL65"/>
    <mergeCell ref="B57:B60"/>
    <mergeCell ref="C57:C58"/>
    <mergeCell ref="D57:I58"/>
    <mergeCell ref="J57:S58"/>
    <mergeCell ref="T57:T58"/>
    <mergeCell ref="U57:U58"/>
    <mergeCell ref="V57:Y58"/>
    <mergeCell ref="Z57:AB57"/>
    <mergeCell ref="AC57:AK57"/>
    <mergeCell ref="Z58:AB58"/>
    <mergeCell ref="AC58:AK58"/>
    <mergeCell ref="C59:C60"/>
    <mergeCell ref="D59:I60"/>
    <mergeCell ref="J59:S60"/>
    <mergeCell ref="T59:T60"/>
    <mergeCell ref="U59:U60"/>
    <mergeCell ref="V59:AB60"/>
    <mergeCell ref="AC59:AK60"/>
    <mergeCell ref="C36:C37"/>
    <mergeCell ref="D36:I37"/>
    <mergeCell ref="J36:S37"/>
    <mergeCell ref="T36:T37"/>
    <mergeCell ref="U36:U37"/>
    <mergeCell ref="J52:S53"/>
    <mergeCell ref="U52:U53"/>
    <mergeCell ref="D54:I55"/>
    <mergeCell ref="J54:S55"/>
    <mergeCell ref="T54:T55"/>
    <mergeCell ref="C39:C40"/>
    <mergeCell ref="D39:I40"/>
    <mergeCell ref="J39:S40"/>
    <mergeCell ref="J50:S51"/>
    <mergeCell ref="T50:T51"/>
    <mergeCell ref="J43:S44"/>
    <mergeCell ref="J45:S46"/>
    <mergeCell ref="T45:T46"/>
    <mergeCell ref="T43:T44"/>
    <mergeCell ref="D43:I46"/>
    <mergeCell ref="U39:U40"/>
    <mergeCell ref="U41:U42"/>
    <mergeCell ref="U43:U46"/>
    <mergeCell ref="B48:B55"/>
    <mergeCell ref="C52:C53"/>
    <mergeCell ref="D52:I53"/>
    <mergeCell ref="C54:C55"/>
    <mergeCell ref="B39:B46"/>
    <mergeCell ref="B22:B25"/>
    <mergeCell ref="C22:AL25"/>
    <mergeCell ref="B26:AL26"/>
    <mergeCell ref="C27:AL27"/>
    <mergeCell ref="C28:C29"/>
    <mergeCell ref="D28:I29"/>
    <mergeCell ref="J28:S29"/>
    <mergeCell ref="T28:T29"/>
    <mergeCell ref="T30:T31"/>
    <mergeCell ref="U30:U31"/>
    <mergeCell ref="V30:AB31"/>
    <mergeCell ref="AC30:AK31"/>
    <mergeCell ref="D41:I42"/>
    <mergeCell ref="J41:S42"/>
    <mergeCell ref="T41:T42"/>
    <mergeCell ref="V39:AB40"/>
    <mergeCell ref="AC39:AK40"/>
    <mergeCell ref="V36:AB37"/>
    <mergeCell ref="T39:T40"/>
    <mergeCell ref="V69:AB70"/>
    <mergeCell ref="AC69:AK70"/>
    <mergeCell ref="AL28:AL29"/>
    <mergeCell ref="AC32:AK33"/>
    <mergeCell ref="AL32:AL33"/>
    <mergeCell ref="C34:C35"/>
    <mergeCell ref="D34:I35"/>
    <mergeCell ref="J34:S35"/>
    <mergeCell ref="T34:T35"/>
    <mergeCell ref="U34:U35"/>
    <mergeCell ref="V34:AB35"/>
    <mergeCell ref="AC34:AK35"/>
    <mergeCell ref="AL34:AL35"/>
    <mergeCell ref="C32:C33"/>
    <mergeCell ref="U28:U29"/>
    <mergeCell ref="V28:AB29"/>
    <mergeCell ref="AC28:AK29"/>
    <mergeCell ref="AC48:AK49"/>
    <mergeCell ref="AL48:AL49"/>
    <mergeCell ref="C50:C51"/>
    <mergeCell ref="D50:I51"/>
    <mergeCell ref="C30:C31"/>
    <mergeCell ref="D30:I31"/>
    <mergeCell ref="J30:S31"/>
    <mergeCell ref="V41:AB42"/>
    <mergeCell ref="AL30:AL31"/>
    <mergeCell ref="U95:U96"/>
    <mergeCell ref="AC95:AK96"/>
    <mergeCell ref="C95:C96"/>
    <mergeCell ref="D95:I96"/>
    <mergeCell ref="D32:I33"/>
    <mergeCell ref="J32:S33"/>
    <mergeCell ref="T32:T33"/>
    <mergeCell ref="U32:U33"/>
    <mergeCell ref="V32:AB33"/>
    <mergeCell ref="C69:C70"/>
    <mergeCell ref="J69:S69"/>
    <mergeCell ref="V52:AB53"/>
    <mergeCell ref="AC52:AK53"/>
    <mergeCell ref="T52:T53"/>
    <mergeCell ref="AC41:AK42"/>
    <mergeCell ref="C41:C42"/>
    <mergeCell ref="C48:C49"/>
    <mergeCell ref="D48:I49"/>
    <mergeCell ref="J48:S49"/>
    <mergeCell ref="T48:T49"/>
    <mergeCell ref="U48:U49"/>
    <mergeCell ref="C43:C46"/>
    <mergeCell ref="J70:S70"/>
    <mergeCell ref="U69:U70"/>
    <mergeCell ref="AA190:AC190"/>
    <mergeCell ref="D9:I9"/>
    <mergeCell ref="D10:I10"/>
    <mergeCell ref="U93:U94"/>
    <mergeCell ref="C17:C18"/>
    <mergeCell ref="D17:I18"/>
    <mergeCell ref="J17:T18"/>
    <mergeCell ref="U17:U18"/>
    <mergeCell ref="V17:V18"/>
    <mergeCell ref="W17:AB18"/>
    <mergeCell ref="C15:C16"/>
    <mergeCell ref="D15:I16"/>
    <mergeCell ref="J15:T16"/>
    <mergeCell ref="U15:U16"/>
    <mergeCell ref="V15:V16"/>
    <mergeCell ref="W15:AB16"/>
    <mergeCell ref="C19:C20"/>
    <mergeCell ref="D19:I20"/>
    <mergeCell ref="D11:I12"/>
    <mergeCell ref="V11:V12"/>
    <mergeCell ref="W11:AB12"/>
    <mergeCell ref="AC11:AL11"/>
    <mergeCell ref="N1:Q1"/>
    <mergeCell ref="R1:T1"/>
    <mergeCell ref="R5:S5"/>
    <mergeCell ref="T5:AA5"/>
    <mergeCell ref="AB5:AC5"/>
    <mergeCell ref="AD5:AG5"/>
    <mergeCell ref="AH5:AI5"/>
    <mergeCell ref="AJ5:AL5"/>
    <mergeCell ref="B7:B20"/>
    <mergeCell ref="C7:AL8"/>
    <mergeCell ref="C9:C10"/>
    <mergeCell ref="J9:X10"/>
    <mergeCell ref="C11:C12"/>
    <mergeCell ref="J11:U12"/>
    <mergeCell ref="C13:C14"/>
    <mergeCell ref="D13:I14"/>
    <mergeCell ref="J13:T14"/>
    <mergeCell ref="U13:U14"/>
    <mergeCell ref="V13:V14"/>
    <mergeCell ref="W13:AB14"/>
    <mergeCell ref="AC13:AK14"/>
    <mergeCell ref="J19:AL19"/>
    <mergeCell ref="J20:AL20"/>
    <mergeCell ref="AC12:AL12"/>
    <mergeCell ref="N274:W276"/>
    <mergeCell ref="N277:W279"/>
    <mergeCell ref="N286:W288"/>
    <mergeCell ref="N280:W282"/>
    <mergeCell ref="B195:C197"/>
    <mergeCell ref="B212:C214"/>
    <mergeCell ref="B204:C206"/>
    <mergeCell ref="B189:AL189"/>
    <mergeCell ref="B191:C191"/>
    <mergeCell ref="D191:M191"/>
    <mergeCell ref="D192:M194"/>
    <mergeCell ref="B198:C203"/>
    <mergeCell ref="B192:C194"/>
    <mergeCell ref="N191:W191"/>
    <mergeCell ref="X191:Z191"/>
    <mergeCell ref="AA191:AL191"/>
    <mergeCell ref="N192:W194"/>
    <mergeCell ref="X192:Z194"/>
    <mergeCell ref="AA192:AL194"/>
    <mergeCell ref="D224:M226"/>
    <mergeCell ref="D234:M236"/>
    <mergeCell ref="D215:M217"/>
    <mergeCell ref="D283:M285"/>
    <mergeCell ref="D286:M288"/>
    <mergeCell ref="D270:M272"/>
    <mergeCell ref="D274:M276"/>
    <mergeCell ref="D277:M279"/>
    <mergeCell ref="D280:M282"/>
    <mergeCell ref="D195:M197"/>
    <mergeCell ref="AA207:AL211"/>
    <mergeCell ref="D198:M203"/>
    <mergeCell ref="N198:W203"/>
    <mergeCell ref="X198:Z203"/>
    <mergeCell ref="AA198:AL203"/>
    <mergeCell ref="X262:Z265"/>
    <mergeCell ref="X266:Z269"/>
    <mergeCell ref="AA212:AL214"/>
    <mergeCell ref="X224:Z226"/>
    <mergeCell ref="AA224:AL226"/>
    <mergeCell ref="N227:W229"/>
    <mergeCell ref="X227:Z229"/>
    <mergeCell ref="AA227:AL229"/>
    <mergeCell ref="N230:W232"/>
    <mergeCell ref="X230:Z232"/>
    <mergeCell ref="AA230:AL232"/>
    <mergeCell ref="D246:M248"/>
    <mergeCell ref="N195:W197"/>
    <mergeCell ref="D262:M265"/>
    <mergeCell ref="D266:M269"/>
    <mergeCell ref="N262:W265"/>
    <mergeCell ref="N266:W269"/>
    <mergeCell ref="X270:Z272"/>
    <mergeCell ref="AA270:AL272"/>
    <mergeCell ref="B270:C272"/>
    <mergeCell ref="B215:C217"/>
    <mergeCell ref="B218:C220"/>
    <mergeCell ref="B221:C223"/>
    <mergeCell ref="B224:C226"/>
    <mergeCell ref="B227:C229"/>
    <mergeCell ref="B230:C232"/>
    <mergeCell ref="B234:C236"/>
    <mergeCell ref="D218:M220"/>
    <mergeCell ref="D221:M223"/>
    <mergeCell ref="N215:W217"/>
    <mergeCell ref="X215:Z217"/>
    <mergeCell ref="AA215:AL217"/>
    <mergeCell ref="N218:W220"/>
    <mergeCell ref="X218:Z220"/>
    <mergeCell ref="AA218:AL220"/>
    <mergeCell ref="N221:W223"/>
    <mergeCell ref="N270:W272"/>
    <mergeCell ref="X221:Z223"/>
    <mergeCell ref="AA221:AL223"/>
    <mergeCell ref="D227:M229"/>
    <mergeCell ref="D230:M232"/>
    <mergeCell ref="N224:W226"/>
    <mergeCell ref="B207:C211"/>
    <mergeCell ref="D207:M211"/>
    <mergeCell ref="D212:M214"/>
    <mergeCell ref="N204:W206"/>
    <mergeCell ref="X204:Z206"/>
    <mergeCell ref="N207:W211"/>
    <mergeCell ref="X207:Z211"/>
    <mergeCell ref="N212:W214"/>
    <mergeCell ref="X212:Z214"/>
    <mergeCell ref="D204:M206"/>
    <mergeCell ref="B237:C239"/>
    <mergeCell ref="D237:M239"/>
    <mergeCell ref="B240:C242"/>
    <mergeCell ref="D240:M242"/>
    <mergeCell ref="N234:W236"/>
    <mergeCell ref="X234:Z236"/>
    <mergeCell ref="AA234:AL236"/>
    <mergeCell ref="N237:W239"/>
    <mergeCell ref="X237:Z239"/>
    <mergeCell ref="N240:W242"/>
    <mergeCell ref="X240:Z242"/>
    <mergeCell ref="B255:C257"/>
    <mergeCell ref="B249:C251"/>
    <mergeCell ref="D249:M251"/>
    <mergeCell ref="N243:W245"/>
    <mergeCell ref="X243:Z245"/>
    <mergeCell ref="N246:W248"/>
    <mergeCell ref="X246:Z248"/>
    <mergeCell ref="AA246:AL248"/>
    <mergeCell ref="N249:W251"/>
    <mergeCell ref="X249:Z251"/>
    <mergeCell ref="AA249:AL251"/>
    <mergeCell ref="B243:C245"/>
    <mergeCell ref="B246:C248"/>
    <mergeCell ref="D243:M245"/>
    <mergeCell ref="D252:M254"/>
    <mergeCell ref="N292:W294"/>
    <mergeCell ref="X292:Z294"/>
    <mergeCell ref="AA292:AL294"/>
    <mergeCell ref="D255:M257"/>
    <mergeCell ref="B258:C261"/>
    <mergeCell ref="D258:M261"/>
    <mergeCell ref="N252:W254"/>
    <mergeCell ref="X252:Z254"/>
    <mergeCell ref="AA252:AL254"/>
    <mergeCell ref="N255:W257"/>
    <mergeCell ref="X255:Z257"/>
    <mergeCell ref="AA255:AL257"/>
    <mergeCell ref="N258:W261"/>
    <mergeCell ref="X258:Z261"/>
    <mergeCell ref="X274:Z276"/>
    <mergeCell ref="AA274:AL276"/>
    <mergeCell ref="B274:C276"/>
    <mergeCell ref="B277:C279"/>
    <mergeCell ref="B280:C282"/>
    <mergeCell ref="B283:C285"/>
    <mergeCell ref="B286:C288"/>
    <mergeCell ref="B252:C254"/>
    <mergeCell ref="B262:C265"/>
    <mergeCell ref="B266:C269"/>
    <mergeCell ref="AA277:AL279"/>
    <mergeCell ref="X280:Z282"/>
    <mergeCell ref="AA280:AL282"/>
    <mergeCell ref="N283:W285"/>
    <mergeCell ref="X283:Z285"/>
    <mergeCell ref="AA283:AL285"/>
    <mergeCell ref="B295:C297"/>
    <mergeCell ref="D295:M297"/>
    <mergeCell ref="B298:C302"/>
    <mergeCell ref="D298:M302"/>
    <mergeCell ref="N295:W297"/>
    <mergeCell ref="X295:Z297"/>
    <mergeCell ref="AA295:AL297"/>
    <mergeCell ref="N298:W302"/>
    <mergeCell ref="X298:Z302"/>
    <mergeCell ref="AA298:AL300"/>
    <mergeCell ref="AA301:AL302"/>
    <mergeCell ref="B289:C291"/>
    <mergeCell ref="D289:M291"/>
    <mergeCell ref="B292:C294"/>
    <mergeCell ref="D292:M294"/>
    <mergeCell ref="N289:W291"/>
    <mergeCell ref="X289:Z291"/>
    <mergeCell ref="AA289:AL291"/>
    <mergeCell ref="Y9:AL10"/>
    <mergeCell ref="T2:AL4"/>
    <mergeCell ref="G2:N4"/>
    <mergeCell ref="O2:S2"/>
    <mergeCell ref="X286:Z288"/>
    <mergeCell ref="AA286:AL288"/>
    <mergeCell ref="AA204:AL204"/>
    <mergeCell ref="AA205:AL206"/>
    <mergeCell ref="X190:Z190"/>
    <mergeCell ref="AA262:AL263"/>
    <mergeCell ref="AA264:AL265"/>
    <mergeCell ref="AA266:AL267"/>
    <mergeCell ref="AA268:AL269"/>
    <mergeCell ref="AA237:AL237"/>
    <mergeCell ref="AA238:AL239"/>
    <mergeCell ref="AA240:AL240"/>
    <mergeCell ref="AA241:AL242"/>
    <mergeCell ref="AA243:AL243"/>
    <mergeCell ref="AA244:AL245"/>
    <mergeCell ref="AA258:AL258"/>
    <mergeCell ref="AA259:AL261"/>
    <mergeCell ref="X195:Z197"/>
    <mergeCell ref="AA195:AL197"/>
    <mergeCell ref="X277:Z279"/>
  </mergeCells>
  <conditionalFormatting sqref="D10:I10">
    <cfRule type="containsText" dxfId="16" priority="4" operator="containsText" text="rev">
      <formula>NOT(ISERROR(SEARCH("rev",D10)))</formula>
    </cfRule>
  </conditionalFormatting>
  <conditionalFormatting sqref="BB4:BB39">
    <cfRule type="containsText" dxfId="15" priority="1" operator="containsText" text="n/a">
      <formula>NOT(ISERROR(SEARCH("n/a",BB4)))</formula>
    </cfRule>
    <cfRule type="containsText" dxfId="14" priority="2" operator="containsText" text="n/c">
      <formula>NOT(ISERROR(SEARCH("n/c",BB4)))</formula>
    </cfRule>
    <cfRule type="containsText" dxfId="13" priority="3" operator="containsText" text="no change">
      <formula>NOT(ISERROR(SEARCH("no change",BB4)))</formula>
    </cfRule>
  </conditionalFormatting>
  <dataValidations xWindow="344" yWindow="386" count="20">
    <dataValidation type="list" allowBlank="1" showInputMessage="1" showErrorMessage="1" sqref="J57:S58" xr:uid="{5448E17C-EC42-4FD7-83F0-EC9AE419562A}">
      <formula1>"Overspeed Safety Device, Multiple-drive Units"</formula1>
    </dataValidation>
    <dataValidation type="list" allowBlank="1" showInputMessage="1" showErrorMessage="1" promptTitle="OPTIONS:" prompt="Select from list" sqref="J151" xr:uid="{FACADCAB-E647-4246-8BF0-3FC5B924517C}">
      <formula1>SafetyCode</formula1>
    </dataValidation>
    <dataValidation type="list" allowBlank="1" showInputMessage="1" showErrorMessage="1" errorTitle="ERROR" error="Cell cannot be blank" prompt="Enter the standard number including revision.  eg. B44-07" sqref="AC151" xr:uid="{603EE12A-A51A-4E96-9E8A-738C95CEE31E}">
      <formula1>INDIRECT(SUBSTITUTE(SUBSTITUTE(SUBSTITUTE($J$151,"-"," ")," ",""),"/",""))</formula1>
    </dataValidation>
    <dataValidation type="list" allowBlank="1" showInputMessage="1" showErrorMessage="1" sqref="D116:D123 E123:I123 V116:V123 W123:AA123 V138 V140 V136" xr:uid="{7FBBF0F9-60D2-465E-8C8E-6377A87C9C79}">
      <formula1>"Provided, Not Provided, ,"</formula1>
    </dataValidation>
    <dataValidation allowBlank="1" showInputMessage="1" showErrorMessage="1" prompt="Revision letter or number for this specification." sqref="AJ5:AJ6" xr:uid="{6677D8AB-EB17-4693-BCA6-301CCA2FC8D4}"/>
    <dataValidation type="decimal" operator="greaterThanOrEqual" allowBlank="1" showInputMessage="1" showErrorMessage="1" sqref="T5:T6" xr:uid="{DBBA3F95-259A-492C-BE58-0BA84080A73D}">
      <formula1>0</formula1>
    </dataValidation>
    <dataValidation operator="greaterThanOrEqual" allowBlank="1" showInputMessage="1" showErrorMessage="1" sqref="R5:R6" xr:uid="{BD3CC294-51AE-4733-B7E0-3CFFDD3E90D6}"/>
    <dataValidation type="list" allowBlank="1" showInputMessage="1" showErrorMessage="1" promptTitle="OPTIONS:" prompt="Select Fom List" sqref="J34:S38 AC93" xr:uid="{71D75626-919A-4BA2-AA94-CBCBF18972C2}">
      <formula1>"Yes, No"</formula1>
    </dataValidation>
    <dataValidation type="list" allowBlank="1" showInputMessage="1" showErrorMessage="1" sqref="AC36:AK38" xr:uid="{2C73580F-66F0-432E-96AA-01ECB842A2E8}">
      <formula1>"Yes, No, N/A"</formula1>
    </dataValidation>
    <dataValidation type="list" allowBlank="1" showInputMessage="1" showErrorMessage="1" sqref="J54:S56" xr:uid="{03027BD4-8A4D-46BF-8622-982826E58084}">
      <formula1>"1, 2, 3"</formula1>
    </dataValidation>
    <dataValidation type="list" allowBlank="1" showInputMessage="1" showErrorMessage="1" sqref="J30:S31" xr:uid="{9CCDF214-E2BD-44CA-802A-7A7B26F89A0F}">
      <formula1>"Single Mast - Single Platform, Single Mast - Dual Platform, Dual Mast - Single Platform"</formula1>
    </dataValidation>
    <dataValidation type="list" allowBlank="1" showInputMessage="1" showErrorMessage="1" sqref="AC50:AK53 G95:I96" xr:uid="{74BF4280-9149-4D30-9ACF-EF63DCE0F7B7}">
      <formula1>"Yes, No"</formula1>
    </dataValidation>
    <dataValidation type="list" allowBlank="1" showInputMessage="1" showErrorMessage="1" sqref="D136:I137" xr:uid="{B852998C-3468-4868-8BE5-EBB8904205F7}">
      <formula1>"Test Provided , Not Required-No test provided"</formula1>
    </dataValidation>
    <dataValidation type="list" allowBlank="1" showInputMessage="1" showErrorMessage="1" sqref="AC87" xr:uid="{00B408E7-1A99-48CC-AD89-BE94A5D34288}">
      <formula1>MotorControlType</formula1>
    </dataValidation>
    <dataValidation type="list" allowBlank="1" showInputMessage="1" showErrorMessage="1" sqref="J153:T154" xr:uid="{39EDAF43-2236-4E51-871A-810BB6FAE424}">
      <formula1>OBC</formula1>
    </dataValidation>
    <dataValidation type="list" allowBlank="1" showInputMessage="1" showErrorMessage="1" sqref="X192:Z302" xr:uid="{9EF37EBC-993C-489F-837B-150CE6A69F92}">
      <formula1>"Yes, No, N/A, --,"</formula1>
    </dataValidation>
    <dataValidation type="list" allowBlank="1" showInputMessage="1" showErrorMessage="1" sqref="J159:T160" xr:uid="{B6BCD045-0403-40D3-8835-CEAB2906438A}">
      <formula1>Mastclimbingtransportplatforms</formula1>
    </dataValidation>
    <dataValidation type="list" showInputMessage="1" showErrorMessage="1" promptTitle="OPTIONS:" prompt="Select from list" sqref="J87" xr:uid="{C8B355C6-D29A-4EBE-A7BC-44A73657C38D}">
      <formula1>"Automatic Call and Send, Continuous-Pressure Operation, Other See Part F, N/C"</formula1>
    </dataValidation>
    <dataValidation allowBlank="1" showErrorMessage="1" sqref="J89" xr:uid="{9EEB9D00-830B-4FA4-BB37-FA10EEA3E248}"/>
    <dataValidation type="whole" operator="greaterThan" allowBlank="1" showInputMessage="1" showErrorMessage="1" sqref="J15:T18 AC15:AK18 AC28:AK29 AC54:AK55" xr:uid="{BB1E7A2B-1C16-4458-87BC-3E6F19866BBD}">
      <formula1>0</formula1>
    </dataValidation>
  </dataValidations>
  <printOptions horizontalCentered="1"/>
  <pageMargins left="0.23622047244094491" right="0.23622047244094491" top="0.23622047244094491" bottom="0.31496062992125984" header="0" footer="0.23622047244094491"/>
  <pageSetup scale="86" fitToHeight="0" orientation="portrait" r:id="rId1"/>
  <headerFooter alignWithMargins="0">
    <oddFooter>&amp;R&amp;"Arial Narrow,Regular"&amp;9Page &amp;P of &amp;N</oddFooter>
  </headerFooter>
  <rowBreaks count="6" manualBreakCount="6">
    <brk id="55" min="1" max="37" man="1"/>
    <brk id="96" min="1" max="37" man="1"/>
    <brk id="143" min="1" max="37" man="1"/>
    <brk id="187" min="1" max="37" man="1"/>
    <brk id="232" min="1" max="37" man="1"/>
    <brk id="272" min="1"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nchor moveWithCells="1">
                  <from>
                    <xdr:col>3</xdr:col>
                    <xdr:colOff>0</xdr:colOff>
                    <xdr:row>109</xdr:row>
                    <xdr:rowOff>0</xdr:rowOff>
                  </from>
                  <to>
                    <xdr:col>4</xdr:col>
                    <xdr:colOff>87086</xdr:colOff>
                    <xdr:row>110</xdr:row>
                    <xdr:rowOff>59871</xdr:rowOff>
                  </to>
                </anchor>
              </controlPr>
            </control>
          </mc:Choice>
        </mc:AlternateContent>
        <mc:AlternateContent xmlns:mc="http://schemas.openxmlformats.org/markup-compatibility/2006">
          <mc:Choice Requires="x14">
            <control shapeId="70658" r:id="rId5" name="Check Box 2">
              <controlPr defaultSize="0" autoFill="0" autoLine="0" autoPict="0">
                <anchor moveWithCells="1">
                  <from>
                    <xdr:col>3</xdr:col>
                    <xdr:colOff>0</xdr:colOff>
                    <xdr:row>110</xdr:row>
                    <xdr:rowOff>0</xdr:rowOff>
                  </from>
                  <to>
                    <xdr:col>4</xdr:col>
                    <xdr:colOff>87086</xdr:colOff>
                    <xdr:row>111</xdr:row>
                    <xdr:rowOff>59871</xdr:rowOff>
                  </to>
                </anchor>
              </controlPr>
            </control>
          </mc:Choice>
        </mc:AlternateContent>
        <mc:AlternateContent xmlns:mc="http://schemas.openxmlformats.org/markup-compatibility/2006">
          <mc:Choice Requires="x14">
            <control shapeId="70659" r:id="rId6" name="Check Box 3">
              <controlPr defaultSize="0" autoFill="0" autoLine="0" autoPict="0">
                <anchor moveWithCells="1">
                  <from>
                    <xdr:col>13</xdr:col>
                    <xdr:colOff>0</xdr:colOff>
                    <xdr:row>109</xdr:row>
                    <xdr:rowOff>0</xdr:rowOff>
                  </from>
                  <to>
                    <xdr:col>14</xdr:col>
                    <xdr:colOff>87086</xdr:colOff>
                    <xdr:row>110</xdr:row>
                    <xdr:rowOff>59871</xdr:rowOff>
                  </to>
                </anchor>
              </controlPr>
            </control>
          </mc:Choice>
        </mc:AlternateContent>
        <mc:AlternateContent xmlns:mc="http://schemas.openxmlformats.org/markup-compatibility/2006">
          <mc:Choice Requires="x14">
            <control shapeId="70660" r:id="rId7" name="Check Box 4">
              <controlPr defaultSize="0" autoFill="0" autoLine="0" autoPict="0">
                <anchor moveWithCells="1">
                  <from>
                    <xdr:col>3</xdr:col>
                    <xdr:colOff>0</xdr:colOff>
                    <xdr:row>109</xdr:row>
                    <xdr:rowOff>0</xdr:rowOff>
                  </from>
                  <to>
                    <xdr:col>4</xdr:col>
                    <xdr:colOff>87086</xdr:colOff>
                    <xdr:row>110</xdr:row>
                    <xdr:rowOff>59871</xdr:rowOff>
                  </to>
                </anchor>
              </controlPr>
            </control>
          </mc:Choice>
        </mc:AlternateContent>
        <mc:AlternateContent xmlns:mc="http://schemas.openxmlformats.org/markup-compatibility/2006">
          <mc:Choice Requires="x14">
            <control shapeId="70661" r:id="rId8" name="Check Box 5">
              <controlPr defaultSize="0" autoFill="0" autoLine="0" autoPict="0">
                <anchor moveWithCells="1">
                  <from>
                    <xdr:col>3</xdr:col>
                    <xdr:colOff>0</xdr:colOff>
                    <xdr:row>110</xdr:row>
                    <xdr:rowOff>0</xdr:rowOff>
                  </from>
                  <to>
                    <xdr:col>4</xdr:col>
                    <xdr:colOff>87086</xdr:colOff>
                    <xdr:row>111</xdr:row>
                    <xdr:rowOff>59871</xdr:rowOff>
                  </to>
                </anchor>
              </controlPr>
            </control>
          </mc:Choice>
        </mc:AlternateContent>
        <mc:AlternateContent xmlns:mc="http://schemas.openxmlformats.org/markup-compatibility/2006">
          <mc:Choice Requires="x14">
            <control shapeId="70662" r:id="rId9" name="Check Box 6">
              <controlPr defaultSize="0" autoFill="0" autoLine="0" autoPict="0">
                <anchor moveWithCells="1">
                  <from>
                    <xdr:col>13</xdr:col>
                    <xdr:colOff>0</xdr:colOff>
                    <xdr:row>109</xdr:row>
                    <xdr:rowOff>0</xdr:rowOff>
                  </from>
                  <to>
                    <xdr:col>14</xdr:col>
                    <xdr:colOff>87086</xdr:colOff>
                    <xdr:row>110</xdr:row>
                    <xdr:rowOff>59871</xdr:rowOff>
                  </to>
                </anchor>
              </controlPr>
            </control>
          </mc:Choice>
        </mc:AlternateContent>
        <mc:AlternateContent xmlns:mc="http://schemas.openxmlformats.org/markup-compatibility/2006">
          <mc:Choice Requires="x14">
            <control shapeId="70663" r:id="rId10" name="Check Box 7">
              <controlPr defaultSize="0" autoFill="0" autoLine="0" autoPict="0">
                <anchor moveWithCells="1">
                  <from>
                    <xdr:col>3</xdr:col>
                    <xdr:colOff>0</xdr:colOff>
                    <xdr:row>141</xdr:row>
                    <xdr:rowOff>0</xdr:rowOff>
                  </from>
                  <to>
                    <xdr:col>4</xdr:col>
                    <xdr:colOff>87086</xdr:colOff>
                    <xdr:row>142</xdr:row>
                    <xdr:rowOff>38100</xdr:rowOff>
                  </to>
                </anchor>
              </controlPr>
            </control>
          </mc:Choice>
        </mc:AlternateContent>
        <mc:AlternateContent xmlns:mc="http://schemas.openxmlformats.org/markup-compatibility/2006">
          <mc:Choice Requires="x14">
            <control shapeId="70664" r:id="rId11" name="Check Box 8">
              <controlPr defaultSize="0" autoFill="0" autoLine="0" autoPict="0">
                <anchor moveWithCells="1">
                  <from>
                    <xdr:col>3</xdr:col>
                    <xdr:colOff>0</xdr:colOff>
                    <xdr:row>142</xdr:row>
                    <xdr:rowOff>0</xdr:rowOff>
                  </from>
                  <to>
                    <xdr:col>4</xdr:col>
                    <xdr:colOff>87086</xdr:colOff>
                    <xdr:row>143</xdr:row>
                    <xdr:rowOff>38100</xdr:rowOff>
                  </to>
                </anchor>
              </controlPr>
            </control>
          </mc:Choice>
        </mc:AlternateContent>
        <mc:AlternateContent xmlns:mc="http://schemas.openxmlformats.org/markup-compatibility/2006">
          <mc:Choice Requires="x14">
            <control shapeId="70665" r:id="rId12" name="Check Box 9">
              <controlPr defaultSize="0" autoFill="0" autoLine="0" autoPict="0">
                <anchor moveWithCells="1">
                  <from>
                    <xdr:col>13</xdr:col>
                    <xdr:colOff>0</xdr:colOff>
                    <xdr:row>141</xdr:row>
                    <xdr:rowOff>0</xdr:rowOff>
                  </from>
                  <to>
                    <xdr:col>14</xdr:col>
                    <xdr:colOff>87086</xdr:colOff>
                    <xdr:row>142</xdr:row>
                    <xdr:rowOff>38100</xdr:rowOff>
                  </to>
                </anchor>
              </controlPr>
            </control>
          </mc:Choice>
        </mc:AlternateContent>
        <mc:AlternateContent xmlns:mc="http://schemas.openxmlformats.org/markup-compatibility/2006">
          <mc:Choice Requires="x14">
            <control shapeId="70666" r:id="rId13" name="Check Box 10">
              <controlPr defaultSize="0" autoFill="0" autoLine="0" autoPict="0">
                <anchor moveWithCells="1">
                  <from>
                    <xdr:col>3</xdr:col>
                    <xdr:colOff>0</xdr:colOff>
                    <xdr:row>141</xdr:row>
                    <xdr:rowOff>0</xdr:rowOff>
                  </from>
                  <to>
                    <xdr:col>4</xdr:col>
                    <xdr:colOff>87086</xdr:colOff>
                    <xdr:row>142</xdr:row>
                    <xdr:rowOff>38100</xdr:rowOff>
                  </to>
                </anchor>
              </controlPr>
            </control>
          </mc:Choice>
        </mc:AlternateContent>
        <mc:AlternateContent xmlns:mc="http://schemas.openxmlformats.org/markup-compatibility/2006">
          <mc:Choice Requires="x14">
            <control shapeId="70667" r:id="rId14" name="Check Box 11">
              <controlPr defaultSize="0" autoFill="0" autoLine="0" autoPict="0">
                <anchor moveWithCells="1">
                  <from>
                    <xdr:col>3</xdr:col>
                    <xdr:colOff>0</xdr:colOff>
                    <xdr:row>142</xdr:row>
                    <xdr:rowOff>0</xdr:rowOff>
                  </from>
                  <to>
                    <xdr:col>4</xdr:col>
                    <xdr:colOff>87086</xdr:colOff>
                    <xdr:row>143</xdr:row>
                    <xdr:rowOff>38100</xdr:rowOff>
                  </to>
                </anchor>
              </controlPr>
            </control>
          </mc:Choice>
        </mc:AlternateContent>
        <mc:AlternateContent xmlns:mc="http://schemas.openxmlformats.org/markup-compatibility/2006">
          <mc:Choice Requires="x14">
            <control shapeId="70668" r:id="rId15" name="Check Box 12">
              <controlPr defaultSize="0" autoFill="0" autoLine="0" autoPict="0">
                <anchor moveWithCells="1">
                  <from>
                    <xdr:col>13</xdr:col>
                    <xdr:colOff>0</xdr:colOff>
                    <xdr:row>141</xdr:row>
                    <xdr:rowOff>0</xdr:rowOff>
                  </from>
                  <to>
                    <xdr:col>14</xdr:col>
                    <xdr:colOff>87086</xdr:colOff>
                    <xdr:row>142</xdr:row>
                    <xdr:rowOff>38100</xdr:rowOff>
                  </to>
                </anchor>
              </controlPr>
            </control>
          </mc:Choice>
        </mc:AlternateContent>
        <mc:AlternateContent xmlns:mc="http://schemas.openxmlformats.org/markup-compatibility/2006">
          <mc:Choice Requires="x14">
            <control shapeId="70669" r:id="rId16" name="Check Box 13">
              <controlPr defaultSize="0" autoFill="0" autoLine="0" autoPict="0">
                <anchor moveWithCells="1">
                  <from>
                    <xdr:col>3</xdr:col>
                    <xdr:colOff>0</xdr:colOff>
                    <xdr:row>109</xdr:row>
                    <xdr:rowOff>0</xdr:rowOff>
                  </from>
                  <to>
                    <xdr:col>4</xdr:col>
                    <xdr:colOff>87086</xdr:colOff>
                    <xdr:row>110</xdr:row>
                    <xdr:rowOff>59871</xdr:rowOff>
                  </to>
                </anchor>
              </controlPr>
            </control>
          </mc:Choice>
        </mc:AlternateContent>
        <mc:AlternateContent xmlns:mc="http://schemas.openxmlformats.org/markup-compatibility/2006">
          <mc:Choice Requires="x14">
            <control shapeId="70670" r:id="rId17" name="Check Box 14">
              <controlPr defaultSize="0" autoFill="0" autoLine="0" autoPict="0">
                <anchor moveWithCells="1">
                  <from>
                    <xdr:col>3</xdr:col>
                    <xdr:colOff>0</xdr:colOff>
                    <xdr:row>110</xdr:row>
                    <xdr:rowOff>0</xdr:rowOff>
                  </from>
                  <to>
                    <xdr:col>4</xdr:col>
                    <xdr:colOff>87086</xdr:colOff>
                    <xdr:row>111</xdr:row>
                    <xdr:rowOff>59871</xdr:rowOff>
                  </to>
                </anchor>
              </controlPr>
            </control>
          </mc:Choice>
        </mc:AlternateContent>
        <mc:AlternateContent xmlns:mc="http://schemas.openxmlformats.org/markup-compatibility/2006">
          <mc:Choice Requires="x14">
            <control shapeId="70671" r:id="rId18" name="Check Box 15">
              <controlPr defaultSize="0" autoFill="0" autoLine="0" autoPict="0">
                <anchor moveWithCells="1">
                  <from>
                    <xdr:col>13</xdr:col>
                    <xdr:colOff>0</xdr:colOff>
                    <xdr:row>109</xdr:row>
                    <xdr:rowOff>0</xdr:rowOff>
                  </from>
                  <to>
                    <xdr:col>14</xdr:col>
                    <xdr:colOff>87086</xdr:colOff>
                    <xdr:row>110</xdr:row>
                    <xdr:rowOff>59871</xdr:rowOff>
                  </to>
                </anchor>
              </controlPr>
            </control>
          </mc:Choice>
        </mc:AlternateContent>
        <mc:AlternateContent xmlns:mc="http://schemas.openxmlformats.org/markup-compatibility/2006">
          <mc:Choice Requires="x14">
            <control shapeId="70672" r:id="rId19" name="Check Box 16">
              <controlPr defaultSize="0" autoFill="0" autoLine="0" autoPict="0">
                <anchor moveWithCells="1">
                  <from>
                    <xdr:col>3</xdr:col>
                    <xdr:colOff>0</xdr:colOff>
                    <xdr:row>109</xdr:row>
                    <xdr:rowOff>0</xdr:rowOff>
                  </from>
                  <to>
                    <xdr:col>4</xdr:col>
                    <xdr:colOff>87086</xdr:colOff>
                    <xdr:row>110</xdr:row>
                    <xdr:rowOff>59871</xdr:rowOff>
                  </to>
                </anchor>
              </controlPr>
            </control>
          </mc:Choice>
        </mc:AlternateContent>
        <mc:AlternateContent xmlns:mc="http://schemas.openxmlformats.org/markup-compatibility/2006">
          <mc:Choice Requires="x14">
            <control shapeId="70673" r:id="rId20" name="Check Box 17">
              <controlPr defaultSize="0" autoFill="0" autoLine="0" autoPict="0">
                <anchor moveWithCells="1">
                  <from>
                    <xdr:col>3</xdr:col>
                    <xdr:colOff>0</xdr:colOff>
                    <xdr:row>110</xdr:row>
                    <xdr:rowOff>0</xdr:rowOff>
                  </from>
                  <to>
                    <xdr:col>4</xdr:col>
                    <xdr:colOff>87086</xdr:colOff>
                    <xdr:row>111</xdr:row>
                    <xdr:rowOff>59871</xdr:rowOff>
                  </to>
                </anchor>
              </controlPr>
            </control>
          </mc:Choice>
        </mc:AlternateContent>
        <mc:AlternateContent xmlns:mc="http://schemas.openxmlformats.org/markup-compatibility/2006">
          <mc:Choice Requires="x14">
            <control shapeId="70674" r:id="rId21" name="Check Box 18">
              <controlPr defaultSize="0" autoFill="0" autoLine="0" autoPict="0">
                <anchor moveWithCells="1">
                  <from>
                    <xdr:col>13</xdr:col>
                    <xdr:colOff>0</xdr:colOff>
                    <xdr:row>109</xdr:row>
                    <xdr:rowOff>0</xdr:rowOff>
                  </from>
                  <to>
                    <xdr:col>14</xdr:col>
                    <xdr:colOff>87086</xdr:colOff>
                    <xdr:row>110</xdr:row>
                    <xdr:rowOff>59871</xdr:rowOff>
                  </to>
                </anchor>
              </controlPr>
            </control>
          </mc:Choice>
        </mc:AlternateContent>
        <mc:AlternateContent xmlns:mc="http://schemas.openxmlformats.org/markup-compatibility/2006">
          <mc:Choice Requires="x14">
            <control shapeId="70675" r:id="rId22" name="Check Box 19">
              <controlPr defaultSize="0" autoFill="0" autoLine="0" autoPict="0">
                <anchor moveWithCells="1">
                  <from>
                    <xdr:col>3</xdr:col>
                    <xdr:colOff>0</xdr:colOff>
                    <xdr:row>141</xdr:row>
                    <xdr:rowOff>0</xdr:rowOff>
                  </from>
                  <to>
                    <xdr:col>4</xdr:col>
                    <xdr:colOff>87086</xdr:colOff>
                    <xdr:row>142</xdr:row>
                    <xdr:rowOff>38100</xdr:rowOff>
                  </to>
                </anchor>
              </controlPr>
            </control>
          </mc:Choice>
        </mc:AlternateContent>
        <mc:AlternateContent xmlns:mc="http://schemas.openxmlformats.org/markup-compatibility/2006">
          <mc:Choice Requires="x14">
            <control shapeId="70676" r:id="rId23" name="Check Box 20">
              <controlPr defaultSize="0" autoFill="0" autoLine="0" autoPict="0">
                <anchor moveWithCells="1">
                  <from>
                    <xdr:col>3</xdr:col>
                    <xdr:colOff>0</xdr:colOff>
                    <xdr:row>142</xdr:row>
                    <xdr:rowOff>0</xdr:rowOff>
                  </from>
                  <to>
                    <xdr:col>4</xdr:col>
                    <xdr:colOff>87086</xdr:colOff>
                    <xdr:row>143</xdr:row>
                    <xdr:rowOff>38100</xdr:rowOff>
                  </to>
                </anchor>
              </controlPr>
            </control>
          </mc:Choice>
        </mc:AlternateContent>
        <mc:AlternateContent xmlns:mc="http://schemas.openxmlformats.org/markup-compatibility/2006">
          <mc:Choice Requires="x14">
            <control shapeId="70677" r:id="rId24" name="Check Box 21">
              <controlPr defaultSize="0" autoFill="0" autoLine="0" autoPict="0">
                <anchor moveWithCells="1">
                  <from>
                    <xdr:col>13</xdr:col>
                    <xdr:colOff>0</xdr:colOff>
                    <xdr:row>141</xdr:row>
                    <xdr:rowOff>0</xdr:rowOff>
                  </from>
                  <to>
                    <xdr:col>14</xdr:col>
                    <xdr:colOff>87086</xdr:colOff>
                    <xdr:row>142</xdr:row>
                    <xdr:rowOff>38100</xdr:rowOff>
                  </to>
                </anchor>
              </controlPr>
            </control>
          </mc:Choice>
        </mc:AlternateContent>
        <mc:AlternateContent xmlns:mc="http://schemas.openxmlformats.org/markup-compatibility/2006">
          <mc:Choice Requires="x14">
            <control shapeId="70678" r:id="rId25" name="Check Box 22">
              <controlPr defaultSize="0" autoFill="0" autoLine="0" autoPict="0">
                <anchor moveWithCells="1">
                  <from>
                    <xdr:col>3</xdr:col>
                    <xdr:colOff>0</xdr:colOff>
                    <xdr:row>141</xdr:row>
                    <xdr:rowOff>0</xdr:rowOff>
                  </from>
                  <to>
                    <xdr:col>4</xdr:col>
                    <xdr:colOff>87086</xdr:colOff>
                    <xdr:row>142</xdr:row>
                    <xdr:rowOff>38100</xdr:rowOff>
                  </to>
                </anchor>
              </controlPr>
            </control>
          </mc:Choice>
        </mc:AlternateContent>
        <mc:AlternateContent xmlns:mc="http://schemas.openxmlformats.org/markup-compatibility/2006">
          <mc:Choice Requires="x14">
            <control shapeId="70679" r:id="rId26" name="Check Box 23">
              <controlPr defaultSize="0" autoFill="0" autoLine="0" autoPict="0">
                <anchor moveWithCells="1">
                  <from>
                    <xdr:col>3</xdr:col>
                    <xdr:colOff>0</xdr:colOff>
                    <xdr:row>142</xdr:row>
                    <xdr:rowOff>0</xdr:rowOff>
                  </from>
                  <to>
                    <xdr:col>4</xdr:col>
                    <xdr:colOff>87086</xdr:colOff>
                    <xdr:row>143</xdr:row>
                    <xdr:rowOff>38100</xdr:rowOff>
                  </to>
                </anchor>
              </controlPr>
            </control>
          </mc:Choice>
        </mc:AlternateContent>
        <mc:AlternateContent xmlns:mc="http://schemas.openxmlformats.org/markup-compatibility/2006">
          <mc:Choice Requires="x14">
            <control shapeId="70680" r:id="rId27" name="Check Box 24">
              <controlPr defaultSize="0" autoFill="0" autoLine="0" autoPict="0">
                <anchor moveWithCells="1">
                  <from>
                    <xdr:col>13</xdr:col>
                    <xdr:colOff>0</xdr:colOff>
                    <xdr:row>141</xdr:row>
                    <xdr:rowOff>0</xdr:rowOff>
                  </from>
                  <to>
                    <xdr:col>14</xdr:col>
                    <xdr:colOff>87086</xdr:colOff>
                    <xdr:row>142</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A17D7-36F2-45BC-9A46-A0B69FFCA1E6}">
  <sheetPr codeName="Sheet11">
    <tabColor rgb="FFBDD7EE"/>
  </sheetPr>
  <dimension ref="B1:AD47"/>
  <sheetViews>
    <sheetView showGridLines="0" showZeros="0" zoomScale="150" zoomScaleNormal="150" zoomScaleSheetLayoutView="100" workbookViewId="0">
      <selection activeCell="M2" sqref="M2"/>
    </sheetView>
  </sheetViews>
  <sheetFormatPr defaultRowHeight="20.149999999999999" customHeight="1" x14ac:dyDescent="0.3"/>
  <cols>
    <col min="1" max="2" width="2.53515625" customWidth="1"/>
    <col min="3" max="3" width="3" customWidth="1"/>
    <col min="4" max="4" width="13.53515625" customWidth="1"/>
    <col min="5" max="5" width="3.69140625" customWidth="1"/>
    <col min="6" max="6" width="3.15234375" customWidth="1"/>
    <col min="7" max="7" width="8.15234375" customWidth="1"/>
    <col min="8" max="10" width="3.15234375" customWidth="1"/>
    <col min="11" max="11" width="5" customWidth="1"/>
    <col min="12" max="15" width="3.15234375" customWidth="1"/>
    <col min="16" max="16" width="13.53515625" customWidth="1"/>
    <col min="17" max="17" width="3.69140625" customWidth="1"/>
    <col min="18" max="18" width="3.15234375" customWidth="1"/>
    <col min="19" max="19" width="8.15234375" customWidth="1"/>
    <col min="20" max="22" width="3.15234375" customWidth="1"/>
    <col min="23" max="23" width="5" customWidth="1"/>
    <col min="24" max="25" width="3.15234375" customWidth="1"/>
    <col min="26" max="26" width="3" customWidth="1"/>
  </cols>
  <sheetData>
    <row r="1" spans="2:30" s="3" customFormat="1" ht="20.149999999999999" customHeight="1" x14ac:dyDescent="0.3">
      <c r="B1" s="1"/>
      <c r="C1" s="1"/>
      <c r="D1" s="1"/>
      <c r="E1" s="1884" t="s">
        <v>1705</v>
      </c>
      <c r="F1" s="1884"/>
      <c r="G1" s="1884"/>
      <c r="H1" s="1884"/>
      <c r="I1" s="1884"/>
      <c r="J1" s="1885" t="s">
        <v>0</v>
      </c>
      <c r="K1" s="1885"/>
      <c r="L1" s="1885"/>
      <c r="M1" s="1886">
        <v>46234</v>
      </c>
      <c r="N1" s="1886"/>
      <c r="O1" s="1886"/>
      <c r="P1" s="1887" t="s">
        <v>1</v>
      </c>
      <c r="Q1" s="1887"/>
      <c r="R1" s="1887"/>
      <c r="S1" s="1887"/>
      <c r="T1" s="1887"/>
      <c r="U1" s="1887"/>
      <c r="V1" s="1887"/>
      <c r="W1" s="1887"/>
      <c r="X1" s="1887"/>
      <c r="Y1" s="1887"/>
      <c r="Z1" s="1887"/>
      <c r="AA1" s="2"/>
      <c r="AB1" s="2"/>
      <c r="AC1" s="2"/>
      <c r="AD1" s="2"/>
    </row>
    <row r="2" spans="2:30" s="3" customFormat="1" ht="20.149999999999999" customHeight="1" x14ac:dyDescent="0.3">
      <c r="B2" s="1"/>
      <c r="C2" s="1"/>
      <c r="D2" s="1"/>
      <c r="E2" s="1884"/>
      <c r="F2" s="1884"/>
      <c r="G2" s="1884"/>
      <c r="H2" s="1884"/>
      <c r="I2" s="1884"/>
      <c r="J2" s="4"/>
      <c r="K2" s="4"/>
      <c r="L2" s="4"/>
      <c r="M2" s="4"/>
      <c r="N2" s="4"/>
      <c r="O2" s="4"/>
      <c r="P2" s="1887"/>
      <c r="Q2" s="1887"/>
      <c r="R2" s="1887"/>
      <c r="S2" s="1887"/>
      <c r="T2" s="1887"/>
      <c r="U2" s="1887"/>
      <c r="V2" s="1887"/>
      <c r="W2" s="1887"/>
      <c r="X2" s="1887"/>
      <c r="Y2" s="1887"/>
      <c r="Z2" s="1887"/>
      <c r="AA2" s="2"/>
      <c r="AB2" s="2"/>
      <c r="AC2" s="2"/>
      <c r="AD2" s="2"/>
    </row>
    <row r="3" spans="2:30" s="3" customFormat="1" ht="20.149999999999999" customHeight="1" x14ac:dyDescent="0.3">
      <c r="B3" s="1"/>
      <c r="C3" s="1"/>
      <c r="D3" s="1"/>
      <c r="E3" s="1884"/>
      <c r="F3" s="1884"/>
      <c r="G3" s="1884"/>
      <c r="H3" s="1884"/>
      <c r="I3" s="1884"/>
      <c r="J3" s="4"/>
      <c r="K3" s="4"/>
      <c r="L3" s="4"/>
      <c r="M3" s="4"/>
      <c r="N3" s="4"/>
      <c r="O3" s="4"/>
      <c r="P3" s="1887"/>
      <c r="Q3" s="1887"/>
      <c r="R3" s="1887"/>
      <c r="S3" s="1887"/>
      <c r="T3" s="1887"/>
      <c r="U3" s="1887"/>
      <c r="V3" s="1887"/>
      <c r="W3" s="1887"/>
      <c r="X3" s="1887"/>
      <c r="Y3" s="1887"/>
      <c r="Z3" s="1887"/>
      <c r="AA3" s="2"/>
      <c r="AB3" s="2"/>
      <c r="AC3" s="2"/>
      <c r="AD3" s="2"/>
    </row>
    <row r="4" spans="2:30" s="3" customFormat="1" ht="20.149999999999999" customHeight="1" thickBot="1" x14ac:dyDescent="0.35">
      <c r="B4" s="1"/>
      <c r="C4" s="1"/>
      <c r="D4" s="1"/>
      <c r="E4" s="59"/>
      <c r="F4" s="59"/>
      <c r="G4" s="59"/>
      <c r="H4" s="59"/>
      <c r="I4" s="59"/>
      <c r="J4" s="4"/>
      <c r="K4" s="4"/>
      <c r="L4" s="4"/>
      <c r="M4" s="4"/>
      <c r="N4" s="4"/>
      <c r="O4" s="4"/>
      <c r="P4" s="1887"/>
      <c r="Q4" s="1887"/>
      <c r="R4" s="1887"/>
      <c r="S4" s="1887"/>
      <c r="T4" s="1887"/>
      <c r="U4" s="1887"/>
      <c r="V4" s="1887"/>
      <c r="W4" s="1887"/>
      <c r="X4" s="1887"/>
      <c r="Y4" s="1887"/>
      <c r="Z4" s="1887"/>
      <c r="AA4" s="2"/>
      <c r="AB4" s="2"/>
      <c r="AC4" s="2"/>
      <c r="AD4" s="2"/>
    </row>
    <row r="5" spans="2:30" s="3" customFormat="1" ht="20.149999999999999" customHeight="1" x14ac:dyDescent="0.3">
      <c r="B5" s="1729" t="s">
        <v>2</v>
      </c>
      <c r="C5" s="1760">
        <v>100</v>
      </c>
      <c r="D5" s="1761" t="s">
        <v>3075</v>
      </c>
      <c r="E5" s="1762"/>
      <c r="F5" s="1763"/>
      <c r="G5" s="1850"/>
      <c r="H5" s="1851"/>
      <c r="I5" s="1851"/>
      <c r="J5" s="1851"/>
      <c r="K5" s="1851"/>
      <c r="L5" s="1851"/>
      <c r="M5" s="1851"/>
      <c r="N5" s="1851"/>
      <c r="O5" s="1851"/>
      <c r="P5" s="1851"/>
      <c r="Q5" s="1851"/>
      <c r="R5" s="1852"/>
      <c r="S5" s="104" t="s">
        <v>3</v>
      </c>
      <c r="T5" s="1850" t="s">
        <v>2886</v>
      </c>
      <c r="U5" s="1851"/>
      <c r="V5" s="1851"/>
      <c r="W5" s="1851"/>
      <c r="X5" s="1851"/>
      <c r="Y5" s="1851"/>
      <c r="Z5" s="1853"/>
      <c r="AA5" s="2"/>
      <c r="AB5" s="2"/>
      <c r="AC5" s="2"/>
      <c r="AD5" s="2"/>
    </row>
    <row r="6" spans="2:30" s="3" customFormat="1" ht="20.149999999999999" customHeight="1" x14ac:dyDescent="0.3">
      <c r="B6" s="1730"/>
      <c r="C6" s="1739"/>
      <c r="D6" s="1743"/>
      <c r="E6" s="1744"/>
      <c r="F6" s="1745"/>
      <c r="G6" s="1797"/>
      <c r="H6" s="1798"/>
      <c r="I6" s="1798"/>
      <c r="J6" s="1798"/>
      <c r="K6" s="1798"/>
      <c r="L6" s="1798"/>
      <c r="M6" s="1798"/>
      <c r="N6" s="1798"/>
      <c r="O6" s="1798"/>
      <c r="P6" s="1798"/>
      <c r="Q6" s="1798"/>
      <c r="R6" s="1860"/>
      <c r="S6" s="105" t="s">
        <v>4</v>
      </c>
      <c r="T6" s="1861" t="s">
        <v>2575</v>
      </c>
      <c r="U6" s="1862"/>
      <c r="V6" s="1862"/>
      <c r="W6" s="1862"/>
      <c r="X6" s="1862"/>
      <c r="Y6" s="1862"/>
      <c r="Z6" s="1863"/>
      <c r="AA6" s="2"/>
      <c r="AB6" s="2"/>
      <c r="AC6" s="2"/>
      <c r="AD6" s="2"/>
    </row>
    <row r="7" spans="2:30" s="3" customFormat="1" ht="20.149999999999999" customHeight="1" x14ac:dyDescent="0.3">
      <c r="B7" s="1730"/>
      <c r="C7" s="1738">
        <v>110</v>
      </c>
      <c r="D7" s="1906" t="s">
        <v>2519</v>
      </c>
      <c r="E7" s="1908"/>
      <c r="F7" s="1908"/>
      <c r="G7" s="1909"/>
      <c r="H7" s="1902"/>
      <c r="I7" s="1903"/>
      <c r="J7" s="1903"/>
      <c r="K7" s="1903"/>
      <c r="L7" s="1903"/>
      <c r="M7" s="1903"/>
      <c r="N7" s="1903"/>
      <c r="O7" s="1903"/>
      <c r="P7" s="1903"/>
      <c r="Q7" s="1903"/>
      <c r="R7" s="1903"/>
      <c r="S7" s="1888" t="str">
        <f>+_xlfn.CONCAT(G9,"  ",G10,"  ",K9,"  ",K10,"  ",P9,"  ",P10,"  ",S9,"  ",S10,"  ",W9,"  ",W10)</f>
        <v xml:space="preserve">                  </v>
      </c>
      <c r="T7" s="1888"/>
      <c r="U7" s="1888"/>
      <c r="V7" s="1888"/>
      <c r="W7" s="1888"/>
      <c r="X7" s="1888"/>
      <c r="Y7" s="1888"/>
      <c r="Z7" s="1889"/>
      <c r="AA7" s="2"/>
      <c r="AB7" s="2"/>
      <c r="AC7" s="2"/>
      <c r="AD7" s="2"/>
    </row>
    <row r="8" spans="2:30" s="3" customFormat="1" ht="20.149999999999999" customHeight="1" x14ac:dyDescent="0.3">
      <c r="B8" s="1730"/>
      <c r="C8" s="1739"/>
      <c r="D8" s="1907"/>
      <c r="E8" s="1910"/>
      <c r="F8" s="1910"/>
      <c r="G8" s="1911"/>
      <c r="H8" s="1904"/>
      <c r="I8" s="1905"/>
      <c r="J8" s="1905"/>
      <c r="K8" s="1905"/>
      <c r="L8" s="1905"/>
      <c r="M8" s="1905"/>
      <c r="N8" s="1905"/>
      <c r="O8" s="1905"/>
      <c r="P8" s="1905"/>
      <c r="Q8" s="1905"/>
      <c r="R8" s="1905"/>
      <c r="S8" s="1890"/>
      <c r="T8" s="1890"/>
      <c r="U8" s="1890"/>
      <c r="V8" s="1890"/>
      <c r="W8" s="1890"/>
      <c r="X8" s="1890"/>
      <c r="Y8" s="1890"/>
      <c r="Z8" s="1891"/>
      <c r="AA8" s="2"/>
      <c r="AB8" s="2"/>
      <c r="AC8" s="2"/>
      <c r="AD8" s="2"/>
    </row>
    <row r="9" spans="2:30" s="3" customFormat="1" ht="20.149999999999999" customHeight="1" x14ac:dyDescent="0.3">
      <c r="B9" s="1730"/>
      <c r="C9" s="1800">
        <v>115</v>
      </c>
      <c r="D9" s="1837" t="s">
        <v>2518</v>
      </c>
      <c r="E9" s="1838"/>
      <c r="F9" s="102">
        <v>1</v>
      </c>
      <c r="G9" s="1841"/>
      <c r="H9" s="1842"/>
      <c r="I9" s="1866"/>
      <c r="J9" s="102">
        <v>3</v>
      </c>
      <c r="K9" s="1841"/>
      <c r="L9" s="1842"/>
      <c r="M9" s="1842"/>
      <c r="N9" s="1866"/>
      <c r="O9" s="102">
        <v>5</v>
      </c>
      <c r="P9" s="1841"/>
      <c r="Q9" s="1866"/>
      <c r="R9" s="102">
        <v>7</v>
      </c>
      <c r="S9" s="1841"/>
      <c r="T9" s="1842"/>
      <c r="U9" s="1866"/>
      <c r="V9" s="102">
        <v>9</v>
      </c>
      <c r="W9" s="1841"/>
      <c r="X9" s="1842"/>
      <c r="Y9" s="1842"/>
      <c r="Z9" s="1864"/>
      <c r="AA9" s="2"/>
      <c r="AB9" s="2"/>
      <c r="AC9" s="2"/>
      <c r="AD9" s="2"/>
    </row>
    <row r="10" spans="2:30" s="3" customFormat="1" ht="20.149999999999999" customHeight="1" x14ac:dyDescent="0.3">
      <c r="B10" s="1730"/>
      <c r="C10" s="1801"/>
      <c r="D10" s="1839"/>
      <c r="E10" s="1840"/>
      <c r="F10" s="103">
        <v>2</v>
      </c>
      <c r="G10" s="1794"/>
      <c r="H10" s="1795"/>
      <c r="I10" s="1796"/>
      <c r="J10" s="103">
        <v>4</v>
      </c>
      <c r="K10" s="1794"/>
      <c r="L10" s="1795"/>
      <c r="M10" s="1795"/>
      <c r="N10" s="1796"/>
      <c r="O10" s="103">
        <v>6</v>
      </c>
      <c r="P10" s="1794"/>
      <c r="Q10" s="1796"/>
      <c r="R10" s="103">
        <v>8</v>
      </c>
      <c r="S10" s="1794"/>
      <c r="T10" s="1795"/>
      <c r="U10" s="1796"/>
      <c r="V10" s="103">
        <v>10</v>
      </c>
      <c r="W10" s="1794"/>
      <c r="X10" s="1795"/>
      <c r="Y10" s="1795"/>
      <c r="Z10" s="1865"/>
      <c r="AA10" s="2"/>
      <c r="AB10" s="2"/>
      <c r="AC10" s="2"/>
      <c r="AD10" s="2"/>
    </row>
    <row r="11" spans="2:30" s="3" customFormat="1" ht="20.149999999999999" customHeight="1" x14ac:dyDescent="0.3">
      <c r="B11" s="1730"/>
      <c r="C11" s="1738">
        <v>120</v>
      </c>
      <c r="D11" s="1740" t="s">
        <v>3074</v>
      </c>
      <c r="E11" s="1741"/>
      <c r="F11" s="1742"/>
      <c r="G11" s="1746"/>
      <c r="H11" s="1747"/>
      <c r="I11" s="1747"/>
      <c r="J11" s="1747"/>
      <c r="K11" s="1747"/>
      <c r="L11" s="1747"/>
      <c r="M11" s="1747"/>
      <c r="N11" s="6"/>
      <c r="O11" s="1800">
        <v>130</v>
      </c>
      <c r="P11" s="1878" t="s">
        <v>6</v>
      </c>
      <c r="Q11" s="1879"/>
      <c r="R11" s="1880"/>
      <c r="S11" s="1854"/>
      <c r="T11" s="1855"/>
      <c r="U11" s="1855"/>
      <c r="V11" s="1855"/>
      <c r="W11" s="1855"/>
      <c r="X11" s="1855"/>
      <c r="Y11" s="1855"/>
      <c r="Z11" s="1856"/>
      <c r="AA11" s="2"/>
      <c r="AB11" s="2"/>
      <c r="AC11" s="2"/>
      <c r="AD11" s="2"/>
    </row>
    <row r="12" spans="2:30" s="3" customFormat="1" ht="20.149999999999999" customHeight="1" x14ac:dyDescent="0.3">
      <c r="B12" s="1730"/>
      <c r="C12" s="1739"/>
      <c r="D12" s="1743"/>
      <c r="E12" s="1744"/>
      <c r="F12" s="1745"/>
      <c r="G12" s="1748"/>
      <c r="H12" s="1749"/>
      <c r="I12" s="1749"/>
      <c r="J12" s="1749"/>
      <c r="K12" s="1749"/>
      <c r="L12" s="1749"/>
      <c r="M12" s="1749"/>
      <c r="N12" s="7"/>
      <c r="O12" s="1801"/>
      <c r="P12" s="1839" t="s">
        <v>7</v>
      </c>
      <c r="Q12" s="1843"/>
      <c r="R12" s="1840"/>
      <c r="S12" s="1857"/>
      <c r="T12" s="1858"/>
      <c r="U12" s="1858"/>
      <c r="V12" s="1858"/>
      <c r="W12" s="1858"/>
      <c r="X12" s="1858"/>
      <c r="Y12" s="1858"/>
      <c r="Z12" s="1859"/>
      <c r="AA12" s="2"/>
      <c r="AB12" s="2"/>
      <c r="AC12" s="2"/>
      <c r="AD12" s="2"/>
    </row>
    <row r="13" spans="2:30" s="3" customFormat="1" ht="20.149999999999999" customHeight="1" x14ac:dyDescent="0.3">
      <c r="B13" s="1730"/>
      <c r="C13" s="1800">
        <v>140</v>
      </c>
      <c r="D13" s="1837" t="s">
        <v>8</v>
      </c>
      <c r="E13" s="1838"/>
      <c r="F13" s="102">
        <v>1</v>
      </c>
      <c r="G13" s="1841"/>
      <c r="H13" s="1842"/>
      <c r="I13" s="8"/>
      <c r="J13" s="102">
        <v>3</v>
      </c>
      <c r="K13" s="1841"/>
      <c r="L13" s="1842"/>
      <c r="M13" s="1842"/>
      <c r="N13" s="9"/>
      <c r="O13" s="102">
        <v>5</v>
      </c>
      <c r="P13" s="675"/>
      <c r="Q13" s="9"/>
      <c r="R13" s="102">
        <v>7</v>
      </c>
      <c r="S13" s="1841"/>
      <c r="T13" s="1842"/>
      <c r="U13" s="9"/>
      <c r="V13" s="102">
        <v>9</v>
      </c>
      <c r="W13" s="1841"/>
      <c r="X13" s="1842"/>
      <c r="Y13" s="1842"/>
      <c r="Z13" s="10"/>
      <c r="AA13" s="2"/>
      <c r="AB13" s="2"/>
      <c r="AC13" s="2"/>
      <c r="AD13" s="2"/>
    </row>
    <row r="14" spans="2:30" s="3" customFormat="1" ht="20.149999999999999" customHeight="1" x14ac:dyDescent="0.3">
      <c r="B14" s="1730"/>
      <c r="C14" s="1801"/>
      <c r="D14" s="1839"/>
      <c r="E14" s="1840"/>
      <c r="F14" s="103">
        <v>2</v>
      </c>
      <c r="G14" s="1794"/>
      <c r="H14" s="1795"/>
      <c r="I14" s="11"/>
      <c r="J14" s="103">
        <v>4</v>
      </c>
      <c r="K14" s="1794"/>
      <c r="L14" s="1795"/>
      <c r="M14" s="1795"/>
      <c r="N14" s="12"/>
      <c r="O14" s="103">
        <v>6</v>
      </c>
      <c r="P14" s="674"/>
      <c r="Q14" s="12"/>
      <c r="R14" s="103">
        <v>8</v>
      </c>
      <c r="S14" s="1794"/>
      <c r="T14" s="1795"/>
      <c r="U14" s="12"/>
      <c r="V14" s="103">
        <v>10</v>
      </c>
      <c r="W14" s="1794"/>
      <c r="X14" s="1795"/>
      <c r="Y14" s="1795"/>
      <c r="Z14" s="13"/>
      <c r="AA14" s="2"/>
      <c r="AB14" s="2"/>
      <c r="AC14" s="2"/>
      <c r="AD14" s="2"/>
    </row>
    <row r="15" spans="2:30" s="3" customFormat="1" ht="20.149999999999999" customHeight="1" x14ac:dyDescent="0.3">
      <c r="B15" s="1730"/>
      <c r="C15" s="1738">
        <v>160</v>
      </c>
      <c r="D15" s="1740" t="s">
        <v>9</v>
      </c>
      <c r="E15" s="1741"/>
      <c r="F15" s="1742"/>
      <c r="G15" s="1892"/>
      <c r="H15" s="1893"/>
      <c r="I15" s="1893"/>
      <c r="J15" s="1893"/>
      <c r="K15" s="1893"/>
      <c r="L15" s="1893"/>
      <c r="M15" s="1893"/>
      <c r="N15" s="6"/>
      <c r="O15" s="1896">
        <v>270</v>
      </c>
      <c r="P15" s="1740" t="s">
        <v>3076</v>
      </c>
      <c r="Q15" s="1741"/>
      <c r="R15" s="1742"/>
      <c r="S15" s="1898"/>
      <c r="T15" s="1899"/>
      <c r="U15" s="1899"/>
      <c r="V15" s="1899"/>
      <c r="W15" s="1899"/>
      <c r="X15" s="1899"/>
      <c r="Y15" s="1899"/>
      <c r="Z15" s="14"/>
      <c r="AA15" s="2"/>
      <c r="AB15" s="2"/>
      <c r="AC15" s="2"/>
      <c r="AD15" s="2"/>
    </row>
    <row r="16" spans="2:30" s="3" customFormat="1" ht="20.149999999999999" customHeight="1" thickBot="1" x14ac:dyDescent="0.35">
      <c r="B16" s="1731"/>
      <c r="C16" s="1750"/>
      <c r="D16" s="1751"/>
      <c r="E16" s="1752"/>
      <c r="F16" s="1753"/>
      <c r="G16" s="1894"/>
      <c r="H16" s="1895"/>
      <c r="I16" s="1895"/>
      <c r="J16" s="1895"/>
      <c r="K16" s="1895"/>
      <c r="L16" s="1895"/>
      <c r="M16" s="1895"/>
      <c r="N16" s="15"/>
      <c r="O16" s="1897"/>
      <c r="P16" s="1751"/>
      <c r="Q16" s="1752"/>
      <c r="R16" s="1753"/>
      <c r="S16" s="1900"/>
      <c r="T16" s="1901"/>
      <c r="U16" s="1901"/>
      <c r="V16" s="1901"/>
      <c r="W16" s="1901"/>
      <c r="X16" s="1901"/>
      <c r="Y16" s="1901"/>
      <c r="Z16" s="16"/>
      <c r="AA16" s="2"/>
      <c r="AB16" s="2"/>
      <c r="AC16" s="2"/>
      <c r="AD16" s="2"/>
    </row>
    <row r="17" spans="2:30" s="3" customFormat="1" ht="20.149999999999999" customHeight="1" thickBot="1" x14ac:dyDescent="0.35">
      <c r="B17" s="17"/>
      <c r="C17" s="18"/>
      <c r="D17" s="19"/>
      <c r="E17" s="19"/>
      <c r="F17" s="19"/>
      <c r="G17" s="20"/>
      <c r="H17" s="20"/>
      <c r="I17" s="20"/>
      <c r="J17" s="20"/>
      <c r="K17" s="20"/>
      <c r="L17" s="20"/>
      <c r="M17" s="20"/>
      <c r="N17" s="21"/>
      <c r="O17" s="18"/>
      <c r="P17" s="19"/>
      <c r="Q17" s="19"/>
      <c r="R17" s="19"/>
      <c r="S17" s="20"/>
      <c r="T17" s="20"/>
      <c r="U17" s="20"/>
      <c r="V17" s="20"/>
      <c r="W17" s="20"/>
      <c r="X17" s="20"/>
      <c r="Y17" s="20"/>
      <c r="Z17" s="21"/>
      <c r="AA17" s="2"/>
      <c r="AB17" s="2"/>
      <c r="AC17" s="2"/>
      <c r="AD17" s="2"/>
    </row>
    <row r="18" spans="2:30" s="3" customFormat="1" ht="20.149999999999999" customHeight="1" x14ac:dyDescent="0.3">
      <c r="B18" s="1729" t="s">
        <v>10</v>
      </c>
      <c r="C18" s="1760">
        <v>170</v>
      </c>
      <c r="D18" s="1761" t="s">
        <v>11</v>
      </c>
      <c r="E18" s="1762"/>
      <c r="F18" s="1763"/>
      <c r="G18" s="1850"/>
      <c r="H18" s="1851"/>
      <c r="I18" s="1851"/>
      <c r="J18" s="1851"/>
      <c r="K18" s="1851"/>
      <c r="L18" s="1851"/>
      <c r="M18" s="1851"/>
      <c r="N18" s="1851"/>
      <c r="O18" s="1851"/>
      <c r="P18" s="1851"/>
      <c r="Q18" s="1851"/>
      <c r="R18" s="1852"/>
      <c r="S18" s="104" t="s">
        <v>3</v>
      </c>
      <c r="T18" s="1850"/>
      <c r="U18" s="1851"/>
      <c r="V18" s="1851"/>
      <c r="W18" s="1851"/>
      <c r="X18" s="1851"/>
      <c r="Y18" s="1851"/>
      <c r="Z18" s="1853"/>
      <c r="AA18" s="2"/>
      <c r="AB18" s="2"/>
      <c r="AC18" s="2"/>
      <c r="AD18" s="2"/>
    </row>
    <row r="19" spans="2:30" s="3" customFormat="1" ht="20.149999999999999" customHeight="1" x14ac:dyDescent="0.3">
      <c r="B19" s="1730"/>
      <c r="C19" s="1739"/>
      <c r="D19" s="1743"/>
      <c r="E19" s="1744"/>
      <c r="F19" s="1745"/>
      <c r="G19" s="1797"/>
      <c r="H19" s="1798"/>
      <c r="I19" s="1798"/>
      <c r="J19" s="1798"/>
      <c r="K19" s="1798"/>
      <c r="L19" s="1798"/>
      <c r="M19" s="1798"/>
      <c r="N19" s="1798"/>
      <c r="O19" s="1798"/>
      <c r="P19" s="1798"/>
      <c r="Q19" s="1798"/>
      <c r="R19" s="1860"/>
      <c r="S19" s="1696" t="s">
        <v>4</v>
      </c>
      <c r="T19" s="1867"/>
      <c r="U19" s="1868"/>
      <c r="V19" s="1868"/>
      <c r="W19" s="1868"/>
      <c r="X19" s="1868"/>
      <c r="Y19" s="1868"/>
      <c r="Z19" s="1869"/>
      <c r="AA19" s="2"/>
      <c r="AB19" s="2"/>
      <c r="AC19" s="2"/>
      <c r="AD19" s="2"/>
    </row>
    <row r="20" spans="2:30" s="3" customFormat="1" ht="20.149999999999999" customHeight="1" x14ac:dyDescent="0.3">
      <c r="B20" s="1730"/>
      <c r="C20" s="673"/>
      <c r="D20" s="608" t="s">
        <v>1881</v>
      </c>
      <c r="E20" s="608"/>
      <c r="F20" s="608"/>
      <c r="G20" s="1747"/>
      <c r="H20" s="1747"/>
      <c r="I20" s="1747"/>
      <c r="J20" s="1747"/>
      <c r="K20" s="1747"/>
      <c r="L20" s="1747"/>
      <c r="M20" s="1747"/>
      <c r="N20" s="1747"/>
      <c r="O20" s="1747"/>
      <c r="P20" s="1747"/>
      <c r="Q20" s="1881" t="s">
        <v>3077</v>
      </c>
      <c r="R20" s="1882"/>
      <c r="S20" s="1883"/>
      <c r="T20" s="1867"/>
      <c r="U20" s="1868"/>
      <c r="V20" s="1868"/>
      <c r="W20" s="1868"/>
      <c r="X20" s="1868"/>
      <c r="Y20" s="1868"/>
      <c r="Z20" s="1869"/>
      <c r="AA20" s="2"/>
      <c r="AB20" s="2"/>
      <c r="AC20" s="2"/>
      <c r="AD20" s="2"/>
    </row>
    <row r="21" spans="2:30" s="3" customFormat="1" ht="20.149999999999999" customHeight="1" thickBot="1" x14ac:dyDescent="0.35">
      <c r="B21" s="1731"/>
      <c r="C21" s="106"/>
      <c r="D21" s="1876" t="s">
        <v>1880</v>
      </c>
      <c r="E21" s="1876"/>
      <c r="F21" s="1876"/>
      <c r="G21" s="1876"/>
      <c r="H21" s="1876"/>
      <c r="I21" s="1876"/>
      <c r="J21" s="1827"/>
      <c r="K21" s="1827"/>
      <c r="L21" s="1827"/>
      <c r="M21" s="1827"/>
      <c r="N21" s="1827"/>
      <c r="O21" s="1827"/>
      <c r="P21" s="1877"/>
      <c r="Q21" s="1870" t="s">
        <v>12</v>
      </c>
      <c r="R21" s="1871"/>
      <c r="S21" s="1872"/>
      <c r="T21" s="1873"/>
      <c r="U21" s="1874"/>
      <c r="V21" s="1874"/>
      <c r="W21" s="1874"/>
      <c r="X21" s="1874"/>
      <c r="Y21" s="1874"/>
      <c r="Z21" s="1875"/>
      <c r="AA21" s="2"/>
      <c r="AB21" s="2"/>
      <c r="AC21" s="2"/>
      <c r="AD21" s="2"/>
    </row>
    <row r="22" spans="2:30" s="3" customFormat="1" ht="20.149999999999999" customHeight="1" thickBot="1" x14ac:dyDescent="0.35">
      <c r="B22" s="22"/>
      <c r="C22" s="23"/>
      <c r="D22" s="19"/>
      <c r="E22" s="19"/>
      <c r="F22" s="19"/>
      <c r="G22" s="24"/>
      <c r="H22" s="24"/>
      <c r="I22" s="24"/>
      <c r="J22" s="24"/>
      <c r="K22" s="24"/>
      <c r="L22" s="24"/>
      <c r="M22" s="24"/>
      <c r="N22" s="24"/>
      <c r="O22" s="24"/>
      <c r="P22" s="24"/>
      <c r="Q22" s="24"/>
      <c r="R22" s="24"/>
      <c r="S22" s="25"/>
      <c r="T22" s="26"/>
      <c r="U22" s="26"/>
      <c r="V22" s="26"/>
      <c r="W22" s="26"/>
      <c r="X22" s="26"/>
      <c r="Y22" s="26"/>
      <c r="Z22" s="26"/>
      <c r="AA22" s="2"/>
      <c r="AB22" s="2"/>
      <c r="AC22" s="2"/>
      <c r="AD22" s="2"/>
    </row>
    <row r="23" spans="2:30" s="3" customFormat="1" ht="20.149999999999999" customHeight="1" x14ac:dyDescent="0.3">
      <c r="B23" s="1804" t="s">
        <v>13</v>
      </c>
      <c r="C23" s="1760">
        <v>180</v>
      </c>
      <c r="D23" s="1761" t="s">
        <v>14</v>
      </c>
      <c r="E23" s="1762"/>
      <c r="F23" s="1763"/>
      <c r="G23" s="1819" t="s">
        <v>2964</v>
      </c>
      <c r="H23" s="1820"/>
      <c r="I23" s="1820"/>
      <c r="J23" s="1820"/>
      <c r="K23" s="1820"/>
      <c r="L23" s="1820"/>
      <c r="M23" s="1820"/>
      <c r="N23" s="1820"/>
      <c r="O23" s="1820"/>
      <c r="P23" s="1820"/>
      <c r="Q23" s="1820"/>
      <c r="R23" s="1820"/>
      <c r="S23" s="1820"/>
      <c r="T23" s="1820"/>
      <c r="U23" s="1820"/>
      <c r="V23" s="1821"/>
      <c r="W23" s="1791" t="s">
        <v>15</v>
      </c>
      <c r="X23" s="1792"/>
      <c r="Y23" s="1792"/>
      <c r="Z23" s="1793"/>
      <c r="AA23" s="2"/>
      <c r="AB23" s="2"/>
      <c r="AC23" s="2"/>
      <c r="AD23" s="2"/>
    </row>
    <row r="24" spans="2:30" s="3" customFormat="1" ht="20.149999999999999" customHeight="1" x14ac:dyDescent="0.3">
      <c r="B24" s="1805"/>
      <c r="C24" s="1739"/>
      <c r="D24" s="1743"/>
      <c r="E24" s="1744"/>
      <c r="F24" s="1745"/>
      <c r="G24" s="1794" t="s">
        <v>2965</v>
      </c>
      <c r="H24" s="1795"/>
      <c r="I24" s="1795"/>
      <c r="J24" s="1795"/>
      <c r="K24" s="1795"/>
      <c r="L24" s="1795"/>
      <c r="M24" s="1795"/>
      <c r="N24" s="1795"/>
      <c r="O24" s="1795"/>
      <c r="P24" s="1795"/>
      <c r="Q24" s="1795"/>
      <c r="R24" s="1795"/>
      <c r="S24" s="1795"/>
      <c r="T24" s="1795"/>
      <c r="U24" s="1795"/>
      <c r="V24" s="1796"/>
      <c r="W24" s="1797"/>
      <c r="X24" s="1798"/>
      <c r="Y24" s="1798"/>
      <c r="Z24" s="1799"/>
      <c r="AA24" s="2"/>
      <c r="AB24" s="2"/>
      <c r="AC24" s="2"/>
      <c r="AD24" s="2"/>
    </row>
    <row r="25" spans="2:30" s="3" customFormat="1" ht="20.149999999999999" customHeight="1" x14ac:dyDescent="0.3">
      <c r="B25" s="1805"/>
      <c r="C25" s="1800">
        <v>190</v>
      </c>
      <c r="D25" s="1846" t="s">
        <v>16</v>
      </c>
      <c r="E25" s="1741"/>
      <c r="F25" s="1742"/>
      <c r="G25" s="1847"/>
      <c r="H25" s="1848"/>
      <c r="I25" s="1848"/>
      <c r="J25" s="1848"/>
      <c r="K25" s="1848"/>
      <c r="L25" s="1848"/>
      <c r="M25" s="1848"/>
      <c r="N25" s="1849"/>
      <c r="O25" s="1738">
        <v>200</v>
      </c>
      <c r="P25" s="1740" t="s">
        <v>17</v>
      </c>
      <c r="Q25" s="1741"/>
      <c r="R25" s="1742"/>
      <c r="S25" s="1746"/>
      <c r="T25" s="1747"/>
      <c r="U25" s="1747"/>
      <c r="V25" s="1747"/>
      <c r="W25" s="1747"/>
      <c r="X25" s="1747"/>
      <c r="Y25" s="1747"/>
      <c r="Z25" s="14"/>
      <c r="AA25" s="2"/>
      <c r="AB25" s="2"/>
      <c r="AC25" s="2"/>
      <c r="AD25" s="2"/>
    </row>
    <row r="26" spans="2:30" s="3" customFormat="1" ht="20.149999999999999" customHeight="1" x14ac:dyDescent="0.3">
      <c r="B26" s="1805"/>
      <c r="C26" s="1801"/>
      <c r="D26" s="1839" t="s">
        <v>18</v>
      </c>
      <c r="E26" s="1843"/>
      <c r="F26" s="1843"/>
      <c r="G26" s="1843"/>
      <c r="H26" s="1840"/>
      <c r="I26" s="1844"/>
      <c r="J26" s="1844"/>
      <c r="K26" s="1844"/>
      <c r="L26" s="1844"/>
      <c r="M26" s="1844"/>
      <c r="N26" s="1845"/>
      <c r="O26" s="1739"/>
      <c r="P26" s="1743"/>
      <c r="Q26" s="1744"/>
      <c r="R26" s="1745"/>
      <c r="S26" s="1748"/>
      <c r="T26" s="1749"/>
      <c r="U26" s="1749"/>
      <c r="V26" s="1749"/>
      <c r="W26" s="1749"/>
      <c r="X26" s="1749"/>
      <c r="Y26" s="1749"/>
      <c r="Z26" s="5"/>
      <c r="AA26" s="2"/>
      <c r="AB26" s="2"/>
      <c r="AC26" s="2"/>
      <c r="AD26" s="2"/>
    </row>
    <row r="27" spans="2:30" s="3" customFormat="1" ht="20.149999999999999" customHeight="1" x14ac:dyDescent="0.3">
      <c r="B27" s="1805"/>
      <c r="C27" s="1807">
        <v>191</v>
      </c>
      <c r="D27" s="1809" t="str">
        <f>IFERROR(VLOOKUP(C27,DataLabels,HLOOKUP($S$11,Type,2,FALSE)),"")</f>
        <v/>
      </c>
      <c r="E27" s="1809"/>
      <c r="F27" s="1810"/>
      <c r="G27" s="1813"/>
      <c r="H27" s="1814"/>
      <c r="I27" s="1814"/>
      <c r="J27" s="1814"/>
      <c r="K27" s="1814"/>
      <c r="L27" s="1814"/>
      <c r="M27" s="1814"/>
      <c r="N27" s="1815"/>
      <c r="O27" s="1807">
        <v>192</v>
      </c>
      <c r="P27" s="1809" t="str">
        <f>IFERROR(VLOOKUP(O27,DataLabels,HLOOKUP($S$11,Type,2,FALSE)),"")</f>
        <v/>
      </c>
      <c r="Q27" s="1809"/>
      <c r="R27" s="1810"/>
      <c r="S27" s="1835"/>
      <c r="T27" s="1835"/>
      <c r="U27" s="1835"/>
      <c r="V27" s="1835"/>
      <c r="W27" s="1835"/>
      <c r="X27" s="1835"/>
      <c r="Y27" s="1835"/>
      <c r="Z27" s="628"/>
      <c r="AA27" s="2"/>
      <c r="AB27" s="2"/>
      <c r="AC27" s="2"/>
      <c r="AD27" s="2"/>
    </row>
    <row r="28" spans="2:30" s="3" customFormat="1" ht="20.149999999999999" customHeight="1" thickBot="1" x14ac:dyDescent="0.35">
      <c r="B28" s="1806"/>
      <c r="C28" s="1808"/>
      <c r="D28" s="1811"/>
      <c r="E28" s="1811"/>
      <c r="F28" s="1812"/>
      <c r="G28" s="1816"/>
      <c r="H28" s="1817"/>
      <c r="I28" s="1817"/>
      <c r="J28" s="1817"/>
      <c r="K28" s="1817"/>
      <c r="L28" s="1817"/>
      <c r="M28" s="1817"/>
      <c r="N28" s="1818"/>
      <c r="O28" s="1808"/>
      <c r="P28" s="1811"/>
      <c r="Q28" s="1811"/>
      <c r="R28" s="1812"/>
      <c r="S28" s="1836"/>
      <c r="T28" s="1836"/>
      <c r="U28" s="1836"/>
      <c r="V28" s="1836"/>
      <c r="W28" s="1836"/>
      <c r="X28" s="1836"/>
      <c r="Y28" s="1836"/>
      <c r="Z28" s="629"/>
      <c r="AA28" s="2"/>
      <c r="AB28" s="2"/>
      <c r="AC28" s="2"/>
      <c r="AD28" s="2"/>
    </row>
    <row r="29" spans="2:30" s="3" customFormat="1" ht="20.149999999999999" customHeight="1" thickBot="1" x14ac:dyDescent="0.35">
      <c r="B29" s="27"/>
      <c r="C29" s="28"/>
      <c r="D29" s="29"/>
      <c r="E29" s="29"/>
      <c r="F29" s="29"/>
      <c r="G29" s="30"/>
      <c r="H29" s="30"/>
      <c r="I29" s="30"/>
      <c r="J29" s="30"/>
      <c r="K29" s="30"/>
      <c r="L29" s="30"/>
      <c r="M29" s="30"/>
      <c r="N29" s="31"/>
      <c r="O29" s="28"/>
      <c r="P29" s="29"/>
      <c r="Q29" s="29"/>
      <c r="R29" s="29"/>
      <c r="S29" s="30"/>
      <c r="T29" s="30"/>
      <c r="U29" s="30"/>
      <c r="V29" s="30"/>
      <c r="W29" s="30"/>
      <c r="X29" s="30"/>
      <c r="Y29" s="30"/>
      <c r="Z29" s="31"/>
      <c r="AA29" s="2"/>
      <c r="AB29" s="2"/>
      <c r="AC29" s="2"/>
      <c r="AD29" s="2"/>
    </row>
    <row r="30" spans="2:30" s="3" customFormat="1" ht="20.149999999999999" customHeight="1" x14ac:dyDescent="0.3">
      <c r="B30" s="1729" t="s">
        <v>19</v>
      </c>
      <c r="C30" s="1760">
        <v>210</v>
      </c>
      <c r="D30" s="1761" t="s">
        <v>20</v>
      </c>
      <c r="E30" s="1762"/>
      <c r="F30" s="1763"/>
      <c r="G30" s="1802"/>
      <c r="H30" s="1803"/>
      <c r="I30" s="1803"/>
      <c r="J30" s="1803"/>
      <c r="K30" s="1803"/>
      <c r="L30" s="1803"/>
      <c r="M30" s="1803"/>
      <c r="N30" s="32"/>
      <c r="O30" s="1760">
        <v>220</v>
      </c>
      <c r="P30" s="1761" t="s">
        <v>21</v>
      </c>
      <c r="Q30" s="1762"/>
      <c r="R30" s="1763"/>
      <c r="S30" s="1802"/>
      <c r="T30" s="1803"/>
      <c r="U30" s="1803"/>
      <c r="V30" s="1803"/>
      <c r="W30" s="1803"/>
      <c r="X30" s="1803"/>
      <c r="Y30" s="1803"/>
      <c r="Z30" s="33"/>
      <c r="AA30" s="2"/>
      <c r="AB30" s="2"/>
      <c r="AC30" s="2"/>
      <c r="AD30" s="2"/>
    </row>
    <row r="31" spans="2:30" s="3" customFormat="1" ht="20.149999999999999" customHeight="1" x14ac:dyDescent="0.3">
      <c r="B31" s="1730"/>
      <c r="C31" s="1739"/>
      <c r="D31" s="1743"/>
      <c r="E31" s="1744"/>
      <c r="F31" s="1745"/>
      <c r="G31" s="1748"/>
      <c r="H31" s="1749"/>
      <c r="I31" s="1749"/>
      <c r="J31" s="1749"/>
      <c r="K31" s="1749"/>
      <c r="L31" s="1749"/>
      <c r="M31" s="1749"/>
      <c r="N31" s="7"/>
      <c r="O31" s="1739"/>
      <c r="P31" s="1743"/>
      <c r="Q31" s="1744"/>
      <c r="R31" s="1745"/>
      <c r="S31" s="1748"/>
      <c r="T31" s="1749"/>
      <c r="U31" s="1749"/>
      <c r="V31" s="1749"/>
      <c r="W31" s="1749"/>
      <c r="X31" s="1749"/>
      <c r="Y31" s="1749"/>
      <c r="Z31" s="5"/>
      <c r="AA31" s="2"/>
      <c r="AB31" s="2"/>
      <c r="AC31" s="2"/>
      <c r="AD31" s="2"/>
    </row>
    <row r="32" spans="2:30" s="3" customFormat="1" ht="20.149999999999999" customHeight="1" x14ac:dyDescent="0.3">
      <c r="B32" s="1730"/>
      <c r="C32" s="1738">
        <v>230</v>
      </c>
      <c r="D32" s="1740" t="s">
        <v>22</v>
      </c>
      <c r="E32" s="1741"/>
      <c r="F32" s="1742"/>
      <c r="G32" s="1822"/>
      <c r="H32" s="1823"/>
      <c r="I32" s="1823"/>
      <c r="J32" s="1823"/>
      <c r="K32" s="1823"/>
      <c r="L32" s="1823"/>
      <c r="M32" s="1823"/>
      <c r="N32" s="1823"/>
      <c r="O32" s="1823"/>
      <c r="P32" s="1823"/>
      <c r="Q32" s="1823"/>
      <c r="R32" s="1824"/>
      <c r="S32" s="107" t="s">
        <v>3</v>
      </c>
      <c r="T32" s="1822"/>
      <c r="U32" s="1823"/>
      <c r="V32" s="1823"/>
      <c r="W32" s="1823"/>
      <c r="X32" s="1823"/>
      <c r="Y32" s="1823"/>
      <c r="Z32" s="1825"/>
      <c r="AA32" s="2"/>
      <c r="AB32" s="2"/>
      <c r="AC32" s="2"/>
      <c r="AD32" s="2"/>
    </row>
    <row r="33" spans="2:30" s="3" customFormat="1" ht="20.149999999999999" customHeight="1" thickBot="1" x14ac:dyDescent="0.35">
      <c r="B33" s="1731"/>
      <c r="C33" s="1750"/>
      <c r="D33" s="1751"/>
      <c r="E33" s="1752"/>
      <c r="F33" s="1753"/>
      <c r="G33" s="1826"/>
      <c r="H33" s="1827"/>
      <c r="I33" s="1827"/>
      <c r="J33" s="1827"/>
      <c r="K33" s="1827"/>
      <c r="L33" s="1827"/>
      <c r="M33" s="1827"/>
      <c r="N33" s="1827"/>
      <c r="O33" s="1827"/>
      <c r="P33" s="1827"/>
      <c r="Q33" s="1827"/>
      <c r="R33" s="1828"/>
      <c r="S33" s="108" t="s">
        <v>4</v>
      </c>
      <c r="T33" s="1829"/>
      <c r="U33" s="1830"/>
      <c r="V33" s="1830"/>
      <c r="W33" s="1830"/>
      <c r="X33" s="1830"/>
      <c r="Y33" s="1830"/>
      <c r="Z33" s="1831"/>
      <c r="AA33" s="2"/>
      <c r="AB33" s="2"/>
      <c r="AC33" s="2"/>
      <c r="AD33" s="2"/>
    </row>
    <row r="34" spans="2:30" s="3" customFormat="1" ht="20.149999999999999" customHeight="1" thickBot="1" x14ac:dyDescent="0.4">
      <c r="B34" s="34"/>
      <c r="C34" s="35"/>
      <c r="D34" s="36"/>
      <c r="E34" s="36"/>
      <c r="F34" s="36"/>
      <c r="G34" s="37"/>
      <c r="H34" s="37"/>
      <c r="I34" s="37"/>
      <c r="J34" s="37"/>
      <c r="K34" s="37"/>
      <c r="L34" s="37"/>
      <c r="M34" s="37"/>
      <c r="N34" s="37"/>
      <c r="O34" s="37"/>
      <c r="P34" s="37"/>
      <c r="Q34" s="37"/>
      <c r="R34" s="37"/>
      <c r="S34" s="38"/>
      <c r="T34" s="37"/>
      <c r="U34" s="37"/>
      <c r="V34" s="37"/>
      <c r="W34" s="37"/>
      <c r="X34" s="37"/>
      <c r="Y34" s="37"/>
      <c r="Z34" s="37"/>
      <c r="AA34" s="2"/>
      <c r="AB34" s="2"/>
      <c r="AC34"/>
      <c r="AD34" s="2"/>
    </row>
    <row r="35" spans="2:30" s="3" customFormat="1" ht="20.149999999999999" customHeight="1" x14ac:dyDescent="0.3">
      <c r="B35" s="1832" t="s">
        <v>23</v>
      </c>
      <c r="C35" s="1760">
        <v>240</v>
      </c>
      <c r="D35" s="1761" t="s">
        <v>24</v>
      </c>
      <c r="E35" s="1762"/>
      <c r="F35" s="1764"/>
      <c r="G35" s="1773"/>
      <c r="H35" s="1774"/>
      <c r="I35" s="1774"/>
      <c r="J35" s="1774"/>
      <c r="K35" s="1774"/>
      <c r="L35" s="1774"/>
      <c r="M35" s="1774"/>
      <c r="N35" s="1775"/>
      <c r="O35" s="1760">
        <v>250</v>
      </c>
      <c r="P35" s="1761" t="s">
        <v>25</v>
      </c>
      <c r="Q35" s="1762"/>
      <c r="R35" s="1763"/>
      <c r="S35" s="1767"/>
      <c r="T35" s="1768"/>
      <c r="U35" s="1768"/>
      <c r="V35" s="1768"/>
      <c r="W35" s="1768"/>
      <c r="X35" s="1768"/>
      <c r="Y35" s="1768"/>
      <c r="Z35" s="33"/>
      <c r="AA35" s="2"/>
      <c r="AB35" s="2"/>
      <c r="AC35" s="2"/>
      <c r="AD35" s="2"/>
    </row>
    <row r="36" spans="2:30" s="3" customFormat="1" ht="20.149999999999999" customHeight="1" thickBot="1" x14ac:dyDescent="0.35">
      <c r="B36" s="1833"/>
      <c r="C36" s="1739"/>
      <c r="D36" s="1743"/>
      <c r="E36" s="1744"/>
      <c r="F36" s="1765"/>
      <c r="G36" s="1776"/>
      <c r="H36" s="1777"/>
      <c r="I36" s="1777"/>
      <c r="J36" s="1777"/>
      <c r="K36" s="1777"/>
      <c r="L36" s="1777"/>
      <c r="M36" s="1777"/>
      <c r="N36" s="1778"/>
      <c r="O36" s="1739"/>
      <c r="P36" s="1743"/>
      <c r="Q36" s="1744"/>
      <c r="R36" s="1745"/>
      <c r="S36" s="1769"/>
      <c r="T36" s="1770"/>
      <c r="U36" s="1770"/>
      <c r="V36" s="1770"/>
      <c r="W36" s="1770"/>
      <c r="X36" s="1770"/>
      <c r="Y36" s="1770"/>
      <c r="Z36" s="5"/>
      <c r="AA36" s="2"/>
      <c r="AB36" s="2"/>
      <c r="AC36" s="2"/>
      <c r="AD36" s="2"/>
    </row>
    <row r="37" spans="2:30" s="3" customFormat="1" ht="20.149999999999999" customHeight="1" x14ac:dyDescent="0.3">
      <c r="B37" s="1833"/>
      <c r="C37" s="1738"/>
      <c r="D37" s="1785"/>
      <c r="E37" s="1786"/>
      <c r="F37" s="1786"/>
      <c r="G37" s="1786"/>
      <c r="H37" s="1786"/>
      <c r="I37" s="1786"/>
      <c r="J37" s="1786"/>
      <c r="K37" s="1786"/>
      <c r="L37" s="1786"/>
      <c r="M37" s="1786"/>
      <c r="N37" s="1787"/>
      <c r="O37" s="1771">
        <v>260</v>
      </c>
      <c r="P37" s="1761" t="s">
        <v>3068</v>
      </c>
      <c r="Q37" s="1762"/>
      <c r="R37" s="1763"/>
      <c r="S37" s="1767"/>
      <c r="T37" s="1768"/>
      <c r="U37" s="1768"/>
      <c r="V37" s="1768"/>
      <c r="W37" s="1768"/>
      <c r="X37" s="1768"/>
      <c r="Y37" s="1768"/>
      <c r="Z37" s="33"/>
      <c r="AA37" s="2"/>
      <c r="AB37" s="2"/>
      <c r="AC37" s="2"/>
      <c r="AD37" s="2"/>
    </row>
    <row r="38" spans="2:30" s="3" customFormat="1" ht="20.149999999999999" customHeight="1" x14ac:dyDescent="0.3">
      <c r="B38" s="1833"/>
      <c r="C38" s="1766"/>
      <c r="D38" s="1788"/>
      <c r="E38" s="1789"/>
      <c r="F38" s="1789"/>
      <c r="G38" s="1789"/>
      <c r="H38" s="1789"/>
      <c r="I38" s="1789"/>
      <c r="J38" s="1789"/>
      <c r="K38" s="1789"/>
      <c r="L38" s="1789"/>
      <c r="M38" s="1789"/>
      <c r="N38" s="1790"/>
      <c r="O38" s="1772"/>
      <c r="P38" s="1743"/>
      <c r="Q38" s="1744"/>
      <c r="R38" s="1745"/>
      <c r="S38" s="1769"/>
      <c r="T38" s="1770"/>
      <c r="U38" s="1770"/>
      <c r="V38" s="1770"/>
      <c r="W38" s="1770"/>
      <c r="X38" s="1770"/>
      <c r="Y38" s="1770"/>
      <c r="Z38" s="5"/>
      <c r="AA38" s="2"/>
      <c r="AB38" s="2"/>
      <c r="AC38" s="2"/>
      <c r="AD38" s="2"/>
    </row>
    <row r="39" spans="2:30" s="3" customFormat="1" ht="20.149999999999999" customHeight="1" x14ac:dyDescent="0.3">
      <c r="B39" s="1833"/>
      <c r="C39" s="1766"/>
      <c r="D39" s="1779" t="s">
        <v>3067</v>
      </c>
      <c r="E39" s="1780"/>
      <c r="F39" s="1780"/>
      <c r="G39" s="1780"/>
      <c r="H39" s="1780"/>
      <c r="I39" s="1780"/>
      <c r="J39" s="1780"/>
      <c r="K39" s="1780"/>
      <c r="L39" s="1780"/>
      <c r="M39" s="1780"/>
      <c r="N39" s="1780"/>
      <c r="O39" s="1780"/>
      <c r="P39" s="1780"/>
      <c r="Q39" s="1780"/>
      <c r="R39" s="1780"/>
      <c r="S39" s="1780"/>
      <c r="T39" s="1780"/>
      <c r="U39" s="1780"/>
      <c r="V39" s="1780"/>
      <c r="W39" s="1780"/>
      <c r="X39" s="1780"/>
      <c r="Y39" s="1780"/>
      <c r="Z39" s="1781"/>
      <c r="AA39" s="2"/>
      <c r="AB39" s="2"/>
      <c r="AC39" s="2"/>
      <c r="AD39" s="2"/>
    </row>
    <row r="40" spans="2:30" s="3" customFormat="1" ht="20.149999999999999" customHeight="1" thickBot="1" x14ac:dyDescent="0.35">
      <c r="B40" s="1834"/>
      <c r="C40" s="630"/>
      <c r="D40" s="1782"/>
      <c r="E40" s="1783"/>
      <c r="F40" s="1783"/>
      <c r="G40" s="1783"/>
      <c r="H40" s="1783"/>
      <c r="I40" s="1783"/>
      <c r="J40" s="1783"/>
      <c r="K40" s="1783"/>
      <c r="L40" s="1783"/>
      <c r="M40" s="1783"/>
      <c r="N40" s="1783"/>
      <c r="O40" s="1783"/>
      <c r="P40" s="1783"/>
      <c r="Q40" s="1783"/>
      <c r="R40" s="1783"/>
      <c r="S40" s="1783"/>
      <c r="T40" s="1783"/>
      <c r="U40" s="1783"/>
      <c r="V40" s="1783"/>
      <c r="W40" s="1783"/>
      <c r="X40" s="1783"/>
      <c r="Y40" s="1783"/>
      <c r="Z40" s="1784"/>
      <c r="AA40" s="2"/>
      <c r="AB40" s="2"/>
      <c r="AC40" s="2"/>
      <c r="AD40" s="2"/>
    </row>
    <row r="41" spans="2:30" s="3" customFormat="1" ht="20.149999999999999" customHeight="1" thickBot="1" x14ac:dyDescent="0.35">
      <c r="B41" s="39"/>
      <c r="C41" s="39"/>
      <c r="D41" s="40"/>
      <c r="E41" s="40"/>
      <c r="F41" s="40"/>
      <c r="G41" s="39"/>
      <c r="H41" s="39"/>
      <c r="I41" s="39"/>
      <c r="J41" s="39"/>
      <c r="K41" s="39"/>
      <c r="L41" s="39"/>
      <c r="M41" s="39"/>
      <c r="N41" s="39"/>
      <c r="O41" s="41"/>
      <c r="P41" s="39"/>
      <c r="Q41" s="39"/>
      <c r="R41" s="39"/>
      <c r="S41" s="39"/>
      <c r="T41" s="41"/>
      <c r="U41" s="42"/>
      <c r="V41" s="42"/>
      <c r="W41" s="42"/>
      <c r="X41" s="42"/>
      <c r="Y41" s="42"/>
      <c r="Z41" s="42"/>
      <c r="AA41" s="2"/>
      <c r="AB41" s="2"/>
      <c r="AC41" s="2"/>
      <c r="AD41" s="2"/>
    </row>
    <row r="42" spans="2:30" s="3" customFormat="1" ht="20.149999999999999" customHeight="1" x14ac:dyDescent="0.3">
      <c r="B42" s="1729" t="s">
        <v>28</v>
      </c>
      <c r="C42" s="1732" t="s">
        <v>29</v>
      </c>
      <c r="D42" s="1733"/>
      <c r="E42" s="1733"/>
      <c r="F42" s="1733"/>
      <c r="G42" s="1733"/>
      <c r="H42" s="1733"/>
      <c r="I42" s="1733"/>
      <c r="J42" s="1733"/>
      <c r="K42" s="1733"/>
      <c r="L42" s="1733"/>
      <c r="M42" s="1733"/>
      <c r="N42" s="1733"/>
      <c r="O42" s="1733"/>
      <c r="P42" s="1733"/>
      <c r="Q42" s="1733"/>
      <c r="R42" s="1733"/>
      <c r="S42" s="1733"/>
      <c r="T42" s="1733"/>
      <c r="U42" s="1733"/>
      <c r="V42" s="1733"/>
      <c r="W42" s="1733"/>
      <c r="X42" s="1733"/>
      <c r="Y42" s="1733"/>
      <c r="Z42" s="1734"/>
      <c r="AA42" s="2"/>
      <c r="AB42" s="2"/>
      <c r="AC42" s="2"/>
      <c r="AD42" s="2"/>
    </row>
    <row r="43" spans="2:30" s="3" customFormat="1" ht="20.149999999999999" customHeight="1" x14ac:dyDescent="0.3">
      <c r="B43" s="1730"/>
      <c r="C43" s="1735"/>
      <c r="D43" s="1736"/>
      <c r="E43" s="1736"/>
      <c r="F43" s="1736"/>
      <c r="G43" s="1736"/>
      <c r="H43" s="1736"/>
      <c r="I43" s="1736"/>
      <c r="J43" s="1736"/>
      <c r="K43" s="1736"/>
      <c r="L43" s="1736"/>
      <c r="M43" s="1736"/>
      <c r="N43" s="1736"/>
      <c r="O43" s="1736"/>
      <c r="P43" s="1736"/>
      <c r="Q43" s="1736"/>
      <c r="R43" s="1736"/>
      <c r="S43" s="1736"/>
      <c r="T43" s="1736"/>
      <c r="U43" s="1736"/>
      <c r="V43" s="1736"/>
      <c r="W43" s="1736"/>
      <c r="X43" s="1736"/>
      <c r="Y43" s="1736"/>
      <c r="Z43" s="1737"/>
      <c r="AA43" s="2"/>
      <c r="AB43" s="2"/>
      <c r="AC43" s="2"/>
      <c r="AD43" s="2"/>
    </row>
    <row r="44" spans="2:30" s="3" customFormat="1" ht="20.149999999999999" customHeight="1" x14ac:dyDescent="0.3">
      <c r="B44" s="1730"/>
      <c r="C44" s="1738">
        <v>310</v>
      </c>
      <c r="D44" s="1740" t="s">
        <v>30</v>
      </c>
      <c r="E44" s="1741"/>
      <c r="F44" s="1742"/>
      <c r="G44" s="1746"/>
      <c r="H44" s="1747"/>
      <c r="I44" s="1747"/>
      <c r="J44" s="1747"/>
      <c r="K44" s="1747"/>
      <c r="L44" s="1747"/>
      <c r="M44" s="1747"/>
      <c r="N44" s="43"/>
      <c r="O44" s="1738">
        <v>320</v>
      </c>
      <c r="P44" s="1740" t="s">
        <v>31</v>
      </c>
      <c r="Q44" s="1741"/>
      <c r="R44" s="1742"/>
      <c r="S44" s="1746"/>
      <c r="T44" s="1747"/>
      <c r="U44" s="1747"/>
      <c r="V44" s="1747"/>
      <c r="W44" s="1747"/>
      <c r="X44" s="1747"/>
      <c r="Y44" s="1747"/>
      <c r="Z44" s="44"/>
      <c r="AA44" s="2"/>
      <c r="AB44" s="2"/>
      <c r="AC44" s="2"/>
      <c r="AD44" s="2"/>
    </row>
    <row r="45" spans="2:30" s="3" customFormat="1" ht="20.149999999999999" customHeight="1" x14ac:dyDescent="0.3">
      <c r="B45" s="1730"/>
      <c r="C45" s="1739"/>
      <c r="D45" s="1743"/>
      <c r="E45" s="1744"/>
      <c r="F45" s="1745"/>
      <c r="G45" s="1748"/>
      <c r="H45" s="1749"/>
      <c r="I45" s="1749"/>
      <c r="J45" s="1749"/>
      <c r="K45" s="1749"/>
      <c r="L45" s="1749"/>
      <c r="M45" s="1749"/>
      <c r="N45" s="45"/>
      <c r="O45" s="1739"/>
      <c r="P45" s="1743"/>
      <c r="Q45" s="1744"/>
      <c r="R45" s="1745"/>
      <c r="S45" s="1748"/>
      <c r="T45" s="1749"/>
      <c r="U45" s="1749"/>
      <c r="V45" s="1749"/>
      <c r="W45" s="1749"/>
      <c r="X45" s="1749"/>
      <c r="Y45" s="1749"/>
      <c r="Z45" s="46"/>
      <c r="AA45" s="2"/>
      <c r="AB45" s="2"/>
      <c r="AC45" s="2"/>
      <c r="AD45" s="2"/>
    </row>
    <row r="46" spans="2:30" s="3" customFormat="1" ht="20.149999999999999" customHeight="1" x14ac:dyDescent="0.3">
      <c r="B46" s="1730"/>
      <c r="C46" s="1738">
        <v>330</v>
      </c>
      <c r="D46" s="1740" t="s">
        <v>32</v>
      </c>
      <c r="E46" s="1741"/>
      <c r="F46" s="1742"/>
      <c r="G46" s="1754"/>
      <c r="H46" s="1755"/>
      <c r="I46" s="1755"/>
      <c r="J46" s="1755"/>
      <c r="K46" s="1755"/>
      <c r="L46" s="1755"/>
      <c r="M46" s="1755"/>
      <c r="N46" s="6"/>
      <c r="O46" s="1738">
        <v>340</v>
      </c>
      <c r="P46" s="1740" t="s">
        <v>33</v>
      </c>
      <c r="Q46" s="1741"/>
      <c r="R46" s="1742"/>
      <c r="S46" s="1746"/>
      <c r="T46" s="1747"/>
      <c r="U46" s="1747"/>
      <c r="V46" s="1747"/>
      <c r="W46" s="1747"/>
      <c r="X46" s="1747"/>
      <c r="Y46" s="1747"/>
      <c r="Z46" s="14"/>
      <c r="AA46" s="2"/>
      <c r="AB46" s="2"/>
      <c r="AC46" s="2"/>
      <c r="AD46" s="2"/>
    </row>
    <row r="47" spans="2:30" s="3" customFormat="1" ht="20.149999999999999" customHeight="1" thickBot="1" x14ac:dyDescent="0.35">
      <c r="B47" s="1731"/>
      <c r="C47" s="1750"/>
      <c r="D47" s="1751"/>
      <c r="E47" s="1752"/>
      <c r="F47" s="1753"/>
      <c r="G47" s="1756"/>
      <c r="H47" s="1757"/>
      <c r="I47" s="1757"/>
      <c r="J47" s="1757"/>
      <c r="K47" s="1757"/>
      <c r="L47" s="1757"/>
      <c r="M47" s="1757"/>
      <c r="N47" s="15"/>
      <c r="O47" s="1750"/>
      <c r="P47" s="1751"/>
      <c r="Q47" s="1752"/>
      <c r="R47" s="1753"/>
      <c r="S47" s="1758"/>
      <c r="T47" s="1759"/>
      <c r="U47" s="1759"/>
      <c r="V47" s="1759"/>
      <c r="W47" s="1759"/>
      <c r="X47" s="1759"/>
      <c r="Y47" s="1759"/>
      <c r="Z47" s="16"/>
      <c r="AA47" s="2"/>
      <c r="AB47" s="2"/>
      <c r="AC47" s="2"/>
      <c r="AD47" s="2"/>
    </row>
  </sheetData>
  <sheetProtection algorithmName="SHA-512" hashValue="86mGzLK8rUWvRjIKuZxdr2dRnh4t4+0alcgOtUR0aC5x4Aq+g95QLqGcC8VRCIcX6R9Fwo67fqySEdpPmwEHCw==" saltValue="v9xh9o09RXvZSErAZHoq1Q==" spinCount="100000" sheet="1" formatCells="0"/>
  <mergeCells count="127">
    <mergeCell ref="E1:I3"/>
    <mergeCell ref="J1:L1"/>
    <mergeCell ref="M1:O1"/>
    <mergeCell ref="P1:Z4"/>
    <mergeCell ref="S7:Z8"/>
    <mergeCell ref="D15:F16"/>
    <mergeCell ref="G15:M16"/>
    <mergeCell ref="O15:O16"/>
    <mergeCell ref="P15:R16"/>
    <mergeCell ref="S15:Y16"/>
    <mergeCell ref="H7:R8"/>
    <mergeCell ref="S14:T14"/>
    <mergeCell ref="W14:Y14"/>
    <mergeCell ref="S9:U9"/>
    <mergeCell ref="D7:D8"/>
    <mergeCell ref="E7:G8"/>
    <mergeCell ref="K9:N9"/>
    <mergeCell ref="C15:C16"/>
    <mergeCell ref="C9:C10"/>
    <mergeCell ref="G9:I9"/>
    <mergeCell ref="T18:Z18"/>
    <mergeCell ref="G19:R19"/>
    <mergeCell ref="T19:Z19"/>
    <mergeCell ref="Q21:S21"/>
    <mergeCell ref="T21:Z21"/>
    <mergeCell ref="D21:I21"/>
    <mergeCell ref="J21:P21"/>
    <mergeCell ref="K10:N10"/>
    <mergeCell ref="P9:Q9"/>
    <mergeCell ref="P10:Q10"/>
    <mergeCell ref="G18:R18"/>
    <mergeCell ref="D9:E10"/>
    <mergeCell ref="P11:R11"/>
    <mergeCell ref="P12:R12"/>
    <mergeCell ref="T20:Z20"/>
    <mergeCell ref="Q20:S20"/>
    <mergeCell ref="G20:P20"/>
    <mergeCell ref="C5:C6"/>
    <mergeCell ref="D5:F6"/>
    <mergeCell ref="G5:R5"/>
    <mergeCell ref="T5:Z5"/>
    <mergeCell ref="C11:C12"/>
    <mergeCell ref="D11:F12"/>
    <mergeCell ref="G11:M12"/>
    <mergeCell ref="O11:O12"/>
    <mergeCell ref="S11:Z11"/>
    <mergeCell ref="S12:Z12"/>
    <mergeCell ref="G6:R6"/>
    <mergeCell ref="T6:Z6"/>
    <mergeCell ref="C7:C8"/>
    <mergeCell ref="W9:Z9"/>
    <mergeCell ref="W10:Z10"/>
    <mergeCell ref="G10:I10"/>
    <mergeCell ref="S10:U10"/>
    <mergeCell ref="B35:B40"/>
    <mergeCell ref="S30:Y31"/>
    <mergeCell ref="S27:Y28"/>
    <mergeCell ref="C13:C14"/>
    <mergeCell ref="D13:E14"/>
    <mergeCell ref="G13:H13"/>
    <mergeCell ref="K13:M13"/>
    <mergeCell ref="S13:T13"/>
    <mergeCell ref="W13:Y13"/>
    <mergeCell ref="G14:H14"/>
    <mergeCell ref="K14:M14"/>
    <mergeCell ref="O25:O26"/>
    <mergeCell ref="P25:R26"/>
    <mergeCell ref="S25:Y26"/>
    <mergeCell ref="D26:H26"/>
    <mergeCell ref="I26:N26"/>
    <mergeCell ref="C18:C19"/>
    <mergeCell ref="D18:F19"/>
    <mergeCell ref="C23:C24"/>
    <mergeCell ref="D23:F24"/>
    <mergeCell ref="B18:B21"/>
    <mergeCell ref="D25:F25"/>
    <mergeCell ref="G25:N25"/>
    <mergeCell ref="B5:B16"/>
    <mergeCell ref="W23:Z23"/>
    <mergeCell ref="G24:V24"/>
    <mergeCell ref="W24:Z24"/>
    <mergeCell ref="C25:C26"/>
    <mergeCell ref="B30:B33"/>
    <mergeCell ref="C30:C31"/>
    <mergeCell ref="D30:F31"/>
    <mergeCell ref="G30:M31"/>
    <mergeCell ref="O30:O31"/>
    <mergeCell ref="P30:R31"/>
    <mergeCell ref="B23:B28"/>
    <mergeCell ref="C27:C28"/>
    <mergeCell ref="D27:F28"/>
    <mergeCell ref="O27:O28"/>
    <mergeCell ref="P27:R28"/>
    <mergeCell ref="G27:N28"/>
    <mergeCell ref="G23:V23"/>
    <mergeCell ref="C32:C33"/>
    <mergeCell ref="D32:F33"/>
    <mergeCell ref="G32:R32"/>
    <mergeCell ref="T32:Z32"/>
    <mergeCell ref="G33:R33"/>
    <mergeCell ref="T33:Z33"/>
    <mergeCell ref="C35:C36"/>
    <mergeCell ref="O35:O36"/>
    <mergeCell ref="P35:R36"/>
    <mergeCell ref="D35:F36"/>
    <mergeCell ref="C37:C39"/>
    <mergeCell ref="S35:Y36"/>
    <mergeCell ref="O37:O38"/>
    <mergeCell ref="G35:N36"/>
    <mergeCell ref="D39:Z40"/>
    <mergeCell ref="P37:R38"/>
    <mergeCell ref="S37:Y38"/>
    <mergeCell ref="D37:N38"/>
    <mergeCell ref="B42:B47"/>
    <mergeCell ref="C42:Z43"/>
    <mergeCell ref="C44:C45"/>
    <mergeCell ref="D44:F45"/>
    <mergeCell ref="G44:M45"/>
    <mergeCell ref="O44:O45"/>
    <mergeCell ref="P44:R45"/>
    <mergeCell ref="S44:Y45"/>
    <mergeCell ref="C46:C47"/>
    <mergeCell ref="D46:F47"/>
    <mergeCell ref="G46:M47"/>
    <mergeCell ref="O46:O47"/>
    <mergeCell ref="P46:R47"/>
    <mergeCell ref="S46:Y47"/>
  </mergeCells>
  <dataValidations count="11">
    <dataValidation type="list" allowBlank="1" showInputMessage="1" showErrorMessage="1" promptTitle="OPTIONS:" prompt="Select from list" sqref="S11" xr:uid="{85A475D0-594E-4DBF-BDF0-D7F24FDA7469}">
      <formula1>ValidEDDeviceClass</formula1>
    </dataValidation>
    <dataValidation type="list" showInputMessage="1" showErrorMessage="1" promptTitle="OPTIONS" prompt="Select from list" sqref="S12" xr:uid="{47BFE2B2-38DB-4AC5-AA24-FD2B21EECE5A}">
      <formula1>INDIRECT(SUBSTITUTE(SUBSTITUTE($S$11," ",""),"/",""))</formula1>
    </dataValidation>
    <dataValidation type="list" allowBlank="1" showInputMessage="1" showErrorMessage="1" promptTitle="OPTIONS:" prompt="Select from list" sqref="G15:M16" xr:uid="{BA9157B0-06F1-407A-85B0-7C1049585B21}">
      <formula1>Variance</formula1>
    </dataValidation>
    <dataValidation type="list" showInputMessage="1" showErrorMessage="1" promptTitle="OPTIONS:" prompt="Select from list" sqref="H7" xr:uid="{BE5C1380-0182-4703-845C-889EDCB7AE85}">
      <formula1>SubmissionType</formula1>
    </dataValidation>
    <dataValidation type="list" allowBlank="1" showInputMessage="1" showErrorMessage="1" promptTitle="OPTIONS:" prompt="Select from list" sqref="G25" xr:uid="{C295FE19-257A-477B-A1F0-52CB42EBB957}">
      <formula1>BuildingFunction</formula1>
    </dataValidation>
    <dataValidation type="date" operator="greaterThan" showInputMessage="1" showErrorMessage="1" sqref="G46" xr:uid="{014B82A6-0A30-4928-BC59-8B5FE3BA9C6F}">
      <formula1>36526</formula1>
    </dataValidation>
    <dataValidation type="list" allowBlank="1" showInputMessage="1" showErrorMessage="1" sqref="G27" xr:uid="{99601C14-AE72-4ABC-B2AC-EAE82BD37FD0}">
      <formula1>"High Building, Not a High Building"</formula1>
    </dataValidation>
    <dataValidation type="list" allowBlank="1" showInputMessage="1" showErrorMessage="1" promptTitle="Revision " prompt="If this is a Revision to a previous submission, select the Revision to response, otherwise leave this entry blank" sqref="E7:G8" xr:uid="{CC71B6C9-BCD0-44FB-BD0E-B2EF14621CD1}">
      <formula1>Revision_Type</formula1>
    </dataValidation>
    <dataValidation type="list" allowBlank="1" showInputMessage="1" showErrorMessage="1" sqref="I26:N26" xr:uid="{7316E820-ACE0-444A-82B6-F4C18A2270CD}">
      <formula1>"No, Yes"</formula1>
    </dataValidation>
    <dataValidation type="list" allowBlank="1" showInputMessage="1" showErrorMessage="1" promptTitle="Importance Category for Building" prompt="Low=low direct/indirect hazard to human life if failure._x000a_Normal=all buildings other than Low, High &amp; Post Disaster_x000a_High=Buildings used as post disaster shelters, school, community centre_x000a_Post-disater=post-disater bldg." sqref="S27:Y28" xr:uid="{80AC553B-C5B5-4DD1-B148-D32F1BD9CE00}">
      <formula1>"Low, Normal, High, Post-disaster"</formula1>
    </dataValidation>
    <dataValidation allowBlank="1" showInputMessage="1" showErrorMessage="1" promptTitle="FOR EXISTING DEVICES ONLY" prompt="Leave blank for new installations" sqref="G9:I10 K9:N10 P9:Q10 S9:U10 W9:Z10" xr:uid="{DE677697-F6AA-4A45-8E11-96E3BBC2A41C}"/>
  </dataValidations>
  <printOptions horizontalCentered="1"/>
  <pageMargins left="0.75" right="0.75" top="0.375" bottom="0.625" header="0.25" footer="0.25"/>
  <pageSetup scale="76" orientation="portrait" r:id="rId1"/>
  <headerFooter alignWithMargins="0">
    <oddFooter xml:space="preserve">&amp;C
&amp;G&amp;R&amp;"Arial Narrow,Regular"&amp;9Page &amp;P of &amp;N
</oddFooter>
  </headerFooter>
  <drawing r:id="rId2"/>
  <legacyDrawing r:id="rId3"/>
  <legacyDrawingHF r:id="rId4"/>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501F1-A90B-40DA-A110-FA0A6E9DDC28}">
  <sheetPr syncVertical="1" syncRef="A1" transitionEvaluation="1">
    <tabColor theme="7" tint="0.59999389629810485"/>
    <pageSetUpPr fitToPage="1"/>
  </sheetPr>
  <dimension ref="B1:CG210"/>
  <sheetViews>
    <sheetView showGridLines="0" showZeros="0" zoomScale="110" zoomScaleNormal="110" zoomScaleSheetLayoutView="100" workbookViewId="0">
      <selection activeCell="AV20" sqref="AV20"/>
    </sheetView>
  </sheetViews>
  <sheetFormatPr defaultColWidth="8.3828125" defaultRowHeight="16" customHeight="1" outlineLevelCol="1" x14ac:dyDescent="0.35"/>
  <cols>
    <col min="1" max="42" width="3.3046875" style="1469" customWidth="1"/>
    <col min="43" max="46" width="3.3046875" style="1469" customWidth="1" outlineLevel="1"/>
    <col min="47" max="47" width="166.3828125" style="1469" customWidth="1" outlineLevel="1"/>
    <col min="48" max="50" width="3.3046875" style="1469" customWidth="1" outlineLevel="1"/>
    <col min="51" max="51" width="3.3046875" style="1469" customWidth="1"/>
    <col min="52" max="52" width="13.69140625" style="1469" customWidth="1"/>
    <col min="53" max="53" width="52.53515625" style="1469" bestFit="1" customWidth="1"/>
    <col min="54" max="54" width="24.3828125" style="1469" customWidth="1"/>
    <col min="55" max="76" width="3.3046875" style="1469" customWidth="1"/>
    <col min="77" max="16384" width="8.3828125" style="1469"/>
  </cols>
  <sheetData>
    <row r="1" spans="2:54" ht="18" customHeight="1" x14ac:dyDescent="0.35">
      <c r="B1" s="433"/>
      <c r="C1" s="433"/>
      <c r="D1" s="433"/>
      <c r="E1" s="433"/>
      <c r="F1" s="433"/>
      <c r="G1" s="433"/>
      <c r="H1" s="1884" t="s">
        <v>2259</v>
      </c>
      <c r="I1" s="1884"/>
      <c r="J1" s="1884"/>
      <c r="K1" s="1884"/>
      <c r="L1" s="1884"/>
      <c r="M1" s="1884"/>
      <c r="N1" s="6280" t="s">
        <v>0</v>
      </c>
      <c r="O1" s="6280"/>
      <c r="P1" s="6280"/>
      <c r="Q1" s="6280"/>
      <c r="R1" s="2427">
        <v>44743</v>
      </c>
      <c r="S1" s="2427"/>
      <c r="T1" s="2427"/>
      <c r="U1" s="433"/>
      <c r="V1" s="433"/>
      <c r="W1" s="433"/>
      <c r="X1" s="433"/>
      <c r="Y1" s="433"/>
      <c r="Z1" s="433"/>
      <c r="AA1" s="433"/>
      <c r="AB1" s="433"/>
      <c r="AC1" s="433"/>
      <c r="AD1" s="433"/>
      <c r="AE1" s="433"/>
      <c r="AF1" s="433"/>
      <c r="AG1" s="433"/>
      <c r="AH1" s="433"/>
      <c r="AI1" s="433"/>
      <c r="AJ1" s="433"/>
      <c r="AK1" s="433"/>
      <c r="AL1" s="433"/>
      <c r="AM1" s="433"/>
      <c r="BA1" s="619" t="s">
        <v>1079</v>
      </c>
    </row>
    <row r="2" spans="2:54" ht="19" customHeight="1" x14ac:dyDescent="0.35">
      <c r="B2" s="441"/>
      <c r="C2" s="442"/>
      <c r="D2" s="443"/>
      <c r="E2" s="443"/>
      <c r="F2" s="443"/>
      <c r="G2" s="443"/>
      <c r="H2" s="1884"/>
      <c r="I2" s="1884"/>
      <c r="J2" s="1884"/>
      <c r="K2" s="1884"/>
      <c r="L2" s="1884"/>
      <c r="M2" s="1884"/>
      <c r="N2" s="443"/>
      <c r="O2" s="443"/>
      <c r="P2" s="5199"/>
      <c r="Q2" s="5199"/>
      <c r="R2" s="5199"/>
      <c r="S2" s="5199"/>
      <c r="U2" s="1033"/>
      <c r="V2" s="5197" t="s">
        <v>2794</v>
      </c>
      <c r="W2" s="5197"/>
      <c r="X2" s="5197"/>
      <c r="Y2" s="5197"/>
      <c r="Z2" s="5197"/>
      <c r="AA2" s="5197"/>
      <c r="AB2" s="5197"/>
      <c r="AC2" s="5197"/>
      <c r="AD2" s="5197"/>
      <c r="AE2" s="5197"/>
      <c r="AF2" s="5197"/>
      <c r="AG2" s="5197"/>
      <c r="AH2" s="5197"/>
      <c r="AI2" s="5197"/>
      <c r="AJ2" s="5197"/>
      <c r="AK2" s="5197"/>
      <c r="AL2" s="5197"/>
      <c r="AM2" s="5197"/>
      <c r="AN2" s="5197"/>
      <c r="BA2" s="619"/>
    </row>
    <row r="3" spans="2:54" ht="19" customHeight="1" x14ac:dyDescent="0.35">
      <c r="B3" s="441"/>
      <c r="C3" s="442"/>
      <c r="D3" s="443"/>
      <c r="E3" s="443"/>
      <c r="F3" s="443"/>
      <c r="G3" s="443"/>
      <c r="H3" s="1884"/>
      <c r="I3" s="1884"/>
      <c r="J3" s="1884"/>
      <c r="K3" s="1884"/>
      <c r="L3" s="1884"/>
      <c r="M3" s="1884"/>
      <c r="N3" s="443"/>
      <c r="O3" s="443"/>
      <c r="P3" s="433"/>
      <c r="Q3" s="433"/>
      <c r="R3" s="433"/>
      <c r="S3" s="433"/>
      <c r="U3" s="1033"/>
      <c r="V3" s="5197"/>
      <c r="W3" s="5197"/>
      <c r="X3" s="5197"/>
      <c r="Y3" s="5197"/>
      <c r="Z3" s="5197"/>
      <c r="AA3" s="5197"/>
      <c r="AB3" s="5197"/>
      <c r="AC3" s="5197"/>
      <c r="AD3" s="5197"/>
      <c r="AE3" s="5197"/>
      <c r="AF3" s="5197"/>
      <c r="AG3" s="5197"/>
      <c r="AH3" s="5197"/>
      <c r="AI3" s="5197"/>
      <c r="AJ3" s="5197"/>
      <c r="AK3" s="5197"/>
      <c r="AL3" s="5197"/>
      <c r="AM3" s="5197"/>
      <c r="AN3" s="5197"/>
      <c r="AZ3" s="618"/>
      <c r="BA3" s="620" t="s">
        <v>1882</v>
      </c>
      <c r="BB3" s="636"/>
    </row>
    <row r="4" spans="2:54" ht="19" customHeight="1" thickBot="1" x14ac:dyDescent="0.4">
      <c r="B4" s="441"/>
      <c r="C4" s="442"/>
      <c r="D4" s="443"/>
      <c r="E4" s="443"/>
      <c r="F4" s="443"/>
      <c r="G4" s="443"/>
      <c r="H4" s="1884"/>
      <c r="I4" s="1884"/>
      <c r="J4" s="1884"/>
      <c r="K4" s="1884"/>
      <c r="L4" s="1884"/>
      <c r="M4" s="1884"/>
      <c r="N4" s="443"/>
      <c r="O4" s="443"/>
      <c r="P4" s="443"/>
      <c r="Q4" s="1033"/>
      <c r="R4" s="1033"/>
      <c r="S4" s="1033"/>
      <c r="T4" s="1033"/>
      <c r="U4" s="1033"/>
      <c r="V4" s="5197"/>
      <c r="W4" s="5197"/>
      <c r="X4" s="5197"/>
      <c r="Y4" s="5197"/>
      <c r="Z4" s="5197"/>
      <c r="AA4" s="5197"/>
      <c r="AB4" s="5197"/>
      <c r="AC4" s="5197"/>
      <c r="AD4" s="5197"/>
      <c r="AE4" s="5197"/>
      <c r="AF4" s="5197"/>
      <c r="AG4" s="5197"/>
      <c r="AH4" s="5197"/>
      <c r="AI4" s="5197"/>
      <c r="AJ4" s="5197"/>
      <c r="AK4" s="5197"/>
      <c r="AL4" s="5197"/>
      <c r="AM4" s="5197"/>
      <c r="AN4" s="5197"/>
      <c r="AZ4" s="618"/>
      <c r="BA4" s="802" t="s">
        <v>2211</v>
      </c>
      <c r="BB4" s="637">
        <f>+Application!G9</f>
        <v>0</v>
      </c>
    </row>
    <row r="5" spans="2:54" ht="16" customHeight="1" thickBot="1" x14ac:dyDescent="0.4">
      <c r="B5" s="441"/>
      <c r="C5" s="442"/>
      <c r="D5" s="443"/>
      <c r="E5" s="443"/>
      <c r="F5" s="443"/>
      <c r="G5" s="443"/>
      <c r="H5" s="59"/>
      <c r="I5" s="59"/>
      <c r="J5" s="59"/>
      <c r="K5" s="59"/>
      <c r="L5" s="59"/>
      <c r="M5" s="59"/>
      <c r="N5" s="443"/>
      <c r="O5" s="443"/>
      <c r="P5" s="443"/>
      <c r="Q5" s="443"/>
      <c r="R5" s="1033"/>
      <c r="S5" s="5605" t="s">
        <v>36</v>
      </c>
      <c r="T5" s="5606"/>
      <c r="U5" s="6276">
        <f>+Application!G11</f>
        <v>0</v>
      </c>
      <c r="V5" s="6276"/>
      <c r="W5" s="6276"/>
      <c r="X5" s="6276"/>
      <c r="Y5" s="6276"/>
      <c r="Z5" s="6276"/>
      <c r="AA5" s="6276"/>
      <c r="AB5" s="6276"/>
      <c r="AC5" s="6277"/>
      <c r="AD5" s="5609" t="s">
        <v>32</v>
      </c>
      <c r="AE5" s="5610"/>
      <c r="AF5" s="6278"/>
      <c r="AG5" s="6279"/>
      <c r="AH5" s="6279"/>
      <c r="AI5" s="6279"/>
      <c r="AJ5" s="5613" t="s">
        <v>58</v>
      </c>
      <c r="AK5" s="5614"/>
      <c r="AL5" s="6265"/>
      <c r="AM5" s="6266"/>
      <c r="AN5" s="6267"/>
      <c r="AZ5" s="621">
        <v>190</v>
      </c>
      <c r="BA5" s="619" t="s">
        <v>1883</v>
      </c>
      <c r="BB5" s="637">
        <f>+Application!G25</f>
        <v>0</v>
      </c>
    </row>
    <row r="6" spans="2:54" ht="16" customHeight="1" thickBot="1" x14ac:dyDescent="0.45">
      <c r="B6" s="562"/>
      <c r="C6" s="442"/>
      <c r="D6" s="443"/>
      <c r="E6" s="443"/>
      <c r="F6" s="443"/>
      <c r="G6" s="443"/>
      <c r="H6" s="443"/>
      <c r="I6" s="443"/>
      <c r="J6" s="444"/>
      <c r="K6" s="445"/>
      <c r="L6" s="445"/>
      <c r="M6" s="445"/>
      <c r="N6" s="445"/>
      <c r="O6" s="445"/>
      <c r="P6" s="445"/>
      <c r="Q6" s="434"/>
      <c r="R6" s="434"/>
      <c r="S6" s="434"/>
      <c r="T6" s="434"/>
      <c r="U6" s="434"/>
      <c r="V6" s="434"/>
      <c r="W6" s="434"/>
      <c r="X6" s="434"/>
      <c r="Y6" s="434"/>
      <c r="Z6" s="434"/>
      <c r="AA6" s="434"/>
      <c r="AB6" s="434"/>
      <c r="AC6" s="434"/>
      <c r="AD6" s="434"/>
      <c r="AE6" s="434"/>
      <c r="AF6" s="434"/>
      <c r="AG6" s="434"/>
      <c r="AH6" s="434"/>
      <c r="AI6" s="434"/>
      <c r="AJ6" s="434"/>
      <c r="AK6" s="434"/>
      <c r="AL6" s="434"/>
      <c r="AM6" s="434"/>
      <c r="AZ6" s="623">
        <v>520</v>
      </c>
      <c r="BA6" s="619" t="s">
        <v>1174</v>
      </c>
      <c r="BB6" s="640">
        <f>+K21</f>
        <v>0</v>
      </c>
    </row>
    <row r="7" spans="2:54" ht="16" customHeight="1" x14ac:dyDescent="0.35">
      <c r="B7" s="5535" t="s">
        <v>59</v>
      </c>
      <c r="C7" s="6201" t="s">
        <v>1418</v>
      </c>
      <c r="D7" s="6202"/>
      <c r="E7" s="6202"/>
      <c r="F7" s="6202"/>
      <c r="G7" s="6202"/>
      <c r="H7" s="6202"/>
      <c r="I7" s="6202"/>
      <c r="J7" s="6202"/>
      <c r="K7" s="6202"/>
      <c r="L7" s="6202"/>
      <c r="M7" s="6202"/>
      <c r="N7" s="6202"/>
      <c r="O7" s="6202"/>
      <c r="P7" s="6202"/>
      <c r="Q7" s="6202"/>
      <c r="R7" s="6202"/>
      <c r="S7" s="6202"/>
      <c r="T7" s="6202"/>
      <c r="U7" s="6202"/>
      <c r="V7" s="6202"/>
      <c r="W7" s="6202"/>
      <c r="X7" s="6202"/>
      <c r="Y7" s="6202"/>
      <c r="Z7" s="6202"/>
      <c r="AA7" s="6202"/>
      <c r="AB7" s="6202"/>
      <c r="AC7" s="6202"/>
      <c r="AD7" s="6202"/>
      <c r="AE7" s="6202"/>
      <c r="AF7" s="6202"/>
      <c r="AG7" s="6202"/>
      <c r="AH7" s="6202"/>
      <c r="AI7" s="6202"/>
      <c r="AJ7" s="6202"/>
      <c r="AK7" s="6202"/>
      <c r="AL7" s="6202"/>
      <c r="AM7" s="6202"/>
      <c r="AN7" s="6203"/>
      <c r="AZ7" s="655">
        <v>530</v>
      </c>
      <c r="BA7" s="1210" t="s">
        <v>1175</v>
      </c>
      <c r="BB7" s="647"/>
    </row>
    <row r="8" spans="2:54" ht="16" customHeight="1" x14ac:dyDescent="0.35">
      <c r="B8" s="5536"/>
      <c r="C8" s="6204"/>
      <c r="D8" s="6205"/>
      <c r="E8" s="6205"/>
      <c r="F8" s="6205"/>
      <c r="G8" s="6205"/>
      <c r="H8" s="6205"/>
      <c r="I8" s="6205"/>
      <c r="J8" s="6205"/>
      <c r="K8" s="6205"/>
      <c r="L8" s="6205"/>
      <c r="M8" s="6205"/>
      <c r="N8" s="6205"/>
      <c r="O8" s="6205"/>
      <c r="P8" s="6205"/>
      <c r="Q8" s="6205"/>
      <c r="R8" s="6205"/>
      <c r="S8" s="6205"/>
      <c r="T8" s="6205"/>
      <c r="U8" s="6205"/>
      <c r="V8" s="6205"/>
      <c r="W8" s="6205"/>
      <c r="X8" s="6205"/>
      <c r="Y8" s="6205"/>
      <c r="Z8" s="6205"/>
      <c r="AA8" s="6205"/>
      <c r="AB8" s="6205"/>
      <c r="AC8" s="6205"/>
      <c r="AD8" s="6205"/>
      <c r="AE8" s="6205"/>
      <c r="AF8" s="6205"/>
      <c r="AG8" s="6205"/>
      <c r="AH8" s="6205"/>
      <c r="AI8" s="6205"/>
      <c r="AJ8" s="6205"/>
      <c r="AK8" s="6205"/>
      <c r="AL8" s="6205"/>
      <c r="AM8" s="6205"/>
      <c r="AN8" s="6206"/>
      <c r="AZ8" s="648">
        <v>760</v>
      </c>
      <c r="BA8" s="1210" t="s">
        <v>1178</v>
      </c>
      <c r="BB8" s="647"/>
    </row>
    <row r="9" spans="2:54" ht="16" customHeight="1" x14ac:dyDescent="0.35">
      <c r="B9" s="5536"/>
      <c r="C9" s="5181">
        <v>110</v>
      </c>
      <c r="D9" s="5182" t="str">
        <f>VLOOKUP(C9,DataLabels,HLOOKUP($BA$1,Type,2,FALSE))</f>
        <v>Type of Submission</v>
      </c>
      <c r="E9" s="5183"/>
      <c r="F9" s="5183"/>
      <c r="G9" s="5183"/>
      <c r="H9" s="5183"/>
      <c r="I9" s="5183"/>
      <c r="J9" s="5184"/>
      <c r="K9" s="5596">
        <f>+Application!H7</f>
        <v>0</v>
      </c>
      <c r="L9" s="5596"/>
      <c r="M9" s="5596"/>
      <c r="N9" s="5596"/>
      <c r="O9" s="5596"/>
      <c r="P9" s="5596"/>
      <c r="Q9" s="5596"/>
      <c r="R9" s="5596"/>
      <c r="S9" s="5596"/>
      <c r="T9" s="5596"/>
      <c r="U9" s="5596"/>
      <c r="V9" s="5596"/>
      <c r="W9" s="5596"/>
      <c r="X9" s="5596"/>
      <c r="Y9" s="1480"/>
      <c r="Z9" s="5685" t="b">
        <f>D10+Application!E7=+Application!S7</f>
        <v>1</v>
      </c>
      <c r="AA9" s="5686"/>
      <c r="AB9" s="5686"/>
      <c r="AC9" s="5686"/>
      <c r="AD9" s="5686"/>
      <c r="AE9" s="5686"/>
      <c r="AF9" s="5686"/>
      <c r="AG9" s="5686"/>
      <c r="AH9" s="5686"/>
      <c r="AI9" s="5686"/>
      <c r="AJ9" s="5686"/>
      <c r="AK9" s="5686"/>
      <c r="AL9" s="5686"/>
      <c r="AM9" s="5686"/>
      <c r="AN9" s="5145"/>
      <c r="AZ9" s="623">
        <v>3010</v>
      </c>
      <c r="BA9" s="619" t="s">
        <v>1884</v>
      </c>
      <c r="BB9" s="640">
        <f>+AD128</f>
        <v>0</v>
      </c>
    </row>
    <row r="10" spans="2:54" ht="16" customHeight="1" x14ac:dyDescent="0.35">
      <c r="B10" s="5536"/>
      <c r="C10" s="5181"/>
      <c r="D10" s="5618">
        <f>+Application!E7</f>
        <v>0</v>
      </c>
      <c r="E10" s="5619"/>
      <c r="F10" s="5619"/>
      <c r="G10" s="5619"/>
      <c r="H10" s="5619"/>
      <c r="I10" s="5619"/>
      <c r="J10" s="5620"/>
      <c r="K10" s="5596"/>
      <c r="L10" s="5596"/>
      <c r="M10" s="5596"/>
      <c r="N10" s="5596"/>
      <c r="O10" s="5596"/>
      <c r="P10" s="5596"/>
      <c r="Q10" s="5596"/>
      <c r="R10" s="5596"/>
      <c r="S10" s="5596"/>
      <c r="T10" s="5596"/>
      <c r="U10" s="5596"/>
      <c r="V10" s="5596"/>
      <c r="W10" s="5596"/>
      <c r="X10" s="5596"/>
      <c r="Y10" s="1481"/>
      <c r="Z10" s="5688"/>
      <c r="AA10" s="5689"/>
      <c r="AB10" s="5689"/>
      <c r="AC10" s="5689"/>
      <c r="AD10" s="5689"/>
      <c r="AE10" s="5689"/>
      <c r="AF10" s="5689"/>
      <c r="AG10" s="5689"/>
      <c r="AH10" s="5689"/>
      <c r="AI10" s="5689"/>
      <c r="AJ10" s="5689"/>
      <c r="AK10" s="5689"/>
      <c r="AL10" s="5689"/>
      <c r="AM10" s="5689"/>
      <c r="AN10" s="5145"/>
      <c r="AZ10" s="648">
        <v>1070</v>
      </c>
      <c r="BA10" s="1210" t="s">
        <v>1885</v>
      </c>
      <c r="BB10" s="647"/>
    </row>
    <row r="11" spans="2:54" ht="16" customHeight="1" x14ac:dyDescent="0.35">
      <c r="B11" s="5536"/>
      <c r="C11" s="5181">
        <v>120</v>
      </c>
      <c r="D11" s="5182" t="str">
        <f>VLOOKUP(C11,DataLabels,HLOOKUP($BA$1,Type,2,FALSE))</f>
        <v>Submitter's Specification No.</v>
      </c>
      <c r="E11" s="5183"/>
      <c r="F11" s="5183"/>
      <c r="G11" s="5183"/>
      <c r="H11" s="5183"/>
      <c r="I11" s="5183"/>
      <c r="J11" s="5184"/>
      <c r="K11" s="5243">
        <f>+Application!H7</f>
        <v>0</v>
      </c>
      <c r="L11" s="5244"/>
      <c r="M11" s="5244"/>
      <c r="N11" s="5244"/>
      <c r="O11" s="5244"/>
      <c r="P11" s="5244"/>
      <c r="Q11" s="5244"/>
      <c r="R11" s="5244"/>
      <c r="S11" s="5244"/>
      <c r="T11" s="5244"/>
      <c r="U11" s="446"/>
      <c r="V11" s="5181">
        <v>130</v>
      </c>
      <c r="W11" s="5205" t="str">
        <f>VLOOKUP(V11,DataLabels,HLOOKUP($BA$1,Type,2,FALSE))</f>
        <v>Elevating Device Class and Type</v>
      </c>
      <c r="X11" s="5206"/>
      <c r="Y11" s="5206"/>
      <c r="Z11" s="5206"/>
      <c r="AA11" s="5206"/>
      <c r="AB11" s="5206"/>
      <c r="AC11" s="5207"/>
      <c r="AD11" s="5243">
        <f>+Application!S11</f>
        <v>0</v>
      </c>
      <c r="AE11" s="5244"/>
      <c r="AF11" s="5244"/>
      <c r="AG11" s="5244"/>
      <c r="AH11" s="5244"/>
      <c r="AI11" s="5244"/>
      <c r="AJ11" s="5244"/>
      <c r="AK11" s="5244"/>
      <c r="AL11" s="5244"/>
      <c r="AM11" s="5244"/>
      <c r="AN11" s="5145"/>
      <c r="AZ11" s="648">
        <v>1030</v>
      </c>
      <c r="BA11" s="1210" t="s">
        <v>1886</v>
      </c>
      <c r="BB11" s="647"/>
    </row>
    <row r="12" spans="2:54" ht="16" customHeight="1" x14ac:dyDescent="0.35">
      <c r="B12" s="5536"/>
      <c r="C12" s="5181"/>
      <c r="D12" s="5185"/>
      <c r="E12" s="5186"/>
      <c r="F12" s="5186"/>
      <c r="G12" s="5186"/>
      <c r="H12" s="5186"/>
      <c r="I12" s="5186"/>
      <c r="J12" s="5187"/>
      <c r="K12" s="5246"/>
      <c r="L12" s="5247"/>
      <c r="M12" s="5247"/>
      <c r="N12" s="5247"/>
      <c r="O12" s="5247"/>
      <c r="P12" s="5247"/>
      <c r="Q12" s="5247"/>
      <c r="R12" s="5247"/>
      <c r="S12" s="5247"/>
      <c r="T12" s="5247"/>
      <c r="U12" s="447"/>
      <c r="V12" s="5181"/>
      <c r="W12" s="5208"/>
      <c r="X12" s="5209"/>
      <c r="Y12" s="5209"/>
      <c r="Z12" s="5209"/>
      <c r="AA12" s="5209"/>
      <c r="AB12" s="5209"/>
      <c r="AC12" s="5210"/>
      <c r="AD12" s="5246">
        <f>+Application!S12</f>
        <v>0</v>
      </c>
      <c r="AE12" s="5247"/>
      <c r="AF12" s="5247"/>
      <c r="AG12" s="5247"/>
      <c r="AH12" s="5247"/>
      <c r="AI12" s="5247"/>
      <c r="AJ12" s="5247"/>
      <c r="AK12" s="5247"/>
      <c r="AL12" s="5247"/>
      <c r="AM12" s="5247"/>
      <c r="AN12" s="5145"/>
      <c r="AZ12" s="624">
        <v>970</v>
      </c>
      <c r="BA12" s="619" t="s">
        <v>1887</v>
      </c>
      <c r="BB12" s="640">
        <f>+K49</f>
        <v>0</v>
      </c>
    </row>
    <row r="13" spans="2:54" ht="16" customHeight="1" x14ac:dyDescent="0.35">
      <c r="B13" s="5536"/>
      <c r="C13" s="3648">
        <v>500</v>
      </c>
      <c r="D13" s="5182" t="str">
        <f>VLOOKUP(C13,DataLabels,HLOOKUP($BA$1,Type,2,FALSE))</f>
        <v>Elevating Device Make</v>
      </c>
      <c r="E13" s="5183"/>
      <c r="F13" s="5183"/>
      <c r="G13" s="5183"/>
      <c r="H13" s="5183"/>
      <c r="I13" s="5183"/>
      <c r="J13" s="5184"/>
      <c r="K13" s="5266"/>
      <c r="L13" s="5267"/>
      <c r="M13" s="5267"/>
      <c r="N13" s="5267"/>
      <c r="O13" s="5267"/>
      <c r="P13" s="5267"/>
      <c r="Q13" s="5267"/>
      <c r="R13" s="5267"/>
      <c r="S13" s="5267"/>
      <c r="T13" s="5267"/>
      <c r="U13" s="5227"/>
      <c r="V13" s="3648">
        <v>510</v>
      </c>
      <c r="W13" s="5205" t="str">
        <f>VLOOKUP(V13,DataLabels,HLOOKUP($BA$1,Type,2,FALSE))</f>
        <v>Elevating Device Model</v>
      </c>
      <c r="X13" s="5206"/>
      <c r="Y13" s="5206"/>
      <c r="Z13" s="5206"/>
      <c r="AA13" s="5206"/>
      <c r="AB13" s="5206"/>
      <c r="AC13" s="5207"/>
      <c r="AD13" s="5567"/>
      <c r="AE13" s="5567"/>
      <c r="AF13" s="5567"/>
      <c r="AG13" s="5567"/>
      <c r="AH13" s="5567"/>
      <c r="AI13" s="5567"/>
      <c r="AJ13" s="5567"/>
      <c r="AK13" s="5567"/>
      <c r="AL13" s="5567"/>
      <c r="AM13" s="6268"/>
      <c r="AN13" s="5145"/>
      <c r="AZ13" s="624">
        <v>990</v>
      </c>
      <c r="BA13" s="619" t="s">
        <v>1888</v>
      </c>
      <c r="BB13" s="640">
        <f>+AD49</f>
        <v>0</v>
      </c>
    </row>
    <row r="14" spans="2:54" ht="16" customHeight="1" x14ac:dyDescent="0.35">
      <c r="B14" s="5536"/>
      <c r="C14" s="3649"/>
      <c r="D14" s="5185"/>
      <c r="E14" s="5186"/>
      <c r="F14" s="5186"/>
      <c r="G14" s="5186"/>
      <c r="H14" s="5186"/>
      <c r="I14" s="5186"/>
      <c r="J14" s="5187"/>
      <c r="K14" s="5268"/>
      <c r="L14" s="5269"/>
      <c r="M14" s="5269"/>
      <c r="N14" s="5269"/>
      <c r="O14" s="5269"/>
      <c r="P14" s="5269"/>
      <c r="Q14" s="5269"/>
      <c r="R14" s="5269"/>
      <c r="S14" s="5269"/>
      <c r="T14" s="5269"/>
      <c r="U14" s="5227"/>
      <c r="V14" s="3649"/>
      <c r="W14" s="5208"/>
      <c r="X14" s="5209"/>
      <c r="Y14" s="5209"/>
      <c r="Z14" s="5209"/>
      <c r="AA14" s="5209"/>
      <c r="AB14" s="5209"/>
      <c r="AC14" s="5210"/>
      <c r="AD14" s="5567"/>
      <c r="AE14" s="5567"/>
      <c r="AF14" s="5567"/>
      <c r="AG14" s="5567"/>
      <c r="AH14" s="5567"/>
      <c r="AI14" s="5567"/>
      <c r="AJ14" s="5567"/>
      <c r="AK14" s="5567"/>
      <c r="AL14" s="5567"/>
      <c r="AM14" s="6268"/>
      <c r="AN14" s="5145"/>
      <c r="AZ14" s="624">
        <v>1630</v>
      </c>
      <c r="BA14" s="619" t="s">
        <v>1889</v>
      </c>
      <c r="BB14" s="640">
        <f>+K106</f>
        <v>0</v>
      </c>
    </row>
    <row r="15" spans="2:54" ht="16" customHeight="1" x14ac:dyDescent="0.35">
      <c r="B15" s="5536"/>
      <c r="C15" s="3648">
        <v>540</v>
      </c>
      <c r="D15" s="5205" t="str">
        <f>VLOOKUP(C15,DataLabels,HLOOKUP($BA$1,Type,2,FALSE))</f>
        <v>Rated Speed</v>
      </c>
      <c r="E15" s="5206"/>
      <c r="F15" s="5206"/>
      <c r="G15" s="5206"/>
      <c r="H15" s="5206"/>
      <c r="I15" s="5206"/>
      <c r="J15" s="5207"/>
      <c r="K15" s="5211"/>
      <c r="L15" s="5211"/>
      <c r="M15" s="5211"/>
      <c r="N15" s="5211"/>
      <c r="O15" s="5211"/>
      <c r="P15" s="5211"/>
      <c r="Q15" s="5211"/>
      <c r="R15" s="5211"/>
      <c r="S15" s="5211"/>
      <c r="T15" s="5211"/>
      <c r="U15" s="5227" t="s">
        <v>64</v>
      </c>
      <c r="V15" s="3648">
        <v>550</v>
      </c>
      <c r="W15" s="5205" t="str">
        <f>VLOOKUP(V15,DataLabels,HLOOKUP($BA$1,Type,2,FALSE))</f>
        <v xml:space="preserve">Rated Down Speed
</v>
      </c>
      <c r="X15" s="5206"/>
      <c r="Y15" s="5206"/>
      <c r="Z15" s="5206"/>
      <c r="AA15" s="5206"/>
      <c r="AB15" s="5206"/>
      <c r="AC15" s="5207"/>
      <c r="AD15" s="5211"/>
      <c r="AE15" s="5211"/>
      <c r="AF15" s="5211"/>
      <c r="AG15" s="5211"/>
      <c r="AH15" s="5211"/>
      <c r="AI15" s="5211"/>
      <c r="AJ15" s="5211"/>
      <c r="AK15" s="5211"/>
      <c r="AL15" s="5211"/>
      <c r="AM15" s="5217"/>
      <c r="AN15" s="5145" t="s">
        <v>64</v>
      </c>
      <c r="AZ15" s="624">
        <v>3050</v>
      </c>
      <c r="BA15" s="619" t="s">
        <v>1890</v>
      </c>
      <c r="BB15" s="640">
        <f>+K136</f>
        <v>0</v>
      </c>
    </row>
    <row r="16" spans="2:54" ht="16" customHeight="1" x14ac:dyDescent="0.35">
      <c r="B16" s="5536"/>
      <c r="C16" s="3649"/>
      <c r="D16" s="5208"/>
      <c r="E16" s="5209"/>
      <c r="F16" s="5209"/>
      <c r="G16" s="5209"/>
      <c r="H16" s="5209"/>
      <c r="I16" s="5209"/>
      <c r="J16" s="5210"/>
      <c r="K16" s="5211"/>
      <c r="L16" s="5211"/>
      <c r="M16" s="5211"/>
      <c r="N16" s="5211"/>
      <c r="O16" s="5211"/>
      <c r="P16" s="5211"/>
      <c r="Q16" s="5211"/>
      <c r="R16" s="5211"/>
      <c r="S16" s="5211"/>
      <c r="T16" s="5211"/>
      <c r="U16" s="5227"/>
      <c r="V16" s="3649"/>
      <c r="W16" s="5208"/>
      <c r="X16" s="5209"/>
      <c r="Y16" s="5209"/>
      <c r="Z16" s="5209"/>
      <c r="AA16" s="5209"/>
      <c r="AB16" s="5209"/>
      <c r="AC16" s="5210"/>
      <c r="AD16" s="5211"/>
      <c r="AE16" s="5211"/>
      <c r="AF16" s="5211"/>
      <c r="AG16" s="5211"/>
      <c r="AH16" s="5211"/>
      <c r="AI16" s="5211"/>
      <c r="AJ16" s="5211"/>
      <c r="AK16" s="5211"/>
      <c r="AL16" s="5211"/>
      <c r="AM16" s="5217"/>
      <c r="AN16" s="5145"/>
      <c r="AZ16" s="624">
        <v>1400</v>
      </c>
      <c r="BA16" s="619" t="s">
        <v>1891</v>
      </c>
      <c r="BB16" s="640">
        <f>+K115</f>
        <v>0</v>
      </c>
    </row>
    <row r="17" spans="2:54" ht="16" customHeight="1" x14ac:dyDescent="0.35">
      <c r="B17" s="5536"/>
      <c r="C17" s="6269"/>
      <c r="D17" s="6270"/>
      <c r="E17" s="6271"/>
      <c r="F17" s="6271"/>
      <c r="G17" s="6271"/>
      <c r="H17" s="6271"/>
      <c r="I17" s="6271"/>
      <c r="J17" s="6272"/>
      <c r="K17" s="5211"/>
      <c r="L17" s="5211"/>
      <c r="M17" s="5211"/>
      <c r="N17" s="5211"/>
      <c r="O17" s="5211"/>
      <c r="P17" s="5211"/>
      <c r="Q17" s="5211"/>
      <c r="R17" s="5211"/>
      <c r="S17" s="5211"/>
      <c r="T17" s="5211"/>
      <c r="U17" s="5227" t="s">
        <v>64</v>
      </c>
      <c r="V17" s="3648">
        <v>580</v>
      </c>
      <c r="W17" s="5205" t="str">
        <f>VLOOKUP(V17,DataLabels,HLOOKUP($BA$1,Type,2,FALSE))</f>
        <v>No. of Levels Served</v>
      </c>
      <c r="X17" s="5206"/>
      <c r="Y17" s="5206"/>
      <c r="Z17" s="5206"/>
      <c r="AA17" s="5206"/>
      <c r="AB17" s="5206"/>
      <c r="AC17" s="5207"/>
      <c r="AD17" s="5567"/>
      <c r="AE17" s="5585"/>
      <c r="AF17" s="5585"/>
      <c r="AG17" s="5585"/>
      <c r="AH17" s="5585"/>
      <c r="AI17" s="5585"/>
      <c r="AJ17" s="5585"/>
      <c r="AK17" s="5585"/>
      <c r="AL17" s="5585"/>
      <c r="AM17" s="5585"/>
      <c r="AN17" s="5145"/>
      <c r="AZ17" s="648">
        <v>1040</v>
      </c>
      <c r="BA17" s="1210" t="s">
        <v>1892</v>
      </c>
      <c r="BB17" s="647"/>
    </row>
    <row r="18" spans="2:54" ht="16" customHeight="1" x14ac:dyDescent="0.35">
      <c r="B18" s="5536"/>
      <c r="C18" s="6269"/>
      <c r="D18" s="6273"/>
      <c r="E18" s="6274"/>
      <c r="F18" s="6274"/>
      <c r="G18" s="6274"/>
      <c r="H18" s="6274"/>
      <c r="I18" s="6274"/>
      <c r="J18" s="6275"/>
      <c r="K18" s="5211"/>
      <c r="L18" s="5211"/>
      <c r="M18" s="5211"/>
      <c r="N18" s="5211"/>
      <c r="O18" s="5211"/>
      <c r="P18" s="5211"/>
      <c r="Q18" s="5211"/>
      <c r="R18" s="5211"/>
      <c r="S18" s="5211"/>
      <c r="T18" s="5211"/>
      <c r="U18" s="5227"/>
      <c r="V18" s="3649"/>
      <c r="W18" s="5208"/>
      <c r="X18" s="5209"/>
      <c r="Y18" s="5209"/>
      <c r="Z18" s="5209"/>
      <c r="AA18" s="5209"/>
      <c r="AB18" s="5209"/>
      <c r="AC18" s="5210"/>
      <c r="AD18" s="5587"/>
      <c r="AE18" s="5588"/>
      <c r="AF18" s="5588"/>
      <c r="AG18" s="5588"/>
      <c r="AH18" s="5588"/>
      <c r="AI18" s="5588"/>
      <c r="AJ18" s="5588"/>
      <c r="AK18" s="5588"/>
      <c r="AL18" s="5588"/>
      <c r="AM18" s="5588"/>
      <c r="AN18" s="5145"/>
      <c r="AZ18" s="648">
        <v>980</v>
      </c>
      <c r="BA18" s="1210" t="s">
        <v>1893</v>
      </c>
      <c r="BB18" s="647"/>
    </row>
    <row r="19" spans="2:54" ht="16" customHeight="1" x14ac:dyDescent="0.35">
      <c r="B19" s="5536"/>
      <c r="C19" s="5181">
        <v>585</v>
      </c>
      <c r="D19" s="5175" t="str">
        <f>VLOOKUP(C19,DataLabels,HLOOKUP($BA$1,Type,2,FALSE))</f>
        <v>Levels Served [Stage, Orchesta Pit, Auditorium, other]</v>
      </c>
      <c r="E19" s="5176"/>
      <c r="F19" s="5176"/>
      <c r="G19" s="5176"/>
      <c r="H19" s="5176"/>
      <c r="I19" s="5176"/>
      <c r="J19" s="5177"/>
      <c r="K19" s="6260"/>
      <c r="L19" s="5585"/>
      <c r="M19" s="5585"/>
      <c r="N19" s="5585"/>
      <c r="O19" s="5585"/>
      <c r="P19" s="5585"/>
      <c r="Q19" s="5585"/>
      <c r="R19" s="5585"/>
      <c r="S19" s="5585"/>
      <c r="T19" s="5585"/>
      <c r="U19" s="5585"/>
      <c r="V19" s="5585"/>
      <c r="W19" s="5585"/>
      <c r="X19" s="5585"/>
      <c r="Y19" s="5585"/>
      <c r="Z19" s="5585"/>
      <c r="AA19" s="5585"/>
      <c r="AB19" s="5585"/>
      <c r="AC19" s="5585"/>
      <c r="AD19" s="5585"/>
      <c r="AE19" s="5585"/>
      <c r="AF19" s="5585"/>
      <c r="AG19" s="5585"/>
      <c r="AH19" s="5585"/>
      <c r="AI19" s="5585"/>
      <c r="AJ19" s="5585"/>
      <c r="AK19" s="5585"/>
      <c r="AL19" s="5585"/>
      <c r="AM19" s="5585"/>
      <c r="AN19" s="5145"/>
      <c r="AZ19" s="624">
        <v>1620</v>
      </c>
      <c r="BA19" s="619" t="s">
        <v>1894</v>
      </c>
      <c r="BB19" s="640">
        <f>+K104</f>
        <v>0</v>
      </c>
    </row>
    <row r="20" spans="2:54" ht="16" customHeight="1" x14ac:dyDescent="0.35">
      <c r="B20" s="5536"/>
      <c r="C20" s="5181"/>
      <c r="D20" s="5178"/>
      <c r="E20" s="5179"/>
      <c r="F20" s="5179"/>
      <c r="G20" s="5179"/>
      <c r="H20" s="5179"/>
      <c r="I20" s="5179"/>
      <c r="J20" s="5180"/>
      <c r="K20" s="5587"/>
      <c r="L20" s="5588"/>
      <c r="M20" s="5588"/>
      <c r="N20" s="5588"/>
      <c r="O20" s="5588"/>
      <c r="P20" s="5588"/>
      <c r="Q20" s="5588"/>
      <c r="R20" s="5588"/>
      <c r="S20" s="5588"/>
      <c r="T20" s="5588"/>
      <c r="U20" s="5588"/>
      <c r="V20" s="5588"/>
      <c r="W20" s="5588"/>
      <c r="X20" s="5588"/>
      <c r="Y20" s="5588"/>
      <c r="Z20" s="5588"/>
      <c r="AA20" s="5588"/>
      <c r="AB20" s="5588"/>
      <c r="AC20" s="5588"/>
      <c r="AD20" s="5588"/>
      <c r="AE20" s="5588"/>
      <c r="AF20" s="5588"/>
      <c r="AG20" s="5588"/>
      <c r="AH20" s="5588"/>
      <c r="AI20" s="5588"/>
      <c r="AJ20" s="5588"/>
      <c r="AK20" s="5588"/>
      <c r="AL20" s="5588"/>
      <c r="AM20" s="5588"/>
      <c r="AN20" s="5145"/>
      <c r="AZ20" s="624">
        <v>130</v>
      </c>
      <c r="BA20" s="619" t="s">
        <v>872</v>
      </c>
      <c r="BB20" s="640">
        <f>+Application!S11</f>
        <v>0</v>
      </c>
    </row>
    <row r="21" spans="2:54" ht="16" customHeight="1" x14ac:dyDescent="0.35">
      <c r="B21" s="5536"/>
      <c r="C21" s="3648">
        <v>520</v>
      </c>
      <c r="D21" s="5182" t="str">
        <f>VLOOKUP(C21,DataLabels,HLOOKUP($BA$1,Type,2,FALSE))</f>
        <v xml:space="preserve">Max Capacity Lifting
</v>
      </c>
      <c r="E21" s="5183"/>
      <c r="F21" s="5183"/>
      <c r="G21" s="5183"/>
      <c r="H21" s="5183"/>
      <c r="I21" s="5183"/>
      <c r="J21" s="5184"/>
      <c r="K21" s="5211"/>
      <c r="L21" s="5211"/>
      <c r="M21" s="5211"/>
      <c r="N21" s="5211"/>
      <c r="O21" s="5211"/>
      <c r="P21" s="5211"/>
      <c r="Q21" s="5211"/>
      <c r="R21" s="5211"/>
      <c r="S21" s="5211"/>
      <c r="T21" s="5211"/>
      <c r="U21" s="6200" t="s">
        <v>62</v>
      </c>
      <c r="V21" s="5181">
        <v>535</v>
      </c>
      <c r="W21" s="5205" t="str">
        <f>VLOOKUP(V21,DataLabels,HLOOKUP($BA$1,Type,2,FALSE))</f>
        <v xml:space="preserve">Max Capacity Static
</v>
      </c>
      <c r="X21" s="5206"/>
      <c r="Y21" s="5206"/>
      <c r="Z21" s="5206"/>
      <c r="AA21" s="5206"/>
      <c r="AB21" s="5206"/>
      <c r="AC21" s="5207"/>
      <c r="AD21" s="5211"/>
      <c r="AE21" s="5211"/>
      <c r="AF21" s="5211"/>
      <c r="AG21" s="5211"/>
      <c r="AH21" s="5211"/>
      <c r="AI21" s="5211"/>
      <c r="AJ21" s="5211"/>
      <c r="AK21" s="5211"/>
      <c r="AL21" s="5211"/>
      <c r="AM21" s="5217"/>
      <c r="AN21" s="6261" t="s">
        <v>2804</v>
      </c>
      <c r="AZ21" s="624">
        <v>510</v>
      </c>
      <c r="BA21" s="619" t="s">
        <v>1895</v>
      </c>
      <c r="BB21" s="640" t="str">
        <f>+_xlfn.CONCAT(K13,", ",AD13)</f>
        <v xml:space="preserve">, </v>
      </c>
    </row>
    <row r="22" spans="2:54" ht="16" customHeight="1" x14ac:dyDescent="0.35">
      <c r="B22" s="5536"/>
      <c r="C22" s="3649"/>
      <c r="D22" s="5185"/>
      <c r="E22" s="5186"/>
      <c r="F22" s="5186"/>
      <c r="G22" s="5186"/>
      <c r="H22" s="5186"/>
      <c r="I22" s="5186"/>
      <c r="J22" s="5187"/>
      <c r="K22" s="5211"/>
      <c r="L22" s="5211"/>
      <c r="M22" s="5211"/>
      <c r="N22" s="5211"/>
      <c r="O22" s="5211"/>
      <c r="P22" s="5211"/>
      <c r="Q22" s="5211"/>
      <c r="R22" s="5211"/>
      <c r="S22" s="5211"/>
      <c r="T22" s="5211"/>
      <c r="U22" s="5227"/>
      <c r="V22" s="5181"/>
      <c r="W22" s="5208"/>
      <c r="X22" s="5209"/>
      <c r="Y22" s="5209"/>
      <c r="Z22" s="5209"/>
      <c r="AA22" s="5209"/>
      <c r="AB22" s="5209"/>
      <c r="AC22" s="5210"/>
      <c r="AD22" s="5211"/>
      <c r="AE22" s="5211"/>
      <c r="AF22" s="5211"/>
      <c r="AG22" s="5211"/>
      <c r="AH22" s="5211"/>
      <c r="AI22" s="5211"/>
      <c r="AJ22" s="5211"/>
      <c r="AK22" s="5211"/>
      <c r="AL22" s="5211"/>
      <c r="AM22" s="5217"/>
      <c r="AN22" s="6261"/>
      <c r="AZ22" s="624">
        <v>130</v>
      </c>
      <c r="BA22" s="619" t="s">
        <v>873</v>
      </c>
      <c r="BB22" s="640">
        <f>+Application!S12</f>
        <v>0</v>
      </c>
    </row>
    <row r="23" spans="2:54" ht="16" customHeight="1" x14ac:dyDescent="0.35">
      <c r="B23" s="5536"/>
      <c r="C23" s="5181">
        <v>180</v>
      </c>
      <c r="D23" s="5182" t="str">
        <f>VLOOKUP(C23,DataLabels,HLOOKUP($BA$1,Type,2,FALSE))</f>
        <v>Address</v>
      </c>
      <c r="E23" s="5183"/>
      <c r="F23" s="5183"/>
      <c r="G23" s="5183"/>
      <c r="H23" s="5183"/>
      <c r="I23" s="5183"/>
      <c r="J23" s="5184"/>
      <c r="K23" s="5243" t="str">
        <f>+Application!G23</f>
        <v>1234 maple</v>
      </c>
      <c r="L23" s="5244"/>
      <c r="M23" s="5244"/>
      <c r="N23" s="5244"/>
      <c r="O23" s="5244"/>
      <c r="P23" s="5244"/>
      <c r="Q23" s="5244"/>
      <c r="R23" s="5244"/>
      <c r="S23" s="5244"/>
      <c r="T23" s="5244"/>
      <c r="U23" s="5244"/>
      <c r="V23" s="5244"/>
      <c r="W23" s="5244"/>
      <c r="X23" s="5244"/>
      <c r="Y23" s="5244"/>
      <c r="Z23" s="5244"/>
      <c r="AA23" s="5244"/>
      <c r="AB23" s="5244"/>
      <c r="AC23" s="5244"/>
      <c r="AD23" s="5244"/>
      <c r="AE23" s="5244"/>
      <c r="AF23" s="5244"/>
      <c r="AG23" s="5244"/>
      <c r="AH23" s="5244"/>
      <c r="AI23" s="5244"/>
      <c r="AJ23" s="5244"/>
      <c r="AK23" s="5244"/>
      <c r="AL23" s="5244"/>
      <c r="AM23" s="5244"/>
      <c r="AN23" s="5245"/>
      <c r="AZ23" s="624">
        <v>1350</v>
      </c>
      <c r="BA23" s="619" t="s">
        <v>1896</v>
      </c>
      <c r="BB23" s="640">
        <f>+K37</f>
        <v>0</v>
      </c>
    </row>
    <row r="24" spans="2:54" ht="16" customHeight="1" thickBot="1" x14ac:dyDescent="0.4">
      <c r="B24" s="5537"/>
      <c r="C24" s="5159"/>
      <c r="D24" s="5459"/>
      <c r="E24" s="5460"/>
      <c r="F24" s="5460"/>
      <c r="G24" s="5460"/>
      <c r="H24" s="5460"/>
      <c r="I24" s="5460"/>
      <c r="J24" s="5461"/>
      <c r="K24" s="5274" t="str">
        <f>+Application!G24</f>
        <v>Toronto</v>
      </c>
      <c r="L24" s="5275"/>
      <c r="M24" s="5275"/>
      <c r="N24" s="5275"/>
      <c r="O24" s="5275"/>
      <c r="P24" s="5275"/>
      <c r="Q24" s="5275"/>
      <c r="R24" s="5275"/>
      <c r="S24" s="5275"/>
      <c r="T24" s="5275"/>
      <c r="U24" s="5275"/>
      <c r="V24" s="5275"/>
      <c r="W24" s="5275"/>
      <c r="X24" s="5275"/>
      <c r="Y24" s="5275"/>
      <c r="Z24" s="5275"/>
      <c r="AA24" s="5275"/>
      <c r="AB24" s="5275"/>
      <c r="AC24" s="5275"/>
      <c r="AD24" s="5275"/>
      <c r="AE24" s="5275"/>
      <c r="AF24" s="5275"/>
      <c r="AG24" s="5275"/>
      <c r="AH24" s="5275"/>
      <c r="AI24" s="5275"/>
      <c r="AJ24" s="5275"/>
      <c r="AK24" s="5275"/>
      <c r="AL24" s="5275"/>
      <c r="AM24" s="5275"/>
      <c r="AN24" s="5276"/>
      <c r="AZ24" s="624">
        <v>1340</v>
      </c>
      <c r="BA24" s="619" t="s">
        <v>1897</v>
      </c>
      <c r="BB24" s="640">
        <f>+AD33</f>
        <v>0</v>
      </c>
    </row>
    <row r="25" spans="2:54" ht="16" customHeight="1" thickBot="1" x14ac:dyDescent="0.45">
      <c r="B25" s="562"/>
      <c r="C25" s="442"/>
      <c r="D25" s="443"/>
      <c r="E25" s="443"/>
      <c r="F25" s="443"/>
      <c r="G25" s="443"/>
      <c r="H25" s="443"/>
      <c r="I25" s="443"/>
      <c r="J25" s="444"/>
      <c r="K25" s="445"/>
      <c r="L25" s="445"/>
      <c r="M25" s="445"/>
      <c r="N25" s="445"/>
      <c r="O25" s="445"/>
      <c r="P25" s="445"/>
      <c r="Q25" s="434"/>
      <c r="R25" s="434"/>
      <c r="S25" s="434"/>
      <c r="T25" s="434"/>
      <c r="U25" s="434"/>
      <c r="V25" s="434"/>
      <c r="W25" s="434"/>
      <c r="X25" s="434"/>
      <c r="Y25" s="434"/>
      <c r="Z25" s="434"/>
      <c r="AA25" s="434"/>
      <c r="AB25" s="434"/>
      <c r="AC25" s="434"/>
      <c r="AD25" s="434"/>
      <c r="AE25" s="434"/>
      <c r="AF25" s="434"/>
      <c r="AG25" s="434"/>
      <c r="AH25" s="434"/>
      <c r="AI25" s="434"/>
      <c r="AJ25" s="434"/>
      <c r="AK25" s="434"/>
      <c r="AL25" s="434"/>
      <c r="AM25" s="434"/>
      <c r="AZ25" s="648">
        <v>3060</v>
      </c>
      <c r="BA25" s="1210" t="s">
        <v>1898</v>
      </c>
      <c r="BB25" s="647"/>
    </row>
    <row r="26" spans="2:54" ht="16" customHeight="1" x14ac:dyDescent="0.35">
      <c r="B26" s="6210" t="s">
        <v>2858</v>
      </c>
      <c r="C26" s="5316">
        <v>19</v>
      </c>
      <c r="D26" s="6264" t="s">
        <v>2793</v>
      </c>
      <c r="E26" s="6264"/>
      <c r="F26" s="6264"/>
      <c r="G26" s="6264"/>
      <c r="H26" s="6264"/>
      <c r="I26" s="6264"/>
      <c r="J26" s="6264"/>
      <c r="K26" s="6263"/>
      <c r="L26" s="6263"/>
      <c r="M26" s="6263"/>
      <c r="N26" s="6263"/>
      <c r="O26" s="6263"/>
      <c r="P26" s="6263"/>
      <c r="Q26" s="6263"/>
      <c r="R26" s="6263"/>
      <c r="S26" s="6263"/>
      <c r="T26" s="6263"/>
      <c r="U26" s="5372"/>
      <c r="V26" s="5316">
        <v>19.100000000000001</v>
      </c>
      <c r="W26" s="6264" t="s">
        <v>2798</v>
      </c>
      <c r="X26" s="6264"/>
      <c r="Y26" s="6264"/>
      <c r="Z26" s="6264"/>
      <c r="AA26" s="6264"/>
      <c r="AB26" s="6264"/>
      <c r="AC26" s="6264"/>
      <c r="AD26" s="5356"/>
      <c r="AE26" s="5356"/>
      <c r="AF26" s="5356"/>
      <c r="AG26" s="5356"/>
      <c r="AH26" s="5356"/>
      <c r="AI26" s="5356"/>
      <c r="AJ26" s="5356"/>
      <c r="AK26" s="5356"/>
      <c r="AL26" s="5356"/>
      <c r="AM26" s="5356"/>
      <c r="AN26" s="5212"/>
      <c r="AZ26" s="1494" t="s">
        <v>1926</v>
      </c>
      <c r="BA26" s="1210" t="s">
        <v>1899</v>
      </c>
      <c r="BB26" s="646"/>
    </row>
    <row r="27" spans="2:54" ht="16" customHeight="1" x14ac:dyDescent="0.35">
      <c r="B27" s="6211"/>
      <c r="C27" s="5181"/>
      <c r="D27" s="6248"/>
      <c r="E27" s="6248"/>
      <c r="F27" s="6248"/>
      <c r="G27" s="6248"/>
      <c r="H27" s="6248"/>
      <c r="I27" s="6248"/>
      <c r="J27" s="6248"/>
      <c r="K27" s="6247"/>
      <c r="L27" s="6247"/>
      <c r="M27" s="6247"/>
      <c r="N27" s="6247"/>
      <c r="O27" s="6247"/>
      <c r="P27" s="6247"/>
      <c r="Q27" s="6247"/>
      <c r="R27" s="6247"/>
      <c r="S27" s="6247"/>
      <c r="T27" s="6247"/>
      <c r="U27" s="5227"/>
      <c r="V27" s="5181"/>
      <c r="W27" s="6248"/>
      <c r="X27" s="6248"/>
      <c r="Y27" s="6248"/>
      <c r="Z27" s="6248"/>
      <c r="AA27" s="6248"/>
      <c r="AB27" s="6248"/>
      <c r="AC27" s="6248"/>
      <c r="AD27" s="5211"/>
      <c r="AE27" s="5211"/>
      <c r="AF27" s="5211"/>
      <c r="AG27" s="5211"/>
      <c r="AH27" s="5211"/>
      <c r="AI27" s="5211"/>
      <c r="AJ27" s="5211"/>
      <c r="AK27" s="5211"/>
      <c r="AL27" s="5211"/>
      <c r="AM27" s="5211"/>
      <c r="AN27" s="5145"/>
      <c r="AZ27" s="624">
        <v>1390</v>
      </c>
      <c r="BA27" s="619" t="s">
        <v>1900</v>
      </c>
      <c r="BB27" s="640">
        <f>+AD115</f>
        <v>0</v>
      </c>
    </row>
    <row r="28" spans="2:54" ht="16" customHeight="1" x14ac:dyDescent="0.35">
      <c r="B28" s="6211"/>
      <c r="C28" s="5181">
        <v>20</v>
      </c>
      <c r="D28" s="6248" t="s">
        <v>2799</v>
      </c>
      <c r="E28" s="6248"/>
      <c r="F28" s="6248"/>
      <c r="G28" s="6248"/>
      <c r="H28" s="6248"/>
      <c r="I28" s="6248"/>
      <c r="J28" s="6248"/>
      <c r="K28" s="6247"/>
      <c r="L28" s="6247"/>
      <c r="M28" s="6247"/>
      <c r="N28" s="6247"/>
      <c r="O28" s="6247"/>
      <c r="P28" s="6247"/>
      <c r="Q28" s="6247"/>
      <c r="R28" s="6247"/>
      <c r="S28" s="6247"/>
      <c r="T28" s="6247"/>
      <c r="U28" s="5227"/>
      <c r="V28" s="5181">
        <v>20.100000000000001</v>
      </c>
      <c r="W28" s="6248" t="s">
        <v>2800</v>
      </c>
      <c r="X28" s="6248"/>
      <c r="Y28" s="6248"/>
      <c r="Z28" s="6248"/>
      <c r="AA28" s="6248"/>
      <c r="AB28" s="6248"/>
      <c r="AC28" s="6248"/>
      <c r="AD28" s="5211"/>
      <c r="AE28" s="5211"/>
      <c r="AF28" s="5211"/>
      <c r="AG28" s="5211"/>
      <c r="AH28" s="5211"/>
      <c r="AI28" s="5211"/>
      <c r="AJ28" s="5211"/>
      <c r="AK28" s="5211"/>
      <c r="AL28" s="5211"/>
      <c r="AM28" s="5211"/>
      <c r="AN28" s="5145"/>
      <c r="AZ28" s="624">
        <v>1380</v>
      </c>
      <c r="BA28" s="619" t="s">
        <v>1901</v>
      </c>
      <c r="BB28" s="640">
        <f>+K33</f>
        <v>0</v>
      </c>
    </row>
    <row r="29" spans="2:54" ht="16" customHeight="1" thickBot="1" x14ac:dyDescent="0.4">
      <c r="B29" s="6212"/>
      <c r="C29" s="5159"/>
      <c r="D29" s="6262"/>
      <c r="E29" s="6262"/>
      <c r="F29" s="6262"/>
      <c r="G29" s="6262"/>
      <c r="H29" s="6262"/>
      <c r="I29" s="6262"/>
      <c r="J29" s="6262"/>
      <c r="K29" s="5161"/>
      <c r="L29" s="5161"/>
      <c r="M29" s="5161"/>
      <c r="N29" s="5161"/>
      <c r="O29" s="5161"/>
      <c r="P29" s="5161"/>
      <c r="Q29" s="5161"/>
      <c r="R29" s="5161"/>
      <c r="S29" s="5161"/>
      <c r="T29" s="5161"/>
      <c r="U29" s="5229"/>
      <c r="V29" s="5159"/>
      <c r="W29" s="6262"/>
      <c r="X29" s="6262"/>
      <c r="Y29" s="6262"/>
      <c r="Z29" s="6262"/>
      <c r="AA29" s="6262"/>
      <c r="AB29" s="6262"/>
      <c r="AC29" s="6262"/>
      <c r="AD29" s="5224"/>
      <c r="AE29" s="5224"/>
      <c r="AF29" s="5224"/>
      <c r="AG29" s="5224"/>
      <c r="AH29" s="5224"/>
      <c r="AI29" s="5224"/>
      <c r="AJ29" s="5224"/>
      <c r="AK29" s="5224"/>
      <c r="AL29" s="5224"/>
      <c r="AM29" s="5224"/>
      <c r="AN29" s="5163"/>
      <c r="AZ29" s="648">
        <v>1080</v>
      </c>
      <c r="BA29" s="1210" t="s">
        <v>1902</v>
      </c>
      <c r="BB29" s="646" t="str">
        <f>+_xlfn.CONCAT(R118," ",R119)</f>
        <v xml:space="preserve"> </v>
      </c>
    </row>
    <row r="30" spans="2:54" ht="16" customHeight="1" thickBot="1" x14ac:dyDescent="0.45">
      <c r="B30" s="562"/>
      <c r="C30" s="442"/>
      <c r="D30" s="443"/>
      <c r="E30" s="443"/>
      <c r="F30" s="443"/>
      <c r="G30" s="443"/>
      <c r="H30" s="443"/>
      <c r="I30" s="443"/>
      <c r="J30" s="444"/>
      <c r="K30" s="445"/>
      <c r="L30" s="445"/>
      <c r="M30" s="445"/>
      <c r="N30" s="445"/>
      <c r="O30" s="445"/>
      <c r="P30" s="445"/>
      <c r="Q30" s="434"/>
      <c r="R30" s="434"/>
      <c r="S30" s="434"/>
      <c r="T30" s="434"/>
      <c r="U30" s="434"/>
      <c r="V30" s="434"/>
      <c r="W30" s="434"/>
      <c r="X30" s="434"/>
      <c r="Y30" s="434"/>
      <c r="Z30" s="434"/>
      <c r="AA30" s="434"/>
      <c r="AB30" s="434"/>
      <c r="AC30" s="434"/>
      <c r="AD30" s="434"/>
      <c r="AE30" s="434"/>
      <c r="AF30" s="434"/>
      <c r="AG30" s="434"/>
      <c r="AH30" s="434"/>
      <c r="AI30" s="434"/>
      <c r="AJ30" s="434"/>
      <c r="AK30" s="434"/>
      <c r="AL30" s="434"/>
      <c r="AM30" s="434"/>
      <c r="AZ30" s="648">
        <v>940</v>
      </c>
      <c r="BA30" s="1210" t="s">
        <v>1904</v>
      </c>
      <c r="BB30" s="646"/>
    </row>
    <row r="31" spans="2:54" ht="16" customHeight="1" x14ac:dyDescent="0.35">
      <c r="B31" s="6210" t="s">
        <v>2824</v>
      </c>
      <c r="C31" s="6235">
        <v>590</v>
      </c>
      <c r="D31" s="6253" t="str">
        <f>VLOOKUP(C31,DataLabels,HLOOKUP($BA$1,Type,2,FALSE))</f>
        <v>Travel</v>
      </c>
      <c r="E31" s="6254"/>
      <c r="F31" s="6254"/>
      <c r="G31" s="6254"/>
      <c r="H31" s="6254"/>
      <c r="I31" s="6254"/>
      <c r="J31" s="6255"/>
      <c r="K31" s="6251"/>
      <c r="L31" s="6251"/>
      <c r="M31" s="6251"/>
      <c r="N31" s="6251"/>
      <c r="O31" s="6251"/>
      <c r="P31" s="6251"/>
      <c r="Q31" s="6251"/>
      <c r="R31" s="6251"/>
      <c r="S31" s="6251"/>
      <c r="T31" s="6251"/>
      <c r="U31" s="6259" t="s">
        <v>66</v>
      </c>
      <c r="V31" s="5316">
        <v>101</v>
      </c>
      <c r="W31" s="6213" t="str">
        <f>VLOOKUP(V31,DataLabels,HLOOKUP($BA$1,Type,2,FALSE))</f>
        <v>-</v>
      </c>
      <c r="X31" s="6213"/>
      <c r="Y31" s="6213"/>
      <c r="Z31" s="6213"/>
      <c r="AA31" s="6213"/>
      <c r="AB31" s="6213"/>
      <c r="AC31" s="6213"/>
      <c r="AD31" s="5356"/>
      <c r="AE31" s="5356"/>
      <c r="AF31" s="5356"/>
      <c r="AG31" s="5356"/>
      <c r="AH31" s="5356"/>
      <c r="AI31" s="5356"/>
      <c r="AJ31" s="5356"/>
      <c r="AK31" s="5356"/>
      <c r="AL31" s="5356"/>
      <c r="AM31" s="5356"/>
      <c r="AN31" s="5212"/>
      <c r="AZ31" s="648">
        <v>570</v>
      </c>
      <c r="BA31" s="1210" t="s">
        <v>1905</v>
      </c>
      <c r="BB31" s="647"/>
    </row>
    <row r="32" spans="2:54" ht="16" customHeight="1" x14ac:dyDescent="0.35">
      <c r="B32" s="6211"/>
      <c r="C32" s="3649"/>
      <c r="D32" s="6256"/>
      <c r="E32" s="6257"/>
      <c r="F32" s="6257"/>
      <c r="G32" s="6257"/>
      <c r="H32" s="6257"/>
      <c r="I32" s="6257"/>
      <c r="J32" s="6258"/>
      <c r="K32" s="6252"/>
      <c r="L32" s="6252"/>
      <c r="M32" s="6252"/>
      <c r="N32" s="6252"/>
      <c r="O32" s="6252"/>
      <c r="P32" s="6252"/>
      <c r="Q32" s="6252"/>
      <c r="R32" s="6252"/>
      <c r="S32" s="6252"/>
      <c r="T32" s="6252"/>
      <c r="U32" s="5829"/>
      <c r="V32" s="5181"/>
      <c r="W32" s="6214"/>
      <c r="X32" s="6214"/>
      <c r="Y32" s="6214"/>
      <c r="Z32" s="6214"/>
      <c r="AA32" s="6214"/>
      <c r="AB32" s="6214"/>
      <c r="AC32" s="6214"/>
      <c r="AD32" s="5211"/>
      <c r="AE32" s="5211"/>
      <c r="AF32" s="5211"/>
      <c r="AG32" s="5211"/>
      <c r="AH32" s="5211"/>
      <c r="AI32" s="5211"/>
      <c r="AJ32" s="5211"/>
      <c r="AK32" s="5211"/>
      <c r="AL32" s="5211"/>
      <c r="AM32" s="5211"/>
      <c r="AN32" s="5145"/>
      <c r="AZ32" s="624">
        <v>1520</v>
      </c>
      <c r="BA32" s="619" t="s">
        <v>549</v>
      </c>
      <c r="BB32" s="640">
        <f>+K94</f>
        <v>0</v>
      </c>
    </row>
    <row r="33" spans="2:54" ht="16" customHeight="1" x14ac:dyDescent="0.35">
      <c r="B33" s="6211"/>
      <c r="C33" s="3648">
        <v>1380</v>
      </c>
      <c r="D33" s="6043" t="str">
        <f>VLOOKUP(C33,DataLabels,HLOOKUP($BA$1,Type,2,FALSE))</f>
        <v>Type of Operation</v>
      </c>
      <c r="E33" s="6044"/>
      <c r="F33" s="6044"/>
      <c r="G33" s="6044"/>
      <c r="H33" s="6044"/>
      <c r="I33" s="6044"/>
      <c r="J33" s="6045"/>
      <c r="K33" s="5235"/>
      <c r="L33" s="5235"/>
      <c r="M33" s="5235"/>
      <c r="N33" s="5235"/>
      <c r="O33" s="5235"/>
      <c r="P33" s="5235"/>
      <c r="Q33" s="5235"/>
      <c r="R33" s="5235"/>
      <c r="S33" s="5235"/>
      <c r="T33" s="5235"/>
      <c r="U33" s="5227"/>
      <c r="V33" s="3648">
        <v>1340</v>
      </c>
      <c r="W33" s="6248" t="str">
        <f>VLOOKUP(V33,DataLabels,HLOOKUP($BA$1,Type,2,FALSE))</f>
        <v>Type of Drive</v>
      </c>
      <c r="X33" s="6248"/>
      <c r="Y33" s="6248"/>
      <c r="Z33" s="6248"/>
      <c r="AA33" s="6248"/>
      <c r="AB33" s="6248"/>
      <c r="AC33" s="6248"/>
      <c r="AD33" s="5235"/>
      <c r="AE33" s="5235"/>
      <c r="AF33" s="5235"/>
      <c r="AG33" s="5235"/>
      <c r="AH33" s="5235"/>
      <c r="AI33" s="5235"/>
      <c r="AJ33" s="5235"/>
      <c r="AK33" s="5235"/>
      <c r="AL33" s="5235"/>
      <c r="AM33" s="5235"/>
      <c r="AN33" s="5145"/>
      <c r="AZ33" s="624">
        <v>580</v>
      </c>
      <c r="BA33" s="619" t="s">
        <v>1906</v>
      </c>
      <c r="BB33" s="640">
        <f>+AD17</f>
        <v>0</v>
      </c>
    </row>
    <row r="34" spans="2:54" ht="16" customHeight="1" x14ac:dyDescent="0.35">
      <c r="B34" s="6211"/>
      <c r="C34" s="3649"/>
      <c r="D34" s="6256"/>
      <c r="E34" s="6257"/>
      <c r="F34" s="6257"/>
      <c r="G34" s="6257"/>
      <c r="H34" s="6257"/>
      <c r="I34" s="6257"/>
      <c r="J34" s="6258"/>
      <c r="K34" s="5235"/>
      <c r="L34" s="5235"/>
      <c r="M34" s="5235"/>
      <c r="N34" s="5235"/>
      <c r="O34" s="5235"/>
      <c r="P34" s="5235"/>
      <c r="Q34" s="5235"/>
      <c r="R34" s="5235"/>
      <c r="S34" s="5235"/>
      <c r="T34" s="5235"/>
      <c r="U34" s="5227"/>
      <c r="V34" s="3649"/>
      <c r="W34" s="6248"/>
      <c r="X34" s="6248"/>
      <c r="Y34" s="6248"/>
      <c r="Z34" s="6248"/>
      <c r="AA34" s="6248"/>
      <c r="AB34" s="6248"/>
      <c r="AC34" s="6248"/>
      <c r="AD34" s="5235"/>
      <c r="AE34" s="5235"/>
      <c r="AF34" s="5235"/>
      <c r="AG34" s="5235"/>
      <c r="AH34" s="5235"/>
      <c r="AI34" s="5235"/>
      <c r="AJ34" s="5235"/>
      <c r="AK34" s="5235"/>
      <c r="AL34" s="5235"/>
      <c r="AM34" s="5235"/>
      <c r="AN34" s="5145"/>
      <c r="AZ34" s="1134">
        <v>140</v>
      </c>
      <c r="BA34" s="619" t="s">
        <v>1173</v>
      </c>
      <c r="BB34" s="640">
        <f>+Application!G13</f>
        <v>0</v>
      </c>
    </row>
    <row r="35" spans="2:54" ht="16" customHeight="1" x14ac:dyDescent="0.35">
      <c r="B35" s="6211"/>
      <c r="C35" s="5181">
        <v>1341</v>
      </c>
      <c r="D35" s="5205" t="str">
        <f>VLOOKUP(C35,DataLabels,HLOOKUP($BA$1,Type,2,FALSE))</f>
        <v>Number of Drives</v>
      </c>
      <c r="E35" s="5206"/>
      <c r="F35" s="5206"/>
      <c r="G35" s="5206"/>
      <c r="H35" s="5206"/>
      <c r="I35" s="5206"/>
      <c r="J35" s="5207"/>
      <c r="K35" s="5211"/>
      <c r="L35" s="5211"/>
      <c r="M35" s="5211"/>
      <c r="N35" s="5211"/>
      <c r="O35" s="5211"/>
      <c r="P35" s="5211"/>
      <c r="Q35" s="5211"/>
      <c r="R35" s="5211"/>
      <c r="S35" s="5211"/>
      <c r="T35" s="5211"/>
      <c r="U35" s="5227"/>
      <c r="V35" s="5181">
        <v>1343</v>
      </c>
      <c r="W35" s="6214" t="str">
        <f>VLOOKUP(V35,DataLabels,HLOOKUP($BA$1,Type,2,FALSE))</f>
        <v>Method of Drive syncronization</v>
      </c>
      <c r="X35" s="6214"/>
      <c r="Y35" s="6214"/>
      <c r="Z35" s="6214"/>
      <c r="AA35" s="6214"/>
      <c r="AB35" s="6214"/>
      <c r="AC35" s="6214"/>
      <c r="AD35" s="5211"/>
      <c r="AE35" s="5211"/>
      <c r="AF35" s="5211"/>
      <c r="AG35" s="5211"/>
      <c r="AH35" s="5211"/>
      <c r="AI35" s="5211"/>
      <c r="AJ35" s="5211"/>
      <c r="AK35" s="5211"/>
      <c r="AL35" s="5211"/>
      <c r="AM35" s="5211"/>
      <c r="AN35" s="5145"/>
      <c r="AZ35" s="648">
        <v>1500</v>
      </c>
      <c r="BA35" s="1210" t="s">
        <v>1907</v>
      </c>
      <c r="BB35" s="646"/>
    </row>
    <row r="36" spans="2:54" ht="16" customHeight="1" x14ac:dyDescent="0.35">
      <c r="B36" s="6211"/>
      <c r="C36" s="5181"/>
      <c r="D36" s="5208"/>
      <c r="E36" s="5209"/>
      <c r="F36" s="5209"/>
      <c r="G36" s="5209"/>
      <c r="H36" s="5209"/>
      <c r="I36" s="5209"/>
      <c r="J36" s="5210"/>
      <c r="K36" s="5211"/>
      <c r="L36" s="5211"/>
      <c r="M36" s="5211"/>
      <c r="N36" s="5211"/>
      <c r="O36" s="5211"/>
      <c r="P36" s="5211"/>
      <c r="Q36" s="5211"/>
      <c r="R36" s="5211"/>
      <c r="S36" s="5211"/>
      <c r="T36" s="5211"/>
      <c r="U36" s="5227"/>
      <c r="V36" s="5181"/>
      <c r="W36" s="6214"/>
      <c r="X36" s="6214"/>
      <c r="Y36" s="6214"/>
      <c r="Z36" s="6214"/>
      <c r="AA36" s="6214"/>
      <c r="AB36" s="6214"/>
      <c r="AC36" s="6214"/>
      <c r="AD36" s="5211"/>
      <c r="AE36" s="5211"/>
      <c r="AF36" s="5211"/>
      <c r="AG36" s="5211"/>
      <c r="AH36" s="5211"/>
      <c r="AI36" s="5211"/>
      <c r="AJ36" s="5211"/>
      <c r="AK36" s="5211"/>
      <c r="AL36" s="5211"/>
      <c r="AM36" s="5211"/>
      <c r="AN36" s="5145"/>
      <c r="AZ36" s="624">
        <v>550</v>
      </c>
      <c r="BA36" s="1235" t="s">
        <v>1177</v>
      </c>
      <c r="BB36" s="1236">
        <f>+AD15</f>
        <v>0</v>
      </c>
    </row>
    <row r="37" spans="2:54" ht="16" customHeight="1" x14ac:dyDescent="0.35">
      <c r="B37" s="6211"/>
      <c r="C37" s="3648">
        <v>1350</v>
      </c>
      <c r="D37" s="5205" t="str">
        <f>VLOOKUP(C37,DataLabels,HLOOKUP($BA$1,Type,2,FALSE))</f>
        <v>Drive Machine (Pump if Hydraulic) Make/Model</v>
      </c>
      <c r="E37" s="5206"/>
      <c r="F37" s="5206"/>
      <c r="G37" s="5206"/>
      <c r="H37" s="5206"/>
      <c r="I37" s="5206"/>
      <c r="J37" s="5207"/>
      <c r="K37" s="5211"/>
      <c r="L37" s="5211"/>
      <c r="M37" s="5211"/>
      <c r="N37" s="5211"/>
      <c r="O37" s="5211"/>
      <c r="P37" s="5211"/>
      <c r="Q37" s="5211"/>
      <c r="R37" s="5211"/>
      <c r="S37" s="5211"/>
      <c r="T37" s="5211"/>
      <c r="U37" s="5227"/>
      <c r="V37" s="5181">
        <v>1342</v>
      </c>
      <c r="W37" s="6214" t="str">
        <f>VLOOKUP(V37,DataLabels,HLOOKUP($BA$1,Type,2,FALSE))</f>
        <v>Drive Motor Output</v>
      </c>
      <c r="X37" s="6214"/>
      <c r="Y37" s="6214"/>
      <c r="Z37" s="6214"/>
      <c r="AA37" s="6214"/>
      <c r="AB37" s="6214"/>
      <c r="AC37" s="6214"/>
      <c r="AD37" s="5211"/>
      <c r="AE37" s="5211"/>
      <c r="AF37" s="5211"/>
      <c r="AG37" s="5211"/>
      <c r="AH37" s="5211"/>
      <c r="AI37" s="5211"/>
      <c r="AJ37" s="5211"/>
      <c r="AK37" s="5211"/>
      <c r="AL37" s="5211"/>
      <c r="AM37" s="5211"/>
      <c r="AN37" s="6209" t="s">
        <v>265</v>
      </c>
      <c r="AZ37" s="624">
        <v>540</v>
      </c>
      <c r="BA37" s="1235" t="s">
        <v>1176</v>
      </c>
      <c r="BB37" s="1236">
        <f>+K15</f>
        <v>0</v>
      </c>
    </row>
    <row r="38" spans="2:54" ht="16" customHeight="1" x14ac:dyDescent="0.35">
      <c r="B38" s="6211"/>
      <c r="C38" s="3649"/>
      <c r="D38" s="5208"/>
      <c r="E38" s="5209"/>
      <c r="F38" s="5209"/>
      <c r="G38" s="5209"/>
      <c r="H38" s="5209"/>
      <c r="I38" s="5209"/>
      <c r="J38" s="5210"/>
      <c r="K38" s="5211"/>
      <c r="L38" s="5211"/>
      <c r="M38" s="5211"/>
      <c r="N38" s="5211"/>
      <c r="O38" s="5211"/>
      <c r="P38" s="5211"/>
      <c r="Q38" s="5211"/>
      <c r="R38" s="5211"/>
      <c r="S38" s="5211"/>
      <c r="T38" s="5211"/>
      <c r="U38" s="5227"/>
      <c r="V38" s="5181"/>
      <c r="W38" s="6214"/>
      <c r="X38" s="6214"/>
      <c r="Y38" s="6214"/>
      <c r="Z38" s="6214"/>
      <c r="AA38" s="6214"/>
      <c r="AB38" s="6214"/>
      <c r="AC38" s="6214"/>
      <c r="AD38" s="5211"/>
      <c r="AE38" s="5211"/>
      <c r="AF38" s="5211"/>
      <c r="AG38" s="5211"/>
      <c r="AH38" s="5211"/>
      <c r="AI38" s="5211"/>
      <c r="AJ38" s="5211"/>
      <c r="AK38" s="5211"/>
      <c r="AL38" s="5211"/>
      <c r="AM38" s="5211"/>
      <c r="AN38" s="5145"/>
      <c r="AZ38" s="624">
        <v>590</v>
      </c>
      <c r="BA38" s="1235" t="s">
        <v>1908</v>
      </c>
      <c r="BB38" s="653">
        <f>+AC28</f>
        <v>0</v>
      </c>
    </row>
    <row r="39" spans="2:54" ht="16" customHeight="1" x14ac:dyDescent="0.35">
      <c r="B39" s="6211"/>
      <c r="C39" s="5181">
        <v>41</v>
      </c>
      <c r="D39" s="5205" t="s">
        <v>2848</v>
      </c>
      <c r="E39" s="5206"/>
      <c r="F39" s="5206"/>
      <c r="G39" s="5206"/>
      <c r="H39" s="5206"/>
      <c r="I39" s="5206"/>
      <c r="J39" s="5207"/>
      <c r="K39" s="5211"/>
      <c r="L39" s="5211"/>
      <c r="M39" s="5211"/>
      <c r="N39" s="5211"/>
      <c r="O39" s="5211"/>
      <c r="P39" s="5211"/>
      <c r="Q39" s="5211"/>
      <c r="R39" s="5211"/>
      <c r="S39" s="5211"/>
      <c r="T39" s="5211"/>
      <c r="U39" s="5227"/>
      <c r="V39" s="5181">
        <v>1341</v>
      </c>
      <c r="W39" s="6249" t="str">
        <f>+IF(AD33="Spiralift","Spiral Lift Diameter"," ")</f>
        <v>Spiral Lift Diameter</v>
      </c>
      <c r="X39" s="6249"/>
      <c r="Y39" s="6249"/>
      <c r="Z39" s="6249"/>
      <c r="AA39" s="6249"/>
      <c r="AB39" s="6249"/>
      <c r="AC39" s="6249"/>
      <c r="AD39" s="5211"/>
      <c r="AE39" s="5211"/>
      <c r="AF39" s="5211"/>
      <c r="AG39" s="5211"/>
      <c r="AH39" s="5211"/>
      <c r="AI39" s="5211"/>
      <c r="AJ39" s="5211"/>
      <c r="AK39" s="5211"/>
      <c r="AL39" s="5211"/>
      <c r="AM39" s="5211"/>
      <c r="AN39" s="6209" t="s">
        <v>66</v>
      </c>
      <c r="AZ39" s="624" t="s">
        <v>1909</v>
      </c>
      <c r="BA39" s="619" t="s">
        <v>1910</v>
      </c>
      <c r="BB39" s="635">
        <f>+AC54</f>
        <v>0</v>
      </c>
    </row>
    <row r="40" spans="2:54" ht="16" customHeight="1" thickBot="1" x14ac:dyDescent="0.4">
      <c r="B40" s="6212"/>
      <c r="C40" s="5159"/>
      <c r="D40" s="5240"/>
      <c r="E40" s="5241"/>
      <c r="F40" s="5241"/>
      <c r="G40" s="5241"/>
      <c r="H40" s="5241"/>
      <c r="I40" s="5241"/>
      <c r="J40" s="5242"/>
      <c r="K40" s="5224"/>
      <c r="L40" s="5224"/>
      <c r="M40" s="5224"/>
      <c r="N40" s="5224"/>
      <c r="O40" s="5224"/>
      <c r="P40" s="5224"/>
      <c r="Q40" s="5224"/>
      <c r="R40" s="5224"/>
      <c r="S40" s="5224"/>
      <c r="T40" s="5224"/>
      <c r="U40" s="5229"/>
      <c r="V40" s="5159"/>
      <c r="W40" s="6250"/>
      <c r="X40" s="6250"/>
      <c r="Y40" s="6250"/>
      <c r="Z40" s="6250"/>
      <c r="AA40" s="6250"/>
      <c r="AB40" s="6250"/>
      <c r="AC40" s="6250"/>
      <c r="AD40" s="5224"/>
      <c r="AE40" s="5224"/>
      <c r="AF40" s="5224"/>
      <c r="AG40" s="5224"/>
      <c r="AH40" s="5224"/>
      <c r="AI40" s="5224"/>
      <c r="AJ40" s="5224"/>
      <c r="AK40" s="5224"/>
      <c r="AL40" s="5224"/>
      <c r="AM40" s="5224"/>
      <c r="AN40" s="5163"/>
    </row>
    <row r="41" spans="2:54" ht="16" customHeight="1" thickBot="1" x14ac:dyDescent="0.45">
      <c r="B41" s="562"/>
      <c r="C41" s="442"/>
      <c r="D41" s="443"/>
      <c r="E41" s="443"/>
      <c r="F41" s="443"/>
      <c r="G41" s="443"/>
      <c r="H41" s="443"/>
      <c r="I41" s="443"/>
      <c r="J41" s="444"/>
      <c r="K41" s="445"/>
      <c r="L41" s="445"/>
      <c r="M41" s="445"/>
      <c r="N41" s="445"/>
      <c r="O41" s="445"/>
      <c r="P41" s="445"/>
      <c r="Q41" s="434"/>
      <c r="R41" s="434"/>
      <c r="S41" s="434"/>
      <c r="T41" s="434"/>
      <c r="U41" s="434"/>
      <c r="V41" s="434"/>
      <c r="W41" s="434"/>
      <c r="X41" s="434"/>
      <c r="Y41" s="434"/>
      <c r="Z41" s="434"/>
      <c r="AA41" s="434"/>
      <c r="AB41" s="434"/>
      <c r="AC41" s="434"/>
      <c r="AD41" s="434"/>
      <c r="AE41" s="434"/>
      <c r="AF41" s="434"/>
      <c r="AG41" s="434"/>
      <c r="AH41" s="434"/>
      <c r="AI41" s="434"/>
      <c r="AJ41" s="434"/>
      <c r="AK41" s="434"/>
      <c r="AL41" s="434"/>
      <c r="AM41" s="434"/>
    </row>
    <row r="42" spans="2:54" ht="16" customHeight="1" x14ac:dyDescent="0.35">
      <c r="B42" s="6210" t="s">
        <v>1795</v>
      </c>
      <c r="C42" s="5316">
        <v>1344</v>
      </c>
      <c r="D42" s="5280" t="str">
        <f>VLOOKUP(C42,DataLabels,HLOOKUP($BA$1,Type,2,FALSE))</f>
        <v>Brake Make / Model</v>
      </c>
      <c r="E42" s="5281"/>
      <c r="F42" s="5281"/>
      <c r="G42" s="5281"/>
      <c r="H42" s="5281"/>
      <c r="I42" s="5281"/>
      <c r="J42" s="5282"/>
      <c r="K42" s="5356"/>
      <c r="L42" s="5356"/>
      <c r="M42" s="5356"/>
      <c r="N42" s="5356"/>
      <c r="O42" s="5356"/>
      <c r="P42" s="5356"/>
      <c r="Q42" s="5356"/>
      <c r="R42" s="5356"/>
      <c r="S42" s="5356"/>
      <c r="T42" s="5356"/>
      <c r="U42" s="5372"/>
      <c r="V42" s="5316">
        <v>1346</v>
      </c>
      <c r="W42" s="5280" t="str">
        <f>VLOOKUP(V42,DataLabels,HLOOKUP($BA$1,Type,2,FALSE))</f>
        <v>Brake Torque</v>
      </c>
      <c r="X42" s="5281"/>
      <c r="Y42" s="5281"/>
      <c r="Z42" s="5281"/>
      <c r="AA42" s="5281"/>
      <c r="AB42" s="5281"/>
      <c r="AC42" s="5282"/>
      <c r="AD42" s="5356"/>
      <c r="AE42" s="5356"/>
      <c r="AF42" s="5356"/>
      <c r="AG42" s="5356"/>
      <c r="AH42" s="5356"/>
      <c r="AI42" s="5356"/>
      <c r="AJ42" s="5356"/>
      <c r="AK42" s="5356"/>
      <c r="AL42" s="5356"/>
      <c r="AM42" s="5356"/>
      <c r="AN42" s="6234" t="s">
        <v>1550</v>
      </c>
    </row>
    <row r="43" spans="2:54" ht="16" customHeight="1" x14ac:dyDescent="0.35">
      <c r="B43" s="6211"/>
      <c r="C43" s="5181"/>
      <c r="D43" s="5208"/>
      <c r="E43" s="5209"/>
      <c r="F43" s="5209"/>
      <c r="G43" s="5209"/>
      <c r="H43" s="5209"/>
      <c r="I43" s="5209"/>
      <c r="J43" s="5210"/>
      <c r="K43" s="5211"/>
      <c r="L43" s="5211"/>
      <c r="M43" s="5211"/>
      <c r="N43" s="5211"/>
      <c r="O43" s="5211"/>
      <c r="P43" s="5211"/>
      <c r="Q43" s="5211"/>
      <c r="R43" s="5211"/>
      <c r="S43" s="5211"/>
      <c r="T43" s="5211"/>
      <c r="U43" s="5227"/>
      <c r="V43" s="5181"/>
      <c r="W43" s="5208"/>
      <c r="X43" s="5209"/>
      <c r="Y43" s="5209"/>
      <c r="Z43" s="5209"/>
      <c r="AA43" s="5209"/>
      <c r="AB43" s="5209"/>
      <c r="AC43" s="5210"/>
      <c r="AD43" s="5211"/>
      <c r="AE43" s="5211"/>
      <c r="AF43" s="5211"/>
      <c r="AG43" s="5211"/>
      <c r="AH43" s="5211"/>
      <c r="AI43" s="5211"/>
      <c r="AJ43" s="5211"/>
      <c r="AK43" s="5211"/>
      <c r="AL43" s="5211"/>
      <c r="AM43" s="5211"/>
      <c r="AN43" s="5145"/>
    </row>
    <row r="44" spans="2:54" ht="16" customHeight="1" x14ac:dyDescent="0.35">
      <c r="B44" s="6211"/>
      <c r="C44" s="5181">
        <v>1348</v>
      </c>
      <c r="D44" s="5205" t="str">
        <f>VLOOKUP(C44,DataLabels,HLOOKUP($BA$1,Type,2,FALSE))</f>
        <v>Brake Test Weight</v>
      </c>
      <c r="E44" s="5206"/>
      <c r="F44" s="5206"/>
      <c r="G44" s="5206"/>
      <c r="H44" s="5206"/>
      <c r="I44" s="5206"/>
      <c r="J44" s="5207"/>
      <c r="K44" s="5211"/>
      <c r="L44" s="5211"/>
      <c r="M44" s="5211"/>
      <c r="N44" s="5211"/>
      <c r="O44" s="5211"/>
      <c r="P44" s="5211"/>
      <c r="Q44" s="5211"/>
      <c r="R44" s="5211"/>
      <c r="S44" s="5211"/>
      <c r="T44" s="5211"/>
      <c r="U44" s="6200" t="s">
        <v>62</v>
      </c>
      <c r="V44" s="5181">
        <v>1347</v>
      </c>
      <c r="W44" s="5205" t="str">
        <f>VLOOKUP(V44,DataLabels,HLOOKUP($BA$1,Type,2,FALSE))</f>
        <v>Brake Gap</v>
      </c>
      <c r="X44" s="5206"/>
      <c r="Y44" s="5206"/>
      <c r="Z44" s="5206"/>
      <c r="AA44" s="5206"/>
      <c r="AB44" s="5206"/>
      <c r="AC44" s="5207"/>
      <c r="AD44" s="5211"/>
      <c r="AE44" s="5211"/>
      <c r="AF44" s="5211"/>
      <c r="AG44" s="5211"/>
      <c r="AH44" s="5211"/>
      <c r="AI44" s="5211"/>
      <c r="AJ44" s="5211"/>
      <c r="AK44" s="5211"/>
      <c r="AL44" s="5211"/>
      <c r="AM44" s="5211"/>
      <c r="AN44" s="6209" t="s">
        <v>66</v>
      </c>
    </row>
    <row r="45" spans="2:54" ht="16" customHeight="1" x14ac:dyDescent="0.35">
      <c r="B45" s="6211"/>
      <c r="C45" s="5181"/>
      <c r="D45" s="5208"/>
      <c r="E45" s="5209"/>
      <c r="F45" s="5209"/>
      <c r="G45" s="5209"/>
      <c r="H45" s="5209"/>
      <c r="I45" s="5209"/>
      <c r="J45" s="5210"/>
      <c r="K45" s="5211"/>
      <c r="L45" s="5211"/>
      <c r="M45" s="5211"/>
      <c r="N45" s="5211"/>
      <c r="O45" s="5211"/>
      <c r="P45" s="5211"/>
      <c r="Q45" s="5211"/>
      <c r="R45" s="5211"/>
      <c r="S45" s="5211"/>
      <c r="T45" s="5211"/>
      <c r="U45" s="5227"/>
      <c r="V45" s="5181"/>
      <c r="W45" s="5208"/>
      <c r="X45" s="5209"/>
      <c r="Y45" s="5209"/>
      <c r="Z45" s="5209"/>
      <c r="AA45" s="5209"/>
      <c r="AB45" s="5209"/>
      <c r="AC45" s="5210"/>
      <c r="AD45" s="5211"/>
      <c r="AE45" s="5211"/>
      <c r="AF45" s="5211"/>
      <c r="AG45" s="5211"/>
      <c r="AH45" s="5211"/>
      <c r="AI45" s="5211"/>
      <c r="AJ45" s="5211"/>
      <c r="AK45" s="5211"/>
      <c r="AL45" s="5211"/>
      <c r="AM45" s="5211"/>
      <c r="AN45" s="5145"/>
    </row>
    <row r="46" spans="2:54" ht="16" customHeight="1" x14ac:dyDescent="0.35">
      <c r="B46" s="6211"/>
      <c r="C46" s="5181">
        <v>42</v>
      </c>
      <c r="D46" s="5205" t="s">
        <v>2850</v>
      </c>
      <c r="E46" s="5206"/>
      <c r="F46" s="5206"/>
      <c r="G46" s="5206"/>
      <c r="H46" s="5206"/>
      <c r="I46" s="5206"/>
      <c r="J46" s="5207"/>
      <c r="K46" s="5266"/>
      <c r="L46" s="5267"/>
      <c r="M46" s="5267"/>
      <c r="N46" s="5267"/>
      <c r="O46" s="5267"/>
      <c r="P46" s="5267"/>
      <c r="Q46" s="5267"/>
      <c r="R46" s="5267"/>
      <c r="S46" s="5267"/>
      <c r="T46" s="5267"/>
      <c r="U46" s="5267"/>
      <c r="V46" s="5267"/>
      <c r="W46" s="5267"/>
      <c r="X46" s="5267"/>
      <c r="Y46" s="5267"/>
      <c r="Z46" s="5267"/>
      <c r="AA46" s="5267"/>
      <c r="AB46" s="5267"/>
      <c r="AC46" s="5267"/>
      <c r="AD46" s="5267"/>
      <c r="AE46" s="5267"/>
      <c r="AF46" s="5267"/>
      <c r="AG46" s="5267"/>
      <c r="AH46" s="5267"/>
      <c r="AI46" s="5267"/>
      <c r="AJ46" s="5267"/>
      <c r="AK46" s="5267"/>
      <c r="AL46" s="5267"/>
      <c r="AM46" s="5285"/>
      <c r="AN46" s="6209"/>
    </row>
    <row r="47" spans="2:54" ht="16" customHeight="1" thickBot="1" x14ac:dyDescent="0.4">
      <c r="B47" s="6212"/>
      <c r="C47" s="5159"/>
      <c r="D47" s="5240"/>
      <c r="E47" s="5241"/>
      <c r="F47" s="5241"/>
      <c r="G47" s="5241"/>
      <c r="H47" s="5241"/>
      <c r="I47" s="5241"/>
      <c r="J47" s="5242"/>
      <c r="K47" s="5437"/>
      <c r="L47" s="5438"/>
      <c r="M47" s="5438"/>
      <c r="N47" s="5438"/>
      <c r="O47" s="5438"/>
      <c r="P47" s="5438"/>
      <c r="Q47" s="5438"/>
      <c r="R47" s="5438"/>
      <c r="S47" s="5438"/>
      <c r="T47" s="5438"/>
      <c r="U47" s="5438"/>
      <c r="V47" s="5438"/>
      <c r="W47" s="5438"/>
      <c r="X47" s="5438"/>
      <c r="Y47" s="5438"/>
      <c r="Z47" s="5438"/>
      <c r="AA47" s="5438"/>
      <c r="AB47" s="5438"/>
      <c r="AC47" s="5438"/>
      <c r="AD47" s="5438"/>
      <c r="AE47" s="5438"/>
      <c r="AF47" s="5438"/>
      <c r="AG47" s="5438"/>
      <c r="AH47" s="5438"/>
      <c r="AI47" s="5438"/>
      <c r="AJ47" s="5438"/>
      <c r="AK47" s="5438"/>
      <c r="AL47" s="5438"/>
      <c r="AM47" s="6238"/>
      <c r="AN47" s="5163"/>
    </row>
    <row r="48" spans="2:54" ht="16" customHeight="1" thickBot="1" x14ac:dyDescent="0.45">
      <c r="B48" s="562"/>
      <c r="C48" s="442"/>
      <c r="D48" s="443"/>
      <c r="E48" s="443"/>
      <c r="F48" s="443"/>
      <c r="G48" s="443"/>
      <c r="H48" s="443"/>
      <c r="I48" s="443"/>
      <c r="J48" s="444"/>
      <c r="K48" s="445"/>
      <c r="L48" s="445"/>
      <c r="M48" s="445"/>
      <c r="N48" s="445"/>
      <c r="O48" s="445"/>
      <c r="P48" s="445"/>
      <c r="Q48" s="434"/>
      <c r="R48" s="434"/>
      <c r="S48" s="434"/>
      <c r="T48" s="434"/>
      <c r="U48" s="434"/>
      <c r="V48" s="434"/>
      <c r="W48" s="434"/>
      <c r="X48" s="434"/>
      <c r="Y48" s="434"/>
      <c r="Z48" s="434"/>
      <c r="AA48" s="434"/>
      <c r="AB48" s="434"/>
      <c r="AC48" s="434"/>
      <c r="AD48" s="434"/>
      <c r="AE48" s="434"/>
      <c r="AF48" s="434"/>
      <c r="AG48" s="434"/>
      <c r="AH48" s="434"/>
      <c r="AI48" s="434"/>
      <c r="AJ48" s="434"/>
      <c r="AK48" s="434"/>
      <c r="AL48" s="434"/>
      <c r="AM48" s="434"/>
    </row>
    <row r="49" spans="2:40" ht="16" customHeight="1" x14ac:dyDescent="0.35">
      <c r="B49" s="6210" t="s">
        <v>2204</v>
      </c>
      <c r="C49" s="6235">
        <v>970</v>
      </c>
      <c r="D49" s="5280" t="str">
        <f>VLOOKUP(C49,DataLabels,HLOOKUP($BA$1,Type,2,FALSE))</f>
        <v>Car Safety Make &amp; Model
[2.17]</v>
      </c>
      <c r="E49" s="5281"/>
      <c r="F49" s="5281"/>
      <c r="G49" s="5281"/>
      <c r="H49" s="5281"/>
      <c r="I49" s="5281"/>
      <c r="J49" s="5282"/>
      <c r="K49" s="5356"/>
      <c r="L49" s="5356"/>
      <c r="M49" s="5356"/>
      <c r="N49" s="5356"/>
      <c r="O49" s="5356"/>
      <c r="P49" s="5356"/>
      <c r="Q49" s="5356"/>
      <c r="R49" s="5356"/>
      <c r="S49" s="5356"/>
      <c r="T49" s="5356"/>
      <c r="U49" s="5372"/>
      <c r="V49" s="6235">
        <v>990</v>
      </c>
      <c r="W49" s="5280" t="str">
        <f>VLOOKUP(V49,DataLabels,HLOOKUP($BA$1,Type,2,FALSE))</f>
        <v>Car Safety - Type
[2.17.5]</v>
      </c>
      <c r="X49" s="5281"/>
      <c r="Y49" s="5281"/>
      <c r="Z49" s="5281"/>
      <c r="AA49" s="5281"/>
      <c r="AB49" s="5281"/>
      <c r="AC49" s="5282"/>
      <c r="AD49" s="5234"/>
      <c r="AE49" s="5234"/>
      <c r="AF49" s="5234"/>
      <c r="AG49" s="5234"/>
      <c r="AH49" s="5234"/>
      <c r="AI49" s="5234"/>
      <c r="AJ49" s="5234"/>
      <c r="AK49" s="5234"/>
      <c r="AL49" s="5234"/>
      <c r="AM49" s="5234"/>
      <c r="AN49" s="6234"/>
    </row>
    <row r="50" spans="2:40" ht="16" customHeight="1" x14ac:dyDescent="0.35">
      <c r="B50" s="6211"/>
      <c r="C50" s="3649"/>
      <c r="D50" s="5208"/>
      <c r="E50" s="5209"/>
      <c r="F50" s="5209"/>
      <c r="G50" s="5209"/>
      <c r="H50" s="5209"/>
      <c r="I50" s="5209"/>
      <c r="J50" s="5210"/>
      <c r="K50" s="5211"/>
      <c r="L50" s="5211"/>
      <c r="M50" s="5211"/>
      <c r="N50" s="5211"/>
      <c r="O50" s="5211"/>
      <c r="P50" s="5211"/>
      <c r="Q50" s="5211"/>
      <c r="R50" s="5211"/>
      <c r="S50" s="5211"/>
      <c r="T50" s="5211"/>
      <c r="U50" s="5227"/>
      <c r="V50" s="3649"/>
      <c r="W50" s="5208"/>
      <c r="X50" s="5209"/>
      <c r="Y50" s="5209"/>
      <c r="Z50" s="5209"/>
      <c r="AA50" s="5209"/>
      <c r="AB50" s="5209"/>
      <c r="AC50" s="5210"/>
      <c r="AD50" s="5235"/>
      <c r="AE50" s="5235"/>
      <c r="AF50" s="5235"/>
      <c r="AG50" s="5235"/>
      <c r="AH50" s="5235"/>
      <c r="AI50" s="5235"/>
      <c r="AJ50" s="5235"/>
      <c r="AK50" s="5235"/>
      <c r="AL50" s="5235"/>
      <c r="AM50" s="5235"/>
      <c r="AN50" s="5145"/>
    </row>
    <row r="51" spans="2:40" ht="16" customHeight="1" x14ac:dyDescent="0.35">
      <c r="B51" s="6211"/>
      <c r="C51" s="5181">
        <v>1010</v>
      </c>
      <c r="D51" s="5205" t="str">
        <f>VLOOKUP(C51,DataLabels,HLOOKUP($BA$1,Type,2,FALSE))</f>
        <v>Car Safety - Activation Force
[2.17.14(d)]</v>
      </c>
      <c r="E51" s="5206"/>
      <c r="F51" s="5206"/>
      <c r="G51" s="5206"/>
      <c r="H51" s="5206"/>
      <c r="I51" s="5206"/>
      <c r="J51" s="5207"/>
      <c r="K51" s="5211"/>
      <c r="L51" s="5211"/>
      <c r="M51" s="5211"/>
      <c r="N51" s="5211"/>
      <c r="O51" s="5211"/>
      <c r="P51" s="5211"/>
      <c r="Q51" s="5211"/>
      <c r="R51" s="5211"/>
      <c r="S51" s="5211"/>
      <c r="T51" s="5211"/>
      <c r="U51" s="5227"/>
      <c r="V51" s="5181">
        <v>137</v>
      </c>
      <c r="W51" s="5205" t="s">
        <v>2853</v>
      </c>
      <c r="X51" s="5206"/>
      <c r="Y51" s="5206"/>
      <c r="Z51" s="5206"/>
      <c r="AA51" s="5206"/>
      <c r="AB51" s="5206"/>
      <c r="AC51" s="5207"/>
      <c r="AD51" s="5211"/>
      <c r="AE51" s="5211"/>
      <c r="AF51" s="5211"/>
      <c r="AG51" s="5211"/>
      <c r="AH51" s="5211"/>
      <c r="AI51" s="5211"/>
      <c r="AJ51" s="5211"/>
      <c r="AK51" s="5211"/>
      <c r="AL51" s="5211"/>
      <c r="AM51" s="5211"/>
      <c r="AN51" s="6209"/>
    </row>
    <row r="52" spans="2:40" ht="16" customHeight="1" thickBot="1" x14ac:dyDescent="0.4">
      <c r="B52" s="6212"/>
      <c r="C52" s="5159"/>
      <c r="D52" s="5240"/>
      <c r="E52" s="5241"/>
      <c r="F52" s="5241"/>
      <c r="G52" s="5241"/>
      <c r="H52" s="5241"/>
      <c r="I52" s="5241"/>
      <c r="J52" s="5242"/>
      <c r="K52" s="5224"/>
      <c r="L52" s="5224"/>
      <c r="M52" s="5224"/>
      <c r="N52" s="5224"/>
      <c r="O52" s="5224"/>
      <c r="P52" s="5224"/>
      <c r="Q52" s="5224"/>
      <c r="R52" s="5224"/>
      <c r="S52" s="5224"/>
      <c r="T52" s="5224"/>
      <c r="U52" s="5229"/>
      <c r="V52" s="5159"/>
      <c r="W52" s="5240"/>
      <c r="X52" s="5241"/>
      <c r="Y52" s="5241"/>
      <c r="Z52" s="5241"/>
      <c r="AA52" s="5241"/>
      <c r="AB52" s="5241"/>
      <c r="AC52" s="5242"/>
      <c r="AD52" s="5224"/>
      <c r="AE52" s="5224"/>
      <c r="AF52" s="5224"/>
      <c r="AG52" s="5224"/>
      <c r="AH52" s="5224"/>
      <c r="AI52" s="5224"/>
      <c r="AJ52" s="5224"/>
      <c r="AK52" s="5224"/>
      <c r="AL52" s="5224"/>
      <c r="AM52" s="5224"/>
      <c r="AN52" s="5163"/>
    </row>
    <row r="53" spans="2:40" ht="16" customHeight="1" thickBot="1" x14ac:dyDescent="0.45">
      <c r="B53" s="562"/>
      <c r="C53" s="442"/>
      <c r="D53" s="443"/>
      <c r="E53" s="443"/>
      <c r="F53" s="443"/>
      <c r="G53" s="443"/>
      <c r="H53" s="443"/>
      <c r="I53" s="443"/>
      <c r="J53" s="444"/>
      <c r="K53" s="445"/>
      <c r="L53" s="445"/>
      <c r="M53" s="445"/>
      <c r="N53" s="445"/>
      <c r="O53" s="445"/>
      <c r="P53" s="445"/>
      <c r="Q53" s="434"/>
      <c r="R53" s="434"/>
      <c r="S53" s="434"/>
      <c r="T53" s="434"/>
      <c r="U53" s="434"/>
      <c r="V53" s="434"/>
      <c r="W53" s="434"/>
      <c r="X53" s="434"/>
      <c r="Y53" s="434"/>
      <c r="Z53" s="434"/>
      <c r="AA53" s="434"/>
      <c r="AB53" s="434"/>
      <c r="AC53" s="434"/>
      <c r="AD53" s="434"/>
      <c r="AE53" s="434"/>
      <c r="AF53" s="434"/>
      <c r="AG53" s="434"/>
      <c r="AH53" s="434"/>
      <c r="AI53" s="434"/>
      <c r="AJ53" s="434"/>
      <c r="AK53" s="434"/>
      <c r="AL53" s="434"/>
      <c r="AM53" s="434"/>
    </row>
    <row r="54" spans="2:40" ht="16" customHeight="1" x14ac:dyDescent="0.35">
      <c r="B54" s="6210" t="s">
        <v>91</v>
      </c>
      <c r="C54" s="5316">
        <v>1300</v>
      </c>
      <c r="D54" s="5280" t="str">
        <f>VLOOKUP(C54,DataLabels,HLOOKUP($BA$1,Type,2,FALSE))</f>
        <v xml:space="preserve">Car rail nominal mass/m
</v>
      </c>
      <c r="E54" s="5281"/>
      <c r="F54" s="5281"/>
      <c r="G54" s="5281"/>
      <c r="H54" s="5281"/>
      <c r="I54" s="5281"/>
      <c r="J54" s="5282"/>
      <c r="K54" s="5356"/>
      <c r="L54" s="5356"/>
      <c r="M54" s="5356"/>
      <c r="N54" s="5356"/>
      <c r="O54" s="5356"/>
      <c r="P54" s="5356"/>
      <c r="Q54" s="5356"/>
      <c r="R54" s="5356"/>
      <c r="S54" s="5356"/>
      <c r="T54" s="5356"/>
      <c r="U54" s="6207" t="s">
        <v>89</v>
      </c>
      <c r="V54" s="5316">
        <v>1310</v>
      </c>
      <c r="W54" s="5280" t="str">
        <f>VLOOKUP(V54,DataLabels,HLOOKUP($BA$1,Type,2,FALSE))</f>
        <v xml:space="preserve">Max. Bracket Spacing Car
</v>
      </c>
      <c r="X54" s="5281"/>
      <c r="Y54" s="5281"/>
      <c r="Z54" s="5281"/>
      <c r="AA54" s="5281"/>
      <c r="AB54" s="5281"/>
      <c r="AC54" s="5282"/>
      <c r="AD54" s="5356"/>
      <c r="AE54" s="5356"/>
      <c r="AF54" s="5356"/>
      <c r="AG54" s="5356"/>
      <c r="AH54" s="5356"/>
      <c r="AI54" s="5356"/>
      <c r="AJ54" s="5356"/>
      <c r="AK54" s="5356"/>
      <c r="AL54" s="5356"/>
      <c r="AM54" s="5356"/>
      <c r="AN54" s="6234" t="s">
        <v>66</v>
      </c>
    </row>
    <row r="55" spans="2:40" ht="16" customHeight="1" x14ac:dyDescent="0.35">
      <c r="B55" s="6211"/>
      <c r="C55" s="5181"/>
      <c r="D55" s="5208"/>
      <c r="E55" s="5209"/>
      <c r="F55" s="5209"/>
      <c r="G55" s="5209"/>
      <c r="H55" s="5209"/>
      <c r="I55" s="5209"/>
      <c r="J55" s="5210"/>
      <c r="K55" s="5211"/>
      <c r="L55" s="5211"/>
      <c r="M55" s="5211"/>
      <c r="N55" s="5211"/>
      <c r="O55" s="5211"/>
      <c r="P55" s="5211"/>
      <c r="Q55" s="5211"/>
      <c r="R55" s="5211"/>
      <c r="S55" s="5211"/>
      <c r="T55" s="5211"/>
      <c r="U55" s="5227"/>
      <c r="V55" s="5181"/>
      <c r="W55" s="5208"/>
      <c r="X55" s="5209"/>
      <c r="Y55" s="5209"/>
      <c r="Z55" s="5209"/>
      <c r="AA55" s="5209"/>
      <c r="AB55" s="5209"/>
      <c r="AC55" s="5210"/>
      <c r="AD55" s="5211"/>
      <c r="AE55" s="5211"/>
      <c r="AF55" s="5211"/>
      <c r="AG55" s="5211"/>
      <c r="AH55" s="5211"/>
      <c r="AI55" s="5211"/>
      <c r="AJ55" s="5211"/>
      <c r="AK55" s="5211"/>
      <c r="AL55" s="5211"/>
      <c r="AM55" s="5211"/>
      <c r="AN55" s="5145"/>
    </row>
    <row r="56" spans="2:40" ht="16" customHeight="1" x14ac:dyDescent="0.35">
      <c r="B56" s="6211"/>
      <c r="C56" s="5181">
        <v>101</v>
      </c>
      <c r="D56" s="5205" t="str">
        <f>VLOOKUP(C56,DataLabels,HLOOKUP($BA$1,Type,2,FALSE))</f>
        <v>-</v>
      </c>
      <c r="E56" s="5206"/>
      <c r="F56" s="5206"/>
      <c r="G56" s="5206"/>
      <c r="H56" s="5206"/>
      <c r="I56" s="5206"/>
      <c r="J56" s="5207"/>
      <c r="K56" s="5211"/>
      <c r="L56" s="5211"/>
      <c r="M56" s="5211"/>
      <c r="N56" s="5211"/>
      <c r="O56" s="5211"/>
      <c r="P56" s="5211"/>
      <c r="Q56" s="5211"/>
      <c r="R56" s="5211"/>
      <c r="S56" s="5211"/>
      <c r="T56" s="5211"/>
      <c r="U56" s="6200"/>
      <c r="V56" s="5181">
        <v>101</v>
      </c>
      <c r="W56" s="5205" t="str">
        <f>VLOOKUP(V56,DataLabels,HLOOKUP($BA$1,Type,2,FALSE))</f>
        <v>-</v>
      </c>
      <c r="X56" s="5206"/>
      <c r="Y56" s="5206"/>
      <c r="Z56" s="5206"/>
      <c r="AA56" s="5206"/>
      <c r="AB56" s="5206"/>
      <c r="AC56" s="5207"/>
      <c r="AD56" s="5211"/>
      <c r="AE56" s="5211"/>
      <c r="AF56" s="5211"/>
      <c r="AG56" s="5211"/>
      <c r="AH56" s="5211"/>
      <c r="AI56" s="5211"/>
      <c r="AJ56" s="5211"/>
      <c r="AK56" s="5211"/>
      <c r="AL56" s="5211"/>
      <c r="AM56" s="5211"/>
      <c r="AN56" s="6209"/>
    </row>
    <row r="57" spans="2:40" ht="16" customHeight="1" thickBot="1" x14ac:dyDescent="0.4">
      <c r="B57" s="6212"/>
      <c r="C57" s="5159"/>
      <c r="D57" s="5240"/>
      <c r="E57" s="5241"/>
      <c r="F57" s="5241"/>
      <c r="G57" s="5241"/>
      <c r="H57" s="5241"/>
      <c r="I57" s="5241"/>
      <c r="J57" s="5242"/>
      <c r="K57" s="5224"/>
      <c r="L57" s="5224"/>
      <c r="M57" s="5224"/>
      <c r="N57" s="5224"/>
      <c r="O57" s="5224"/>
      <c r="P57" s="5224"/>
      <c r="Q57" s="5224"/>
      <c r="R57" s="5224"/>
      <c r="S57" s="5224"/>
      <c r="T57" s="5224"/>
      <c r="U57" s="5229"/>
      <c r="V57" s="5159"/>
      <c r="W57" s="5240"/>
      <c r="X57" s="5241"/>
      <c r="Y57" s="5241"/>
      <c r="Z57" s="5241"/>
      <c r="AA57" s="5241"/>
      <c r="AB57" s="5241"/>
      <c r="AC57" s="5242"/>
      <c r="AD57" s="5224"/>
      <c r="AE57" s="5224"/>
      <c r="AF57" s="5224"/>
      <c r="AG57" s="5224"/>
      <c r="AH57" s="5224"/>
      <c r="AI57" s="5224"/>
      <c r="AJ57" s="5224"/>
      <c r="AK57" s="5224"/>
      <c r="AL57" s="5224"/>
      <c r="AM57" s="5224"/>
      <c r="AN57" s="5163"/>
    </row>
    <row r="58" spans="2:40" ht="16" customHeight="1" thickBot="1" x14ac:dyDescent="0.45">
      <c r="B58" s="562"/>
      <c r="C58" s="442"/>
      <c r="D58" s="443"/>
      <c r="E58" s="443"/>
      <c r="F58" s="443"/>
      <c r="G58" s="443"/>
      <c r="H58" s="443"/>
      <c r="I58" s="443"/>
      <c r="J58" s="444"/>
      <c r="K58" s="445"/>
      <c r="L58" s="445"/>
      <c r="M58" s="445"/>
      <c r="N58" s="445"/>
      <c r="O58" s="445"/>
      <c r="P58" s="445"/>
      <c r="Q58" s="434"/>
      <c r="R58" s="434"/>
      <c r="S58" s="434"/>
      <c r="T58" s="434"/>
      <c r="U58" s="434"/>
      <c r="V58" s="434"/>
      <c r="W58" s="434"/>
      <c r="X58" s="434"/>
      <c r="Y58" s="434"/>
      <c r="Z58" s="434"/>
      <c r="AA58" s="434"/>
      <c r="AB58" s="434"/>
      <c r="AC58" s="434"/>
      <c r="AD58" s="434"/>
      <c r="AE58" s="434"/>
      <c r="AF58" s="434"/>
      <c r="AG58" s="434"/>
      <c r="AH58" s="434"/>
      <c r="AI58" s="434"/>
      <c r="AJ58" s="434"/>
      <c r="AK58" s="434"/>
      <c r="AL58" s="434"/>
      <c r="AM58" s="434"/>
    </row>
    <row r="59" spans="2:40" ht="16" customHeight="1" x14ac:dyDescent="0.35">
      <c r="B59" s="6210" t="s">
        <v>2828</v>
      </c>
      <c r="C59" s="5316">
        <v>1220</v>
      </c>
      <c r="D59" s="5280" t="str">
        <f>VLOOKUP(C59,DataLabels,HLOOKUP($BA$1,Type,2,FALSE))</f>
        <v>Car Buffer Type
[2.22.1/2.22.2]</v>
      </c>
      <c r="E59" s="5281"/>
      <c r="F59" s="5281"/>
      <c r="G59" s="5281"/>
      <c r="H59" s="5281"/>
      <c r="I59" s="5281"/>
      <c r="J59" s="5282"/>
      <c r="K59" s="5234"/>
      <c r="L59" s="5234"/>
      <c r="M59" s="5234"/>
      <c r="N59" s="5234"/>
      <c r="O59" s="5234"/>
      <c r="P59" s="5234"/>
      <c r="Q59" s="5234"/>
      <c r="R59" s="5234"/>
      <c r="S59" s="5234"/>
      <c r="T59" s="5234"/>
      <c r="U59" s="6207"/>
      <c r="V59" s="5316">
        <v>1240</v>
      </c>
      <c r="W59" s="5280" t="str">
        <f>VLOOKUP(V59,DataLabels,HLOOKUP($BA$1,Type,2,FALSE))</f>
        <v xml:space="preserve">Car Oil Buffer Make &amp; Model
</v>
      </c>
      <c r="X59" s="5281"/>
      <c r="Y59" s="5281"/>
      <c r="Z59" s="5281"/>
      <c r="AA59" s="5281"/>
      <c r="AB59" s="5281"/>
      <c r="AC59" s="5282"/>
      <c r="AD59" s="5356"/>
      <c r="AE59" s="5356"/>
      <c r="AF59" s="5356"/>
      <c r="AG59" s="5356"/>
      <c r="AH59" s="5356"/>
      <c r="AI59" s="5356"/>
      <c r="AJ59" s="5356"/>
      <c r="AK59" s="5356"/>
      <c r="AL59" s="5356"/>
      <c r="AM59" s="5356"/>
      <c r="AN59" s="6234"/>
    </row>
    <row r="60" spans="2:40" ht="16" customHeight="1" x14ac:dyDescent="0.35">
      <c r="B60" s="6211"/>
      <c r="C60" s="5181"/>
      <c r="D60" s="5208"/>
      <c r="E60" s="5209"/>
      <c r="F60" s="5209"/>
      <c r="G60" s="5209"/>
      <c r="H60" s="5209"/>
      <c r="I60" s="5209"/>
      <c r="J60" s="5210"/>
      <c r="K60" s="5235"/>
      <c r="L60" s="5235"/>
      <c r="M60" s="5235"/>
      <c r="N60" s="5235"/>
      <c r="O60" s="5235"/>
      <c r="P60" s="5235"/>
      <c r="Q60" s="5235"/>
      <c r="R60" s="5235"/>
      <c r="S60" s="5235"/>
      <c r="T60" s="5235"/>
      <c r="U60" s="5227"/>
      <c r="V60" s="5181"/>
      <c r="W60" s="5208"/>
      <c r="X60" s="5209"/>
      <c r="Y60" s="5209"/>
      <c r="Z60" s="5209"/>
      <c r="AA60" s="5209"/>
      <c r="AB60" s="5209"/>
      <c r="AC60" s="5210"/>
      <c r="AD60" s="5211"/>
      <c r="AE60" s="5211"/>
      <c r="AF60" s="5211"/>
      <c r="AG60" s="5211"/>
      <c r="AH60" s="5211"/>
      <c r="AI60" s="5211"/>
      <c r="AJ60" s="5211"/>
      <c r="AK60" s="5211"/>
      <c r="AL60" s="5211"/>
      <c r="AM60" s="5211"/>
      <c r="AN60" s="5145"/>
    </row>
    <row r="61" spans="2:40" ht="16" customHeight="1" x14ac:dyDescent="0.35">
      <c r="B61" s="6211"/>
      <c r="C61" s="5181">
        <v>1260</v>
      </c>
      <c r="D61" s="5205" t="str">
        <f>VLOOKUP(C61,DataLabels,HLOOKUP($BA$1,Type,2,FALSE))</f>
        <v>Car Buffer Stroke
[2.22.2(a)]</v>
      </c>
      <c r="E61" s="5206"/>
      <c r="F61" s="5206"/>
      <c r="G61" s="5206"/>
      <c r="H61" s="5206"/>
      <c r="I61" s="5206"/>
      <c r="J61" s="5207"/>
      <c r="K61" s="5211"/>
      <c r="L61" s="5211"/>
      <c r="M61" s="5211"/>
      <c r="N61" s="5211"/>
      <c r="O61" s="5211"/>
      <c r="P61" s="5211"/>
      <c r="Q61" s="5211"/>
      <c r="R61" s="5211"/>
      <c r="S61" s="5211"/>
      <c r="T61" s="5211"/>
      <c r="U61" s="6200" t="s">
        <v>66</v>
      </c>
      <c r="V61" s="5181">
        <v>1280</v>
      </c>
      <c r="W61" s="5205" t="str">
        <f>VLOOKUP(V61,DataLabels,HLOOKUP($BA$1,Type,2,FALSE))</f>
        <v>Car Buffer Total Load Rating
[2.22.2(d)]</v>
      </c>
      <c r="X61" s="5206"/>
      <c r="Y61" s="5206"/>
      <c r="Z61" s="5206"/>
      <c r="AA61" s="5206"/>
      <c r="AB61" s="5206"/>
      <c r="AC61" s="5207"/>
      <c r="AD61" s="5211"/>
      <c r="AE61" s="5211"/>
      <c r="AF61" s="5211"/>
      <c r="AG61" s="5211"/>
      <c r="AH61" s="5211"/>
      <c r="AI61" s="5211"/>
      <c r="AJ61" s="5211"/>
      <c r="AK61" s="5211"/>
      <c r="AL61" s="5211"/>
      <c r="AM61" s="5211"/>
      <c r="AN61" s="6209" t="s">
        <v>62</v>
      </c>
    </row>
    <row r="62" spans="2:40" ht="16" customHeight="1" thickBot="1" x14ac:dyDescent="0.4">
      <c r="B62" s="6212"/>
      <c r="C62" s="5159"/>
      <c r="D62" s="5240"/>
      <c r="E62" s="5241"/>
      <c r="F62" s="5241"/>
      <c r="G62" s="5241"/>
      <c r="H62" s="5241"/>
      <c r="I62" s="5241"/>
      <c r="J62" s="5242"/>
      <c r="K62" s="5224"/>
      <c r="L62" s="5224"/>
      <c r="M62" s="5224"/>
      <c r="N62" s="5224"/>
      <c r="O62" s="5224"/>
      <c r="P62" s="5224"/>
      <c r="Q62" s="5224"/>
      <c r="R62" s="5224"/>
      <c r="S62" s="5224"/>
      <c r="T62" s="5224"/>
      <c r="U62" s="5229"/>
      <c r="V62" s="5159"/>
      <c r="W62" s="5240"/>
      <c r="X62" s="5241"/>
      <c r="Y62" s="5241"/>
      <c r="Z62" s="5241"/>
      <c r="AA62" s="5241"/>
      <c r="AB62" s="5241"/>
      <c r="AC62" s="5242"/>
      <c r="AD62" s="5224"/>
      <c r="AE62" s="5224"/>
      <c r="AF62" s="5224"/>
      <c r="AG62" s="5224"/>
      <c r="AH62" s="5224"/>
      <c r="AI62" s="5224"/>
      <c r="AJ62" s="5224"/>
      <c r="AK62" s="5224"/>
      <c r="AL62" s="5224"/>
      <c r="AM62" s="5224"/>
      <c r="AN62" s="5163"/>
    </row>
    <row r="63" spans="2:40" ht="16" customHeight="1" thickBot="1" x14ac:dyDescent="0.45">
      <c r="B63" s="562"/>
      <c r="C63" s="442"/>
      <c r="D63" s="443"/>
      <c r="E63" s="443"/>
      <c r="F63" s="443"/>
      <c r="G63" s="443"/>
      <c r="H63" s="443"/>
      <c r="I63" s="443"/>
      <c r="J63" s="444"/>
      <c r="K63" s="445"/>
      <c r="L63" s="445"/>
      <c r="M63" s="445"/>
      <c r="N63" s="445"/>
      <c r="O63" s="445"/>
      <c r="P63" s="445"/>
      <c r="Q63" s="434"/>
      <c r="R63" s="434"/>
      <c r="S63" s="434"/>
      <c r="T63" s="434"/>
      <c r="U63" s="434"/>
      <c r="V63" s="434"/>
      <c r="W63" s="434"/>
      <c r="X63" s="434"/>
      <c r="Y63" s="434"/>
      <c r="Z63" s="434"/>
      <c r="AA63" s="434"/>
      <c r="AB63" s="434"/>
      <c r="AC63" s="434"/>
      <c r="AD63" s="434"/>
      <c r="AE63" s="434"/>
      <c r="AF63" s="434"/>
      <c r="AG63" s="434"/>
      <c r="AH63" s="434"/>
      <c r="AI63" s="434"/>
      <c r="AJ63" s="434"/>
      <c r="AK63" s="434"/>
      <c r="AL63" s="434"/>
      <c r="AM63" s="434"/>
    </row>
    <row r="64" spans="2:40" ht="16" customHeight="1" x14ac:dyDescent="0.35">
      <c r="B64" s="6210" t="s">
        <v>1946</v>
      </c>
      <c r="C64" s="5316">
        <v>872</v>
      </c>
      <c r="D64" s="5280" t="str">
        <f>VLOOKUP(C64,DataLabels,HLOOKUP($BA$1,Type,2,FALSE))</f>
        <v xml:space="preserve">Platform Area
</v>
      </c>
      <c r="E64" s="5281"/>
      <c r="F64" s="5281"/>
      <c r="G64" s="5281"/>
      <c r="H64" s="5281"/>
      <c r="I64" s="5281"/>
      <c r="J64" s="5282"/>
      <c r="K64" s="5356"/>
      <c r="L64" s="5356"/>
      <c r="M64" s="5356"/>
      <c r="N64" s="5356"/>
      <c r="O64" s="5356"/>
      <c r="P64" s="5356"/>
      <c r="Q64" s="5356"/>
      <c r="R64" s="5356"/>
      <c r="S64" s="5356"/>
      <c r="T64" s="5356"/>
      <c r="U64" s="6207" t="s">
        <v>2830</v>
      </c>
      <c r="V64" s="5316">
        <v>101</v>
      </c>
      <c r="W64" s="5280" t="str">
        <f>VLOOKUP(V64,DataLabels,HLOOKUP($BA$1,Type,2,FALSE))</f>
        <v>-</v>
      </c>
      <c r="X64" s="5281"/>
      <c r="Y64" s="5281"/>
      <c r="Z64" s="5281"/>
      <c r="AA64" s="5281"/>
      <c r="AB64" s="5281"/>
      <c r="AC64" s="5282"/>
      <c r="AD64" s="5356"/>
      <c r="AE64" s="5356"/>
      <c r="AF64" s="5356"/>
      <c r="AG64" s="5356"/>
      <c r="AH64" s="5356"/>
      <c r="AI64" s="5356"/>
      <c r="AJ64" s="5356"/>
      <c r="AK64" s="5356"/>
      <c r="AL64" s="5356"/>
      <c r="AM64" s="5356"/>
      <c r="AN64" s="6234"/>
    </row>
    <row r="65" spans="2:40" ht="16" customHeight="1" x14ac:dyDescent="0.35">
      <c r="B65" s="6211"/>
      <c r="C65" s="5181"/>
      <c r="D65" s="5208"/>
      <c r="E65" s="5209"/>
      <c r="F65" s="5209"/>
      <c r="G65" s="5209"/>
      <c r="H65" s="5209"/>
      <c r="I65" s="5209"/>
      <c r="J65" s="5210"/>
      <c r="K65" s="5211"/>
      <c r="L65" s="5211"/>
      <c r="M65" s="5211"/>
      <c r="N65" s="5211"/>
      <c r="O65" s="5211"/>
      <c r="P65" s="5211"/>
      <c r="Q65" s="5211"/>
      <c r="R65" s="5211"/>
      <c r="S65" s="5211"/>
      <c r="T65" s="5211"/>
      <c r="U65" s="5227"/>
      <c r="V65" s="5181"/>
      <c r="W65" s="5208"/>
      <c r="X65" s="5209"/>
      <c r="Y65" s="5209"/>
      <c r="Z65" s="5209"/>
      <c r="AA65" s="5209"/>
      <c r="AB65" s="5209"/>
      <c r="AC65" s="5210"/>
      <c r="AD65" s="5211"/>
      <c r="AE65" s="5211"/>
      <c r="AF65" s="5211"/>
      <c r="AG65" s="5211"/>
      <c r="AH65" s="5211"/>
      <c r="AI65" s="5211"/>
      <c r="AJ65" s="5211"/>
      <c r="AK65" s="5211"/>
      <c r="AL65" s="5211"/>
      <c r="AM65" s="5211"/>
      <c r="AN65" s="5145"/>
    </row>
    <row r="66" spans="2:40" ht="16" customHeight="1" x14ac:dyDescent="0.35">
      <c r="B66" s="6211"/>
      <c r="C66" s="5181">
        <v>586</v>
      </c>
      <c r="D66" s="5205" t="str">
        <f>VLOOKUP(C66,DataLabels,HLOOKUP($BA$1,Type,2,FALSE))</f>
        <v>Platform Guard (Apron) Y/N</v>
      </c>
      <c r="E66" s="5206"/>
      <c r="F66" s="5206"/>
      <c r="G66" s="5206"/>
      <c r="H66" s="5206"/>
      <c r="I66" s="5206"/>
      <c r="J66" s="5207"/>
      <c r="K66" s="6247"/>
      <c r="L66" s="6247"/>
      <c r="M66" s="6247"/>
      <c r="N66" s="6247"/>
      <c r="O66" s="6247"/>
      <c r="P66" s="6247"/>
      <c r="Q66" s="6247"/>
      <c r="R66" s="6247"/>
      <c r="S66" s="6247"/>
      <c r="T66" s="6247"/>
      <c r="U66" s="6200"/>
      <c r="V66" s="5181">
        <v>587</v>
      </c>
      <c r="W66" s="5205" t="str">
        <f>VLOOKUP(V66,DataLabels,HLOOKUP($BA$1,Type,2,FALSE))</f>
        <v>Platform Guard (Apron) Length</v>
      </c>
      <c r="X66" s="5206"/>
      <c r="Y66" s="5206"/>
      <c r="Z66" s="5206"/>
      <c r="AA66" s="5206"/>
      <c r="AB66" s="5206"/>
      <c r="AC66" s="5207"/>
      <c r="AD66" s="5211"/>
      <c r="AE66" s="5211"/>
      <c r="AF66" s="5211"/>
      <c r="AG66" s="5211"/>
      <c r="AH66" s="5211"/>
      <c r="AI66" s="5211"/>
      <c r="AJ66" s="5211"/>
      <c r="AK66" s="5211"/>
      <c r="AL66" s="5211"/>
      <c r="AM66" s="5211"/>
      <c r="AN66" s="6209" t="s">
        <v>66</v>
      </c>
    </row>
    <row r="67" spans="2:40" ht="16" customHeight="1" x14ac:dyDescent="0.35">
      <c r="B67" s="6211"/>
      <c r="C67" s="5181"/>
      <c r="D67" s="5208"/>
      <c r="E67" s="5209"/>
      <c r="F67" s="5209"/>
      <c r="G67" s="5209"/>
      <c r="H67" s="5209"/>
      <c r="I67" s="5209"/>
      <c r="J67" s="5210"/>
      <c r="K67" s="6247"/>
      <c r="L67" s="6247"/>
      <c r="M67" s="6247"/>
      <c r="N67" s="6247"/>
      <c r="O67" s="6247"/>
      <c r="P67" s="6247"/>
      <c r="Q67" s="6247"/>
      <c r="R67" s="6247"/>
      <c r="S67" s="6247"/>
      <c r="T67" s="6247"/>
      <c r="U67" s="5227"/>
      <c r="V67" s="5181"/>
      <c r="W67" s="5208"/>
      <c r="X67" s="5209"/>
      <c r="Y67" s="5209"/>
      <c r="Z67" s="5209"/>
      <c r="AA67" s="5209"/>
      <c r="AB67" s="5209"/>
      <c r="AC67" s="5210"/>
      <c r="AD67" s="5211"/>
      <c r="AE67" s="5211"/>
      <c r="AF67" s="5211"/>
      <c r="AG67" s="5211"/>
      <c r="AH67" s="5211"/>
      <c r="AI67" s="5211"/>
      <c r="AJ67" s="5211"/>
      <c r="AK67" s="5211"/>
      <c r="AL67" s="5211"/>
      <c r="AM67" s="5211"/>
      <c r="AN67" s="5145"/>
    </row>
    <row r="68" spans="2:40" ht="16" customHeight="1" x14ac:dyDescent="0.35">
      <c r="B68" s="6211"/>
      <c r="C68" s="5181">
        <v>588</v>
      </c>
      <c r="D68" s="5205" t="str">
        <f>VLOOKUP(C68,DataLabels,HLOOKUP($BA$1,Type,2,FALSE))</f>
        <v>Platform Edge Protection</v>
      </c>
      <c r="E68" s="5206"/>
      <c r="F68" s="5206"/>
      <c r="G68" s="5206"/>
      <c r="H68" s="5206"/>
      <c r="I68" s="5206"/>
      <c r="J68" s="5207"/>
      <c r="K68" s="5211"/>
      <c r="L68" s="5211"/>
      <c r="M68" s="5211"/>
      <c r="N68" s="5211"/>
      <c r="O68" s="5211"/>
      <c r="P68" s="5211"/>
      <c r="Q68" s="5211"/>
      <c r="R68" s="5211"/>
      <c r="S68" s="5211"/>
      <c r="T68" s="5211"/>
      <c r="U68" s="6200"/>
      <c r="V68" s="5181">
        <v>589</v>
      </c>
      <c r="W68" s="5205" t="str">
        <f>VLOOKUP(V68,DataLabels,HLOOKUP($BA$1,Type,2,FALSE))</f>
        <v>Sensitive Switches?
Continuously monitored?</v>
      </c>
      <c r="X68" s="5206"/>
      <c r="Y68" s="5206"/>
      <c r="Z68" s="5206"/>
      <c r="AA68" s="5206"/>
      <c r="AB68" s="5206"/>
      <c r="AC68" s="5207"/>
      <c r="AD68" s="5211"/>
      <c r="AE68" s="5211"/>
      <c r="AF68" s="5211"/>
      <c r="AG68" s="5211"/>
      <c r="AH68" s="5211"/>
      <c r="AI68" s="5211"/>
      <c r="AJ68" s="5211"/>
      <c r="AK68" s="5211"/>
      <c r="AL68" s="5211"/>
      <c r="AM68" s="5211"/>
      <c r="AN68" s="6209"/>
    </row>
    <row r="69" spans="2:40" ht="16" customHeight="1" x14ac:dyDescent="0.35">
      <c r="B69" s="6211"/>
      <c r="C69" s="5181"/>
      <c r="D69" s="5208"/>
      <c r="E69" s="5209"/>
      <c r="F69" s="5209"/>
      <c r="G69" s="5209"/>
      <c r="H69" s="5209"/>
      <c r="I69" s="5209"/>
      <c r="J69" s="5210"/>
      <c r="K69" s="5211"/>
      <c r="L69" s="5211"/>
      <c r="M69" s="5211"/>
      <c r="N69" s="5211"/>
      <c r="O69" s="5211"/>
      <c r="P69" s="5211"/>
      <c r="Q69" s="5211"/>
      <c r="R69" s="5211"/>
      <c r="S69" s="5211"/>
      <c r="T69" s="5211"/>
      <c r="U69" s="5227"/>
      <c r="V69" s="5181"/>
      <c r="W69" s="5208"/>
      <c r="X69" s="5209"/>
      <c r="Y69" s="5209"/>
      <c r="Z69" s="5209"/>
      <c r="AA69" s="5209"/>
      <c r="AB69" s="5209"/>
      <c r="AC69" s="5210"/>
      <c r="AD69" s="5211"/>
      <c r="AE69" s="5211"/>
      <c r="AF69" s="5211"/>
      <c r="AG69" s="5211"/>
      <c r="AH69" s="5211"/>
      <c r="AI69" s="5211"/>
      <c r="AJ69" s="5211"/>
      <c r="AK69" s="5211"/>
      <c r="AL69" s="5211"/>
      <c r="AM69" s="5211"/>
      <c r="AN69" s="5145"/>
    </row>
    <row r="70" spans="2:40" ht="16" customHeight="1" x14ac:dyDescent="0.35">
      <c r="B70" s="6211"/>
      <c r="C70" s="5181">
        <v>591</v>
      </c>
      <c r="D70" s="5205" t="str">
        <f>VLOOKUP(C70,DataLabels,HLOOKUP($BA$1,Type,2,FALSE))</f>
        <v>Platform Construction</v>
      </c>
      <c r="E70" s="5206"/>
      <c r="F70" s="5206"/>
      <c r="G70" s="5206"/>
      <c r="H70" s="5206"/>
      <c r="I70" s="5206"/>
      <c r="J70" s="5207"/>
      <c r="K70" s="5266"/>
      <c r="L70" s="5267"/>
      <c r="M70" s="5267"/>
      <c r="N70" s="5267"/>
      <c r="O70" s="5267"/>
      <c r="P70" s="5267"/>
      <c r="Q70" s="5267"/>
      <c r="R70" s="5267"/>
      <c r="S70" s="5267"/>
      <c r="T70" s="5267"/>
      <c r="U70" s="5267"/>
      <c r="V70" s="5267"/>
      <c r="W70" s="5267"/>
      <c r="X70" s="5267"/>
      <c r="Y70" s="5267"/>
      <c r="Z70" s="5267"/>
      <c r="AA70" s="5267"/>
      <c r="AB70" s="5267"/>
      <c r="AC70" s="5267"/>
      <c r="AD70" s="5267"/>
      <c r="AE70" s="5267"/>
      <c r="AF70" s="5267"/>
      <c r="AG70" s="5267"/>
      <c r="AH70" s="5267"/>
      <c r="AI70" s="5267"/>
      <c r="AJ70" s="5267"/>
      <c r="AK70" s="5267"/>
      <c r="AL70" s="5267"/>
      <c r="AM70" s="5285"/>
      <c r="AN70" s="6209"/>
    </row>
    <row r="71" spans="2:40" ht="16" customHeight="1" x14ac:dyDescent="0.35">
      <c r="B71" s="6211"/>
      <c r="C71" s="5181"/>
      <c r="D71" s="5208"/>
      <c r="E71" s="5209"/>
      <c r="F71" s="5209"/>
      <c r="G71" s="5209"/>
      <c r="H71" s="5209"/>
      <c r="I71" s="5209"/>
      <c r="J71" s="5210"/>
      <c r="K71" s="5268"/>
      <c r="L71" s="5269"/>
      <c r="M71" s="5269"/>
      <c r="N71" s="5269"/>
      <c r="O71" s="5269"/>
      <c r="P71" s="5269"/>
      <c r="Q71" s="5269"/>
      <c r="R71" s="5269"/>
      <c r="S71" s="5269"/>
      <c r="T71" s="5269"/>
      <c r="U71" s="5269"/>
      <c r="V71" s="5269"/>
      <c r="W71" s="5269"/>
      <c r="X71" s="5269"/>
      <c r="Y71" s="5269"/>
      <c r="Z71" s="5269"/>
      <c r="AA71" s="5269"/>
      <c r="AB71" s="5269"/>
      <c r="AC71" s="5269"/>
      <c r="AD71" s="5269"/>
      <c r="AE71" s="5269"/>
      <c r="AF71" s="5269"/>
      <c r="AG71" s="5269"/>
      <c r="AH71" s="5269"/>
      <c r="AI71" s="5269"/>
      <c r="AJ71" s="5269"/>
      <c r="AK71" s="5269"/>
      <c r="AL71" s="5269"/>
      <c r="AM71" s="5286"/>
      <c r="AN71" s="5145"/>
    </row>
    <row r="72" spans="2:40" ht="16" customHeight="1" x14ac:dyDescent="0.35">
      <c r="B72" s="6211"/>
      <c r="C72" s="5181">
        <v>177</v>
      </c>
      <c r="D72" s="5205" t="s">
        <v>2852</v>
      </c>
      <c r="E72" s="5206"/>
      <c r="F72" s="5206"/>
      <c r="G72" s="5206"/>
      <c r="H72" s="5206"/>
      <c r="I72" s="5206"/>
      <c r="J72" s="5207"/>
      <c r="K72" s="5266"/>
      <c r="L72" s="5267"/>
      <c r="M72" s="5267"/>
      <c r="N72" s="5267"/>
      <c r="O72" s="5267"/>
      <c r="P72" s="5267"/>
      <c r="Q72" s="5267"/>
      <c r="R72" s="5267"/>
      <c r="S72" s="5267"/>
      <c r="T72" s="5267"/>
      <c r="U72" s="5267"/>
      <c r="V72" s="5267"/>
      <c r="W72" s="5267"/>
      <c r="X72" s="5267"/>
      <c r="Y72" s="5267"/>
      <c r="Z72" s="5267"/>
      <c r="AA72" s="5267"/>
      <c r="AB72" s="5267"/>
      <c r="AC72" s="5267"/>
      <c r="AD72" s="5267"/>
      <c r="AE72" s="5267"/>
      <c r="AF72" s="5267"/>
      <c r="AG72" s="5267"/>
      <c r="AH72" s="5267"/>
      <c r="AI72" s="5267"/>
      <c r="AJ72" s="5267"/>
      <c r="AK72" s="5267"/>
      <c r="AL72" s="5267"/>
      <c r="AM72" s="5285"/>
      <c r="AN72" s="5540"/>
    </row>
    <row r="73" spans="2:40" ht="16" customHeight="1" thickBot="1" x14ac:dyDescent="0.4">
      <c r="B73" s="6211"/>
      <c r="C73" s="5159"/>
      <c r="D73" s="5240"/>
      <c r="E73" s="5241"/>
      <c r="F73" s="5241"/>
      <c r="G73" s="5241"/>
      <c r="H73" s="5241"/>
      <c r="I73" s="5241"/>
      <c r="J73" s="5242"/>
      <c r="K73" s="5437"/>
      <c r="L73" s="5438"/>
      <c r="M73" s="5438"/>
      <c r="N73" s="5438"/>
      <c r="O73" s="5438"/>
      <c r="P73" s="5438"/>
      <c r="Q73" s="5438"/>
      <c r="R73" s="5438"/>
      <c r="S73" s="5438"/>
      <c r="T73" s="5438"/>
      <c r="U73" s="5438"/>
      <c r="V73" s="5438"/>
      <c r="W73" s="5438"/>
      <c r="X73" s="5438"/>
      <c r="Y73" s="5438"/>
      <c r="Z73" s="5438"/>
      <c r="AA73" s="5438"/>
      <c r="AB73" s="5438"/>
      <c r="AC73" s="5438"/>
      <c r="AD73" s="5438"/>
      <c r="AE73" s="5438"/>
      <c r="AF73" s="5438"/>
      <c r="AG73" s="5438"/>
      <c r="AH73" s="5438"/>
      <c r="AI73" s="5438"/>
      <c r="AJ73" s="5438"/>
      <c r="AK73" s="5438"/>
      <c r="AL73" s="5438"/>
      <c r="AM73" s="6238"/>
      <c r="AN73" s="5162"/>
    </row>
    <row r="74" spans="2:40" ht="16" customHeight="1" x14ac:dyDescent="0.35">
      <c r="B74" s="6211"/>
      <c r="C74" s="5181">
        <v>123</v>
      </c>
      <c r="D74" s="5205" t="s">
        <v>2861</v>
      </c>
      <c r="E74" s="5206"/>
      <c r="F74" s="5206"/>
      <c r="G74" s="5206"/>
      <c r="H74" s="5206"/>
      <c r="I74" s="5206"/>
      <c r="J74" s="5207"/>
      <c r="K74" s="6225"/>
      <c r="L74" s="6226"/>
      <c r="M74" s="6226"/>
      <c r="N74" s="6226"/>
      <c r="O74" s="6226"/>
      <c r="P74" s="6226"/>
      <c r="Q74" s="6226"/>
      <c r="R74" s="6226"/>
      <c r="S74" s="6226"/>
      <c r="T74" s="6226"/>
      <c r="U74" s="6226"/>
      <c r="V74" s="6226"/>
      <c r="W74" s="6226"/>
      <c r="X74" s="6226"/>
      <c r="Y74" s="6226"/>
      <c r="Z74" s="6226"/>
      <c r="AA74" s="6226"/>
      <c r="AB74" s="6226"/>
      <c r="AC74" s="6226"/>
      <c r="AD74" s="6226"/>
      <c r="AE74" s="6226"/>
      <c r="AF74" s="6226"/>
      <c r="AG74" s="6226"/>
      <c r="AH74" s="6226"/>
      <c r="AI74" s="6226"/>
      <c r="AJ74" s="6226"/>
      <c r="AK74" s="6226"/>
      <c r="AL74" s="6226"/>
      <c r="AM74" s="6227"/>
      <c r="AN74" s="6209"/>
    </row>
    <row r="75" spans="2:40" ht="16" customHeight="1" x14ac:dyDescent="0.35">
      <c r="B75" s="6211"/>
      <c r="C75" s="6208"/>
      <c r="D75" s="5554"/>
      <c r="E75" s="5555"/>
      <c r="F75" s="5555"/>
      <c r="G75" s="5555"/>
      <c r="H75" s="5555"/>
      <c r="I75" s="5555"/>
      <c r="J75" s="5556"/>
      <c r="K75" s="6228"/>
      <c r="L75" s="6229"/>
      <c r="M75" s="6229"/>
      <c r="N75" s="6229"/>
      <c r="O75" s="6229"/>
      <c r="P75" s="6229"/>
      <c r="Q75" s="6229"/>
      <c r="R75" s="6229"/>
      <c r="S75" s="6229"/>
      <c r="T75" s="6229"/>
      <c r="U75" s="6229"/>
      <c r="V75" s="6229"/>
      <c r="W75" s="6229"/>
      <c r="X75" s="6229"/>
      <c r="Y75" s="6229"/>
      <c r="Z75" s="6229"/>
      <c r="AA75" s="6229"/>
      <c r="AB75" s="6229"/>
      <c r="AC75" s="6229"/>
      <c r="AD75" s="6229"/>
      <c r="AE75" s="6229"/>
      <c r="AF75" s="6229"/>
      <c r="AG75" s="6229"/>
      <c r="AH75" s="6229"/>
      <c r="AI75" s="6229"/>
      <c r="AJ75" s="6229"/>
      <c r="AK75" s="6229"/>
      <c r="AL75" s="6229"/>
      <c r="AM75" s="6230"/>
      <c r="AN75" s="6220"/>
    </row>
    <row r="76" spans="2:40" ht="16" customHeight="1" x14ac:dyDescent="0.35">
      <c r="B76" s="6211"/>
      <c r="C76" s="6208"/>
      <c r="D76" s="5554"/>
      <c r="E76" s="5555"/>
      <c r="F76" s="5555"/>
      <c r="G76" s="5555"/>
      <c r="H76" s="5555"/>
      <c r="I76" s="5555"/>
      <c r="J76" s="5556"/>
      <c r="K76" s="6228"/>
      <c r="L76" s="6229"/>
      <c r="M76" s="6229"/>
      <c r="N76" s="6229"/>
      <c r="O76" s="6229"/>
      <c r="P76" s="6229"/>
      <c r="Q76" s="6229"/>
      <c r="R76" s="6229"/>
      <c r="S76" s="6229"/>
      <c r="T76" s="6229"/>
      <c r="U76" s="6229"/>
      <c r="V76" s="6229"/>
      <c r="W76" s="6229"/>
      <c r="X76" s="6229"/>
      <c r="Y76" s="6229"/>
      <c r="Z76" s="6229"/>
      <c r="AA76" s="6229"/>
      <c r="AB76" s="6229"/>
      <c r="AC76" s="6229"/>
      <c r="AD76" s="6229"/>
      <c r="AE76" s="6229"/>
      <c r="AF76" s="6229"/>
      <c r="AG76" s="6229"/>
      <c r="AH76" s="6229"/>
      <c r="AI76" s="6229"/>
      <c r="AJ76" s="6229"/>
      <c r="AK76" s="6229"/>
      <c r="AL76" s="6229"/>
      <c r="AM76" s="6230"/>
      <c r="AN76" s="6220"/>
    </row>
    <row r="77" spans="2:40" ht="16" customHeight="1" x14ac:dyDescent="0.35">
      <c r="B77" s="6211"/>
      <c r="C77" s="6208"/>
      <c r="D77" s="5554"/>
      <c r="E77" s="5555"/>
      <c r="F77" s="5555"/>
      <c r="G77" s="5555"/>
      <c r="H77" s="5555"/>
      <c r="I77" s="5555"/>
      <c r="J77" s="5556"/>
      <c r="K77" s="6228"/>
      <c r="L77" s="6229"/>
      <c r="M77" s="6229"/>
      <c r="N77" s="6229"/>
      <c r="O77" s="6229"/>
      <c r="P77" s="6229"/>
      <c r="Q77" s="6229"/>
      <c r="R77" s="6229"/>
      <c r="S77" s="6229"/>
      <c r="T77" s="6229"/>
      <c r="U77" s="6229"/>
      <c r="V77" s="6229"/>
      <c r="W77" s="6229"/>
      <c r="X77" s="6229"/>
      <c r="Y77" s="6229"/>
      <c r="Z77" s="6229"/>
      <c r="AA77" s="6229"/>
      <c r="AB77" s="6229"/>
      <c r="AC77" s="6229"/>
      <c r="AD77" s="6229"/>
      <c r="AE77" s="6229"/>
      <c r="AF77" s="6229"/>
      <c r="AG77" s="6229"/>
      <c r="AH77" s="6229"/>
      <c r="AI77" s="6229"/>
      <c r="AJ77" s="6229"/>
      <c r="AK77" s="6229"/>
      <c r="AL77" s="6229"/>
      <c r="AM77" s="6230"/>
      <c r="AN77" s="6220"/>
    </row>
    <row r="78" spans="2:40" ht="16" customHeight="1" x14ac:dyDescent="0.35">
      <c r="B78" s="6211"/>
      <c r="C78" s="6208"/>
      <c r="D78" s="5554"/>
      <c r="E78" s="5555"/>
      <c r="F78" s="5555"/>
      <c r="G78" s="5555"/>
      <c r="H78" s="5555"/>
      <c r="I78" s="5555"/>
      <c r="J78" s="5556"/>
      <c r="K78" s="6228"/>
      <c r="L78" s="6229"/>
      <c r="M78" s="6229"/>
      <c r="N78" s="6229"/>
      <c r="O78" s="6229"/>
      <c r="P78" s="6229"/>
      <c r="Q78" s="6229"/>
      <c r="R78" s="6229"/>
      <c r="S78" s="6229"/>
      <c r="T78" s="6229"/>
      <c r="U78" s="6229"/>
      <c r="V78" s="6229"/>
      <c r="W78" s="6229"/>
      <c r="X78" s="6229"/>
      <c r="Y78" s="6229"/>
      <c r="Z78" s="6229"/>
      <c r="AA78" s="6229"/>
      <c r="AB78" s="6229"/>
      <c r="AC78" s="6229"/>
      <c r="AD78" s="6229"/>
      <c r="AE78" s="6229"/>
      <c r="AF78" s="6229"/>
      <c r="AG78" s="6229"/>
      <c r="AH78" s="6229"/>
      <c r="AI78" s="6229"/>
      <c r="AJ78" s="6229"/>
      <c r="AK78" s="6229"/>
      <c r="AL78" s="6229"/>
      <c r="AM78" s="6230"/>
      <c r="AN78" s="6220"/>
    </row>
    <row r="79" spans="2:40" ht="16" customHeight="1" thickBot="1" x14ac:dyDescent="0.4">
      <c r="B79" s="6212"/>
      <c r="C79" s="5159"/>
      <c r="D79" s="5240"/>
      <c r="E79" s="5241"/>
      <c r="F79" s="5241"/>
      <c r="G79" s="5241"/>
      <c r="H79" s="5241"/>
      <c r="I79" s="5241"/>
      <c r="J79" s="5242"/>
      <c r="K79" s="6231"/>
      <c r="L79" s="6232"/>
      <c r="M79" s="6232"/>
      <c r="N79" s="6232"/>
      <c r="O79" s="6232"/>
      <c r="P79" s="6232"/>
      <c r="Q79" s="6232"/>
      <c r="R79" s="6232"/>
      <c r="S79" s="6232"/>
      <c r="T79" s="6232"/>
      <c r="U79" s="6232"/>
      <c r="V79" s="6232"/>
      <c r="W79" s="6232"/>
      <c r="X79" s="6232"/>
      <c r="Y79" s="6232"/>
      <c r="Z79" s="6232"/>
      <c r="AA79" s="6232"/>
      <c r="AB79" s="6232"/>
      <c r="AC79" s="6232"/>
      <c r="AD79" s="6232"/>
      <c r="AE79" s="6232"/>
      <c r="AF79" s="6232"/>
      <c r="AG79" s="6232"/>
      <c r="AH79" s="6232"/>
      <c r="AI79" s="6232"/>
      <c r="AJ79" s="6232"/>
      <c r="AK79" s="6232"/>
      <c r="AL79" s="6232"/>
      <c r="AM79" s="6233"/>
      <c r="AN79" s="5163"/>
    </row>
    <row r="80" spans="2:40" ht="16" customHeight="1" thickBot="1" x14ac:dyDescent="0.45">
      <c r="B80" s="562"/>
      <c r="C80" s="442"/>
      <c r="D80" s="443"/>
      <c r="E80" s="443"/>
      <c r="F80" s="443"/>
      <c r="G80" s="443"/>
      <c r="H80" s="443"/>
      <c r="I80" s="443"/>
      <c r="J80" s="444"/>
      <c r="K80" s="445"/>
      <c r="L80" s="445"/>
      <c r="M80" s="445"/>
      <c r="N80" s="445"/>
      <c r="O80" s="445"/>
      <c r="P80" s="445"/>
      <c r="Q80" s="434"/>
      <c r="R80" s="434"/>
      <c r="S80" s="434"/>
      <c r="T80" s="434"/>
      <c r="U80" s="434"/>
      <c r="V80" s="434"/>
      <c r="W80" s="434"/>
      <c r="X80" s="434"/>
      <c r="Y80" s="434"/>
      <c r="Z80" s="434"/>
      <c r="AA80" s="434"/>
      <c r="AB80" s="434"/>
      <c r="AC80" s="434"/>
      <c r="AD80" s="434"/>
      <c r="AE80" s="434"/>
      <c r="AF80" s="434"/>
      <c r="AG80" s="434"/>
      <c r="AH80" s="434"/>
      <c r="AI80" s="434"/>
      <c r="AJ80" s="434"/>
      <c r="AK80" s="434"/>
      <c r="AL80" s="434"/>
      <c r="AM80" s="434"/>
    </row>
    <row r="81" spans="2:40" ht="16" customHeight="1" x14ac:dyDescent="0.35">
      <c r="B81" s="6210" t="s">
        <v>2846</v>
      </c>
      <c r="C81" s="5316">
        <v>67</v>
      </c>
      <c r="D81" s="5280" t="s">
        <v>2836</v>
      </c>
      <c r="E81" s="5281"/>
      <c r="F81" s="5281"/>
      <c r="G81" s="5281"/>
      <c r="H81" s="5281"/>
      <c r="I81" s="5281"/>
      <c r="J81" s="5282"/>
      <c r="K81" s="5356"/>
      <c r="L81" s="5356"/>
      <c r="M81" s="5356"/>
      <c r="N81" s="5356"/>
      <c r="O81" s="5356"/>
      <c r="P81" s="5356"/>
      <c r="Q81" s="5356"/>
      <c r="R81" s="5356"/>
      <c r="S81" s="5356"/>
      <c r="T81" s="5356"/>
      <c r="U81" s="6207"/>
      <c r="V81" s="5316">
        <v>67.099999999999994</v>
      </c>
      <c r="W81" s="5280" t="s">
        <v>2837</v>
      </c>
      <c r="X81" s="5281"/>
      <c r="Y81" s="5281"/>
      <c r="Z81" s="5281"/>
      <c r="AA81" s="5281"/>
      <c r="AB81" s="5281"/>
      <c r="AC81" s="5282"/>
      <c r="AD81" s="5356"/>
      <c r="AE81" s="5356"/>
      <c r="AF81" s="5356"/>
      <c r="AG81" s="5356"/>
      <c r="AH81" s="5356"/>
      <c r="AI81" s="5356"/>
      <c r="AJ81" s="5356"/>
      <c r="AK81" s="5356"/>
      <c r="AL81" s="5356"/>
      <c r="AM81" s="5356"/>
      <c r="AN81" s="6234"/>
    </row>
    <row r="82" spans="2:40" ht="16" customHeight="1" x14ac:dyDescent="0.35">
      <c r="B82" s="6211"/>
      <c r="C82" s="5181"/>
      <c r="D82" s="5208"/>
      <c r="E82" s="5209"/>
      <c r="F82" s="5209"/>
      <c r="G82" s="5209"/>
      <c r="H82" s="5209"/>
      <c r="I82" s="5209"/>
      <c r="J82" s="5210"/>
      <c r="K82" s="5211"/>
      <c r="L82" s="5211"/>
      <c r="M82" s="5211"/>
      <c r="N82" s="5211"/>
      <c r="O82" s="5211"/>
      <c r="P82" s="5211"/>
      <c r="Q82" s="5211"/>
      <c r="R82" s="5211"/>
      <c r="S82" s="5211"/>
      <c r="T82" s="5211"/>
      <c r="U82" s="5227"/>
      <c r="V82" s="5181"/>
      <c r="W82" s="5208"/>
      <c r="X82" s="5209"/>
      <c r="Y82" s="5209"/>
      <c r="Z82" s="5209"/>
      <c r="AA82" s="5209"/>
      <c r="AB82" s="5209"/>
      <c r="AC82" s="5210"/>
      <c r="AD82" s="5211"/>
      <c r="AE82" s="5211"/>
      <c r="AF82" s="5211"/>
      <c r="AG82" s="5211"/>
      <c r="AH82" s="5211"/>
      <c r="AI82" s="5211"/>
      <c r="AJ82" s="5211"/>
      <c r="AK82" s="5211"/>
      <c r="AL82" s="5211"/>
      <c r="AM82" s="5211"/>
      <c r="AN82" s="5145"/>
    </row>
    <row r="83" spans="2:40" ht="16" customHeight="1" x14ac:dyDescent="0.35">
      <c r="B83" s="6211"/>
      <c r="C83" s="5181">
        <v>588</v>
      </c>
      <c r="D83" s="5205" t="str">
        <f>VLOOKUP(C83,DataLabels,HLOOKUP($BA$1,Type,2,FALSE))</f>
        <v>Platform Edge Protection</v>
      </c>
      <c r="E83" s="5206"/>
      <c r="F83" s="5206"/>
      <c r="G83" s="5206"/>
      <c r="H83" s="5206"/>
      <c r="I83" s="5206"/>
      <c r="J83" s="5207"/>
      <c r="K83" s="5211"/>
      <c r="L83" s="5211"/>
      <c r="M83" s="5211"/>
      <c r="N83" s="5211"/>
      <c r="O83" s="5211"/>
      <c r="P83" s="5211"/>
      <c r="Q83" s="5211"/>
      <c r="R83" s="5211"/>
      <c r="S83" s="5211"/>
      <c r="T83" s="5211"/>
      <c r="U83" s="6200"/>
      <c r="V83" s="5181">
        <v>67.2</v>
      </c>
      <c r="W83" s="5205" t="s">
        <v>2838</v>
      </c>
      <c r="X83" s="5206"/>
      <c r="Y83" s="5206"/>
      <c r="Z83" s="5206"/>
      <c r="AA83" s="5206"/>
      <c r="AB83" s="5206"/>
      <c r="AC83" s="5207"/>
      <c r="AD83" s="5211"/>
      <c r="AE83" s="5211"/>
      <c r="AF83" s="5211"/>
      <c r="AG83" s="5211"/>
      <c r="AH83" s="5211"/>
      <c r="AI83" s="5211"/>
      <c r="AJ83" s="5211"/>
      <c r="AK83" s="5211"/>
      <c r="AL83" s="5211"/>
      <c r="AM83" s="5211"/>
      <c r="AN83" s="6209"/>
    </row>
    <row r="84" spans="2:40" ht="16" customHeight="1" x14ac:dyDescent="0.35">
      <c r="B84" s="6211"/>
      <c r="C84" s="5181"/>
      <c r="D84" s="5208"/>
      <c r="E84" s="5209"/>
      <c r="F84" s="5209"/>
      <c r="G84" s="5209"/>
      <c r="H84" s="5209"/>
      <c r="I84" s="5209"/>
      <c r="J84" s="5210"/>
      <c r="K84" s="5211"/>
      <c r="L84" s="5211"/>
      <c r="M84" s="5211"/>
      <c r="N84" s="5211"/>
      <c r="O84" s="5211"/>
      <c r="P84" s="5211"/>
      <c r="Q84" s="5211"/>
      <c r="R84" s="5211"/>
      <c r="S84" s="5211"/>
      <c r="T84" s="5211"/>
      <c r="U84" s="5227"/>
      <c r="V84" s="5181"/>
      <c r="W84" s="5208"/>
      <c r="X84" s="5209"/>
      <c r="Y84" s="5209"/>
      <c r="Z84" s="5209"/>
      <c r="AA84" s="5209"/>
      <c r="AB84" s="5209"/>
      <c r="AC84" s="5210"/>
      <c r="AD84" s="5211"/>
      <c r="AE84" s="5211"/>
      <c r="AF84" s="5211"/>
      <c r="AG84" s="5211"/>
      <c r="AH84" s="5211"/>
      <c r="AI84" s="5211"/>
      <c r="AJ84" s="5211"/>
      <c r="AK84" s="5211"/>
      <c r="AL84" s="5211"/>
      <c r="AM84" s="5211"/>
      <c r="AN84" s="5145"/>
    </row>
    <row r="85" spans="2:40" ht="16" customHeight="1" x14ac:dyDescent="0.35">
      <c r="B85" s="6211"/>
      <c r="C85" s="5181">
        <v>68</v>
      </c>
      <c r="D85" s="5205" t="s">
        <v>2839</v>
      </c>
      <c r="E85" s="5206"/>
      <c r="F85" s="5206"/>
      <c r="G85" s="5206"/>
      <c r="H85" s="5206"/>
      <c r="I85" s="5206"/>
      <c r="J85" s="5207"/>
      <c r="K85" s="5211"/>
      <c r="L85" s="5211"/>
      <c r="M85" s="5211"/>
      <c r="N85" s="5211"/>
      <c r="O85" s="5211"/>
      <c r="P85" s="5211"/>
      <c r="Q85" s="5211"/>
      <c r="R85" s="5211"/>
      <c r="S85" s="5211"/>
      <c r="T85" s="5211"/>
      <c r="U85" s="6200" t="s">
        <v>66</v>
      </c>
      <c r="V85" s="5181">
        <v>69</v>
      </c>
      <c r="W85" s="5205" t="s">
        <v>2840</v>
      </c>
      <c r="X85" s="5206"/>
      <c r="Y85" s="5206"/>
      <c r="Z85" s="5206"/>
      <c r="AA85" s="5206"/>
      <c r="AB85" s="5206"/>
      <c r="AC85" s="5207"/>
      <c r="AD85" s="5211"/>
      <c r="AE85" s="5211"/>
      <c r="AF85" s="5211"/>
      <c r="AG85" s="5211"/>
      <c r="AH85" s="5211"/>
      <c r="AI85" s="5211"/>
      <c r="AJ85" s="5211"/>
      <c r="AK85" s="5211"/>
      <c r="AL85" s="5211"/>
      <c r="AM85" s="5211"/>
      <c r="AN85" s="6209"/>
    </row>
    <row r="86" spans="2:40" ht="16" customHeight="1" x14ac:dyDescent="0.35">
      <c r="B86" s="6211"/>
      <c r="C86" s="5181"/>
      <c r="D86" s="5208"/>
      <c r="E86" s="5209"/>
      <c r="F86" s="5209"/>
      <c r="G86" s="5209"/>
      <c r="H86" s="5209"/>
      <c r="I86" s="5209"/>
      <c r="J86" s="5210"/>
      <c r="K86" s="5211"/>
      <c r="L86" s="5211"/>
      <c r="M86" s="5211"/>
      <c r="N86" s="5211"/>
      <c r="O86" s="5211"/>
      <c r="P86" s="5211"/>
      <c r="Q86" s="5211"/>
      <c r="R86" s="5211"/>
      <c r="S86" s="5211"/>
      <c r="T86" s="5211"/>
      <c r="U86" s="5227"/>
      <c r="V86" s="5181"/>
      <c r="W86" s="5208"/>
      <c r="X86" s="5209"/>
      <c r="Y86" s="5209"/>
      <c r="Z86" s="5209"/>
      <c r="AA86" s="5209"/>
      <c r="AB86" s="5209"/>
      <c r="AC86" s="5210"/>
      <c r="AD86" s="5211"/>
      <c r="AE86" s="5211"/>
      <c r="AF86" s="5211"/>
      <c r="AG86" s="5211"/>
      <c r="AH86" s="5211"/>
      <c r="AI86" s="5211"/>
      <c r="AJ86" s="5211"/>
      <c r="AK86" s="5211"/>
      <c r="AL86" s="5211"/>
      <c r="AM86" s="5211"/>
      <c r="AN86" s="5145"/>
    </row>
    <row r="87" spans="2:40" ht="16" customHeight="1" x14ac:dyDescent="0.35">
      <c r="B87" s="6211"/>
      <c r="C87" s="5181">
        <v>70</v>
      </c>
      <c r="D87" s="5205" t="s">
        <v>2841</v>
      </c>
      <c r="E87" s="5206"/>
      <c r="F87" s="5206"/>
      <c r="G87" s="5206"/>
      <c r="H87" s="5206"/>
      <c r="I87" s="5206"/>
      <c r="J87" s="5207"/>
      <c r="K87" s="6247"/>
      <c r="L87" s="6247"/>
      <c r="M87" s="6247"/>
      <c r="N87" s="6247"/>
      <c r="O87" s="6247"/>
      <c r="P87" s="6247"/>
      <c r="Q87" s="6247"/>
      <c r="R87" s="6247"/>
      <c r="S87" s="6247"/>
      <c r="T87" s="6247"/>
      <c r="U87" s="6200"/>
      <c r="V87" s="5181">
        <v>72</v>
      </c>
      <c r="W87" s="5205" t="s">
        <v>2842</v>
      </c>
      <c r="X87" s="5206"/>
      <c r="Y87" s="5206"/>
      <c r="Z87" s="5206"/>
      <c r="AA87" s="5206"/>
      <c r="AB87" s="5206"/>
      <c r="AC87" s="5207"/>
      <c r="AD87" s="5211"/>
      <c r="AE87" s="5211"/>
      <c r="AF87" s="5211"/>
      <c r="AG87" s="5211"/>
      <c r="AH87" s="5211"/>
      <c r="AI87" s="5211"/>
      <c r="AJ87" s="5211"/>
      <c r="AK87" s="5211"/>
      <c r="AL87" s="5211"/>
      <c r="AM87" s="5211"/>
      <c r="AN87" s="6209" t="s">
        <v>66</v>
      </c>
    </row>
    <row r="88" spans="2:40" ht="16" customHeight="1" x14ac:dyDescent="0.35">
      <c r="B88" s="6211"/>
      <c r="C88" s="5181"/>
      <c r="D88" s="5208"/>
      <c r="E88" s="5209"/>
      <c r="F88" s="5209"/>
      <c r="G88" s="5209"/>
      <c r="H88" s="5209"/>
      <c r="I88" s="5209"/>
      <c r="J88" s="5210"/>
      <c r="K88" s="6247"/>
      <c r="L88" s="6247"/>
      <c r="M88" s="6247"/>
      <c r="N88" s="6247"/>
      <c r="O88" s="6247"/>
      <c r="P88" s="6247"/>
      <c r="Q88" s="6247"/>
      <c r="R88" s="6247"/>
      <c r="S88" s="6247"/>
      <c r="T88" s="6247"/>
      <c r="U88" s="5227"/>
      <c r="V88" s="5181"/>
      <c r="W88" s="5208"/>
      <c r="X88" s="5209"/>
      <c r="Y88" s="5209"/>
      <c r="Z88" s="5209"/>
      <c r="AA88" s="5209"/>
      <c r="AB88" s="5209"/>
      <c r="AC88" s="5210"/>
      <c r="AD88" s="5211"/>
      <c r="AE88" s="5211"/>
      <c r="AF88" s="5211"/>
      <c r="AG88" s="5211"/>
      <c r="AH88" s="5211"/>
      <c r="AI88" s="5211"/>
      <c r="AJ88" s="5211"/>
      <c r="AK88" s="5211"/>
      <c r="AL88" s="5211"/>
      <c r="AM88" s="5211"/>
      <c r="AN88" s="5145"/>
    </row>
    <row r="89" spans="2:40" ht="16" customHeight="1" x14ac:dyDescent="0.35">
      <c r="B89" s="6211"/>
      <c r="C89" s="5181">
        <v>73</v>
      </c>
      <c r="D89" s="5205" t="s">
        <v>2844</v>
      </c>
      <c r="E89" s="5206"/>
      <c r="F89" s="5206"/>
      <c r="G89" s="5206"/>
      <c r="H89" s="5206"/>
      <c r="I89" s="5206"/>
      <c r="J89" s="5207"/>
      <c r="K89" s="5211"/>
      <c r="L89" s="5211"/>
      <c r="M89" s="5211"/>
      <c r="N89" s="5211"/>
      <c r="O89" s="5211"/>
      <c r="P89" s="5211"/>
      <c r="Q89" s="5211"/>
      <c r="R89" s="5211"/>
      <c r="S89" s="5211"/>
      <c r="T89" s="5211"/>
      <c r="U89" s="6200" t="s">
        <v>66</v>
      </c>
      <c r="V89" s="5181">
        <v>72.099999999999994</v>
      </c>
      <c r="W89" s="5205" t="s">
        <v>2843</v>
      </c>
      <c r="X89" s="5206"/>
      <c r="Y89" s="5206"/>
      <c r="Z89" s="5206"/>
      <c r="AA89" s="5206"/>
      <c r="AB89" s="5206"/>
      <c r="AC89" s="5207"/>
      <c r="AD89" s="5211"/>
      <c r="AE89" s="5211"/>
      <c r="AF89" s="5211"/>
      <c r="AG89" s="5211"/>
      <c r="AH89" s="5211"/>
      <c r="AI89" s="5211"/>
      <c r="AJ89" s="5211"/>
      <c r="AK89" s="5211"/>
      <c r="AL89" s="5211"/>
      <c r="AM89" s="5211"/>
      <c r="AN89" s="6209"/>
    </row>
    <row r="90" spans="2:40" ht="16" customHeight="1" x14ac:dyDescent="0.35">
      <c r="B90" s="6211"/>
      <c r="C90" s="5181"/>
      <c r="D90" s="5208"/>
      <c r="E90" s="5209"/>
      <c r="F90" s="5209"/>
      <c r="G90" s="5209"/>
      <c r="H90" s="5209"/>
      <c r="I90" s="5209"/>
      <c r="J90" s="5210"/>
      <c r="K90" s="5211"/>
      <c r="L90" s="5211"/>
      <c r="M90" s="5211"/>
      <c r="N90" s="5211"/>
      <c r="O90" s="5211"/>
      <c r="P90" s="5211"/>
      <c r="Q90" s="5211"/>
      <c r="R90" s="5211"/>
      <c r="S90" s="5211"/>
      <c r="T90" s="5211"/>
      <c r="U90" s="5227"/>
      <c r="V90" s="5181"/>
      <c r="W90" s="5208"/>
      <c r="X90" s="5209"/>
      <c r="Y90" s="5209"/>
      <c r="Z90" s="5209"/>
      <c r="AA90" s="5209"/>
      <c r="AB90" s="5209"/>
      <c r="AC90" s="5210"/>
      <c r="AD90" s="5211"/>
      <c r="AE90" s="5211"/>
      <c r="AF90" s="5211"/>
      <c r="AG90" s="5211"/>
      <c r="AH90" s="5211"/>
      <c r="AI90" s="5211"/>
      <c r="AJ90" s="5211"/>
      <c r="AK90" s="5211"/>
      <c r="AL90" s="5211"/>
      <c r="AM90" s="5211"/>
      <c r="AN90" s="5145"/>
    </row>
    <row r="91" spans="2:40" ht="16" customHeight="1" x14ac:dyDescent="0.35">
      <c r="B91" s="6211"/>
      <c r="C91" s="5181">
        <v>73</v>
      </c>
      <c r="D91" s="5205" t="s">
        <v>2862</v>
      </c>
      <c r="E91" s="5206"/>
      <c r="F91" s="5206"/>
      <c r="G91" s="5206"/>
      <c r="H91" s="5206"/>
      <c r="I91" s="5206"/>
      <c r="J91" s="5207"/>
      <c r="K91" s="5211"/>
      <c r="L91" s="5211"/>
      <c r="M91" s="5211"/>
      <c r="N91" s="5211"/>
      <c r="O91" s="5211"/>
      <c r="P91" s="5211"/>
      <c r="Q91" s="5211"/>
      <c r="R91" s="5211"/>
      <c r="S91" s="5211"/>
      <c r="T91" s="5211"/>
      <c r="U91" s="6200" t="s">
        <v>66</v>
      </c>
      <c r="V91" s="5181">
        <v>101</v>
      </c>
      <c r="W91" s="5554" t="str">
        <f>VLOOKUP(V91,DataLabels,HLOOKUP($BA$1,Type,2,FALSE))</f>
        <v>-</v>
      </c>
      <c r="X91" s="5555"/>
      <c r="Y91" s="5555"/>
      <c r="Z91" s="5555"/>
      <c r="AA91" s="5555"/>
      <c r="AB91" s="5555"/>
      <c r="AC91" s="5556"/>
      <c r="AD91" s="5211"/>
      <c r="AE91" s="5211"/>
      <c r="AF91" s="5211"/>
      <c r="AG91" s="5211"/>
      <c r="AH91" s="5211"/>
      <c r="AI91" s="5211"/>
      <c r="AJ91" s="5211"/>
      <c r="AK91" s="5211"/>
      <c r="AL91" s="5211"/>
      <c r="AM91" s="5211"/>
      <c r="AN91" s="6209"/>
    </row>
    <row r="92" spans="2:40" ht="16" customHeight="1" thickBot="1" x14ac:dyDescent="0.4">
      <c r="B92" s="6212"/>
      <c r="C92" s="5159"/>
      <c r="D92" s="5240"/>
      <c r="E92" s="5241"/>
      <c r="F92" s="5241"/>
      <c r="G92" s="5241"/>
      <c r="H92" s="5241"/>
      <c r="I92" s="5241"/>
      <c r="J92" s="5242"/>
      <c r="K92" s="5224"/>
      <c r="L92" s="5224"/>
      <c r="M92" s="5224"/>
      <c r="N92" s="5224"/>
      <c r="O92" s="5224"/>
      <c r="P92" s="5224"/>
      <c r="Q92" s="5224"/>
      <c r="R92" s="5224"/>
      <c r="S92" s="5224"/>
      <c r="T92" s="5224"/>
      <c r="U92" s="5229"/>
      <c r="V92" s="5159"/>
      <c r="W92" s="5240"/>
      <c r="X92" s="5241"/>
      <c r="Y92" s="5241"/>
      <c r="Z92" s="5241"/>
      <c r="AA92" s="5241"/>
      <c r="AB92" s="5241"/>
      <c r="AC92" s="5242"/>
      <c r="AD92" s="5224"/>
      <c r="AE92" s="5224"/>
      <c r="AF92" s="5224"/>
      <c r="AG92" s="5224"/>
      <c r="AH92" s="5224"/>
      <c r="AI92" s="5224"/>
      <c r="AJ92" s="5224"/>
      <c r="AK92" s="5224"/>
      <c r="AL92" s="5224"/>
      <c r="AM92" s="5224"/>
      <c r="AN92" s="5163"/>
    </row>
    <row r="93" spans="2:40" ht="16" customHeight="1" thickBot="1" x14ac:dyDescent="0.45">
      <c r="B93" s="562"/>
      <c r="C93" s="442"/>
      <c r="D93" s="443"/>
      <c r="E93" s="443"/>
      <c r="F93" s="443"/>
      <c r="G93" s="443"/>
      <c r="H93" s="443"/>
      <c r="I93" s="443"/>
      <c r="J93" s="444"/>
      <c r="K93" s="445"/>
      <c r="L93" s="445"/>
      <c r="M93" s="445"/>
      <c r="N93" s="445"/>
      <c r="O93" s="445"/>
      <c r="P93" s="445"/>
      <c r="Q93" s="434"/>
      <c r="R93" s="434"/>
      <c r="S93" s="434"/>
      <c r="T93" s="434"/>
      <c r="U93" s="434"/>
      <c r="V93" s="434"/>
      <c r="W93" s="434"/>
      <c r="X93" s="434"/>
      <c r="Y93" s="434"/>
      <c r="Z93" s="434"/>
      <c r="AA93" s="434"/>
      <c r="AB93" s="434"/>
      <c r="AC93" s="434"/>
      <c r="AD93" s="434"/>
      <c r="AE93" s="434"/>
      <c r="AF93" s="434"/>
      <c r="AG93" s="434"/>
      <c r="AH93" s="434"/>
      <c r="AI93" s="434"/>
      <c r="AJ93" s="434"/>
      <c r="AK93" s="434"/>
      <c r="AL93" s="434"/>
      <c r="AM93" s="434"/>
    </row>
    <row r="94" spans="2:40" ht="16" customHeight="1" x14ac:dyDescent="0.35">
      <c r="B94" s="6210" t="s">
        <v>2847</v>
      </c>
      <c r="C94" s="6235">
        <v>1520</v>
      </c>
      <c r="D94" s="5280" t="str">
        <f>VLOOKUP(C94,DataLabels,HLOOKUP($BA$1,Type,2,FALSE))</f>
        <v>Number of Cylinders</v>
      </c>
      <c r="E94" s="5281"/>
      <c r="F94" s="5281"/>
      <c r="G94" s="5281"/>
      <c r="H94" s="5281"/>
      <c r="I94" s="5281"/>
      <c r="J94" s="5282"/>
      <c r="K94" s="5356"/>
      <c r="L94" s="5356"/>
      <c r="M94" s="5356"/>
      <c r="N94" s="5356"/>
      <c r="O94" s="5356"/>
      <c r="P94" s="5356"/>
      <c r="Q94" s="5356"/>
      <c r="R94" s="5356"/>
      <c r="S94" s="5356"/>
      <c r="T94" s="5356"/>
      <c r="U94" s="6207"/>
      <c r="V94" s="6246">
        <v>1530</v>
      </c>
      <c r="W94" s="5280" t="str">
        <f>VLOOKUP(V94,DataLabels,HLOOKUP($BA$1,Type,2,FALSE))</f>
        <v>Number of Stages</v>
      </c>
      <c r="X94" s="5281"/>
      <c r="Y94" s="5281"/>
      <c r="Z94" s="5281"/>
      <c r="AA94" s="5281"/>
      <c r="AB94" s="5281"/>
      <c r="AC94" s="5282"/>
      <c r="AD94" s="5356"/>
      <c r="AE94" s="5356"/>
      <c r="AF94" s="5356"/>
      <c r="AG94" s="5356"/>
      <c r="AH94" s="5356"/>
      <c r="AI94" s="5356"/>
      <c r="AJ94" s="5356"/>
      <c r="AK94" s="5356"/>
      <c r="AL94" s="5356"/>
      <c r="AM94" s="5356"/>
      <c r="AN94" s="6234"/>
    </row>
    <row r="95" spans="2:40" ht="16" customHeight="1" x14ac:dyDescent="0.35">
      <c r="B95" s="6211"/>
      <c r="C95" s="3649"/>
      <c r="D95" s="5208"/>
      <c r="E95" s="5209"/>
      <c r="F95" s="5209"/>
      <c r="G95" s="5209"/>
      <c r="H95" s="5209"/>
      <c r="I95" s="5209"/>
      <c r="J95" s="5210"/>
      <c r="K95" s="5211"/>
      <c r="L95" s="5211"/>
      <c r="M95" s="5211"/>
      <c r="N95" s="5211"/>
      <c r="O95" s="5211"/>
      <c r="P95" s="5211"/>
      <c r="Q95" s="5211"/>
      <c r="R95" s="5211"/>
      <c r="S95" s="5211"/>
      <c r="T95" s="5211"/>
      <c r="U95" s="5227"/>
      <c r="V95" s="6245"/>
      <c r="W95" s="5208"/>
      <c r="X95" s="5209"/>
      <c r="Y95" s="5209"/>
      <c r="Z95" s="5209"/>
      <c r="AA95" s="5209"/>
      <c r="AB95" s="5209"/>
      <c r="AC95" s="5210"/>
      <c r="AD95" s="5211"/>
      <c r="AE95" s="5211"/>
      <c r="AF95" s="5211"/>
      <c r="AG95" s="5211"/>
      <c r="AH95" s="5211"/>
      <c r="AI95" s="5211"/>
      <c r="AJ95" s="5211"/>
      <c r="AK95" s="5211"/>
      <c r="AL95" s="5211"/>
      <c r="AM95" s="5211"/>
      <c r="AN95" s="5145"/>
    </row>
    <row r="96" spans="2:40" ht="16" customHeight="1" x14ac:dyDescent="0.35">
      <c r="B96" s="6211"/>
      <c r="C96" s="6244">
        <v>1540</v>
      </c>
      <c r="D96" s="5205" t="str">
        <f>VLOOKUP(C96,DataLabels,HLOOKUP($BA$1,Type,2,FALSE))</f>
        <v>Cylinder Orientation</v>
      </c>
      <c r="E96" s="5206"/>
      <c r="F96" s="5206"/>
      <c r="G96" s="5206"/>
      <c r="H96" s="5206"/>
      <c r="I96" s="5206"/>
      <c r="J96" s="5207"/>
      <c r="K96" s="5211"/>
      <c r="L96" s="5211"/>
      <c r="M96" s="5211"/>
      <c r="N96" s="5211"/>
      <c r="O96" s="5211"/>
      <c r="P96" s="5211"/>
      <c r="Q96" s="5211"/>
      <c r="R96" s="5211"/>
      <c r="S96" s="5211"/>
      <c r="T96" s="5211"/>
      <c r="U96" s="6200"/>
      <c r="V96" s="6242">
        <v>1550</v>
      </c>
      <c r="W96" s="5205" t="str">
        <f>VLOOKUP(V96,DataLabels,HLOOKUP($BA$1,Type,2,FALSE))</f>
        <v>Cylinder Connection
(direct or 1:2 roped)
[3.18.1]</v>
      </c>
      <c r="X96" s="5206"/>
      <c r="Y96" s="5206"/>
      <c r="Z96" s="5206"/>
      <c r="AA96" s="5206"/>
      <c r="AB96" s="5206"/>
      <c r="AC96" s="5207"/>
      <c r="AD96" s="5211"/>
      <c r="AE96" s="5211"/>
      <c r="AF96" s="5211"/>
      <c r="AG96" s="5211"/>
      <c r="AH96" s="5211"/>
      <c r="AI96" s="5211"/>
      <c r="AJ96" s="5211"/>
      <c r="AK96" s="5211"/>
      <c r="AL96" s="5211"/>
      <c r="AM96" s="5211"/>
      <c r="AN96" s="6209"/>
    </row>
    <row r="97" spans="2:40" ht="16" customHeight="1" x14ac:dyDescent="0.35">
      <c r="B97" s="6211"/>
      <c r="C97" s="6245"/>
      <c r="D97" s="5208"/>
      <c r="E97" s="5209"/>
      <c r="F97" s="5209"/>
      <c r="G97" s="5209"/>
      <c r="H97" s="5209"/>
      <c r="I97" s="5209"/>
      <c r="J97" s="5210"/>
      <c r="K97" s="5211"/>
      <c r="L97" s="5211"/>
      <c r="M97" s="5211"/>
      <c r="N97" s="5211"/>
      <c r="O97" s="5211"/>
      <c r="P97" s="5211"/>
      <c r="Q97" s="5211"/>
      <c r="R97" s="5211"/>
      <c r="S97" s="5211"/>
      <c r="T97" s="5211"/>
      <c r="U97" s="5227"/>
      <c r="V97" s="6243"/>
      <c r="W97" s="5208"/>
      <c r="X97" s="5209"/>
      <c r="Y97" s="5209"/>
      <c r="Z97" s="5209"/>
      <c r="AA97" s="5209"/>
      <c r="AB97" s="5209"/>
      <c r="AC97" s="5210"/>
      <c r="AD97" s="5211"/>
      <c r="AE97" s="5211"/>
      <c r="AF97" s="5211"/>
      <c r="AG97" s="5211"/>
      <c r="AH97" s="5211"/>
      <c r="AI97" s="5211"/>
      <c r="AJ97" s="5211"/>
      <c r="AK97" s="5211"/>
      <c r="AL97" s="5211"/>
      <c r="AM97" s="5211"/>
      <c r="AN97" s="5145"/>
    </row>
    <row r="98" spans="2:40" ht="16" customHeight="1" x14ac:dyDescent="0.35">
      <c r="B98" s="6211"/>
      <c r="C98" s="6242">
        <v>1570</v>
      </c>
      <c r="D98" s="5205" t="str">
        <f>VLOOKUP(C98,DataLabels,HLOOKUP($BA$1,Type,2,FALSE))</f>
        <v>Plunger O/D's
[8.2.8.1]</v>
      </c>
      <c r="E98" s="5206"/>
      <c r="F98" s="5206"/>
      <c r="G98" s="5206"/>
      <c r="H98" s="5206"/>
      <c r="I98" s="5206"/>
      <c r="J98" s="5207"/>
      <c r="K98" s="5211"/>
      <c r="L98" s="5211"/>
      <c r="M98" s="5211"/>
      <c r="N98" s="5211"/>
      <c r="O98" s="5211"/>
      <c r="P98" s="5211"/>
      <c r="Q98" s="5211"/>
      <c r="R98" s="5211"/>
      <c r="S98" s="5211"/>
      <c r="T98" s="5211"/>
      <c r="U98" s="6200" t="s">
        <v>66</v>
      </c>
      <c r="V98" s="6242">
        <v>1560</v>
      </c>
      <c r="W98" s="5205" t="str">
        <f>VLOOKUP(V98,DataLabels,HLOOKUP($BA$1,Type,2,FALSE))</f>
        <v xml:space="preserve">Synchronization Method
</v>
      </c>
      <c r="X98" s="5206"/>
      <c r="Y98" s="5206"/>
      <c r="Z98" s="5206"/>
      <c r="AA98" s="5206"/>
      <c r="AB98" s="5206"/>
      <c r="AC98" s="5207"/>
      <c r="AD98" s="5211"/>
      <c r="AE98" s="5211"/>
      <c r="AF98" s="5211"/>
      <c r="AG98" s="5211"/>
      <c r="AH98" s="5211"/>
      <c r="AI98" s="5211"/>
      <c r="AJ98" s="5211"/>
      <c r="AK98" s="5211"/>
      <c r="AL98" s="5211"/>
      <c r="AM98" s="5211"/>
      <c r="AN98" s="6209"/>
    </row>
    <row r="99" spans="2:40" ht="16" customHeight="1" x14ac:dyDescent="0.35">
      <c r="B99" s="6211"/>
      <c r="C99" s="6243"/>
      <c r="D99" s="5208"/>
      <c r="E99" s="5209"/>
      <c r="F99" s="5209"/>
      <c r="G99" s="5209"/>
      <c r="H99" s="5209"/>
      <c r="I99" s="5209"/>
      <c r="J99" s="5210"/>
      <c r="K99" s="5211"/>
      <c r="L99" s="5211"/>
      <c r="M99" s="5211"/>
      <c r="N99" s="5211"/>
      <c r="O99" s="5211"/>
      <c r="P99" s="5211"/>
      <c r="Q99" s="5211"/>
      <c r="R99" s="5211"/>
      <c r="S99" s="5211"/>
      <c r="T99" s="5211"/>
      <c r="U99" s="5227"/>
      <c r="V99" s="6243"/>
      <c r="W99" s="5208"/>
      <c r="X99" s="5209"/>
      <c r="Y99" s="5209"/>
      <c r="Z99" s="5209"/>
      <c r="AA99" s="5209"/>
      <c r="AB99" s="5209"/>
      <c r="AC99" s="5210"/>
      <c r="AD99" s="5211"/>
      <c r="AE99" s="5211"/>
      <c r="AF99" s="5211"/>
      <c r="AG99" s="5211"/>
      <c r="AH99" s="5211"/>
      <c r="AI99" s="5211"/>
      <c r="AJ99" s="5211"/>
      <c r="AK99" s="5211"/>
      <c r="AL99" s="5211"/>
      <c r="AM99" s="5211"/>
      <c r="AN99" s="5145"/>
    </row>
    <row r="100" spans="2:40" ht="16" customHeight="1" x14ac:dyDescent="0.35">
      <c r="B100" s="6211"/>
      <c r="C100" s="6242">
        <v>1580</v>
      </c>
      <c r="D100" s="5205" t="str">
        <f>VLOOKUP(C100,DataLabels,HLOOKUP($BA$1,Type,2,FALSE))</f>
        <v>Plunger Free Length(s)
[8.2.8.1.1]</v>
      </c>
      <c r="E100" s="5206"/>
      <c r="F100" s="5206"/>
      <c r="G100" s="5206"/>
      <c r="H100" s="5206"/>
      <c r="I100" s="5206"/>
      <c r="J100" s="5207"/>
      <c r="K100" s="5211"/>
      <c r="L100" s="5211"/>
      <c r="M100" s="5211"/>
      <c r="N100" s="5211"/>
      <c r="O100" s="5211"/>
      <c r="P100" s="5211"/>
      <c r="Q100" s="5211"/>
      <c r="R100" s="5211"/>
      <c r="S100" s="5211"/>
      <c r="T100" s="5211"/>
      <c r="U100" s="6200" t="s">
        <v>66</v>
      </c>
      <c r="V100" s="6242">
        <v>1590</v>
      </c>
      <c r="W100" s="5205" t="str">
        <f>VLOOKUP(V100,DataLabels,HLOOKUP($BA$1,Type,2,FALSE))</f>
        <v>Plunger Wall(s)
[8.2.8.1]</v>
      </c>
      <c r="X100" s="5206"/>
      <c r="Y100" s="5206"/>
      <c r="Z100" s="5206"/>
      <c r="AA100" s="5206"/>
      <c r="AB100" s="5206"/>
      <c r="AC100" s="5207"/>
      <c r="AD100" s="5211"/>
      <c r="AE100" s="5211"/>
      <c r="AF100" s="5211"/>
      <c r="AG100" s="5211"/>
      <c r="AH100" s="5211"/>
      <c r="AI100" s="5211"/>
      <c r="AJ100" s="5211"/>
      <c r="AK100" s="5211"/>
      <c r="AL100" s="5211"/>
      <c r="AM100" s="5211"/>
      <c r="AN100" s="6209" t="s">
        <v>66</v>
      </c>
    </row>
    <row r="101" spans="2:40" ht="16" customHeight="1" x14ac:dyDescent="0.35">
      <c r="B101" s="6211"/>
      <c r="C101" s="6243"/>
      <c r="D101" s="5208"/>
      <c r="E101" s="5209"/>
      <c r="F101" s="5209"/>
      <c r="G101" s="5209"/>
      <c r="H101" s="5209"/>
      <c r="I101" s="5209"/>
      <c r="J101" s="5210"/>
      <c r="K101" s="5211"/>
      <c r="L101" s="5211"/>
      <c r="M101" s="5211"/>
      <c r="N101" s="5211"/>
      <c r="O101" s="5211"/>
      <c r="P101" s="5211"/>
      <c r="Q101" s="5211"/>
      <c r="R101" s="5211"/>
      <c r="S101" s="5211"/>
      <c r="T101" s="5211"/>
      <c r="U101" s="5227"/>
      <c r="V101" s="6243"/>
      <c r="W101" s="5208"/>
      <c r="X101" s="5209"/>
      <c r="Y101" s="5209"/>
      <c r="Z101" s="5209"/>
      <c r="AA101" s="5209"/>
      <c r="AB101" s="5209"/>
      <c r="AC101" s="5210"/>
      <c r="AD101" s="5211"/>
      <c r="AE101" s="5211"/>
      <c r="AF101" s="5211"/>
      <c r="AG101" s="5211"/>
      <c r="AH101" s="5211"/>
      <c r="AI101" s="5211"/>
      <c r="AJ101" s="5211"/>
      <c r="AK101" s="5211"/>
      <c r="AL101" s="5211"/>
      <c r="AM101" s="5211"/>
      <c r="AN101" s="5145"/>
    </row>
    <row r="102" spans="2:40" ht="16" customHeight="1" x14ac:dyDescent="0.35">
      <c r="B102" s="6211"/>
      <c r="C102" s="6281">
        <v>1600</v>
      </c>
      <c r="D102" s="5205" t="str">
        <f>VLOOKUP(C102,DataLabels,HLOOKUP($BA$1,Type,2,FALSE))</f>
        <v>Safety Bulkhead or Double Cylinder
[3.18.3.4]</v>
      </c>
      <c r="E102" s="5206"/>
      <c r="F102" s="5206"/>
      <c r="G102" s="5206"/>
      <c r="H102" s="5206"/>
      <c r="I102" s="5206"/>
      <c r="J102" s="5207"/>
      <c r="K102" s="5211"/>
      <c r="L102" s="5211"/>
      <c r="M102" s="5211"/>
      <c r="N102" s="5211"/>
      <c r="O102" s="5211"/>
      <c r="P102" s="5211"/>
      <c r="Q102" s="5211"/>
      <c r="R102" s="5211"/>
      <c r="S102" s="5211"/>
      <c r="T102" s="5211"/>
      <c r="U102" s="6200"/>
      <c r="V102" s="6242">
        <v>101</v>
      </c>
      <c r="W102" s="5205" t="s">
        <v>2845</v>
      </c>
      <c r="X102" s="5206"/>
      <c r="Y102" s="5206"/>
      <c r="Z102" s="5206"/>
      <c r="AA102" s="5206"/>
      <c r="AB102" s="5206"/>
      <c r="AC102" s="5207"/>
      <c r="AD102" s="5211"/>
      <c r="AE102" s="5211"/>
      <c r="AF102" s="5211"/>
      <c r="AG102" s="5211"/>
      <c r="AH102" s="5211"/>
      <c r="AI102" s="5211"/>
      <c r="AJ102" s="5211"/>
      <c r="AK102" s="5211"/>
      <c r="AL102" s="5211"/>
      <c r="AM102" s="5211"/>
      <c r="AN102" s="6209"/>
    </row>
    <row r="103" spans="2:40" ht="16" customHeight="1" x14ac:dyDescent="0.35">
      <c r="B103" s="6211"/>
      <c r="C103" s="6281"/>
      <c r="D103" s="5208"/>
      <c r="E103" s="5209"/>
      <c r="F103" s="5209"/>
      <c r="G103" s="5209"/>
      <c r="H103" s="5209"/>
      <c r="I103" s="5209"/>
      <c r="J103" s="5210"/>
      <c r="K103" s="5211"/>
      <c r="L103" s="5211"/>
      <c r="M103" s="5211"/>
      <c r="N103" s="5211"/>
      <c r="O103" s="5211"/>
      <c r="P103" s="5211"/>
      <c r="Q103" s="5211"/>
      <c r="R103" s="5211"/>
      <c r="S103" s="5211"/>
      <c r="T103" s="5211"/>
      <c r="U103" s="5227"/>
      <c r="V103" s="6243"/>
      <c r="W103" s="5208"/>
      <c r="X103" s="5209"/>
      <c r="Y103" s="5209"/>
      <c r="Z103" s="5209"/>
      <c r="AA103" s="5209"/>
      <c r="AB103" s="5209"/>
      <c r="AC103" s="5210"/>
      <c r="AD103" s="5211"/>
      <c r="AE103" s="5211"/>
      <c r="AF103" s="5211"/>
      <c r="AG103" s="5211"/>
      <c r="AH103" s="5211"/>
      <c r="AI103" s="5211"/>
      <c r="AJ103" s="5211"/>
      <c r="AK103" s="5211"/>
      <c r="AL103" s="5211"/>
      <c r="AM103" s="5211"/>
      <c r="AN103" s="5145"/>
    </row>
    <row r="104" spans="2:40" ht="16" customHeight="1" x14ac:dyDescent="0.35">
      <c r="B104" s="6211"/>
      <c r="C104" s="3648">
        <v>1620</v>
      </c>
      <c r="D104" s="5205" t="str">
        <f>VLOOKUP(C104,DataLabels,HLOOKUP($BA$1,Type,2,FALSE))</f>
        <v>Cylinder Corrosion Protection
[3.18.3.8]</v>
      </c>
      <c r="E104" s="5206"/>
      <c r="F104" s="5206"/>
      <c r="G104" s="5206"/>
      <c r="H104" s="5206"/>
      <c r="I104" s="5206"/>
      <c r="J104" s="5207"/>
      <c r="K104" s="5211"/>
      <c r="L104" s="5211"/>
      <c r="M104" s="5211"/>
      <c r="N104" s="5211"/>
      <c r="O104" s="5211"/>
      <c r="P104" s="5211"/>
      <c r="Q104" s="5211"/>
      <c r="R104" s="5211"/>
      <c r="S104" s="5211"/>
      <c r="T104" s="5211"/>
      <c r="U104" s="6200"/>
      <c r="V104" s="6242">
        <v>101</v>
      </c>
      <c r="W104" s="5205" t="str">
        <f>VLOOKUP(V104,DataLabels,HLOOKUP($BA$1,Type,2,FALSE))</f>
        <v>-</v>
      </c>
      <c r="X104" s="5206"/>
      <c r="Y104" s="5206"/>
      <c r="Z104" s="5206"/>
      <c r="AA104" s="5206"/>
      <c r="AB104" s="5206"/>
      <c r="AC104" s="5207"/>
      <c r="AD104" s="5211"/>
      <c r="AE104" s="5211"/>
      <c r="AF104" s="5211"/>
      <c r="AG104" s="5211"/>
      <c r="AH104" s="5211"/>
      <c r="AI104" s="5211"/>
      <c r="AJ104" s="5211"/>
      <c r="AK104" s="5211"/>
      <c r="AL104" s="5211"/>
      <c r="AM104" s="5211"/>
      <c r="AN104" s="6209"/>
    </row>
    <row r="105" spans="2:40" ht="16" customHeight="1" x14ac:dyDescent="0.35">
      <c r="B105" s="6211"/>
      <c r="C105" s="3649"/>
      <c r="D105" s="5208"/>
      <c r="E105" s="5209"/>
      <c r="F105" s="5209"/>
      <c r="G105" s="5209"/>
      <c r="H105" s="5209"/>
      <c r="I105" s="5209"/>
      <c r="J105" s="5210"/>
      <c r="K105" s="5211"/>
      <c r="L105" s="5211"/>
      <c r="M105" s="5211"/>
      <c r="N105" s="5211"/>
      <c r="O105" s="5211"/>
      <c r="P105" s="5211"/>
      <c r="Q105" s="5211"/>
      <c r="R105" s="5211"/>
      <c r="S105" s="5211"/>
      <c r="T105" s="5211"/>
      <c r="U105" s="5227"/>
      <c r="V105" s="6240"/>
      <c r="W105" s="5208"/>
      <c r="X105" s="5209"/>
      <c r="Y105" s="5209"/>
      <c r="Z105" s="5209"/>
      <c r="AA105" s="5209"/>
      <c r="AB105" s="5209"/>
      <c r="AC105" s="5210"/>
      <c r="AD105" s="5211"/>
      <c r="AE105" s="5211"/>
      <c r="AF105" s="5211"/>
      <c r="AG105" s="5211"/>
      <c r="AH105" s="5211"/>
      <c r="AI105" s="5211"/>
      <c r="AJ105" s="5211"/>
      <c r="AK105" s="5211"/>
      <c r="AL105" s="5211"/>
      <c r="AM105" s="5211"/>
      <c r="AN105" s="5145"/>
    </row>
    <row r="106" spans="2:40" ht="16" customHeight="1" x14ac:dyDescent="0.35">
      <c r="B106" s="6211"/>
      <c r="C106" s="3648">
        <v>1630</v>
      </c>
      <c r="D106" s="5205" t="str">
        <f>VLOOKUP(C106,DataLabels,HLOOKUP($BA$1,Type,2,FALSE))</f>
        <v>Control Valve Make and Model</v>
      </c>
      <c r="E106" s="5206"/>
      <c r="F106" s="5206"/>
      <c r="G106" s="5206"/>
      <c r="H106" s="5206"/>
      <c r="I106" s="5206"/>
      <c r="J106" s="5207"/>
      <c r="K106" s="5211"/>
      <c r="L106" s="5211"/>
      <c r="M106" s="5211"/>
      <c r="N106" s="5211"/>
      <c r="O106" s="5211"/>
      <c r="P106" s="5211"/>
      <c r="Q106" s="5211"/>
      <c r="R106" s="5211"/>
      <c r="S106" s="5211"/>
      <c r="T106" s="5211"/>
      <c r="U106" s="6200"/>
      <c r="V106" s="6239">
        <v>1640</v>
      </c>
      <c r="W106" s="5205" t="str">
        <f>VLOOKUP(V106,DataLabels,HLOOKUP($BA$1,Type,2,FALSE))</f>
        <v>Control Valve Lab &amp; File # if not CSA Listed
[3.19.4.6]</v>
      </c>
      <c r="X106" s="5206"/>
      <c r="Y106" s="5206"/>
      <c r="Z106" s="5206"/>
      <c r="AA106" s="5206"/>
      <c r="AB106" s="5206"/>
      <c r="AC106" s="5207"/>
      <c r="AD106" s="5211"/>
      <c r="AE106" s="5211"/>
      <c r="AF106" s="5211"/>
      <c r="AG106" s="5211"/>
      <c r="AH106" s="5211"/>
      <c r="AI106" s="5211"/>
      <c r="AJ106" s="5211"/>
      <c r="AK106" s="5211"/>
      <c r="AL106" s="5211"/>
      <c r="AM106" s="5211"/>
      <c r="AN106" s="6209"/>
    </row>
    <row r="107" spans="2:40" ht="16" customHeight="1" x14ac:dyDescent="0.35">
      <c r="B107" s="6211"/>
      <c r="C107" s="3649"/>
      <c r="D107" s="5208"/>
      <c r="E107" s="5209"/>
      <c r="F107" s="5209"/>
      <c r="G107" s="5209"/>
      <c r="H107" s="5209"/>
      <c r="I107" s="5209"/>
      <c r="J107" s="5210"/>
      <c r="K107" s="5211"/>
      <c r="L107" s="5211"/>
      <c r="M107" s="5211"/>
      <c r="N107" s="5211"/>
      <c r="O107" s="5211"/>
      <c r="P107" s="5211"/>
      <c r="Q107" s="5211"/>
      <c r="R107" s="5211"/>
      <c r="S107" s="5211"/>
      <c r="T107" s="5211"/>
      <c r="U107" s="5227"/>
      <c r="V107" s="6239"/>
      <c r="W107" s="5208"/>
      <c r="X107" s="5209"/>
      <c r="Y107" s="5209"/>
      <c r="Z107" s="5209"/>
      <c r="AA107" s="5209"/>
      <c r="AB107" s="5209"/>
      <c r="AC107" s="5210"/>
      <c r="AD107" s="5211"/>
      <c r="AE107" s="5211"/>
      <c r="AF107" s="5211"/>
      <c r="AG107" s="5211"/>
      <c r="AH107" s="5211"/>
      <c r="AI107" s="5211"/>
      <c r="AJ107" s="5211"/>
      <c r="AK107" s="5211"/>
      <c r="AL107" s="5211"/>
      <c r="AM107" s="5211"/>
      <c r="AN107" s="5145"/>
    </row>
    <row r="108" spans="2:40" ht="16" customHeight="1" x14ac:dyDescent="0.35">
      <c r="B108" s="6211"/>
      <c r="C108" s="6239">
        <v>1650</v>
      </c>
      <c r="D108" s="5205" t="str">
        <f>VLOOKUP(C108,DataLabels,HLOOKUP($BA$1,Type,2,FALSE))</f>
        <v>Overspeed Valve
[3.19.4.7]</v>
      </c>
      <c r="E108" s="5206"/>
      <c r="F108" s="5206"/>
      <c r="G108" s="5206"/>
      <c r="H108" s="5206"/>
      <c r="I108" s="5206"/>
      <c r="J108" s="5207"/>
      <c r="K108" s="5211"/>
      <c r="L108" s="5211"/>
      <c r="M108" s="5211"/>
      <c r="N108" s="5211"/>
      <c r="O108" s="5211"/>
      <c r="P108" s="5211"/>
      <c r="Q108" s="5211"/>
      <c r="R108" s="5211"/>
      <c r="S108" s="5211"/>
      <c r="T108" s="5211"/>
      <c r="U108" s="6200"/>
      <c r="V108" s="6239">
        <v>1660</v>
      </c>
      <c r="W108" s="5205" t="str">
        <f>VLOOKUP(V108,DataLabels,HLOOKUP($BA$1,Type,2,FALSE))</f>
        <v>Overspeed Valve TSSA File No.</v>
      </c>
      <c r="X108" s="5206"/>
      <c r="Y108" s="5206"/>
      <c r="Z108" s="5206"/>
      <c r="AA108" s="5206"/>
      <c r="AB108" s="5206"/>
      <c r="AC108" s="5207"/>
      <c r="AD108" s="5211"/>
      <c r="AE108" s="5211"/>
      <c r="AF108" s="5211"/>
      <c r="AG108" s="5211"/>
      <c r="AH108" s="5211"/>
      <c r="AI108" s="5211"/>
      <c r="AJ108" s="5211"/>
      <c r="AK108" s="5211"/>
      <c r="AL108" s="5211"/>
      <c r="AM108" s="5211"/>
      <c r="AN108" s="6209"/>
    </row>
    <row r="109" spans="2:40" ht="16" customHeight="1" x14ac:dyDescent="0.35">
      <c r="B109" s="6211"/>
      <c r="C109" s="6239"/>
      <c r="D109" s="5208"/>
      <c r="E109" s="5209"/>
      <c r="F109" s="5209"/>
      <c r="G109" s="5209"/>
      <c r="H109" s="5209"/>
      <c r="I109" s="5209"/>
      <c r="J109" s="5210"/>
      <c r="K109" s="5211"/>
      <c r="L109" s="5211"/>
      <c r="M109" s="5211"/>
      <c r="N109" s="5211"/>
      <c r="O109" s="5211"/>
      <c r="P109" s="5211"/>
      <c r="Q109" s="5211"/>
      <c r="R109" s="5211"/>
      <c r="S109" s="5211"/>
      <c r="T109" s="5211"/>
      <c r="U109" s="5227"/>
      <c r="V109" s="6239"/>
      <c r="W109" s="5208"/>
      <c r="X109" s="5209"/>
      <c r="Y109" s="5209"/>
      <c r="Z109" s="5209"/>
      <c r="AA109" s="5209"/>
      <c r="AB109" s="5209"/>
      <c r="AC109" s="5210"/>
      <c r="AD109" s="5211"/>
      <c r="AE109" s="5211"/>
      <c r="AF109" s="5211"/>
      <c r="AG109" s="5211"/>
      <c r="AH109" s="5211"/>
      <c r="AI109" s="5211"/>
      <c r="AJ109" s="5211"/>
      <c r="AK109" s="5211"/>
      <c r="AL109" s="5211"/>
      <c r="AM109" s="5211"/>
      <c r="AN109" s="5145"/>
    </row>
    <row r="110" spans="2:40" ht="16" customHeight="1" x14ac:dyDescent="0.35">
      <c r="B110" s="6211"/>
      <c r="C110" s="6236">
        <v>1670</v>
      </c>
      <c r="D110" s="5205" t="str">
        <f>VLOOKUP(C110,DataLabels,HLOOKUP($BA$1,Type,2,FALSE))</f>
        <v>Max. (Rated) System Pressure
[3.19.1.2]</v>
      </c>
      <c r="E110" s="5206"/>
      <c r="F110" s="5206"/>
      <c r="G110" s="5206"/>
      <c r="H110" s="5206"/>
      <c r="I110" s="5206"/>
      <c r="J110" s="5207"/>
      <c r="K110" s="5211"/>
      <c r="L110" s="5211"/>
      <c r="M110" s="5211"/>
      <c r="N110" s="5211"/>
      <c r="O110" s="5211"/>
      <c r="P110" s="5211"/>
      <c r="Q110" s="5211"/>
      <c r="R110" s="5211"/>
      <c r="S110" s="5211"/>
      <c r="T110" s="5211"/>
      <c r="U110" s="6200" t="s">
        <v>108</v>
      </c>
      <c r="V110" s="6240">
        <v>176</v>
      </c>
      <c r="W110" s="5205" t="s">
        <v>2851</v>
      </c>
      <c r="X110" s="5206"/>
      <c r="Y110" s="5206"/>
      <c r="Z110" s="5206"/>
      <c r="AA110" s="5206"/>
      <c r="AB110" s="5206"/>
      <c r="AC110" s="5207"/>
      <c r="AD110" s="5211"/>
      <c r="AE110" s="5211"/>
      <c r="AF110" s="5211"/>
      <c r="AG110" s="5211"/>
      <c r="AH110" s="5211"/>
      <c r="AI110" s="5211"/>
      <c r="AJ110" s="5211"/>
      <c r="AK110" s="5211"/>
      <c r="AL110" s="5211"/>
      <c r="AM110" s="5211"/>
      <c r="AN110" s="6209"/>
    </row>
    <row r="111" spans="2:40" ht="16" customHeight="1" thickBot="1" x14ac:dyDescent="0.4">
      <c r="B111" s="6212"/>
      <c r="C111" s="6237"/>
      <c r="D111" s="5240"/>
      <c r="E111" s="5241"/>
      <c r="F111" s="5241"/>
      <c r="G111" s="5241"/>
      <c r="H111" s="5241"/>
      <c r="I111" s="5241"/>
      <c r="J111" s="5242"/>
      <c r="K111" s="5224"/>
      <c r="L111" s="5224"/>
      <c r="M111" s="5224"/>
      <c r="N111" s="5224"/>
      <c r="O111" s="5224"/>
      <c r="P111" s="5224"/>
      <c r="Q111" s="5224"/>
      <c r="R111" s="5224"/>
      <c r="S111" s="5224"/>
      <c r="T111" s="5224"/>
      <c r="U111" s="5229"/>
      <c r="V111" s="6241"/>
      <c r="W111" s="5240"/>
      <c r="X111" s="5241"/>
      <c r="Y111" s="5241"/>
      <c r="Z111" s="5241"/>
      <c r="AA111" s="5241"/>
      <c r="AB111" s="5241"/>
      <c r="AC111" s="5242"/>
      <c r="AD111" s="5224"/>
      <c r="AE111" s="5224"/>
      <c r="AF111" s="5224"/>
      <c r="AG111" s="5224"/>
      <c r="AH111" s="5224"/>
      <c r="AI111" s="5224"/>
      <c r="AJ111" s="5224"/>
      <c r="AK111" s="5224"/>
      <c r="AL111" s="5224"/>
      <c r="AM111" s="5224"/>
      <c r="AN111" s="5163"/>
    </row>
    <row r="112" spans="2:40" ht="16" customHeight="1" thickBot="1" x14ac:dyDescent="0.45">
      <c r="B112" s="562"/>
      <c r="C112" s="442"/>
      <c r="D112" s="443"/>
      <c r="E112" s="443"/>
      <c r="F112" s="443"/>
      <c r="G112" s="443"/>
      <c r="H112" s="443"/>
      <c r="I112" s="443"/>
      <c r="J112" s="444"/>
      <c r="K112" s="445"/>
      <c r="L112" s="445"/>
      <c r="M112" s="445"/>
      <c r="N112" s="445"/>
      <c r="O112" s="445"/>
      <c r="P112" s="445"/>
      <c r="Q112" s="434"/>
      <c r="R112" s="434"/>
      <c r="S112" s="434"/>
      <c r="T112" s="434"/>
      <c r="U112" s="434"/>
      <c r="V112" s="434"/>
      <c r="W112" s="434"/>
      <c r="X112" s="434"/>
      <c r="Y112" s="434"/>
      <c r="Z112" s="434"/>
      <c r="AA112" s="434"/>
      <c r="AB112" s="434"/>
      <c r="AC112" s="434"/>
      <c r="AD112" s="434"/>
      <c r="AE112" s="434"/>
      <c r="AF112" s="434"/>
      <c r="AG112" s="434"/>
      <c r="AH112" s="434"/>
      <c r="AI112" s="434"/>
      <c r="AJ112" s="434"/>
      <c r="AK112" s="434"/>
      <c r="AL112" s="434"/>
      <c r="AM112" s="434"/>
    </row>
    <row r="113" spans="2:40" ht="16" customHeight="1" x14ac:dyDescent="0.35">
      <c r="B113" s="6210" t="s">
        <v>2857</v>
      </c>
      <c r="C113" s="6282">
        <v>170</v>
      </c>
      <c r="D113" s="5280" t="s">
        <v>2855</v>
      </c>
      <c r="E113" s="5281"/>
      <c r="F113" s="5281"/>
      <c r="G113" s="5281"/>
      <c r="H113" s="5281"/>
      <c r="I113" s="5281"/>
      <c r="J113" s="5282"/>
      <c r="K113" s="6283"/>
      <c r="L113" s="6284"/>
      <c r="M113" s="6284"/>
      <c r="N113" s="6284"/>
      <c r="O113" s="6284"/>
      <c r="P113" s="6284"/>
      <c r="Q113" s="6284"/>
      <c r="R113" s="6284"/>
      <c r="S113" s="6284"/>
      <c r="T113" s="6284"/>
      <c r="U113" s="6284"/>
      <c r="V113" s="6284"/>
      <c r="W113" s="6284"/>
      <c r="X113" s="6284"/>
      <c r="Y113" s="6284"/>
      <c r="Z113" s="6284"/>
      <c r="AA113" s="6284"/>
      <c r="AB113" s="6284"/>
      <c r="AC113" s="6284"/>
      <c r="AD113" s="6284"/>
      <c r="AE113" s="6284"/>
      <c r="AF113" s="6284"/>
      <c r="AG113" s="6284"/>
      <c r="AH113" s="6284"/>
      <c r="AI113" s="6284"/>
      <c r="AJ113" s="6284"/>
      <c r="AK113" s="6284"/>
      <c r="AL113" s="6284"/>
      <c r="AM113" s="6285"/>
      <c r="AN113" s="6234"/>
    </row>
    <row r="114" spans="2:40" ht="16" customHeight="1" x14ac:dyDescent="0.35">
      <c r="B114" s="6211"/>
      <c r="C114" s="5158"/>
      <c r="D114" s="5208"/>
      <c r="E114" s="5209"/>
      <c r="F114" s="5209"/>
      <c r="G114" s="5209"/>
      <c r="H114" s="5209"/>
      <c r="I114" s="5209"/>
      <c r="J114" s="5210"/>
      <c r="K114" s="5268"/>
      <c r="L114" s="5269"/>
      <c r="M114" s="5269"/>
      <c r="N114" s="5269"/>
      <c r="O114" s="5269"/>
      <c r="P114" s="5269"/>
      <c r="Q114" s="5269"/>
      <c r="R114" s="5269"/>
      <c r="S114" s="5269"/>
      <c r="T114" s="5269"/>
      <c r="U114" s="5269"/>
      <c r="V114" s="5269"/>
      <c r="W114" s="5269"/>
      <c r="X114" s="5269"/>
      <c r="Y114" s="5269"/>
      <c r="Z114" s="5269"/>
      <c r="AA114" s="5269"/>
      <c r="AB114" s="5269"/>
      <c r="AC114" s="5269"/>
      <c r="AD114" s="5269"/>
      <c r="AE114" s="5269"/>
      <c r="AF114" s="5269"/>
      <c r="AG114" s="5269"/>
      <c r="AH114" s="5269"/>
      <c r="AI114" s="5269"/>
      <c r="AJ114" s="5269"/>
      <c r="AK114" s="5269"/>
      <c r="AL114" s="5269"/>
      <c r="AM114" s="5286"/>
      <c r="AN114" s="5145"/>
    </row>
    <row r="115" spans="2:40" ht="16" customHeight="1" x14ac:dyDescent="0.35">
      <c r="B115" s="6211"/>
      <c r="C115" s="3648">
        <v>1400</v>
      </c>
      <c r="D115" s="5205" t="str">
        <f>VLOOKUP(C115,DataLabels,HLOOKUP($BA$1,Type,2,FALSE))</f>
        <v>Controller Make and Model</v>
      </c>
      <c r="E115" s="5206"/>
      <c r="F115" s="5206"/>
      <c r="G115" s="5206"/>
      <c r="H115" s="5206"/>
      <c r="I115" s="5206"/>
      <c r="J115" s="5207"/>
      <c r="K115" s="5266"/>
      <c r="L115" s="5267"/>
      <c r="M115" s="5267"/>
      <c r="N115" s="5267"/>
      <c r="O115" s="5267"/>
      <c r="P115" s="5267"/>
      <c r="Q115" s="5267"/>
      <c r="R115" s="5267"/>
      <c r="S115" s="5267"/>
      <c r="T115" s="5267"/>
      <c r="U115" s="6200"/>
      <c r="V115" s="3648">
        <v>1390</v>
      </c>
      <c r="W115" s="5555" t="str">
        <f>VLOOKUP(V115,DataLabels,HLOOKUP($BA$1,Type,2,FALSE))</f>
        <v>Type of Motor Control</v>
      </c>
      <c r="X115" s="5555"/>
      <c r="Y115" s="5555"/>
      <c r="Z115" s="5555"/>
      <c r="AA115" s="5555"/>
      <c r="AB115" s="5555"/>
      <c r="AC115" s="5556"/>
      <c r="AD115" s="6216"/>
      <c r="AE115" s="6216"/>
      <c r="AF115" s="6216"/>
      <c r="AG115" s="6216"/>
      <c r="AH115" s="6216"/>
      <c r="AI115" s="6216"/>
      <c r="AJ115" s="6216"/>
      <c r="AK115" s="6216"/>
      <c r="AL115" s="6216"/>
      <c r="AM115" s="6216"/>
      <c r="AN115" s="6199"/>
    </row>
    <row r="116" spans="2:40" ht="16" customHeight="1" x14ac:dyDescent="0.35">
      <c r="B116" s="6211"/>
      <c r="C116" s="3649"/>
      <c r="D116" s="5208"/>
      <c r="E116" s="5209"/>
      <c r="F116" s="5209"/>
      <c r="G116" s="5209"/>
      <c r="H116" s="5209"/>
      <c r="I116" s="5209"/>
      <c r="J116" s="5210"/>
      <c r="K116" s="5268"/>
      <c r="L116" s="5269"/>
      <c r="M116" s="5269"/>
      <c r="N116" s="5269"/>
      <c r="O116" s="5269"/>
      <c r="P116" s="5269"/>
      <c r="Q116" s="5269"/>
      <c r="R116" s="5269"/>
      <c r="S116" s="5269"/>
      <c r="T116" s="5269"/>
      <c r="U116" s="5227"/>
      <c r="V116" s="3649"/>
      <c r="W116" s="5209"/>
      <c r="X116" s="5209"/>
      <c r="Y116" s="5209"/>
      <c r="Z116" s="5209"/>
      <c r="AA116" s="5209"/>
      <c r="AB116" s="5209"/>
      <c r="AC116" s="5210"/>
      <c r="AD116" s="5235"/>
      <c r="AE116" s="5235"/>
      <c r="AF116" s="5235"/>
      <c r="AG116" s="5235"/>
      <c r="AH116" s="5235"/>
      <c r="AI116" s="5235"/>
      <c r="AJ116" s="5235"/>
      <c r="AK116" s="5235"/>
      <c r="AL116" s="5235"/>
      <c r="AM116" s="5235"/>
      <c r="AN116" s="5145"/>
    </row>
    <row r="117" spans="2:40" ht="16" customHeight="1" x14ac:dyDescent="0.35">
      <c r="B117" s="6211"/>
      <c r="C117" s="6208">
        <v>177</v>
      </c>
      <c r="D117" s="5205" t="s">
        <v>2852</v>
      </c>
      <c r="E117" s="5206"/>
      <c r="F117" s="5206"/>
      <c r="G117" s="5206"/>
      <c r="H117" s="5206"/>
      <c r="I117" s="5206"/>
      <c r="J117" s="5207"/>
      <c r="K117" s="5266"/>
      <c r="L117" s="5267"/>
      <c r="M117" s="5267"/>
      <c r="N117" s="5267"/>
      <c r="O117" s="5267"/>
      <c r="P117" s="5267"/>
      <c r="Q117" s="5267"/>
      <c r="R117" s="5267"/>
      <c r="S117" s="5267"/>
      <c r="T117" s="5267"/>
      <c r="U117" s="5267"/>
      <c r="V117" s="5267"/>
      <c r="W117" s="5267"/>
      <c r="X117" s="5267"/>
      <c r="Y117" s="5267"/>
      <c r="Z117" s="5267"/>
      <c r="AA117" s="5267"/>
      <c r="AB117" s="5267"/>
      <c r="AC117" s="5267"/>
      <c r="AD117" s="5267"/>
      <c r="AE117" s="5267"/>
      <c r="AF117" s="5267"/>
      <c r="AG117" s="5267"/>
      <c r="AH117" s="5267"/>
      <c r="AI117" s="5267"/>
      <c r="AJ117" s="5267"/>
      <c r="AK117" s="5267"/>
      <c r="AL117" s="5267"/>
      <c r="AM117" s="5285"/>
      <c r="AN117" s="6209"/>
    </row>
    <row r="118" spans="2:40" ht="16" customHeight="1" x14ac:dyDescent="0.35">
      <c r="B118" s="6211"/>
      <c r="C118" s="5158"/>
      <c r="D118" s="5208"/>
      <c r="E118" s="5209"/>
      <c r="F118" s="5209"/>
      <c r="G118" s="5209"/>
      <c r="H118" s="5209"/>
      <c r="I118" s="5209"/>
      <c r="J118" s="5210"/>
      <c r="K118" s="5268"/>
      <c r="L118" s="5269"/>
      <c r="M118" s="5269"/>
      <c r="N118" s="5269"/>
      <c r="O118" s="5269"/>
      <c r="P118" s="5269"/>
      <c r="Q118" s="5269"/>
      <c r="R118" s="5269"/>
      <c r="S118" s="5269"/>
      <c r="T118" s="5269"/>
      <c r="U118" s="5269"/>
      <c r="V118" s="5269"/>
      <c r="W118" s="5269"/>
      <c r="X118" s="5269"/>
      <c r="Y118" s="5269"/>
      <c r="Z118" s="5269"/>
      <c r="AA118" s="5269"/>
      <c r="AB118" s="5269"/>
      <c r="AC118" s="5269"/>
      <c r="AD118" s="5269"/>
      <c r="AE118" s="5269"/>
      <c r="AF118" s="5269"/>
      <c r="AG118" s="5269"/>
      <c r="AH118" s="5269"/>
      <c r="AI118" s="5269"/>
      <c r="AJ118" s="5269"/>
      <c r="AK118" s="5269"/>
      <c r="AL118" s="5269"/>
      <c r="AM118" s="5286"/>
      <c r="AN118" s="5145"/>
    </row>
    <row r="119" spans="2:40" ht="16" customHeight="1" x14ac:dyDescent="0.35">
      <c r="B119" s="6211"/>
      <c r="C119" s="5541">
        <v>173</v>
      </c>
      <c r="D119" s="5205" t="s">
        <v>2856</v>
      </c>
      <c r="E119" s="5206"/>
      <c r="F119" s="5206"/>
      <c r="G119" s="5206"/>
      <c r="H119" s="5206"/>
      <c r="I119" s="5206"/>
      <c r="J119" s="5207"/>
      <c r="K119" s="6225"/>
      <c r="L119" s="6226"/>
      <c r="M119" s="6226"/>
      <c r="N119" s="6226"/>
      <c r="O119" s="6226"/>
      <c r="P119" s="6226"/>
      <c r="Q119" s="6226"/>
      <c r="R119" s="6226"/>
      <c r="S119" s="6226"/>
      <c r="T119" s="6226"/>
      <c r="U119" s="6226"/>
      <c r="V119" s="6226"/>
      <c r="W119" s="6226"/>
      <c r="X119" s="6226"/>
      <c r="Y119" s="6226"/>
      <c r="Z119" s="6226"/>
      <c r="AA119" s="6226"/>
      <c r="AB119" s="6226"/>
      <c r="AC119" s="6226"/>
      <c r="AD119" s="6226"/>
      <c r="AE119" s="6226"/>
      <c r="AF119" s="6226"/>
      <c r="AG119" s="6226"/>
      <c r="AH119" s="6226"/>
      <c r="AI119" s="6226"/>
      <c r="AJ119" s="6226"/>
      <c r="AK119" s="6226"/>
      <c r="AL119" s="6226"/>
      <c r="AM119" s="6227"/>
      <c r="AN119" s="6220"/>
    </row>
    <row r="120" spans="2:40" ht="16" customHeight="1" x14ac:dyDescent="0.35">
      <c r="B120" s="6211"/>
      <c r="C120" s="6223"/>
      <c r="D120" s="5554"/>
      <c r="E120" s="5555"/>
      <c r="F120" s="5555"/>
      <c r="G120" s="5555"/>
      <c r="H120" s="5555"/>
      <c r="I120" s="5555"/>
      <c r="J120" s="5556"/>
      <c r="K120" s="6228"/>
      <c r="L120" s="6229"/>
      <c r="M120" s="6229"/>
      <c r="N120" s="6229"/>
      <c r="O120" s="6229"/>
      <c r="P120" s="6229"/>
      <c r="Q120" s="6229"/>
      <c r="R120" s="6229"/>
      <c r="S120" s="6229"/>
      <c r="T120" s="6229"/>
      <c r="U120" s="6229"/>
      <c r="V120" s="6229"/>
      <c r="W120" s="6229"/>
      <c r="X120" s="6229"/>
      <c r="Y120" s="6229"/>
      <c r="Z120" s="6229"/>
      <c r="AA120" s="6229"/>
      <c r="AB120" s="6229"/>
      <c r="AC120" s="6229"/>
      <c r="AD120" s="6229"/>
      <c r="AE120" s="6229"/>
      <c r="AF120" s="6229"/>
      <c r="AG120" s="6229"/>
      <c r="AH120" s="6229"/>
      <c r="AI120" s="6229"/>
      <c r="AJ120" s="6229"/>
      <c r="AK120" s="6229"/>
      <c r="AL120" s="6229"/>
      <c r="AM120" s="6230"/>
      <c r="AN120" s="6221"/>
    </row>
    <row r="121" spans="2:40" ht="16" customHeight="1" x14ac:dyDescent="0.35">
      <c r="B121" s="6211"/>
      <c r="C121" s="6223"/>
      <c r="D121" s="5554"/>
      <c r="E121" s="5555"/>
      <c r="F121" s="5555"/>
      <c r="G121" s="5555"/>
      <c r="H121" s="5555"/>
      <c r="I121" s="5555"/>
      <c r="J121" s="5556"/>
      <c r="K121" s="6228"/>
      <c r="L121" s="6229"/>
      <c r="M121" s="6229"/>
      <c r="N121" s="6229"/>
      <c r="O121" s="6229"/>
      <c r="P121" s="6229"/>
      <c r="Q121" s="6229"/>
      <c r="R121" s="6229"/>
      <c r="S121" s="6229"/>
      <c r="T121" s="6229"/>
      <c r="U121" s="6229"/>
      <c r="V121" s="6229"/>
      <c r="W121" s="6229"/>
      <c r="X121" s="6229"/>
      <c r="Y121" s="6229"/>
      <c r="Z121" s="6229"/>
      <c r="AA121" s="6229"/>
      <c r="AB121" s="6229"/>
      <c r="AC121" s="6229"/>
      <c r="AD121" s="6229"/>
      <c r="AE121" s="6229"/>
      <c r="AF121" s="6229"/>
      <c r="AG121" s="6229"/>
      <c r="AH121" s="6229"/>
      <c r="AI121" s="6229"/>
      <c r="AJ121" s="6229"/>
      <c r="AK121" s="6229"/>
      <c r="AL121" s="6229"/>
      <c r="AM121" s="6230"/>
      <c r="AN121" s="6221"/>
    </row>
    <row r="122" spans="2:40" ht="16" customHeight="1" x14ac:dyDescent="0.35">
      <c r="B122" s="6211"/>
      <c r="C122" s="6223"/>
      <c r="D122" s="5554"/>
      <c r="E122" s="5555"/>
      <c r="F122" s="5555"/>
      <c r="G122" s="5555"/>
      <c r="H122" s="5555"/>
      <c r="I122" s="5555"/>
      <c r="J122" s="5556"/>
      <c r="K122" s="6228"/>
      <c r="L122" s="6229"/>
      <c r="M122" s="6229"/>
      <c r="N122" s="6229"/>
      <c r="O122" s="6229"/>
      <c r="P122" s="6229"/>
      <c r="Q122" s="6229"/>
      <c r="R122" s="6229"/>
      <c r="S122" s="6229"/>
      <c r="T122" s="6229"/>
      <c r="U122" s="6229"/>
      <c r="V122" s="6229"/>
      <c r="W122" s="6229"/>
      <c r="X122" s="6229"/>
      <c r="Y122" s="6229"/>
      <c r="Z122" s="6229"/>
      <c r="AA122" s="6229"/>
      <c r="AB122" s="6229"/>
      <c r="AC122" s="6229"/>
      <c r="AD122" s="6229"/>
      <c r="AE122" s="6229"/>
      <c r="AF122" s="6229"/>
      <c r="AG122" s="6229"/>
      <c r="AH122" s="6229"/>
      <c r="AI122" s="6229"/>
      <c r="AJ122" s="6229"/>
      <c r="AK122" s="6229"/>
      <c r="AL122" s="6229"/>
      <c r="AM122" s="6230"/>
      <c r="AN122" s="6221"/>
    </row>
    <row r="123" spans="2:40" ht="16" customHeight="1" x14ac:dyDescent="0.35">
      <c r="B123" s="6211"/>
      <c r="C123" s="6223"/>
      <c r="D123" s="5554"/>
      <c r="E123" s="5555"/>
      <c r="F123" s="5555"/>
      <c r="G123" s="5555"/>
      <c r="H123" s="5555"/>
      <c r="I123" s="5555"/>
      <c r="J123" s="5556"/>
      <c r="K123" s="6228"/>
      <c r="L123" s="6229"/>
      <c r="M123" s="6229"/>
      <c r="N123" s="6229"/>
      <c r="O123" s="6229"/>
      <c r="P123" s="6229"/>
      <c r="Q123" s="6229"/>
      <c r="R123" s="6229"/>
      <c r="S123" s="6229"/>
      <c r="T123" s="6229"/>
      <c r="U123" s="6229"/>
      <c r="V123" s="6229"/>
      <c r="W123" s="6229"/>
      <c r="X123" s="6229"/>
      <c r="Y123" s="6229"/>
      <c r="Z123" s="6229"/>
      <c r="AA123" s="6229"/>
      <c r="AB123" s="6229"/>
      <c r="AC123" s="6229"/>
      <c r="AD123" s="6229"/>
      <c r="AE123" s="6229"/>
      <c r="AF123" s="6229"/>
      <c r="AG123" s="6229"/>
      <c r="AH123" s="6229"/>
      <c r="AI123" s="6229"/>
      <c r="AJ123" s="6229"/>
      <c r="AK123" s="6229"/>
      <c r="AL123" s="6229"/>
      <c r="AM123" s="6230"/>
      <c r="AN123" s="6221"/>
    </row>
    <row r="124" spans="2:40" ht="16" customHeight="1" x14ac:dyDescent="0.35">
      <c r="B124" s="6211"/>
      <c r="C124" s="6223"/>
      <c r="D124" s="5554"/>
      <c r="E124" s="5555"/>
      <c r="F124" s="5555"/>
      <c r="G124" s="5555"/>
      <c r="H124" s="5555"/>
      <c r="I124" s="5555"/>
      <c r="J124" s="5556"/>
      <c r="K124" s="6228"/>
      <c r="L124" s="6229"/>
      <c r="M124" s="6229"/>
      <c r="N124" s="6229"/>
      <c r="O124" s="6229"/>
      <c r="P124" s="6229"/>
      <c r="Q124" s="6229"/>
      <c r="R124" s="6229"/>
      <c r="S124" s="6229"/>
      <c r="T124" s="6229"/>
      <c r="U124" s="6229"/>
      <c r="V124" s="6229"/>
      <c r="W124" s="6229"/>
      <c r="X124" s="6229"/>
      <c r="Y124" s="6229"/>
      <c r="Z124" s="6229"/>
      <c r="AA124" s="6229"/>
      <c r="AB124" s="6229"/>
      <c r="AC124" s="6229"/>
      <c r="AD124" s="6229"/>
      <c r="AE124" s="6229"/>
      <c r="AF124" s="6229"/>
      <c r="AG124" s="6229"/>
      <c r="AH124" s="6229"/>
      <c r="AI124" s="6229"/>
      <c r="AJ124" s="6229"/>
      <c r="AK124" s="6229"/>
      <c r="AL124" s="6229"/>
      <c r="AM124" s="6230"/>
      <c r="AN124" s="6221"/>
    </row>
    <row r="125" spans="2:40" ht="16" customHeight="1" x14ac:dyDescent="0.35">
      <c r="B125" s="6211"/>
      <c r="C125" s="6223"/>
      <c r="D125" s="5554"/>
      <c r="E125" s="5555"/>
      <c r="F125" s="5555"/>
      <c r="G125" s="5555"/>
      <c r="H125" s="5555"/>
      <c r="I125" s="5555"/>
      <c r="J125" s="5556"/>
      <c r="K125" s="6228"/>
      <c r="L125" s="6229"/>
      <c r="M125" s="6229"/>
      <c r="N125" s="6229"/>
      <c r="O125" s="6229"/>
      <c r="P125" s="6229"/>
      <c r="Q125" s="6229"/>
      <c r="R125" s="6229"/>
      <c r="S125" s="6229"/>
      <c r="T125" s="6229"/>
      <c r="U125" s="6229"/>
      <c r="V125" s="6229"/>
      <c r="W125" s="6229"/>
      <c r="X125" s="6229"/>
      <c r="Y125" s="6229"/>
      <c r="Z125" s="6229"/>
      <c r="AA125" s="6229"/>
      <c r="AB125" s="6229"/>
      <c r="AC125" s="6229"/>
      <c r="AD125" s="6229"/>
      <c r="AE125" s="6229"/>
      <c r="AF125" s="6229"/>
      <c r="AG125" s="6229"/>
      <c r="AH125" s="6229"/>
      <c r="AI125" s="6229"/>
      <c r="AJ125" s="6229"/>
      <c r="AK125" s="6229"/>
      <c r="AL125" s="6229"/>
      <c r="AM125" s="6230"/>
      <c r="AN125" s="6221"/>
    </row>
    <row r="126" spans="2:40" ht="16" customHeight="1" thickBot="1" x14ac:dyDescent="0.4">
      <c r="B126" s="6212"/>
      <c r="C126" s="6224"/>
      <c r="D126" s="5240"/>
      <c r="E126" s="5241"/>
      <c r="F126" s="5241"/>
      <c r="G126" s="5241"/>
      <c r="H126" s="5241"/>
      <c r="I126" s="5241"/>
      <c r="J126" s="5242"/>
      <c r="K126" s="6231"/>
      <c r="L126" s="6232"/>
      <c r="M126" s="6232"/>
      <c r="N126" s="6232"/>
      <c r="O126" s="6232"/>
      <c r="P126" s="6232"/>
      <c r="Q126" s="6232"/>
      <c r="R126" s="6232"/>
      <c r="S126" s="6232"/>
      <c r="T126" s="6232"/>
      <c r="U126" s="6232"/>
      <c r="V126" s="6232"/>
      <c r="W126" s="6232"/>
      <c r="X126" s="6232"/>
      <c r="Y126" s="6232"/>
      <c r="Z126" s="6232"/>
      <c r="AA126" s="6232"/>
      <c r="AB126" s="6232"/>
      <c r="AC126" s="6232"/>
      <c r="AD126" s="6232"/>
      <c r="AE126" s="6232"/>
      <c r="AF126" s="6232"/>
      <c r="AG126" s="6232"/>
      <c r="AH126" s="6232"/>
      <c r="AI126" s="6232"/>
      <c r="AJ126" s="6232"/>
      <c r="AK126" s="6232"/>
      <c r="AL126" s="6232"/>
      <c r="AM126" s="6233"/>
      <c r="AN126" s="6222"/>
    </row>
    <row r="127" spans="2:40" ht="16" customHeight="1" thickBot="1" x14ac:dyDescent="0.45">
      <c r="B127" s="562"/>
      <c r="C127" s="442"/>
      <c r="D127" s="443"/>
      <c r="E127" s="443"/>
      <c r="F127" s="443"/>
      <c r="G127" s="443"/>
      <c r="H127" s="443"/>
      <c r="I127" s="443"/>
      <c r="J127" s="444"/>
      <c r="K127" s="445"/>
      <c r="L127" s="445"/>
      <c r="M127" s="445"/>
      <c r="N127" s="445"/>
      <c r="O127" s="445"/>
      <c r="P127" s="445"/>
      <c r="Q127" s="434"/>
      <c r="R127" s="434"/>
      <c r="S127" s="434"/>
      <c r="T127" s="434"/>
      <c r="U127" s="434"/>
      <c r="V127" s="434"/>
      <c r="W127" s="434"/>
      <c r="X127" s="434"/>
      <c r="Y127" s="434"/>
      <c r="Z127" s="434"/>
      <c r="AA127" s="434"/>
      <c r="AB127" s="434"/>
      <c r="AC127" s="434"/>
      <c r="AD127" s="434"/>
      <c r="AE127" s="434"/>
      <c r="AF127" s="434"/>
      <c r="AG127" s="434"/>
      <c r="AH127" s="434"/>
      <c r="AI127" s="434"/>
      <c r="AJ127" s="434"/>
      <c r="AK127" s="434"/>
      <c r="AL127" s="434"/>
      <c r="AM127" s="434"/>
    </row>
    <row r="128" spans="2:40" ht="16" customHeight="1" x14ac:dyDescent="0.35">
      <c r="B128" s="3627" t="s">
        <v>124</v>
      </c>
      <c r="C128" s="6003">
        <v>3000</v>
      </c>
      <c r="D128" s="5280" t="str">
        <f>VLOOKUP(C128,DataLabels,HLOOKUP($BA$1,Type,2,FALSE))</f>
        <v>Applicable Safety Code</v>
      </c>
      <c r="E128" s="5281"/>
      <c r="F128" s="5281"/>
      <c r="G128" s="5281"/>
      <c r="H128" s="5281"/>
      <c r="I128" s="5281"/>
      <c r="J128" s="5282"/>
      <c r="K128" s="5356"/>
      <c r="L128" s="5356"/>
      <c r="M128" s="5356"/>
      <c r="N128" s="5356"/>
      <c r="O128" s="5356"/>
      <c r="P128" s="5356"/>
      <c r="Q128" s="5356"/>
      <c r="R128" s="5356"/>
      <c r="S128" s="5356"/>
      <c r="T128" s="5356"/>
      <c r="U128" s="6207"/>
      <c r="V128" s="6235">
        <v>3010</v>
      </c>
      <c r="W128" s="5281" t="str">
        <f>VLOOKUP(V128,DataLabels,HLOOKUP($BA$1,Type,2,FALSE))</f>
        <v>Safety Code Edition</v>
      </c>
      <c r="X128" s="5281"/>
      <c r="Y128" s="5281"/>
      <c r="Z128" s="5281"/>
      <c r="AA128" s="5281"/>
      <c r="AB128" s="5281"/>
      <c r="AC128" s="5282"/>
      <c r="AD128" s="5356"/>
      <c r="AE128" s="5356"/>
      <c r="AF128" s="5356"/>
      <c r="AG128" s="5356"/>
      <c r="AH128" s="5356"/>
      <c r="AI128" s="5356"/>
      <c r="AJ128" s="5356"/>
      <c r="AK128" s="5356"/>
      <c r="AL128" s="5356"/>
      <c r="AM128" s="5356"/>
      <c r="AN128" s="6234"/>
    </row>
    <row r="129" spans="2:40" ht="16" customHeight="1" x14ac:dyDescent="0.35">
      <c r="B129" s="3628"/>
      <c r="C129" s="5530"/>
      <c r="D129" s="5208"/>
      <c r="E129" s="5209"/>
      <c r="F129" s="5209"/>
      <c r="G129" s="5209"/>
      <c r="H129" s="5209"/>
      <c r="I129" s="5209"/>
      <c r="J129" s="5210"/>
      <c r="K129" s="5211"/>
      <c r="L129" s="5211"/>
      <c r="M129" s="5211"/>
      <c r="N129" s="5211"/>
      <c r="O129" s="5211"/>
      <c r="P129" s="5211"/>
      <c r="Q129" s="5211"/>
      <c r="R129" s="5211"/>
      <c r="S129" s="5211"/>
      <c r="T129" s="5211"/>
      <c r="U129" s="5227"/>
      <c r="V129" s="3649"/>
      <c r="W129" s="5209"/>
      <c r="X129" s="5209"/>
      <c r="Y129" s="5209"/>
      <c r="Z129" s="5209"/>
      <c r="AA129" s="5209"/>
      <c r="AB129" s="5209"/>
      <c r="AC129" s="5210"/>
      <c r="AD129" s="5211"/>
      <c r="AE129" s="5211"/>
      <c r="AF129" s="5211"/>
      <c r="AG129" s="5211"/>
      <c r="AH129" s="5211"/>
      <c r="AI129" s="5211"/>
      <c r="AJ129" s="5211"/>
      <c r="AK129" s="5211"/>
      <c r="AL129" s="5211"/>
      <c r="AM129" s="5211"/>
      <c r="AN129" s="5145"/>
    </row>
    <row r="130" spans="2:40" ht="16" customHeight="1" x14ac:dyDescent="0.35">
      <c r="B130" s="3628"/>
      <c r="C130" s="5529">
        <v>3020</v>
      </c>
      <c r="D130" s="5205" t="str">
        <f>VLOOKUP(C130,DataLabels,HLOOKUP($BA$1,Type,2,FALSE))</f>
        <v>Ontario Building Code</v>
      </c>
      <c r="E130" s="5206"/>
      <c r="F130" s="5206"/>
      <c r="G130" s="5206"/>
      <c r="H130" s="5206"/>
      <c r="I130" s="5206"/>
      <c r="J130" s="5207"/>
      <c r="K130" s="5211"/>
      <c r="L130" s="5211"/>
      <c r="M130" s="5211"/>
      <c r="N130" s="5211"/>
      <c r="O130" s="5211"/>
      <c r="P130" s="5211"/>
      <c r="Q130" s="5211"/>
      <c r="R130" s="5211"/>
      <c r="S130" s="5211"/>
      <c r="T130" s="5211"/>
      <c r="U130" s="6200"/>
      <c r="V130" s="5646">
        <v>3010.1</v>
      </c>
      <c r="W130" s="5555" t="str">
        <f>VLOOKUP(V130,DataLabels,HLOOKUP($BA$1,Type,2,FALSE))</f>
        <v>Safety Code Edition</v>
      </c>
      <c r="X130" s="5555"/>
      <c r="Y130" s="5555"/>
      <c r="Z130" s="5555"/>
      <c r="AA130" s="5555"/>
      <c r="AB130" s="5555"/>
      <c r="AC130" s="5556"/>
      <c r="AD130" s="6215"/>
      <c r="AE130" s="6215"/>
      <c r="AF130" s="6215"/>
      <c r="AG130" s="6215"/>
      <c r="AH130" s="6215"/>
      <c r="AI130" s="6215"/>
      <c r="AJ130" s="6215"/>
      <c r="AK130" s="6215"/>
      <c r="AL130" s="6215"/>
      <c r="AM130" s="6215"/>
      <c r="AN130" s="6199"/>
    </row>
    <row r="131" spans="2:40" ht="16" customHeight="1" x14ac:dyDescent="0.35">
      <c r="B131" s="3628"/>
      <c r="C131" s="5530"/>
      <c r="D131" s="5208"/>
      <c r="E131" s="5209"/>
      <c r="F131" s="5209"/>
      <c r="G131" s="5209"/>
      <c r="H131" s="5209"/>
      <c r="I131" s="5209"/>
      <c r="J131" s="5210"/>
      <c r="K131" s="5211"/>
      <c r="L131" s="5211"/>
      <c r="M131" s="5211"/>
      <c r="N131" s="5211"/>
      <c r="O131" s="5211"/>
      <c r="P131" s="5211"/>
      <c r="Q131" s="5211"/>
      <c r="R131" s="5211"/>
      <c r="S131" s="5211"/>
      <c r="T131" s="5211"/>
      <c r="U131" s="5227"/>
      <c r="V131" s="5530"/>
      <c r="W131" s="5209"/>
      <c r="X131" s="5209"/>
      <c r="Y131" s="5209"/>
      <c r="Z131" s="5209"/>
      <c r="AA131" s="5209"/>
      <c r="AB131" s="5209"/>
      <c r="AC131" s="5210"/>
      <c r="AD131" s="5211"/>
      <c r="AE131" s="5211"/>
      <c r="AF131" s="5211"/>
      <c r="AG131" s="5211"/>
      <c r="AH131" s="5211"/>
      <c r="AI131" s="5211"/>
      <c r="AJ131" s="5211"/>
      <c r="AK131" s="5211"/>
      <c r="AL131" s="5211"/>
      <c r="AM131" s="5211"/>
      <c r="AN131" s="5145"/>
    </row>
    <row r="132" spans="2:40" ht="16" customHeight="1" x14ac:dyDescent="0.35">
      <c r="B132" s="3628"/>
      <c r="C132" s="5529">
        <v>3030</v>
      </c>
      <c r="D132" s="5205" t="str">
        <f>VLOOKUP(C132,DataLabels,HLOOKUP($BA$1,Type,2,FALSE))</f>
        <v>Ontario Electrical Safety Code</v>
      </c>
      <c r="E132" s="5206"/>
      <c r="F132" s="5206"/>
      <c r="G132" s="5206"/>
      <c r="H132" s="5206"/>
      <c r="I132" s="5206"/>
      <c r="J132" s="5207"/>
      <c r="K132" s="5211"/>
      <c r="L132" s="5211"/>
      <c r="M132" s="5211"/>
      <c r="N132" s="5211"/>
      <c r="O132" s="5211"/>
      <c r="P132" s="5211"/>
      <c r="Q132" s="5211"/>
      <c r="R132" s="5211"/>
      <c r="S132" s="5211"/>
      <c r="T132" s="5211"/>
      <c r="U132" s="6200"/>
      <c r="V132" s="5646">
        <v>3010.2</v>
      </c>
      <c r="W132" s="5555" t="str">
        <f>VLOOKUP(V132,DataLabels,HLOOKUP($BA$1,Type,2,FALSE))</f>
        <v>Safety Code Edition</v>
      </c>
      <c r="X132" s="5555"/>
      <c r="Y132" s="5555"/>
      <c r="Z132" s="5555"/>
      <c r="AA132" s="5555"/>
      <c r="AB132" s="5555"/>
      <c r="AC132" s="5556"/>
      <c r="AD132" s="6215"/>
      <c r="AE132" s="6215"/>
      <c r="AF132" s="6215"/>
      <c r="AG132" s="6215"/>
      <c r="AH132" s="6215"/>
      <c r="AI132" s="6215"/>
      <c r="AJ132" s="6215"/>
      <c r="AK132" s="6215"/>
      <c r="AL132" s="6215"/>
      <c r="AM132" s="6215"/>
      <c r="AN132" s="6199"/>
    </row>
    <row r="133" spans="2:40" ht="16" customHeight="1" x14ac:dyDescent="0.35">
      <c r="B133" s="3628"/>
      <c r="C133" s="5530"/>
      <c r="D133" s="5208"/>
      <c r="E133" s="5209"/>
      <c r="F133" s="5209"/>
      <c r="G133" s="5209"/>
      <c r="H133" s="5209"/>
      <c r="I133" s="5209"/>
      <c r="J133" s="5210"/>
      <c r="K133" s="5211"/>
      <c r="L133" s="5211"/>
      <c r="M133" s="5211"/>
      <c r="N133" s="5211"/>
      <c r="O133" s="5211"/>
      <c r="P133" s="5211"/>
      <c r="Q133" s="5211"/>
      <c r="R133" s="5211"/>
      <c r="S133" s="5211"/>
      <c r="T133" s="5211"/>
      <c r="U133" s="5227"/>
      <c r="V133" s="5530"/>
      <c r="W133" s="5209"/>
      <c r="X133" s="5209"/>
      <c r="Y133" s="5209"/>
      <c r="Z133" s="5209"/>
      <c r="AA133" s="5209"/>
      <c r="AB133" s="5209"/>
      <c r="AC133" s="5210"/>
      <c r="AD133" s="5211"/>
      <c r="AE133" s="5211"/>
      <c r="AF133" s="5211"/>
      <c r="AG133" s="5211"/>
      <c r="AH133" s="5211"/>
      <c r="AI133" s="5211"/>
      <c r="AJ133" s="5211"/>
      <c r="AK133" s="5211"/>
      <c r="AL133" s="5211"/>
      <c r="AM133" s="5211"/>
      <c r="AN133" s="5145"/>
    </row>
    <row r="134" spans="2:40" ht="16" customHeight="1" x14ac:dyDescent="0.35">
      <c r="B134" s="3628"/>
      <c r="C134" s="5529">
        <v>3040</v>
      </c>
      <c r="D134" s="5205" t="str">
        <f>VLOOKUP(C134,DataLabels,HLOOKUP($BA$1,Type,2,FALSE))</f>
        <v>Other</v>
      </c>
      <c r="E134" s="5206"/>
      <c r="F134" s="5206"/>
      <c r="G134" s="5206"/>
      <c r="H134" s="5206"/>
      <c r="I134" s="5206"/>
      <c r="J134" s="5207"/>
      <c r="K134" s="5211"/>
      <c r="L134" s="5211"/>
      <c r="M134" s="5211"/>
      <c r="N134" s="5211"/>
      <c r="O134" s="5211"/>
      <c r="P134" s="5211"/>
      <c r="Q134" s="5211"/>
      <c r="R134" s="5211"/>
      <c r="S134" s="5211"/>
      <c r="T134" s="5211"/>
      <c r="U134" s="6200"/>
      <c r="V134" s="1489"/>
      <c r="W134" s="1486"/>
      <c r="X134" s="1486"/>
      <c r="Y134" s="1486"/>
      <c r="Z134" s="1486"/>
      <c r="AA134" s="1486"/>
      <c r="AB134" s="1486"/>
      <c r="AC134" s="1490"/>
      <c r="AD134" s="1485"/>
      <c r="AE134" s="1485"/>
      <c r="AF134" s="1485"/>
      <c r="AG134" s="1485"/>
      <c r="AH134" s="1485"/>
      <c r="AI134" s="1485"/>
      <c r="AJ134" s="1485"/>
      <c r="AK134" s="1485"/>
      <c r="AL134" s="1485"/>
      <c r="AM134" s="1485"/>
      <c r="AN134" s="1487"/>
    </row>
    <row r="135" spans="2:40" ht="16" customHeight="1" x14ac:dyDescent="0.35">
      <c r="B135" s="3628"/>
      <c r="C135" s="5530"/>
      <c r="D135" s="5208"/>
      <c r="E135" s="5209"/>
      <c r="F135" s="5209"/>
      <c r="G135" s="5209"/>
      <c r="H135" s="5209"/>
      <c r="I135" s="5209"/>
      <c r="J135" s="5210"/>
      <c r="K135" s="5211"/>
      <c r="L135" s="5211"/>
      <c r="M135" s="5211"/>
      <c r="N135" s="5211"/>
      <c r="O135" s="5211"/>
      <c r="P135" s="5211"/>
      <c r="Q135" s="5211"/>
      <c r="R135" s="5211"/>
      <c r="S135" s="5211"/>
      <c r="T135" s="5211"/>
      <c r="U135" s="5227"/>
      <c r="V135" s="1489"/>
      <c r="W135" s="1486"/>
      <c r="X135" s="1486"/>
      <c r="Y135" s="1486"/>
      <c r="Z135" s="1486"/>
      <c r="AA135" s="1486"/>
      <c r="AB135" s="1486"/>
      <c r="AC135" s="1490"/>
      <c r="AD135" s="1485"/>
      <c r="AE135" s="1485"/>
      <c r="AF135" s="1485"/>
      <c r="AG135" s="1485"/>
      <c r="AH135" s="1485"/>
      <c r="AI135" s="1485"/>
      <c r="AJ135" s="1485"/>
      <c r="AK135" s="1485"/>
      <c r="AL135" s="1485"/>
      <c r="AM135" s="1485"/>
      <c r="AN135" s="1487"/>
    </row>
    <row r="136" spans="2:40" ht="16" customHeight="1" x14ac:dyDescent="0.35">
      <c r="B136" s="3628"/>
      <c r="C136" s="3648">
        <v>3050</v>
      </c>
      <c r="D136" s="5206" t="str">
        <f>VLOOKUP(C136,DataLabels,HLOOKUP($BA$1,Type,2,FALSE))</f>
        <v>Applicable Safety Code for Controller</v>
      </c>
      <c r="E136" s="5206"/>
      <c r="F136" s="5206"/>
      <c r="G136" s="5206"/>
      <c r="H136" s="5206"/>
      <c r="I136" s="5206"/>
      <c r="J136" s="5207"/>
      <c r="K136" s="5211"/>
      <c r="L136" s="5211"/>
      <c r="M136" s="5211"/>
      <c r="N136" s="5211"/>
      <c r="O136" s="5211"/>
      <c r="P136" s="5211"/>
      <c r="Q136" s="5211"/>
      <c r="R136" s="5211"/>
      <c r="S136" s="5211"/>
      <c r="T136" s="5211"/>
      <c r="U136" s="6200"/>
      <c r="V136" s="1489"/>
      <c r="W136" s="1486"/>
      <c r="X136" s="1486"/>
      <c r="Y136" s="1486"/>
      <c r="Z136" s="1486"/>
      <c r="AA136" s="1486"/>
      <c r="AB136" s="1486"/>
      <c r="AC136" s="1490"/>
      <c r="AD136" s="1485"/>
      <c r="AE136" s="1485"/>
      <c r="AF136" s="1485"/>
      <c r="AG136" s="1485"/>
      <c r="AH136" s="1485"/>
      <c r="AI136" s="1485"/>
      <c r="AJ136" s="1485"/>
      <c r="AK136" s="1485"/>
      <c r="AL136" s="1485"/>
      <c r="AM136" s="1485"/>
      <c r="AN136" s="1487"/>
    </row>
    <row r="137" spans="2:40" ht="16" customHeight="1" x14ac:dyDescent="0.35">
      <c r="B137" s="3628"/>
      <c r="C137" s="3649"/>
      <c r="D137" s="5209"/>
      <c r="E137" s="5209"/>
      <c r="F137" s="5209"/>
      <c r="G137" s="5209"/>
      <c r="H137" s="5209"/>
      <c r="I137" s="5209"/>
      <c r="J137" s="5210"/>
      <c r="K137" s="5211"/>
      <c r="L137" s="5211"/>
      <c r="M137" s="5211"/>
      <c r="N137" s="5211"/>
      <c r="O137" s="5211"/>
      <c r="P137" s="5211"/>
      <c r="Q137" s="5211"/>
      <c r="R137" s="5211"/>
      <c r="S137" s="5211"/>
      <c r="T137" s="5211"/>
      <c r="U137" s="5227"/>
      <c r="V137" s="1489"/>
      <c r="W137" s="1486"/>
      <c r="X137" s="1486"/>
      <c r="Y137" s="1486"/>
      <c r="Z137" s="1486"/>
      <c r="AA137" s="1486"/>
      <c r="AB137" s="1486"/>
      <c r="AC137" s="1490"/>
      <c r="AD137" s="1485"/>
      <c r="AE137" s="1485"/>
      <c r="AF137" s="1485"/>
      <c r="AG137" s="1485"/>
      <c r="AH137" s="1485"/>
      <c r="AI137" s="1485"/>
      <c r="AJ137" s="1485"/>
      <c r="AK137" s="1485"/>
      <c r="AL137" s="1485"/>
      <c r="AM137" s="1485"/>
      <c r="AN137" s="1487"/>
    </row>
    <row r="138" spans="2:40" ht="16" customHeight="1" x14ac:dyDescent="0.35">
      <c r="B138" s="3628"/>
      <c r="C138" s="5529">
        <v>3070</v>
      </c>
      <c r="D138" s="5205" t="str">
        <f>VLOOKUP(C138,DataLabels,HLOOKUP($BA$1,Type,2,FALSE))</f>
        <v>Welded Steel Construction
(Metal Arc Welding)</v>
      </c>
      <c r="E138" s="5206"/>
      <c r="F138" s="5206"/>
      <c r="G138" s="5206"/>
      <c r="H138" s="5206"/>
      <c r="I138" s="5206"/>
      <c r="J138" s="5207"/>
      <c r="K138" s="5211"/>
      <c r="L138" s="5211"/>
      <c r="M138" s="5211"/>
      <c r="N138" s="5211"/>
      <c r="O138" s="5211"/>
      <c r="P138" s="5211"/>
      <c r="Q138" s="5211"/>
      <c r="R138" s="5211"/>
      <c r="S138" s="5211"/>
      <c r="T138" s="5211"/>
      <c r="U138" s="6200"/>
      <c r="V138" s="1489"/>
      <c r="W138" s="1486"/>
      <c r="X138" s="1486"/>
      <c r="Y138" s="1486"/>
      <c r="Z138" s="1486"/>
      <c r="AA138" s="1486"/>
      <c r="AB138" s="1486"/>
      <c r="AC138" s="1490"/>
      <c r="AD138" s="1485"/>
      <c r="AE138" s="1485"/>
      <c r="AF138" s="1485"/>
      <c r="AG138" s="1485"/>
      <c r="AH138" s="1485"/>
      <c r="AI138" s="1485"/>
      <c r="AJ138" s="1485"/>
      <c r="AK138" s="1485"/>
      <c r="AL138" s="1485"/>
      <c r="AM138" s="1485"/>
      <c r="AN138" s="1487"/>
    </row>
    <row r="139" spans="2:40" ht="16" customHeight="1" x14ac:dyDescent="0.35">
      <c r="B139" s="3628"/>
      <c r="C139" s="5530"/>
      <c r="D139" s="5208"/>
      <c r="E139" s="5209"/>
      <c r="F139" s="5209"/>
      <c r="G139" s="5209"/>
      <c r="H139" s="5209"/>
      <c r="I139" s="5209"/>
      <c r="J139" s="5210"/>
      <c r="K139" s="5211"/>
      <c r="L139" s="5211"/>
      <c r="M139" s="5211"/>
      <c r="N139" s="5211"/>
      <c r="O139" s="5211"/>
      <c r="P139" s="5211"/>
      <c r="Q139" s="5211"/>
      <c r="R139" s="5211"/>
      <c r="S139" s="5211"/>
      <c r="T139" s="5211"/>
      <c r="U139" s="5227"/>
      <c r="V139" s="1491"/>
      <c r="W139" s="1492"/>
      <c r="X139" s="1492"/>
      <c r="Y139" s="1492"/>
      <c r="Z139" s="1492"/>
      <c r="AA139" s="1492"/>
      <c r="AB139" s="1492"/>
      <c r="AC139" s="1493"/>
      <c r="AD139" s="1485"/>
      <c r="AE139" s="1485"/>
      <c r="AF139" s="1485"/>
      <c r="AG139" s="1485"/>
      <c r="AH139" s="1485"/>
      <c r="AI139" s="1485"/>
      <c r="AJ139" s="1485"/>
      <c r="AK139" s="1485"/>
      <c r="AL139" s="1485"/>
      <c r="AM139" s="1485"/>
      <c r="AN139" s="1488"/>
    </row>
    <row r="140" spans="2:40" ht="16" customHeight="1" x14ac:dyDescent="0.35">
      <c r="B140" s="3628"/>
      <c r="C140" s="5529">
        <v>3080</v>
      </c>
      <c r="D140" s="5205" t="str">
        <f>VLOOKUP(C140,DataLabels,HLOOKUP($BA$1,Type,2,FALSE))</f>
        <v>FACTORY WELDS
Cert. of Companies for Fusion Welding of Steel</v>
      </c>
      <c r="E140" s="5206"/>
      <c r="F140" s="5206"/>
      <c r="G140" s="5206"/>
      <c r="H140" s="5206"/>
      <c r="I140" s="5206"/>
      <c r="J140" s="5207"/>
      <c r="K140" s="5211"/>
      <c r="L140" s="5211"/>
      <c r="M140" s="5211"/>
      <c r="N140" s="5211"/>
      <c r="O140" s="5211"/>
      <c r="P140" s="5211"/>
      <c r="Q140" s="5211"/>
      <c r="R140" s="5211"/>
      <c r="S140" s="5211"/>
      <c r="T140" s="5211"/>
      <c r="U140" s="6200"/>
      <c r="V140" s="5529">
        <v>3090</v>
      </c>
      <c r="W140" s="5205" t="str">
        <f>VLOOKUP(V140,DataLabels,HLOOKUP($BA$1,Type,2,FALSE))</f>
        <v>FACTORY WELDS
Name of Certified Company</v>
      </c>
      <c r="X140" s="5206"/>
      <c r="Y140" s="5206"/>
      <c r="Z140" s="5206"/>
      <c r="AA140" s="5206"/>
      <c r="AB140" s="5206"/>
      <c r="AC140" s="5207"/>
      <c r="AD140" s="5211"/>
      <c r="AE140" s="5211"/>
      <c r="AF140" s="5211"/>
      <c r="AG140" s="5211"/>
      <c r="AH140" s="5211"/>
      <c r="AI140" s="5211"/>
      <c r="AJ140" s="5211"/>
      <c r="AK140" s="5211"/>
      <c r="AL140" s="5211"/>
      <c r="AM140" s="5211"/>
      <c r="AN140" s="6209"/>
    </row>
    <row r="141" spans="2:40" ht="16" customHeight="1" x14ac:dyDescent="0.35">
      <c r="B141" s="3628"/>
      <c r="C141" s="5530"/>
      <c r="D141" s="5208"/>
      <c r="E141" s="5209"/>
      <c r="F141" s="5209"/>
      <c r="G141" s="5209"/>
      <c r="H141" s="5209"/>
      <c r="I141" s="5209"/>
      <c r="J141" s="5210"/>
      <c r="K141" s="5211"/>
      <c r="L141" s="5211"/>
      <c r="M141" s="5211"/>
      <c r="N141" s="5211"/>
      <c r="O141" s="5211"/>
      <c r="P141" s="5211"/>
      <c r="Q141" s="5211"/>
      <c r="R141" s="5211"/>
      <c r="S141" s="5211"/>
      <c r="T141" s="5211"/>
      <c r="U141" s="5227"/>
      <c r="V141" s="5530"/>
      <c r="W141" s="5208"/>
      <c r="X141" s="5209"/>
      <c r="Y141" s="5209"/>
      <c r="Z141" s="5209"/>
      <c r="AA141" s="5209"/>
      <c r="AB141" s="5209"/>
      <c r="AC141" s="5210"/>
      <c r="AD141" s="5211"/>
      <c r="AE141" s="5211"/>
      <c r="AF141" s="5211"/>
      <c r="AG141" s="5211"/>
      <c r="AH141" s="5211"/>
      <c r="AI141" s="5211"/>
      <c r="AJ141" s="5211"/>
      <c r="AK141" s="5211"/>
      <c r="AL141" s="5211"/>
      <c r="AM141" s="5211"/>
      <c r="AN141" s="5145"/>
    </row>
    <row r="142" spans="2:40" ht="16" customHeight="1" x14ac:dyDescent="0.35">
      <c r="B142" s="3628"/>
      <c r="C142" s="5529">
        <v>3100</v>
      </c>
      <c r="D142" s="5205" t="str">
        <f>VLOOKUP(C142,DataLabels,HLOOKUP($BA$1,Type,2,FALSE))</f>
        <v>FIELD WELDS
Cert. of Companies for Fusion Welding of Steel</v>
      </c>
      <c r="E142" s="5206"/>
      <c r="F142" s="5206"/>
      <c r="G142" s="5206"/>
      <c r="H142" s="5206"/>
      <c r="I142" s="5206"/>
      <c r="J142" s="5207"/>
      <c r="K142" s="5211"/>
      <c r="L142" s="5211"/>
      <c r="M142" s="5211"/>
      <c r="N142" s="5211"/>
      <c r="O142" s="5211"/>
      <c r="P142" s="5211"/>
      <c r="Q142" s="5211"/>
      <c r="R142" s="5211"/>
      <c r="S142" s="5211"/>
      <c r="T142" s="5211"/>
      <c r="U142" s="6200"/>
      <c r="V142" s="5529">
        <v>3110</v>
      </c>
      <c r="W142" s="5205" t="str">
        <f>VLOOKUP(V142,DataLabels,HLOOKUP($BA$1,Type,2,FALSE))</f>
        <v>FIELD WELDS
Name of Certified Company</v>
      </c>
      <c r="X142" s="5206"/>
      <c r="Y142" s="5206"/>
      <c r="Z142" s="5206"/>
      <c r="AA142" s="5206"/>
      <c r="AB142" s="5206"/>
      <c r="AC142" s="5207"/>
      <c r="AD142" s="5211"/>
      <c r="AE142" s="5211"/>
      <c r="AF142" s="5211"/>
      <c r="AG142" s="5211"/>
      <c r="AH142" s="5211"/>
      <c r="AI142" s="5211"/>
      <c r="AJ142" s="5211"/>
      <c r="AK142" s="5211"/>
      <c r="AL142" s="5211"/>
      <c r="AM142" s="5211"/>
      <c r="AN142" s="6209"/>
    </row>
    <row r="143" spans="2:40" ht="16" customHeight="1" thickBot="1" x14ac:dyDescent="0.4">
      <c r="B143" s="3629"/>
      <c r="C143" s="5661"/>
      <c r="D143" s="5240"/>
      <c r="E143" s="5241"/>
      <c r="F143" s="5241"/>
      <c r="G143" s="5241"/>
      <c r="H143" s="5241"/>
      <c r="I143" s="5241"/>
      <c r="J143" s="5242"/>
      <c r="K143" s="5224"/>
      <c r="L143" s="5224"/>
      <c r="M143" s="5224"/>
      <c r="N143" s="5224"/>
      <c r="O143" s="5224"/>
      <c r="P143" s="5224"/>
      <c r="Q143" s="5224"/>
      <c r="R143" s="5224"/>
      <c r="S143" s="5224"/>
      <c r="T143" s="5224"/>
      <c r="U143" s="5229"/>
      <c r="V143" s="5661"/>
      <c r="W143" s="5240"/>
      <c r="X143" s="5241"/>
      <c r="Y143" s="5241"/>
      <c r="Z143" s="5241"/>
      <c r="AA143" s="5241"/>
      <c r="AB143" s="5241"/>
      <c r="AC143" s="5242"/>
      <c r="AD143" s="5224"/>
      <c r="AE143" s="5224"/>
      <c r="AF143" s="5224"/>
      <c r="AG143" s="5224"/>
      <c r="AH143" s="5224"/>
      <c r="AI143" s="5224"/>
      <c r="AJ143" s="5224"/>
      <c r="AK143" s="5224"/>
      <c r="AL143" s="5224"/>
      <c r="AM143" s="5224"/>
      <c r="AN143" s="5163"/>
    </row>
    <row r="144" spans="2:40" ht="16" customHeight="1" thickBot="1" x14ac:dyDescent="0.45">
      <c r="B144" s="562"/>
      <c r="C144" s="442"/>
      <c r="D144" s="443"/>
      <c r="E144" s="443"/>
      <c r="F144" s="443"/>
      <c r="G144" s="443"/>
      <c r="H144" s="443"/>
      <c r="I144" s="443"/>
      <c r="J144" s="444"/>
      <c r="K144" s="445"/>
      <c r="L144" s="445"/>
      <c r="M144" s="445"/>
      <c r="N144" s="445"/>
      <c r="O144" s="445"/>
      <c r="P144" s="445"/>
      <c r="Q144" s="434"/>
      <c r="R144" s="434"/>
      <c r="S144" s="434"/>
      <c r="T144" s="434"/>
      <c r="U144" s="434"/>
      <c r="V144" s="434"/>
      <c r="W144" s="434"/>
      <c r="X144" s="434"/>
      <c r="Y144" s="434"/>
      <c r="Z144" s="434"/>
      <c r="AA144" s="434"/>
      <c r="AB144" s="434"/>
      <c r="AC144" s="434"/>
      <c r="AD144" s="434"/>
      <c r="AE144" s="434"/>
      <c r="AF144" s="434"/>
      <c r="AG144" s="434"/>
      <c r="AH144" s="434"/>
      <c r="AI144" s="434"/>
      <c r="AJ144" s="434"/>
      <c r="AK144" s="434"/>
      <c r="AL144" s="434"/>
      <c r="AM144" s="434"/>
    </row>
    <row r="145" spans="2:40" ht="16" customHeight="1" x14ac:dyDescent="0.35">
      <c r="B145" s="3627" t="s">
        <v>129</v>
      </c>
      <c r="C145" s="6217" t="s">
        <v>130</v>
      </c>
      <c r="D145" s="6218"/>
      <c r="E145" s="6218"/>
      <c r="F145" s="6218"/>
      <c r="G145" s="6218"/>
      <c r="H145" s="6218"/>
      <c r="I145" s="6218"/>
      <c r="J145" s="6218"/>
      <c r="K145" s="6218"/>
      <c r="L145" s="6218"/>
      <c r="M145" s="6218"/>
      <c r="N145" s="6218"/>
      <c r="O145" s="6218"/>
      <c r="P145" s="6218"/>
      <c r="Q145" s="6218"/>
      <c r="R145" s="6218"/>
      <c r="S145" s="6218"/>
      <c r="T145" s="6218"/>
      <c r="U145" s="6218"/>
      <c r="V145" s="6218"/>
      <c r="W145" s="6218"/>
      <c r="X145" s="6218"/>
      <c r="Y145" s="6218"/>
      <c r="Z145" s="6218"/>
      <c r="AA145" s="6218"/>
      <c r="AB145" s="6218"/>
      <c r="AC145" s="6218"/>
      <c r="AD145" s="6218"/>
      <c r="AE145" s="6218"/>
      <c r="AF145" s="6218"/>
      <c r="AG145" s="6218"/>
      <c r="AH145" s="6218"/>
      <c r="AI145" s="6218"/>
      <c r="AJ145" s="6218"/>
      <c r="AK145" s="6218"/>
      <c r="AL145" s="6218"/>
      <c r="AM145" s="6218"/>
      <c r="AN145" s="6219"/>
    </row>
    <row r="146" spans="2:40" ht="16" customHeight="1" x14ac:dyDescent="0.35">
      <c r="B146" s="3628"/>
      <c r="C146" s="6149">
        <v>4000</v>
      </c>
      <c r="D146" s="6154"/>
      <c r="E146" s="6155"/>
      <c r="F146" s="6155"/>
      <c r="G146" s="6155"/>
      <c r="H146" s="6155"/>
      <c r="I146" s="6155"/>
      <c r="J146" s="6155"/>
      <c r="K146" s="6155"/>
      <c r="L146" s="6155"/>
      <c r="M146" s="6155"/>
      <c r="N146" s="6155"/>
      <c r="O146" s="6155"/>
      <c r="P146" s="6155"/>
      <c r="Q146" s="6155"/>
      <c r="R146" s="6155"/>
      <c r="S146" s="6155"/>
      <c r="T146" s="6155"/>
      <c r="U146" s="6155"/>
      <c r="V146" s="6155"/>
      <c r="W146" s="6155"/>
      <c r="X146" s="6155"/>
      <c r="Y146" s="6155"/>
      <c r="Z146" s="6155"/>
      <c r="AA146" s="6155"/>
      <c r="AB146" s="6155"/>
      <c r="AC146" s="6155"/>
      <c r="AD146" s="6155"/>
      <c r="AE146" s="6155"/>
      <c r="AF146" s="6155"/>
      <c r="AG146" s="6155"/>
      <c r="AH146" s="6155"/>
      <c r="AI146" s="6155"/>
      <c r="AJ146" s="6155"/>
      <c r="AK146" s="6155"/>
      <c r="AL146" s="6155"/>
      <c r="AM146" s="6155"/>
      <c r="AN146" s="6156"/>
    </row>
    <row r="147" spans="2:40" ht="16" customHeight="1" x14ac:dyDescent="0.35">
      <c r="B147" s="3628"/>
      <c r="C147" s="6149"/>
      <c r="D147" s="6154"/>
      <c r="E147" s="6155"/>
      <c r="F147" s="6155"/>
      <c r="G147" s="6155"/>
      <c r="H147" s="6155"/>
      <c r="I147" s="6155"/>
      <c r="J147" s="6155"/>
      <c r="K147" s="6155"/>
      <c r="L147" s="6155"/>
      <c r="M147" s="6155"/>
      <c r="N147" s="6155"/>
      <c r="O147" s="6155"/>
      <c r="P147" s="6155"/>
      <c r="Q147" s="6155"/>
      <c r="R147" s="6155"/>
      <c r="S147" s="6155"/>
      <c r="T147" s="6155"/>
      <c r="U147" s="6155"/>
      <c r="V147" s="6155"/>
      <c r="W147" s="6155"/>
      <c r="X147" s="6155"/>
      <c r="Y147" s="6155"/>
      <c r="Z147" s="6155"/>
      <c r="AA147" s="6155"/>
      <c r="AB147" s="6155"/>
      <c r="AC147" s="6155"/>
      <c r="AD147" s="6155"/>
      <c r="AE147" s="6155"/>
      <c r="AF147" s="6155"/>
      <c r="AG147" s="6155"/>
      <c r="AH147" s="6155"/>
      <c r="AI147" s="6155"/>
      <c r="AJ147" s="6155"/>
      <c r="AK147" s="6155"/>
      <c r="AL147" s="6155"/>
      <c r="AM147" s="6155"/>
      <c r="AN147" s="6156"/>
    </row>
    <row r="148" spans="2:40" ht="16" customHeight="1" x14ac:dyDescent="0.35">
      <c r="B148" s="3628"/>
      <c r="C148" s="6149"/>
      <c r="D148" s="6154"/>
      <c r="E148" s="6155"/>
      <c r="F148" s="6155"/>
      <c r="G148" s="6155"/>
      <c r="H148" s="6155"/>
      <c r="I148" s="6155"/>
      <c r="J148" s="6155"/>
      <c r="K148" s="6155"/>
      <c r="L148" s="6155"/>
      <c r="M148" s="6155"/>
      <c r="N148" s="6155"/>
      <c r="O148" s="6155"/>
      <c r="P148" s="6155"/>
      <c r="Q148" s="6155"/>
      <c r="R148" s="6155"/>
      <c r="S148" s="6155"/>
      <c r="T148" s="6155"/>
      <c r="U148" s="6155"/>
      <c r="V148" s="6155"/>
      <c r="W148" s="6155"/>
      <c r="X148" s="6155"/>
      <c r="Y148" s="6155"/>
      <c r="Z148" s="6155"/>
      <c r="AA148" s="6155"/>
      <c r="AB148" s="6155"/>
      <c r="AC148" s="6155"/>
      <c r="AD148" s="6155"/>
      <c r="AE148" s="6155"/>
      <c r="AF148" s="6155"/>
      <c r="AG148" s="6155"/>
      <c r="AH148" s="6155"/>
      <c r="AI148" s="6155"/>
      <c r="AJ148" s="6155"/>
      <c r="AK148" s="6155"/>
      <c r="AL148" s="6155"/>
      <c r="AM148" s="6155"/>
      <c r="AN148" s="6156"/>
    </row>
    <row r="149" spans="2:40" ht="16" customHeight="1" x14ac:dyDescent="0.35">
      <c r="B149" s="3628"/>
      <c r="C149" s="6149"/>
      <c r="D149" s="6154"/>
      <c r="E149" s="6155"/>
      <c r="F149" s="6155"/>
      <c r="G149" s="6155"/>
      <c r="H149" s="6155"/>
      <c r="I149" s="6155"/>
      <c r="J149" s="6155"/>
      <c r="K149" s="6155"/>
      <c r="L149" s="6155"/>
      <c r="M149" s="6155"/>
      <c r="N149" s="6155"/>
      <c r="O149" s="6155"/>
      <c r="P149" s="6155"/>
      <c r="Q149" s="6155"/>
      <c r="R149" s="6155"/>
      <c r="S149" s="6155"/>
      <c r="T149" s="6155"/>
      <c r="U149" s="6155"/>
      <c r="V149" s="6155"/>
      <c r="W149" s="6155"/>
      <c r="X149" s="6155"/>
      <c r="Y149" s="6155"/>
      <c r="Z149" s="6155"/>
      <c r="AA149" s="6155"/>
      <c r="AB149" s="6155"/>
      <c r="AC149" s="6155"/>
      <c r="AD149" s="6155"/>
      <c r="AE149" s="6155"/>
      <c r="AF149" s="6155"/>
      <c r="AG149" s="6155"/>
      <c r="AH149" s="6155"/>
      <c r="AI149" s="6155"/>
      <c r="AJ149" s="6155"/>
      <c r="AK149" s="6155"/>
      <c r="AL149" s="6155"/>
      <c r="AM149" s="6155"/>
      <c r="AN149" s="6156"/>
    </row>
    <row r="150" spans="2:40" ht="16" customHeight="1" x14ac:dyDescent="0.35">
      <c r="B150" s="3628"/>
      <c r="C150" s="6149"/>
      <c r="D150" s="6154"/>
      <c r="E150" s="6155"/>
      <c r="F150" s="6155"/>
      <c r="G150" s="6155"/>
      <c r="H150" s="6155"/>
      <c r="I150" s="6155"/>
      <c r="J150" s="6155"/>
      <c r="K150" s="6155"/>
      <c r="L150" s="6155"/>
      <c r="M150" s="6155"/>
      <c r="N150" s="6155"/>
      <c r="O150" s="6155"/>
      <c r="P150" s="6155"/>
      <c r="Q150" s="6155"/>
      <c r="R150" s="6155"/>
      <c r="S150" s="6155"/>
      <c r="T150" s="6155"/>
      <c r="U150" s="6155"/>
      <c r="V150" s="6155"/>
      <c r="W150" s="6155"/>
      <c r="X150" s="6155"/>
      <c r="Y150" s="6155"/>
      <c r="Z150" s="6155"/>
      <c r="AA150" s="6155"/>
      <c r="AB150" s="6155"/>
      <c r="AC150" s="6155"/>
      <c r="AD150" s="6155"/>
      <c r="AE150" s="6155"/>
      <c r="AF150" s="6155"/>
      <c r="AG150" s="6155"/>
      <c r="AH150" s="6155"/>
      <c r="AI150" s="6155"/>
      <c r="AJ150" s="6155"/>
      <c r="AK150" s="6155"/>
      <c r="AL150" s="6155"/>
      <c r="AM150" s="6155"/>
      <c r="AN150" s="6156"/>
    </row>
    <row r="151" spans="2:40" ht="16" customHeight="1" x14ac:dyDescent="0.35">
      <c r="B151" s="3628"/>
      <c r="C151" s="6149"/>
      <c r="D151" s="6154"/>
      <c r="E151" s="6155"/>
      <c r="F151" s="6155"/>
      <c r="G151" s="6155"/>
      <c r="H151" s="6155"/>
      <c r="I151" s="6155"/>
      <c r="J151" s="6155"/>
      <c r="K151" s="6155"/>
      <c r="L151" s="6155"/>
      <c r="M151" s="6155"/>
      <c r="N151" s="6155"/>
      <c r="O151" s="6155"/>
      <c r="P151" s="6155"/>
      <c r="Q151" s="6155"/>
      <c r="R151" s="6155"/>
      <c r="S151" s="6155"/>
      <c r="T151" s="6155"/>
      <c r="U151" s="6155"/>
      <c r="V151" s="6155"/>
      <c r="W151" s="6155"/>
      <c r="X151" s="6155"/>
      <c r="Y151" s="6155"/>
      <c r="Z151" s="6155"/>
      <c r="AA151" s="6155"/>
      <c r="AB151" s="6155"/>
      <c r="AC151" s="6155"/>
      <c r="AD151" s="6155"/>
      <c r="AE151" s="6155"/>
      <c r="AF151" s="6155"/>
      <c r="AG151" s="6155"/>
      <c r="AH151" s="6155"/>
      <c r="AI151" s="6155"/>
      <c r="AJ151" s="6155"/>
      <c r="AK151" s="6155"/>
      <c r="AL151" s="6155"/>
      <c r="AM151" s="6155"/>
      <c r="AN151" s="6156"/>
    </row>
    <row r="152" spans="2:40" ht="16" customHeight="1" x14ac:dyDescent="0.35">
      <c r="B152" s="3628"/>
      <c r="C152" s="6149"/>
      <c r="D152" s="6154"/>
      <c r="E152" s="6155"/>
      <c r="F152" s="6155"/>
      <c r="G152" s="6155"/>
      <c r="H152" s="6155"/>
      <c r="I152" s="6155"/>
      <c r="J152" s="6155"/>
      <c r="K152" s="6155"/>
      <c r="L152" s="6155"/>
      <c r="M152" s="6155"/>
      <c r="N152" s="6155"/>
      <c r="O152" s="6155"/>
      <c r="P152" s="6155"/>
      <c r="Q152" s="6155"/>
      <c r="R152" s="6155"/>
      <c r="S152" s="6155"/>
      <c r="T152" s="6155"/>
      <c r="U152" s="6155"/>
      <c r="V152" s="6155"/>
      <c r="W152" s="6155"/>
      <c r="X152" s="6155"/>
      <c r="Y152" s="6155"/>
      <c r="Z152" s="6155"/>
      <c r="AA152" s="6155"/>
      <c r="AB152" s="6155"/>
      <c r="AC152" s="6155"/>
      <c r="AD152" s="6155"/>
      <c r="AE152" s="6155"/>
      <c r="AF152" s="6155"/>
      <c r="AG152" s="6155"/>
      <c r="AH152" s="6155"/>
      <c r="AI152" s="6155"/>
      <c r="AJ152" s="6155"/>
      <c r="AK152" s="6155"/>
      <c r="AL152" s="6155"/>
      <c r="AM152" s="6155"/>
      <c r="AN152" s="6156"/>
    </row>
    <row r="153" spans="2:40" ht="16" customHeight="1" x14ac:dyDescent="0.35">
      <c r="B153" s="3628"/>
      <c r="C153" s="6149"/>
      <c r="D153" s="6154"/>
      <c r="E153" s="6155"/>
      <c r="F153" s="6155"/>
      <c r="G153" s="6155"/>
      <c r="H153" s="6155"/>
      <c r="I153" s="6155"/>
      <c r="J153" s="6155"/>
      <c r="K153" s="6155"/>
      <c r="L153" s="6155"/>
      <c r="M153" s="6155"/>
      <c r="N153" s="6155"/>
      <c r="O153" s="6155"/>
      <c r="P153" s="6155"/>
      <c r="Q153" s="6155"/>
      <c r="R153" s="6155"/>
      <c r="S153" s="6155"/>
      <c r="T153" s="6155"/>
      <c r="U153" s="6155"/>
      <c r="V153" s="6155"/>
      <c r="W153" s="6155"/>
      <c r="X153" s="6155"/>
      <c r="Y153" s="6155"/>
      <c r="Z153" s="6155"/>
      <c r="AA153" s="6155"/>
      <c r="AB153" s="6155"/>
      <c r="AC153" s="6155"/>
      <c r="AD153" s="6155"/>
      <c r="AE153" s="6155"/>
      <c r="AF153" s="6155"/>
      <c r="AG153" s="6155"/>
      <c r="AH153" s="6155"/>
      <c r="AI153" s="6155"/>
      <c r="AJ153" s="6155"/>
      <c r="AK153" s="6155"/>
      <c r="AL153" s="6155"/>
      <c r="AM153" s="6155"/>
      <c r="AN153" s="6156"/>
    </row>
    <row r="154" spans="2:40" ht="16" customHeight="1" x14ac:dyDescent="0.35">
      <c r="B154" s="3628"/>
      <c r="C154" s="6149"/>
      <c r="D154" s="6154"/>
      <c r="E154" s="6155"/>
      <c r="F154" s="6155"/>
      <c r="G154" s="6155"/>
      <c r="H154" s="6155"/>
      <c r="I154" s="6155"/>
      <c r="J154" s="6155"/>
      <c r="K154" s="6155"/>
      <c r="L154" s="6155"/>
      <c r="M154" s="6155"/>
      <c r="N154" s="6155"/>
      <c r="O154" s="6155"/>
      <c r="P154" s="6155"/>
      <c r="Q154" s="6155"/>
      <c r="R154" s="6155"/>
      <c r="S154" s="6155"/>
      <c r="T154" s="6155"/>
      <c r="U154" s="6155"/>
      <c r="V154" s="6155"/>
      <c r="W154" s="6155"/>
      <c r="X154" s="6155"/>
      <c r="Y154" s="6155"/>
      <c r="Z154" s="6155"/>
      <c r="AA154" s="6155"/>
      <c r="AB154" s="6155"/>
      <c r="AC154" s="6155"/>
      <c r="AD154" s="6155"/>
      <c r="AE154" s="6155"/>
      <c r="AF154" s="6155"/>
      <c r="AG154" s="6155"/>
      <c r="AH154" s="6155"/>
      <c r="AI154" s="6155"/>
      <c r="AJ154" s="6155"/>
      <c r="AK154" s="6155"/>
      <c r="AL154" s="6155"/>
      <c r="AM154" s="6155"/>
      <c r="AN154" s="6156"/>
    </row>
    <row r="155" spans="2:40" ht="16" customHeight="1" x14ac:dyDescent="0.35">
      <c r="B155" s="3628"/>
      <c r="C155" s="6149"/>
      <c r="D155" s="6154"/>
      <c r="E155" s="6155"/>
      <c r="F155" s="6155"/>
      <c r="G155" s="6155"/>
      <c r="H155" s="6155"/>
      <c r="I155" s="6155"/>
      <c r="J155" s="6155"/>
      <c r="K155" s="6155"/>
      <c r="L155" s="6155"/>
      <c r="M155" s="6155"/>
      <c r="N155" s="6155"/>
      <c r="O155" s="6155"/>
      <c r="P155" s="6155"/>
      <c r="Q155" s="6155"/>
      <c r="R155" s="6155"/>
      <c r="S155" s="6155"/>
      <c r="T155" s="6155"/>
      <c r="U155" s="6155"/>
      <c r="V155" s="6155"/>
      <c r="W155" s="6155"/>
      <c r="X155" s="6155"/>
      <c r="Y155" s="6155"/>
      <c r="Z155" s="6155"/>
      <c r="AA155" s="6155"/>
      <c r="AB155" s="6155"/>
      <c r="AC155" s="6155"/>
      <c r="AD155" s="6155"/>
      <c r="AE155" s="6155"/>
      <c r="AF155" s="6155"/>
      <c r="AG155" s="6155"/>
      <c r="AH155" s="6155"/>
      <c r="AI155" s="6155"/>
      <c r="AJ155" s="6155"/>
      <c r="AK155" s="6155"/>
      <c r="AL155" s="6155"/>
      <c r="AM155" s="6155"/>
      <c r="AN155" s="6156"/>
    </row>
    <row r="156" spans="2:40" ht="16" customHeight="1" x14ac:dyDescent="0.35">
      <c r="B156" s="3628"/>
      <c r="C156" s="6149"/>
      <c r="D156" s="6154"/>
      <c r="E156" s="6155"/>
      <c r="F156" s="6155"/>
      <c r="G156" s="6155"/>
      <c r="H156" s="6155"/>
      <c r="I156" s="6155"/>
      <c r="J156" s="6155"/>
      <c r="K156" s="6155"/>
      <c r="L156" s="6155"/>
      <c r="M156" s="6155"/>
      <c r="N156" s="6155"/>
      <c r="O156" s="6155"/>
      <c r="P156" s="6155"/>
      <c r="Q156" s="6155"/>
      <c r="R156" s="6155"/>
      <c r="S156" s="6155"/>
      <c r="T156" s="6155"/>
      <c r="U156" s="6155"/>
      <c r="V156" s="6155"/>
      <c r="W156" s="6155"/>
      <c r="X156" s="6155"/>
      <c r="Y156" s="6155"/>
      <c r="Z156" s="6155"/>
      <c r="AA156" s="6155"/>
      <c r="AB156" s="6155"/>
      <c r="AC156" s="6155"/>
      <c r="AD156" s="6155"/>
      <c r="AE156" s="6155"/>
      <c r="AF156" s="6155"/>
      <c r="AG156" s="6155"/>
      <c r="AH156" s="6155"/>
      <c r="AI156" s="6155"/>
      <c r="AJ156" s="6155"/>
      <c r="AK156" s="6155"/>
      <c r="AL156" s="6155"/>
      <c r="AM156" s="6155"/>
      <c r="AN156" s="6156"/>
    </row>
    <row r="157" spans="2:40" ht="16" customHeight="1" x14ac:dyDescent="0.35">
      <c r="B157" s="3628"/>
      <c r="C157" s="6149"/>
      <c r="D157" s="6154"/>
      <c r="E157" s="6155"/>
      <c r="F157" s="6155"/>
      <c r="G157" s="6155"/>
      <c r="H157" s="6155"/>
      <c r="I157" s="6155"/>
      <c r="J157" s="6155"/>
      <c r="K157" s="6155"/>
      <c r="L157" s="6155"/>
      <c r="M157" s="6155"/>
      <c r="N157" s="6155"/>
      <c r="O157" s="6155"/>
      <c r="P157" s="6155"/>
      <c r="Q157" s="6155"/>
      <c r="R157" s="6155"/>
      <c r="S157" s="6155"/>
      <c r="T157" s="6155"/>
      <c r="U157" s="6155"/>
      <c r="V157" s="6155"/>
      <c r="W157" s="6155"/>
      <c r="X157" s="6155"/>
      <c r="Y157" s="6155"/>
      <c r="Z157" s="6155"/>
      <c r="AA157" s="6155"/>
      <c r="AB157" s="6155"/>
      <c r="AC157" s="6155"/>
      <c r="AD157" s="6155"/>
      <c r="AE157" s="6155"/>
      <c r="AF157" s="6155"/>
      <c r="AG157" s="6155"/>
      <c r="AH157" s="6155"/>
      <c r="AI157" s="6155"/>
      <c r="AJ157" s="6155"/>
      <c r="AK157" s="6155"/>
      <c r="AL157" s="6155"/>
      <c r="AM157" s="6155"/>
      <c r="AN157" s="6156"/>
    </row>
    <row r="158" spans="2:40" ht="16" customHeight="1" x14ac:dyDescent="0.35">
      <c r="B158" s="3628"/>
      <c r="C158" s="6149"/>
      <c r="D158" s="6154"/>
      <c r="E158" s="6155"/>
      <c r="F158" s="6155"/>
      <c r="G158" s="6155"/>
      <c r="H158" s="6155"/>
      <c r="I158" s="6155"/>
      <c r="J158" s="6155"/>
      <c r="K158" s="6155"/>
      <c r="L158" s="6155"/>
      <c r="M158" s="6155"/>
      <c r="N158" s="6155"/>
      <c r="O158" s="6155"/>
      <c r="P158" s="6155"/>
      <c r="Q158" s="6155"/>
      <c r="R158" s="6155"/>
      <c r="S158" s="6155"/>
      <c r="T158" s="6155"/>
      <c r="U158" s="6155"/>
      <c r="V158" s="6155"/>
      <c r="W158" s="6155"/>
      <c r="X158" s="6155"/>
      <c r="Y158" s="6155"/>
      <c r="Z158" s="6155"/>
      <c r="AA158" s="6155"/>
      <c r="AB158" s="6155"/>
      <c r="AC158" s="6155"/>
      <c r="AD158" s="6155"/>
      <c r="AE158" s="6155"/>
      <c r="AF158" s="6155"/>
      <c r="AG158" s="6155"/>
      <c r="AH158" s="6155"/>
      <c r="AI158" s="6155"/>
      <c r="AJ158" s="6155"/>
      <c r="AK158" s="6155"/>
      <c r="AL158" s="6155"/>
      <c r="AM158" s="6155"/>
      <c r="AN158" s="6156"/>
    </row>
    <row r="159" spans="2:40" ht="16" customHeight="1" x14ac:dyDescent="0.35">
      <c r="B159" s="3628"/>
      <c r="C159" s="6149"/>
      <c r="D159" s="6154"/>
      <c r="E159" s="6155"/>
      <c r="F159" s="6155"/>
      <c r="G159" s="6155"/>
      <c r="H159" s="6155"/>
      <c r="I159" s="6155"/>
      <c r="J159" s="6155"/>
      <c r="K159" s="6155"/>
      <c r="L159" s="6155"/>
      <c r="M159" s="6155"/>
      <c r="N159" s="6155"/>
      <c r="O159" s="6155"/>
      <c r="P159" s="6155"/>
      <c r="Q159" s="6155"/>
      <c r="R159" s="6155"/>
      <c r="S159" s="6155"/>
      <c r="T159" s="6155"/>
      <c r="U159" s="6155"/>
      <c r="V159" s="6155"/>
      <c r="W159" s="6155"/>
      <c r="X159" s="6155"/>
      <c r="Y159" s="6155"/>
      <c r="Z159" s="6155"/>
      <c r="AA159" s="6155"/>
      <c r="AB159" s="6155"/>
      <c r="AC159" s="6155"/>
      <c r="AD159" s="6155"/>
      <c r="AE159" s="6155"/>
      <c r="AF159" s="6155"/>
      <c r="AG159" s="6155"/>
      <c r="AH159" s="6155"/>
      <c r="AI159" s="6155"/>
      <c r="AJ159" s="6155"/>
      <c r="AK159" s="6155"/>
      <c r="AL159" s="6155"/>
      <c r="AM159" s="6155"/>
      <c r="AN159" s="6156"/>
    </row>
    <row r="160" spans="2:40" ht="16" customHeight="1" x14ac:dyDescent="0.35">
      <c r="B160" s="3628"/>
      <c r="C160" s="6149"/>
      <c r="D160" s="6154"/>
      <c r="E160" s="6155"/>
      <c r="F160" s="6155"/>
      <c r="G160" s="6155"/>
      <c r="H160" s="6155"/>
      <c r="I160" s="6155"/>
      <c r="J160" s="6155"/>
      <c r="K160" s="6155"/>
      <c r="L160" s="6155"/>
      <c r="M160" s="6155"/>
      <c r="N160" s="6155"/>
      <c r="O160" s="6155"/>
      <c r="P160" s="6155"/>
      <c r="Q160" s="6155"/>
      <c r="R160" s="6155"/>
      <c r="S160" s="6155"/>
      <c r="T160" s="6155"/>
      <c r="U160" s="6155"/>
      <c r="V160" s="6155"/>
      <c r="W160" s="6155"/>
      <c r="X160" s="6155"/>
      <c r="Y160" s="6155"/>
      <c r="Z160" s="6155"/>
      <c r="AA160" s="6155"/>
      <c r="AB160" s="6155"/>
      <c r="AC160" s="6155"/>
      <c r="AD160" s="6155"/>
      <c r="AE160" s="6155"/>
      <c r="AF160" s="6155"/>
      <c r="AG160" s="6155"/>
      <c r="AH160" s="6155"/>
      <c r="AI160" s="6155"/>
      <c r="AJ160" s="6155"/>
      <c r="AK160" s="6155"/>
      <c r="AL160" s="6155"/>
      <c r="AM160" s="6155"/>
      <c r="AN160" s="6156"/>
    </row>
    <row r="161" spans="2:40" ht="16" customHeight="1" x14ac:dyDescent="0.35">
      <c r="B161" s="3628"/>
      <c r="C161" s="6149"/>
      <c r="D161" s="6154"/>
      <c r="E161" s="6155"/>
      <c r="F161" s="6155"/>
      <c r="G161" s="6155"/>
      <c r="H161" s="6155"/>
      <c r="I161" s="6155"/>
      <c r="J161" s="6155"/>
      <c r="K161" s="6155"/>
      <c r="L161" s="6155"/>
      <c r="M161" s="6155"/>
      <c r="N161" s="6155"/>
      <c r="O161" s="6155"/>
      <c r="P161" s="6155"/>
      <c r="Q161" s="6155"/>
      <c r="R161" s="6155"/>
      <c r="S161" s="6155"/>
      <c r="T161" s="6155"/>
      <c r="U161" s="6155"/>
      <c r="V161" s="6155"/>
      <c r="W161" s="6155"/>
      <c r="X161" s="6155"/>
      <c r="Y161" s="6155"/>
      <c r="Z161" s="6155"/>
      <c r="AA161" s="6155"/>
      <c r="AB161" s="6155"/>
      <c r="AC161" s="6155"/>
      <c r="AD161" s="6155"/>
      <c r="AE161" s="6155"/>
      <c r="AF161" s="6155"/>
      <c r="AG161" s="6155"/>
      <c r="AH161" s="6155"/>
      <c r="AI161" s="6155"/>
      <c r="AJ161" s="6155"/>
      <c r="AK161" s="6155"/>
      <c r="AL161" s="6155"/>
      <c r="AM161" s="6155"/>
      <c r="AN161" s="6156"/>
    </row>
    <row r="162" spans="2:40" ht="16" customHeight="1" x14ac:dyDescent="0.35">
      <c r="B162" s="3628"/>
      <c r="C162" s="6149"/>
      <c r="D162" s="6154"/>
      <c r="E162" s="6155"/>
      <c r="F162" s="6155"/>
      <c r="G162" s="6155"/>
      <c r="H162" s="6155"/>
      <c r="I162" s="6155"/>
      <c r="J162" s="6155"/>
      <c r="K162" s="6155"/>
      <c r="L162" s="6155"/>
      <c r="M162" s="6155"/>
      <c r="N162" s="6155"/>
      <c r="O162" s="6155"/>
      <c r="P162" s="6155"/>
      <c r="Q162" s="6155"/>
      <c r="R162" s="6155"/>
      <c r="S162" s="6155"/>
      <c r="T162" s="6155"/>
      <c r="U162" s="6155"/>
      <c r="V162" s="6155"/>
      <c r="W162" s="6155"/>
      <c r="X162" s="6155"/>
      <c r="Y162" s="6155"/>
      <c r="Z162" s="6155"/>
      <c r="AA162" s="6155"/>
      <c r="AB162" s="6155"/>
      <c r="AC162" s="6155"/>
      <c r="AD162" s="6155"/>
      <c r="AE162" s="6155"/>
      <c r="AF162" s="6155"/>
      <c r="AG162" s="6155"/>
      <c r="AH162" s="6155"/>
      <c r="AI162" s="6155"/>
      <c r="AJ162" s="6155"/>
      <c r="AK162" s="6155"/>
      <c r="AL162" s="6155"/>
      <c r="AM162" s="6155"/>
      <c r="AN162" s="6156"/>
    </row>
    <row r="163" spans="2:40" ht="16" customHeight="1" x14ac:dyDescent="0.35">
      <c r="B163" s="3628"/>
      <c r="C163" s="6149"/>
      <c r="D163" s="6154"/>
      <c r="E163" s="6155"/>
      <c r="F163" s="6155"/>
      <c r="G163" s="6155"/>
      <c r="H163" s="6155"/>
      <c r="I163" s="6155"/>
      <c r="J163" s="6155"/>
      <c r="K163" s="6155"/>
      <c r="L163" s="6155"/>
      <c r="M163" s="6155"/>
      <c r="N163" s="6155"/>
      <c r="O163" s="6155"/>
      <c r="P163" s="6155"/>
      <c r="Q163" s="6155"/>
      <c r="R163" s="6155"/>
      <c r="S163" s="6155"/>
      <c r="T163" s="6155"/>
      <c r="U163" s="6155"/>
      <c r="V163" s="6155"/>
      <c r="W163" s="6155"/>
      <c r="X163" s="6155"/>
      <c r="Y163" s="6155"/>
      <c r="Z163" s="6155"/>
      <c r="AA163" s="6155"/>
      <c r="AB163" s="6155"/>
      <c r="AC163" s="6155"/>
      <c r="AD163" s="6155"/>
      <c r="AE163" s="6155"/>
      <c r="AF163" s="6155"/>
      <c r="AG163" s="6155"/>
      <c r="AH163" s="6155"/>
      <c r="AI163" s="6155"/>
      <c r="AJ163" s="6155"/>
      <c r="AK163" s="6155"/>
      <c r="AL163" s="6155"/>
      <c r="AM163" s="6155"/>
      <c r="AN163" s="6156"/>
    </row>
    <row r="164" spans="2:40" ht="16" customHeight="1" x14ac:dyDescent="0.35">
      <c r="B164" s="3628"/>
      <c r="C164" s="6149"/>
      <c r="D164" s="6154"/>
      <c r="E164" s="6155"/>
      <c r="F164" s="6155"/>
      <c r="G164" s="6155"/>
      <c r="H164" s="6155"/>
      <c r="I164" s="6155"/>
      <c r="J164" s="6155"/>
      <c r="K164" s="6155"/>
      <c r="L164" s="6155"/>
      <c r="M164" s="6155"/>
      <c r="N164" s="6155"/>
      <c r="O164" s="6155"/>
      <c r="P164" s="6155"/>
      <c r="Q164" s="6155"/>
      <c r="R164" s="6155"/>
      <c r="S164" s="6155"/>
      <c r="T164" s="6155"/>
      <c r="U164" s="6155"/>
      <c r="V164" s="6155"/>
      <c r="W164" s="6155"/>
      <c r="X164" s="6155"/>
      <c r="Y164" s="6155"/>
      <c r="Z164" s="6155"/>
      <c r="AA164" s="6155"/>
      <c r="AB164" s="6155"/>
      <c r="AC164" s="6155"/>
      <c r="AD164" s="6155"/>
      <c r="AE164" s="6155"/>
      <c r="AF164" s="6155"/>
      <c r="AG164" s="6155"/>
      <c r="AH164" s="6155"/>
      <c r="AI164" s="6155"/>
      <c r="AJ164" s="6155"/>
      <c r="AK164" s="6155"/>
      <c r="AL164" s="6155"/>
      <c r="AM164" s="6155"/>
      <c r="AN164" s="6156"/>
    </row>
    <row r="165" spans="2:40" ht="16" customHeight="1" x14ac:dyDescent="0.35">
      <c r="B165" s="3628"/>
      <c r="C165" s="6149"/>
      <c r="D165" s="6154"/>
      <c r="E165" s="6155"/>
      <c r="F165" s="6155"/>
      <c r="G165" s="6155"/>
      <c r="H165" s="6155"/>
      <c r="I165" s="6155"/>
      <c r="J165" s="6155"/>
      <c r="K165" s="6155"/>
      <c r="L165" s="6155"/>
      <c r="M165" s="6155"/>
      <c r="N165" s="6155"/>
      <c r="O165" s="6155"/>
      <c r="P165" s="6155"/>
      <c r="Q165" s="6155"/>
      <c r="R165" s="6155"/>
      <c r="S165" s="6155"/>
      <c r="T165" s="6155"/>
      <c r="U165" s="6155"/>
      <c r="V165" s="6155"/>
      <c r="W165" s="6155"/>
      <c r="X165" s="6155"/>
      <c r="Y165" s="6155"/>
      <c r="Z165" s="6155"/>
      <c r="AA165" s="6155"/>
      <c r="AB165" s="6155"/>
      <c r="AC165" s="6155"/>
      <c r="AD165" s="6155"/>
      <c r="AE165" s="6155"/>
      <c r="AF165" s="6155"/>
      <c r="AG165" s="6155"/>
      <c r="AH165" s="6155"/>
      <c r="AI165" s="6155"/>
      <c r="AJ165" s="6155"/>
      <c r="AK165" s="6155"/>
      <c r="AL165" s="6155"/>
      <c r="AM165" s="6155"/>
      <c r="AN165" s="6156"/>
    </row>
    <row r="166" spans="2:40" ht="16" customHeight="1" x14ac:dyDescent="0.35">
      <c r="B166" s="3628"/>
      <c r="C166" s="6149"/>
      <c r="D166" s="6154"/>
      <c r="E166" s="6155"/>
      <c r="F166" s="6155"/>
      <c r="G166" s="6155"/>
      <c r="H166" s="6155"/>
      <c r="I166" s="6155"/>
      <c r="J166" s="6155"/>
      <c r="K166" s="6155"/>
      <c r="L166" s="6155"/>
      <c r="M166" s="6155"/>
      <c r="N166" s="6155"/>
      <c r="O166" s="6155"/>
      <c r="P166" s="6155"/>
      <c r="Q166" s="6155"/>
      <c r="R166" s="6155"/>
      <c r="S166" s="6155"/>
      <c r="T166" s="6155"/>
      <c r="U166" s="6155"/>
      <c r="V166" s="6155"/>
      <c r="W166" s="6155"/>
      <c r="X166" s="6155"/>
      <c r="Y166" s="6155"/>
      <c r="Z166" s="6155"/>
      <c r="AA166" s="6155"/>
      <c r="AB166" s="6155"/>
      <c r="AC166" s="6155"/>
      <c r="AD166" s="6155"/>
      <c r="AE166" s="6155"/>
      <c r="AF166" s="6155"/>
      <c r="AG166" s="6155"/>
      <c r="AH166" s="6155"/>
      <c r="AI166" s="6155"/>
      <c r="AJ166" s="6155"/>
      <c r="AK166" s="6155"/>
      <c r="AL166" s="6155"/>
      <c r="AM166" s="6155"/>
      <c r="AN166" s="6156"/>
    </row>
    <row r="167" spans="2:40" ht="16" customHeight="1" x14ac:dyDescent="0.35">
      <c r="B167" s="3628"/>
      <c r="C167" s="6149"/>
      <c r="D167" s="6154"/>
      <c r="E167" s="6155"/>
      <c r="F167" s="6155"/>
      <c r="G167" s="6155"/>
      <c r="H167" s="6155"/>
      <c r="I167" s="6155"/>
      <c r="J167" s="6155"/>
      <c r="K167" s="6155"/>
      <c r="L167" s="6155"/>
      <c r="M167" s="6155"/>
      <c r="N167" s="6155"/>
      <c r="O167" s="6155"/>
      <c r="P167" s="6155"/>
      <c r="Q167" s="6155"/>
      <c r="R167" s="6155"/>
      <c r="S167" s="6155"/>
      <c r="T167" s="6155"/>
      <c r="U167" s="6155"/>
      <c r="V167" s="6155"/>
      <c r="W167" s="6155"/>
      <c r="X167" s="6155"/>
      <c r="Y167" s="6155"/>
      <c r="Z167" s="6155"/>
      <c r="AA167" s="6155"/>
      <c r="AB167" s="6155"/>
      <c r="AC167" s="6155"/>
      <c r="AD167" s="6155"/>
      <c r="AE167" s="6155"/>
      <c r="AF167" s="6155"/>
      <c r="AG167" s="6155"/>
      <c r="AH167" s="6155"/>
      <c r="AI167" s="6155"/>
      <c r="AJ167" s="6155"/>
      <c r="AK167" s="6155"/>
      <c r="AL167" s="6155"/>
      <c r="AM167" s="6155"/>
      <c r="AN167" s="6156"/>
    </row>
    <row r="168" spans="2:40" ht="16" customHeight="1" x14ac:dyDescent="0.35">
      <c r="B168" s="3628"/>
      <c r="C168" s="6149"/>
      <c r="D168" s="6154"/>
      <c r="E168" s="6155"/>
      <c r="F168" s="6155"/>
      <c r="G168" s="6155"/>
      <c r="H168" s="6155"/>
      <c r="I168" s="6155"/>
      <c r="J168" s="6155"/>
      <c r="K168" s="6155"/>
      <c r="L168" s="6155"/>
      <c r="M168" s="6155"/>
      <c r="N168" s="6155"/>
      <c r="O168" s="6155"/>
      <c r="P168" s="6155"/>
      <c r="Q168" s="6155"/>
      <c r="R168" s="6155"/>
      <c r="S168" s="6155"/>
      <c r="T168" s="6155"/>
      <c r="U168" s="6155"/>
      <c r="V168" s="6155"/>
      <c r="W168" s="6155"/>
      <c r="X168" s="6155"/>
      <c r="Y168" s="6155"/>
      <c r="Z168" s="6155"/>
      <c r="AA168" s="6155"/>
      <c r="AB168" s="6155"/>
      <c r="AC168" s="6155"/>
      <c r="AD168" s="6155"/>
      <c r="AE168" s="6155"/>
      <c r="AF168" s="6155"/>
      <c r="AG168" s="6155"/>
      <c r="AH168" s="6155"/>
      <c r="AI168" s="6155"/>
      <c r="AJ168" s="6155"/>
      <c r="AK168" s="6155"/>
      <c r="AL168" s="6155"/>
      <c r="AM168" s="6155"/>
      <c r="AN168" s="6156"/>
    </row>
    <row r="169" spans="2:40" ht="16" customHeight="1" x14ac:dyDescent="0.35">
      <c r="B169" s="3628"/>
      <c r="C169" s="6149"/>
      <c r="D169" s="6154"/>
      <c r="E169" s="6155"/>
      <c r="F169" s="6155"/>
      <c r="G169" s="6155"/>
      <c r="H169" s="6155"/>
      <c r="I169" s="6155"/>
      <c r="J169" s="6155"/>
      <c r="K169" s="6155"/>
      <c r="L169" s="6155"/>
      <c r="M169" s="6155"/>
      <c r="N169" s="6155"/>
      <c r="O169" s="6155"/>
      <c r="P169" s="6155"/>
      <c r="Q169" s="6155"/>
      <c r="R169" s="6155"/>
      <c r="S169" s="6155"/>
      <c r="T169" s="6155"/>
      <c r="U169" s="6155"/>
      <c r="V169" s="6155"/>
      <c r="W169" s="6155"/>
      <c r="X169" s="6155"/>
      <c r="Y169" s="6155"/>
      <c r="Z169" s="6155"/>
      <c r="AA169" s="6155"/>
      <c r="AB169" s="6155"/>
      <c r="AC169" s="6155"/>
      <c r="AD169" s="6155"/>
      <c r="AE169" s="6155"/>
      <c r="AF169" s="6155"/>
      <c r="AG169" s="6155"/>
      <c r="AH169" s="6155"/>
      <c r="AI169" s="6155"/>
      <c r="AJ169" s="6155"/>
      <c r="AK169" s="6155"/>
      <c r="AL169" s="6155"/>
      <c r="AM169" s="6155"/>
      <c r="AN169" s="6156"/>
    </row>
    <row r="170" spans="2:40" ht="16" customHeight="1" x14ac:dyDescent="0.35">
      <c r="B170" s="3628"/>
      <c r="C170" s="6149"/>
      <c r="D170" s="6154"/>
      <c r="E170" s="6155"/>
      <c r="F170" s="6155"/>
      <c r="G170" s="6155"/>
      <c r="H170" s="6155"/>
      <c r="I170" s="6155"/>
      <c r="J170" s="6155"/>
      <c r="K170" s="6155"/>
      <c r="L170" s="6155"/>
      <c r="M170" s="6155"/>
      <c r="N170" s="6155"/>
      <c r="O170" s="6155"/>
      <c r="P170" s="6155"/>
      <c r="Q170" s="6155"/>
      <c r="R170" s="6155"/>
      <c r="S170" s="6155"/>
      <c r="T170" s="6155"/>
      <c r="U170" s="6155"/>
      <c r="V170" s="6155"/>
      <c r="W170" s="6155"/>
      <c r="X170" s="6155"/>
      <c r="Y170" s="6155"/>
      <c r="Z170" s="6155"/>
      <c r="AA170" s="6155"/>
      <c r="AB170" s="6155"/>
      <c r="AC170" s="6155"/>
      <c r="AD170" s="6155"/>
      <c r="AE170" s="6155"/>
      <c r="AF170" s="6155"/>
      <c r="AG170" s="6155"/>
      <c r="AH170" s="6155"/>
      <c r="AI170" s="6155"/>
      <c r="AJ170" s="6155"/>
      <c r="AK170" s="6155"/>
      <c r="AL170" s="6155"/>
      <c r="AM170" s="6155"/>
      <c r="AN170" s="6156"/>
    </row>
    <row r="171" spans="2:40" ht="16" customHeight="1" x14ac:dyDescent="0.35">
      <c r="B171" s="3628"/>
      <c r="C171" s="6149"/>
      <c r="D171" s="6154"/>
      <c r="E171" s="6155"/>
      <c r="F171" s="6155"/>
      <c r="G171" s="6155"/>
      <c r="H171" s="6155"/>
      <c r="I171" s="6155"/>
      <c r="J171" s="6155"/>
      <c r="K171" s="6155"/>
      <c r="L171" s="6155"/>
      <c r="M171" s="6155"/>
      <c r="N171" s="6155"/>
      <c r="O171" s="6155"/>
      <c r="P171" s="6155"/>
      <c r="Q171" s="6155"/>
      <c r="R171" s="6155"/>
      <c r="S171" s="6155"/>
      <c r="T171" s="6155"/>
      <c r="U171" s="6155"/>
      <c r="V171" s="6155"/>
      <c r="W171" s="6155"/>
      <c r="X171" s="6155"/>
      <c r="Y171" s="6155"/>
      <c r="Z171" s="6155"/>
      <c r="AA171" s="6155"/>
      <c r="AB171" s="6155"/>
      <c r="AC171" s="6155"/>
      <c r="AD171" s="6155"/>
      <c r="AE171" s="6155"/>
      <c r="AF171" s="6155"/>
      <c r="AG171" s="6155"/>
      <c r="AH171" s="6155"/>
      <c r="AI171" s="6155"/>
      <c r="AJ171" s="6155"/>
      <c r="AK171" s="6155"/>
      <c r="AL171" s="6155"/>
      <c r="AM171" s="6155"/>
      <c r="AN171" s="6156"/>
    </row>
    <row r="172" spans="2:40" ht="16" customHeight="1" x14ac:dyDescent="0.35">
      <c r="B172" s="3628"/>
      <c r="C172" s="6149"/>
      <c r="D172" s="6154"/>
      <c r="E172" s="6155"/>
      <c r="F172" s="6155"/>
      <c r="G172" s="6155"/>
      <c r="H172" s="6155"/>
      <c r="I172" s="6155"/>
      <c r="J172" s="6155"/>
      <c r="K172" s="6155"/>
      <c r="L172" s="6155"/>
      <c r="M172" s="6155"/>
      <c r="N172" s="6155"/>
      <c r="O172" s="6155"/>
      <c r="P172" s="6155"/>
      <c r="Q172" s="6155"/>
      <c r="R172" s="6155"/>
      <c r="S172" s="6155"/>
      <c r="T172" s="6155"/>
      <c r="U172" s="6155"/>
      <c r="V172" s="6155"/>
      <c r="W172" s="6155"/>
      <c r="X172" s="6155"/>
      <c r="Y172" s="6155"/>
      <c r="Z172" s="6155"/>
      <c r="AA172" s="6155"/>
      <c r="AB172" s="6155"/>
      <c r="AC172" s="6155"/>
      <c r="AD172" s="6155"/>
      <c r="AE172" s="6155"/>
      <c r="AF172" s="6155"/>
      <c r="AG172" s="6155"/>
      <c r="AH172" s="6155"/>
      <c r="AI172" s="6155"/>
      <c r="AJ172" s="6155"/>
      <c r="AK172" s="6155"/>
      <c r="AL172" s="6155"/>
      <c r="AM172" s="6155"/>
      <c r="AN172" s="6156"/>
    </row>
    <row r="173" spans="2:40" ht="16" customHeight="1" x14ac:dyDescent="0.35">
      <c r="B173" s="3628"/>
      <c r="C173" s="6149"/>
      <c r="D173" s="6154"/>
      <c r="E173" s="6155"/>
      <c r="F173" s="6155"/>
      <c r="G173" s="6155"/>
      <c r="H173" s="6155"/>
      <c r="I173" s="6155"/>
      <c r="J173" s="6155"/>
      <c r="K173" s="6155"/>
      <c r="L173" s="6155"/>
      <c r="M173" s="6155"/>
      <c r="N173" s="6155"/>
      <c r="O173" s="6155"/>
      <c r="P173" s="6155"/>
      <c r="Q173" s="6155"/>
      <c r="R173" s="6155"/>
      <c r="S173" s="6155"/>
      <c r="T173" s="6155"/>
      <c r="U173" s="6155"/>
      <c r="V173" s="6155"/>
      <c r="W173" s="6155"/>
      <c r="X173" s="6155"/>
      <c r="Y173" s="6155"/>
      <c r="Z173" s="6155"/>
      <c r="AA173" s="6155"/>
      <c r="AB173" s="6155"/>
      <c r="AC173" s="6155"/>
      <c r="AD173" s="6155"/>
      <c r="AE173" s="6155"/>
      <c r="AF173" s="6155"/>
      <c r="AG173" s="6155"/>
      <c r="AH173" s="6155"/>
      <c r="AI173" s="6155"/>
      <c r="AJ173" s="6155"/>
      <c r="AK173" s="6155"/>
      <c r="AL173" s="6155"/>
      <c r="AM173" s="6155"/>
      <c r="AN173" s="6156"/>
    </row>
    <row r="174" spans="2:40" ht="16" customHeight="1" x14ac:dyDescent="0.35">
      <c r="B174" s="3628"/>
      <c r="C174" s="6149"/>
      <c r="D174" s="6154"/>
      <c r="E174" s="6155"/>
      <c r="F174" s="6155"/>
      <c r="G174" s="6155"/>
      <c r="H174" s="6155"/>
      <c r="I174" s="6155"/>
      <c r="J174" s="6155"/>
      <c r="K174" s="6155"/>
      <c r="L174" s="6155"/>
      <c r="M174" s="6155"/>
      <c r="N174" s="6155"/>
      <c r="O174" s="6155"/>
      <c r="P174" s="6155"/>
      <c r="Q174" s="6155"/>
      <c r="R174" s="6155"/>
      <c r="S174" s="6155"/>
      <c r="T174" s="6155"/>
      <c r="U174" s="6155"/>
      <c r="V174" s="6155"/>
      <c r="W174" s="6155"/>
      <c r="X174" s="6155"/>
      <c r="Y174" s="6155"/>
      <c r="Z174" s="6155"/>
      <c r="AA174" s="6155"/>
      <c r="AB174" s="6155"/>
      <c r="AC174" s="6155"/>
      <c r="AD174" s="6155"/>
      <c r="AE174" s="6155"/>
      <c r="AF174" s="6155"/>
      <c r="AG174" s="6155"/>
      <c r="AH174" s="6155"/>
      <c r="AI174" s="6155"/>
      <c r="AJ174" s="6155"/>
      <c r="AK174" s="6155"/>
      <c r="AL174" s="6155"/>
      <c r="AM174" s="6155"/>
      <c r="AN174" s="6156"/>
    </row>
    <row r="175" spans="2:40" ht="16" customHeight="1" x14ac:dyDescent="0.35">
      <c r="B175" s="3628"/>
      <c r="C175" s="6149"/>
      <c r="D175" s="6154"/>
      <c r="E175" s="6155"/>
      <c r="F175" s="6155"/>
      <c r="G175" s="6155"/>
      <c r="H175" s="6155"/>
      <c r="I175" s="6155"/>
      <c r="J175" s="6155"/>
      <c r="K175" s="6155"/>
      <c r="L175" s="6155"/>
      <c r="M175" s="6155"/>
      <c r="N175" s="6155"/>
      <c r="O175" s="6155"/>
      <c r="P175" s="6155"/>
      <c r="Q175" s="6155"/>
      <c r="R175" s="6155"/>
      <c r="S175" s="6155"/>
      <c r="T175" s="6155"/>
      <c r="U175" s="6155"/>
      <c r="V175" s="6155"/>
      <c r="W175" s="6155"/>
      <c r="X175" s="6155"/>
      <c r="Y175" s="6155"/>
      <c r="Z175" s="6155"/>
      <c r="AA175" s="6155"/>
      <c r="AB175" s="6155"/>
      <c r="AC175" s="6155"/>
      <c r="AD175" s="6155"/>
      <c r="AE175" s="6155"/>
      <c r="AF175" s="6155"/>
      <c r="AG175" s="6155"/>
      <c r="AH175" s="6155"/>
      <c r="AI175" s="6155"/>
      <c r="AJ175" s="6155"/>
      <c r="AK175" s="6155"/>
      <c r="AL175" s="6155"/>
      <c r="AM175" s="6155"/>
      <c r="AN175" s="6156"/>
    </row>
    <row r="176" spans="2:40" ht="16" customHeight="1" x14ac:dyDescent="0.35">
      <c r="B176" s="3628"/>
      <c r="C176" s="6149"/>
      <c r="D176" s="6154"/>
      <c r="E176" s="6155"/>
      <c r="F176" s="6155"/>
      <c r="G176" s="6155"/>
      <c r="H176" s="6155"/>
      <c r="I176" s="6155"/>
      <c r="J176" s="6155"/>
      <c r="K176" s="6155"/>
      <c r="L176" s="6155"/>
      <c r="M176" s="6155"/>
      <c r="N176" s="6155"/>
      <c r="O176" s="6155"/>
      <c r="P176" s="6155"/>
      <c r="Q176" s="6155"/>
      <c r="R176" s="6155"/>
      <c r="S176" s="6155"/>
      <c r="T176" s="6155"/>
      <c r="U176" s="6155"/>
      <c r="V176" s="6155"/>
      <c r="W176" s="6155"/>
      <c r="X176" s="6155"/>
      <c r="Y176" s="6155"/>
      <c r="Z176" s="6155"/>
      <c r="AA176" s="6155"/>
      <c r="AB176" s="6155"/>
      <c r="AC176" s="6155"/>
      <c r="AD176" s="6155"/>
      <c r="AE176" s="6155"/>
      <c r="AF176" s="6155"/>
      <c r="AG176" s="6155"/>
      <c r="AH176" s="6155"/>
      <c r="AI176" s="6155"/>
      <c r="AJ176" s="6155"/>
      <c r="AK176" s="6155"/>
      <c r="AL176" s="6155"/>
      <c r="AM176" s="6155"/>
      <c r="AN176" s="6156"/>
    </row>
    <row r="177" spans="2:85" ht="16" customHeight="1" thickBot="1" x14ac:dyDescent="0.45">
      <c r="B177" s="3629"/>
      <c r="C177" s="6150"/>
      <c r="D177" s="6157"/>
      <c r="E177" s="6158"/>
      <c r="F177" s="6158"/>
      <c r="G177" s="6158"/>
      <c r="H177" s="6158"/>
      <c r="I177" s="6158"/>
      <c r="J177" s="6158"/>
      <c r="K177" s="6158"/>
      <c r="L177" s="6158"/>
      <c r="M177" s="6158"/>
      <c r="N177" s="6158"/>
      <c r="O177" s="6158"/>
      <c r="P177" s="6158"/>
      <c r="Q177" s="6158"/>
      <c r="R177" s="6158"/>
      <c r="S177" s="6158"/>
      <c r="T177" s="6158"/>
      <c r="U177" s="6158"/>
      <c r="V177" s="6158"/>
      <c r="W177" s="6158"/>
      <c r="X177" s="6158"/>
      <c r="Y177" s="6158"/>
      <c r="Z177" s="6158"/>
      <c r="AA177" s="6158"/>
      <c r="AB177" s="6158"/>
      <c r="AC177" s="6158"/>
      <c r="AD177" s="6158"/>
      <c r="AE177" s="6158"/>
      <c r="AF177" s="6158"/>
      <c r="AG177" s="6158"/>
      <c r="AH177" s="6158"/>
      <c r="AI177" s="6158"/>
      <c r="AJ177" s="6158"/>
      <c r="AK177" s="6158"/>
      <c r="AL177" s="6158"/>
      <c r="AM177" s="6158"/>
      <c r="AN177" s="6159"/>
      <c r="AV177" s="562"/>
      <c r="AW177" s="442"/>
      <c r="AX177" s="443"/>
      <c r="AY177" s="443"/>
      <c r="AZ177" s="443"/>
      <c r="BA177" s="443"/>
      <c r="BB177" s="443"/>
      <c r="BC177" s="443"/>
      <c r="BD177" s="444"/>
      <c r="BE177" s="445"/>
      <c r="BF177" s="445"/>
      <c r="BG177" s="445"/>
      <c r="BH177" s="445"/>
      <c r="BI177" s="445"/>
      <c r="BJ177" s="445"/>
      <c r="BK177" s="434"/>
      <c r="BL177" s="434"/>
      <c r="BM177" s="434"/>
      <c r="BN177" s="434"/>
      <c r="BO177" s="434"/>
      <c r="BP177" s="434"/>
      <c r="BQ177" s="434"/>
      <c r="BR177" s="434"/>
      <c r="BS177" s="434"/>
      <c r="BT177" s="434"/>
      <c r="BU177" s="434"/>
      <c r="BV177" s="434"/>
      <c r="BW177" s="434"/>
      <c r="BX177" s="434"/>
      <c r="BY177" s="434"/>
      <c r="BZ177" s="434"/>
      <c r="CA177" s="434"/>
      <c r="CB177" s="434"/>
      <c r="CC177" s="434"/>
      <c r="CD177" s="434"/>
      <c r="CE177" s="434"/>
      <c r="CF177" s="434"/>
      <c r="CG177" s="434"/>
    </row>
    <row r="178" spans="2:85" ht="16" customHeight="1" x14ac:dyDescent="0.4">
      <c r="B178" s="562"/>
      <c r="C178" s="442"/>
      <c r="D178" s="443"/>
      <c r="E178" s="443"/>
      <c r="F178" s="443"/>
      <c r="G178" s="443"/>
      <c r="H178" s="443"/>
      <c r="I178" s="443"/>
      <c r="J178" s="444"/>
      <c r="K178" s="445"/>
      <c r="L178" s="445"/>
      <c r="M178" s="445"/>
      <c r="N178" s="445"/>
      <c r="O178" s="445"/>
      <c r="P178" s="445"/>
      <c r="Q178" s="434"/>
      <c r="R178" s="434"/>
      <c r="S178" s="434"/>
      <c r="T178" s="434"/>
      <c r="U178" s="434"/>
      <c r="V178" s="434"/>
      <c r="W178" s="434"/>
      <c r="X178" s="434"/>
      <c r="Y178" s="434"/>
      <c r="Z178" s="434"/>
      <c r="AA178" s="434"/>
      <c r="AB178" s="434"/>
      <c r="AC178" s="434"/>
      <c r="AD178" s="434"/>
      <c r="AE178" s="434"/>
      <c r="AF178" s="434"/>
      <c r="AG178" s="434"/>
      <c r="AH178" s="434"/>
      <c r="AI178" s="434"/>
      <c r="AJ178" s="434"/>
      <c r="AK178" s="434"/>
      <c r="AL178" s="434"/>
      <c r="AM178" s="434"/>
    </row>
    <row r="179" spans="2:85" ht="16" customHeight="1" x14ac:dyDescent="0.4">
      <c r="B179" s="562"/>
      <c r="C179" s="442"/>
      <c r="D179" s="443"/>
      <c r="E179" s="443"/>
      <c r="F179" s="443"/>
      <c r="G179" s="443"/>
      <c r="H179" s="443"/>
      <c r="I179" s="443"/>
      <c r="J179" s="444"/>
      <c r="K179" s="445"/>
      <c r="L179" s="445"/>
      <c r="M179" s="445"/>
      <c r="N179" s="445"/>
      <c r="O179" s="445"/>
      <c r="P179" s="445"/>
      <c r="Q179" s="434"/>
      <c r="R179" s="434"/>
      <c r="S179" s="434"/>
      <c r="T179" s="434"/>
      <c r="U179" s="434"/>
      <c r="V179" s="434"/>
      <c r="W179" s="434"/>
      <c r="X179" s="434"/>
      <c r="Y179" s="434"/>
      <c r="Z179" s="434"/>
      <c r="AA179" s="434"/>
      <c r="AB179" s="434"/>
      <c r="AC179" s="434"/>
      <c r="AD179" s="434"/>
      <c r="AE179" s="434"/>
      <c r="AF179" s="434"/>
      <c r="AG179" s="434"/>
      <c r="AH179" s="434"/>
      <c r="AI179" s="434"/>
      <c r="AJ179" s="434"/>
      <c r="AK179" s="434"/>
      <c r="AL179" s="434"/>
      <c r="AM179" s="434"/>
    </row>
    <row r="180" spans="2:85" ht="16" customHeight="1" x14ac:dyDescent="0.4">
      <c r="B180" s="562"/>
      <c r="C180" s="442"/>
      <c r="D180" s="443"/>
      <c r="E180" s="443"/>
      <c r="F180" s="443"/>
      <c r="G180" s="443"/>
      <c r="H180" s="443"/>
      <c r="I180" s="443"/>
      <c r="J180" s="444"/>
      <c r="K180" s="445"/>
      <c r="L180" s="445"/>
      <c r="M180" s="445"/>
      <c r="N180" s="445"/>
      <c r="O180" s="445"/>
      <c r="P180" s="445"/>
      <c r="Q180" s="434"/>
      <c r="R180" s="434"/>
      <c r="S180" s="434"/>
      <c r="T180" s="434"/>
      <c r="U180" s="434"/>
      <c r="V180" s="434"/>
      <c r="W180" s="434"/>
      <c r="X180" s="434"/>
      <c r="Y180" s="434"/>
      <c r="Z180" s="434"/>
      <c r="AA180" s="434"/>
      <c r="AB180" s="434"/>
      <c r="AC180" s="434"/>
      <c r="AD180" s="434"/>
      <c r="AE180" s="434"/>
      <c r="AF180" s="434"/>
      <c r="AG180" s="434"/>
      <c r="AH180" s="434"/>
      <c r="AI180" s="434"/>
      <c r="AJ180" s="434"/>
      <c r="AK180" s="434"/>
      <c r="AL180" s="434"/>
      <c r="AM180" s="434"/>
    </row>
    <row r="181" spans="2:85" ht="16" customHeight="1" x14ac:dyDescent="0.4">
      <c r="B181" s="562"/>
      <c r="C181" s="442"/>
      <c r="D181" s="443"/>
      <c r="E181" s="443"/>
      <c r="F181" s="443"/>
      <c r="G181" s="443"/>
      <c r="H181" s="443"/>
      <c r="I181" s="443"/>
      <c r="J181" s="444"/>
      <c r="K181" s="445"/>
      <c r="L181" s="445"/>
      <c r="M181" s="445"/>
      <c r="N181" s="445"/>
      <c r="O181" s="445"/>
      <c r="P181" s="445"/>
      <c r="Q181" s="434"/>
      <c r="R181" s="434"/>
      <c r="S181" s="434"/>
      <c r="T181" s="434"/>
      <c r="U181" s="434"/>
      <c r="V181" s="434"/>
      <c r="W181" s="434"/>
      <c r="X181" s="434"/>
      <c r="Y181" s="434"/>
      <c r="Z181" s="434"/>
      <c r="AA181" s="434"/>
      <c r="AB181" s="434"/>
      <c r="AC181" s="434"/>
      <c r="AD181" s="434"/>
      <c r="AE181" s="434"/>
      <c r="AF181" s="434"/>
      <c r="AG181" s="434"/>
      <c r="AH181" s="434"/>
      <c r="AI181" s="434"/>
      <c r="AJ181" s="434"/>
      <c r="AK181" s="434"/>
      <c r="AL181" s="434"/>
      <c r="AM181" s="434"/>
    </row>
    <row r="189" spans="2:85" ht="16" customHeight="1" x14ac:dyDescent="0.35">
      <c r="BL189" s="1470" t="s">
        <v>93</v>
      </c>
    </row>
    <row r="192" spans="2:85" ht="16" customHeight="1" x14ac:dyDescent="0.35">
      <c r="BL192" s="1470" t="s">
        <v>93</v>
      </c>
    </row>
    <row r="195" spans="64:64" ht="16" customHeight="1" x14ac:dyDescent="0.35">
      <c r="BL195" s="1470" t="s">
        <v>93</v>
      </c>
    </row>
    <row r="198" spans="64:64" ht="16" customHeight="1" x14ac:dyDescent="0.35">
      <c r="BL198" s="1470" t="s">
        <v>93</v>
      </c>
    </row>
    <row r="201" spans="64:64" ht="16" customHeight="1" x14ac:dyDescent="0.35">
      <c r="BL201" s="1470" t="s">
        <v>93</v>
      </c>
    </row>
    <row r="204" spans="64:64" ht="16" customHeight="1" x14ac:dyDescent="0.35">
      <c r="BL204" s="1470" t="s">
        <v>93</v>
      </c>
    </row>
    <row r="207" spans="64:64" ht="16" customHeight="1" x14ac:dyDescent="0.35">
      <c r="BL207" s="1470" t="s">
        <v>93</v>
      </c>
    </row>
    <row r="210" spans="64:64" ht="16" customHeight="1" x14ac:dyDescent="0.35">
      <c r="BL210" s="1470" t="s">
        <v>93</v>
      </c>
    </row>
  </sheetData>
  <sheetProtection algorithmName="SHA-512" hashValue="kHbUSzMABNJRsAcDf5mZVNBKHBNrJZvjKQJOS0Ff08spRye8mGwsMJvLoBEfmSFVinHe81D9jCdHGK+8yb3hhQ==" saltValue="tFR/MTOep9PYWEPYZrcVwA==" spinCount="100000" sheet="1" objects="1" scenarios="1"/>
  <mergeCells count="434">
    <mergeCell ref="B145:B177"/>
    <mergeCell ref="C146:C177"/>
    <mergeCell ref="C102:C103"/>
    <mergeCell ref="C104:C105"/>
    <mergeCell ref="D102:J103"/>
    <mergeCell ref="D104:J105"/>
    <mergeCell ref="C85:C86"/>
    <mergeCell ref="D85:J86"/>
    <mergeCell ref="H1:M4"/>
    <mergeCell ref="B31:B40"/>
    <mergeCell ref="C54:C55"/>
    <mergeCell ref="D54:J55"/>
    <mergeCell ref="K54:T55"/>
    <mergeCell ref="C64:C65"/>
    <mergeCell ref="D64:J65"/>
    <mergeCell ref="K64:T65"/>
    <mergeCell ref="C66:C67"/>
    <mergeCell ref="D66:J67"/>
    <mergeCell ref="K66:T67"/>
    <mergeCell ref="K85:T86"/>
    <mergeCell ref="B42:B47"/>
    <mergeCell ref="C113:C114"/>
    <mergeCell ref="D113:J114"/>
    <mergeCell ref="K113:AM114"/>
    <mergeCell ref="R1:T1"/>
    <mergeCell ref="P2:S2"/>
    <mergeCell ref="S5:T5"/>
    <mergeCell ref="U5:AC5"/>
    <mergeCell ref="AD5:AE5"/>
    <mergeCell ref="AF5:AI5"/>
    <mergeCell ref="D11:J12"/>
    <mergeCell ref="K11:T12"/>
    <mergeCell ref="V11:V12"/>
    <mergeCell ref="N1:Q1"/>
    <mergeCell ref="AJ5:AK5"/>
    <mergeCell ref="AL5:AN5"/>
    <mergeCell ref="B7:B24"/>
    <mergeCell ref="C9:C10"/>
    <mergeCell ref="D9:J9"/>
    <mergeCell ref="K9:X10"/>
    <mergeCell ref="Z9:AM10"/>
    <mergeCell ref="D10:J10"/>
    <mergeCell ref="C11:C12"/>
    <mergeCell ref="AD11:AM11"/>
    <mergeCell ref="AD12:AM12"/>
    <mergeCell ref="C13:C14"/>
    <mergeCell ref="D13:J14"/>
    <mergeCell ref="K13:T14"/>
    <mergeCell ref="U13:U14"/>
    <mergeCell ref="V13:V14"/>
    <mergeCell ref="W13:AC14"/>
    <mergeCell ref="AD13:AM14"/>
    <mergeCell ref="C17:C18"/>
    <mergeCell ref="D17:J18"/>
    <mergeCell ref="C15:C16"/>
    <mergeCell ref="D15:J16"/>
    <mergeCell ref="K15:T16"/>
    <mergeCell ref="U15:U16"/>
    <mergeCell ref="V15:V16"/>
    <mergeCell ref="W15:AC16"/>
    <mergeCell ref="W11:AC12"/>
    <mergeCell ref="AN15:AN16"/>
    <mergeCell ref="K26:T27"/>
    <mergeCell ref="D26:J27"/>
    <mergeCell ref="W26:AC27"/>
    <mergeCell ref="AD26:AM27"/>
    <mergeCell ref="U26:U27"/>
    <mergeCell ref="V26:V27"/>
    <mergeCell ref="AN26:AN27"/>
    <mergeCell ref="K17:T18"/>
    <mergeCell ref="U17:U18"/>
    <mergeCell ref="W17:AC18"/>
    <mergeCell ref="V17:V18"/>
    <mergeCell ref="AD17:AM18"/>
    <mergeCell ref="AN17:AN18"/>
    <mergeCell ref="D23:J24"/>
    <mergeCell ref="AD15:AM16"/>
    <mergeCell ref="D21:J22"/>
    <mergeCell ref="K21:T22"/>
    <mergeCell ref="U21:U22"/>
    <mergeCell ref="V21:V22"/>
    <mergeCell ref="W21:AC22"/>
    <mergeCell ref="AD21:AM22"/>
    <mergeCell ref="AD28:AM29"/>
    <mergeCell ref="AN28:AN29"/>
    <mergeCell ref="C28:C29"/>
    <mergeCell ref="C19:C20"/>
    <mergeCell ref="D19:J20"/>
    <mergeCell ref="K19:AM20"/>
    <mergeCell ref="AN21:AN22"/>
    <mergeCell ref="C26:C27"/>
    <mergeCell ref="D28:J29"/>
    <mergeCell ref="K28:T29"/>
    <mergeCell ref="U28:U29"/>
    <mergeCell ref="V28:V29"/>
    <mergeCell ref="W28:AC29"/>
    <mergeCell ref="C23:C24"/>
    <mergeCell ref="C21:C22"/>
    <mergeCell ref="AD33:AM34"/>
    <mergeCell ref="AN33:AN34"/>
    <mergeCell ref="K31:T32"/>
    <mergeCell ref="C31:C32"/>
    <mergeCell ref="D31:J32"/>
    <mergeCell ref="U31:U32"/>
    <mergeCell ref="C33:C34"/>
    <mergeCell ref="D33:J34"/>
    <mergeCell ref="K33:T34"/>
    <mergeCell ref="U33:U34"/>
    <mergeCell ref="V33:V34"/>
    <mergeCell ref="AN35:AN36"/>
    <mergeCell ref="V39:V40"/>
    <mergeCell ref="W39:AC40"/>
    <mergeCell ref="AD39:AM40"/>
    <mergeCell ref="AN39:AN40"/>
    <mergeCell ref="C35:C36"/>
    <mergeCell ref="D35:J36"/>
    <mergeCell ref="K35:T36"/>
    <mergeCell ref="U35:U36"/>
    <mergeCell ref="C39:C40"/>
    <mergeCell ref="D39:J40"/>
    <mergeCell ref="K39:T40"/>
    <mergeCell ref="U39:U40"/>
    <mergeCell ref="V35:V36"/>
    <mergeCell ref="D49:J50"/>
    <mergeCell ref="K49:T50"/>
    <mergeCell ref="U49:U50"/>
    <mergeCell ref="V49:V50"/>
    <mergeCell ref="W35:AC36"/>
    <mergeCell ref="W33:AC34"/>
    <mergeCell ref="AN56:AN57"/>
    <mergeCell ref="B54:B57"/>
    <mergeCell ref="AN54:AN55"/>
    <mergeCell ref="AN42:AN43"/>
    <mergeCell ref="C46:C47"/>
    <mergeCell ref="D46:J47"/>
    <mergeCell ref="AN46:AN47"/>
    <mergeCell ref="V37:V38"/>
    <mergeCell ref="W37:AC38"/>
    <mergeCell ref="AD37:AM38"/>
    <mergeCell ref="AN37:AN38"/>
    <mergeCell ref="C42:C43"/>
    <mergeCell ref="D42:J43"/>
    <mergeCell ref="K42:T43"/>
    <mergeCell ref="U42:U43"/>
    <mergeCell ref="V42:V43"/>
    <mergeCell ref="W42:AC43"/>
    <mergeCell ref="AD35:AM36"/>
    <mergeCell ref="W54:AC55"/>
    <mergeCell ref="AD54:AM55"/>
    <mergeCell ref="C56:C57"/>
    <mergeCell ref="D56:J57"/>
    <mergeCell ref="K56:T57"/>
    <mergeCell ref="U56:U57"/>
    <mergeCell ref="V56:V57"/>
    <mergeCell ref="W56:AC57"/>
    <mergeCell ref="AD56:AM57"/>
    <mergeCell ref="B59:B62"/>
    <mergeCell ref="U54:U55"/>
    <mergeCell ref="V54:V55"/>
    <mergeCell ref="U64:U65"/>
    <mergeCell ref="V64:V65"/>
    <mergeCell ref="AN59:AN60"/>
    <mergeCell ref="C61:C62"/>
    <mergeCell ref="D61:J62"/>
    <mergeCell ref="K61:T62"/>
    <mergeCell ref="U61:U62"/>
    <mergeCell ref="V61:V62"/>
    <mergeCell ref="W61:AC62"/>
    <mergeCell ref="AD61:AM62"/>
    <mergeCell ref="AN61:AN62"/>
    <mergeCell ref="W64:AC65"/>
    <mergeCell ref="AD64:AM65"/>
    <mergeCell ref="AN64:AN65"/>
    <mergeCell ref="C59:C60"/>
    <mergeCell ref="D59:J60"/>
    <mergeCell ref="K59:T60"/>
    <mergeCell ref="U59:U60"/>
    <mergeCell ref="V59:V60"/>
    <mergeCell ref="W59:AC60"/>
    <mergeCell ref="AD59:AM60"/>
    <mergeCell ref="W66:AC67"/>
    <mergeCell ref="AD66:AM67"/>
    <mergeCell ref="AN66:AN67"/>
    <mergeCell ref="C68:C69"/>
    <mergeCell ref="D68:J69"/>
    <mergeCell ref="K68:T69"/>
    <mergeCell ref="U68:U69"/>
    <mergeCell ref="V68:V69"/>
    <mergeCell ref="W68:AC69"/>
    <mergeCell ref="AD68:AM69"/>
    <mergeCell ref="AN68:AN69"/>
    <mergeCell ref="AN70:AN71"/>
    <mergeCell ref="K70:AM71"/>
    <mergeCell ref="C81:C82"/>
    <mergeCell ref="D81:J82"/>
    <mergeCell ref="K81:T82"/>
    <mergeCell ref="U81:U82"/>
    <mergeCell ref="V81:V82"/>
    <mergeCell ref="W81:AC82"/>
    <mergeCell ref="AD81:AM82"/>
    <mergeCell ref="C70:C71"/>
    <mergeCell ref="D70:J71"/>
    <mergeCell ref="AN72:AN73"/>
    <mergeCell ref="W85:AC86"/>
    <mergeCell ref="AD85:AM86"/>
    <mergeCell ref="AN85:AN86"/>
    <mergeCell ref="AN81:AN82"/>
    <mergeCell ref="C83:C84"/>
    <mergeCell ref="D83:J84"/>
    <mergeCell ref="K83:T84"/>
    <mergeCell ref="U83:U84"/>
    <mergeCell ref="V83:V84"/>
    <mergeCell ref="W83:AC84"/>
    <mergeCell ref="AD83:AM84"/>
    <mergeCell ref="AN83:AN84"/>
    <mergeCell ref="AD87:AM88"/>
    <mergeCell ref="AN87:AN88"/>
    <mergeCell ref="C89:C90"/>
    <mergeCell ref="D89:J90"/>
    <mergeCell ref="K89:T90"/>
    <mergeCell ref="U89:U90"/>
    <mergeCell ref="V89:V90"/>
    <mergeCell ref="W89:AC90"/>
    <mergeCell ref="AD89:AM90"/>
    <mergeCell ref="AN89:AN90"/>
    <mergeCell ref="C87:C88"/>
    <mergeCell ref="D87:J88"/>
    <mergeCell ref="K87:T88"/>
    <mergeCell ref="U87:U88"/>
    <mergeCell ref="V87:V88"/>
    <mergeCell ref="W87:AC88"/>
    <mergeCell ref="AN98:AN99"/>
    <mergeCell ref="AD100:AM101"/>
    <mergeCell ref="AN100:AN101"/>
    <mergeCell ref="C94:C95"/>
    <mergeCell ref="C96:C97"/>
    <mergeCell ref="C98:C99"/>
    <mergeCell ref="V91:V92"/>
    <mergeCell ref="W91:AC92"/>
    <mergeCell ref="V94:V95"/>
    <mergeCell ref="V96:V97"/>
    <mergeCell ref="V98:V99"/>
    <mergeCell ref="AD94:AM95"/>
    <mergeCell ref="AD96:AM97"/>
    <mergeCell ref="AD98:AM99"/>
    <mergeCell ref="D94:J95"/>
    <mergeCell ref="D96:J97"/>
    <mergeCell ref="D98:J99"/>
    <mergeCell ref="C91:C92"/>
    <mergeCell ref="D91:J92"/>
    <mergeCell ref="K91:T92"/>
    <mergeCell ref="U91:U92"/>
    <mergeCell ref="K94:T95"/>
    <mergeCell ref="U94:U95"/>
    <mergeCell ref="K96:T97"/>
    <mergeCell ref="D44:J45"/>
    <mergeCell ref="K44:T45"/>
    <mergeCell ref="U44:U45"/>
    <mergeCell ref="V44:V45"/>
    <mergeCell ref="C106:C107"/>
    <mergeCell ref="D106:J107"/>
    <mergeCell ref="K106:T107"/>
    <mergeCell ref="U106:U107"/>
    <mergeCell ref="V106:V107"/>
    <mergeCell ref="K102:T103"/>
    <mergeCell ref="U102:U103"/>
    <mergeCell ref="K104:T105"/>
    <mergeCell ref="U104:U105"/>
    <mergeCell ref="V102:V103"/>
    <mergeCell ref="V104:V105"/>
    <mergeCell ref="V100:V101"/>
    <mergeCell ref="U96:U97"/>
    <mergeCell ref="K98:T99"/>
    <mergeCell ref="U98:U99"/>
    <mergeCell ref="U85:U86"/>
    <mergeCell ref="V85:V86"/>
    <mergeCell ref="U66:U67"/>
    <mergeCell ref="V66:V67"/>
    <mergeCell ref="C49:C50"/>
    <mergeCell ref="AD42:AM43"/>
    <mergeCell ref="C37:C38"/>
    <mergeCell ref="D37:J38"/>
    <mergeCell ref="K37:T38"/>
    <mergeCell ref="U37:U38"/>
    <mergeCell ref="W110:AC111"/>
    <mergeCell ref="C72:C73"/>
    <mergeCell ref="D72:J73"/>
    <mergeCell ref="K72:AM73"/>
    <mergeCell ref="W49:AC50"/>
    <mergeCell ref="AD49:AM50"/>
    <mergeCell ref="C108:C109"/>
    <mergeCell ref="D108:J109"/>
    <mergeCell ref="K108:T109"/>
    <mergeCell ref="U108:U109"/>
    <mergeCell ref="V108:V109"/>
    <mergeCell ref="W108:AC109"/>
    <mergeCell ref="AD108:AM109"/>
    <mergeCell ref="V110:V111"/>
    <mergeCell ref="C100:C101"/>
    <mergeCell ref="D100:J101"/>
    <mergeCell ref="K100:T101"/>
    <mergeCell ref="U100:U101"/>
    <mergeCell ref="C44:C45"/>
    <mergeCell ref="AN49:AN50"/>
    <mergeCell ref="W44:AC45"/>
    <mergeCell ref="AD44:AM45"/>
    <mergeCell ref="AN44:AN45"/>
    <mergeCell ref="K46:AM47"/>
    <mergeCell ref="AD51:AM52"/>
    <mergeCell ref="AN51:AN52"/>
    <mergeCell ref="AD106:AM107"/>
    <mergeCell ref="AN106:AN107"/>
    <mergeCell ref="W106:AC107"/>
    <mergeCell ref="AD102:AM103"/>
    <mergeCell ref="AN102:AN103"/>
    <mergeCell ref="AD104:AM105"/>
    <mergeCell ref="AN104:AN105"/>
    <mergeCell ref="W94:AC95"/>
    <mergeCell ref="W96:AC97"/>
    <mergeCell ref="W98:AC99"/>
    <mergeCell ref="W100:AC101"/>
    <mergeCell ref="W102:AC103"/>
    <mergeCell ref="W104:AC105"/>
    <mergeCell ref="AD91:AM92"/>
    <mergeCell ref="AN91:AN92"/>
    <mergeCell ref="AN94:AN95"/>
    <mergeCell ref="AN96:AN97"/>
    <mergeCell ref="AN108:AN109"/>
    <mergeCell ref="C128:C129"/>
    <mergeCell ref="C130:C131"/>
    <mergeCell ref="D128:J129"/>
    <mergeCell ref="D130:J131"/>
    <mergeCell ref="V128:V129"/>
    <mergeCell ref="W128:AC129"/>
    <mergeCell ref="AN113:AN114"/>
    <mergeCell ref="C51:C52"/>
    <mergeCell ref="D51:J52"/>
    <mergeCell ref="K51:T52"/>
    <mergeCell ref="U51:U52"/>
    <mergeCell ref="V51:V52"/>
    <mergeCell ref="W51:AC52"/>
    <mergeCell ref="C74:C79"/>
    <mergeCell ref="D74:J79"/>
    <mergeCell ref="K74:AM79"/>
    <mergeCell ref="AN74:AN79"/>
    <mergeCell ref="AD110:AM111"/>
    <mergeCell ref="AN110:AN111"/>
    <mergeCell ref="C110:C111"/>
    <mergeCell ref="D110:J111"/>
    <mergeCell ref="K110:T111"/>
    <mergeCell ref="U110:U111"/>
    <mergeCell ref="D134:J135"/>
    <mergeCell ref="D136:J137"/>
    <mergeCell ref="D138:J139"/>
    <mergeCell ref="D140:J141"/>
    <mergeCell ref="D142:J143"/>
    <mergeCell ref="C132:C133"/>
    <mergeCell ref="C134:C135"/>
    <mergeCell ref="C136:C137"/>
    <mergeCell ref="C138:C139"/>
    <mergeCell ref="C140:C141"/>
    <mergeCell ref="C142:C143"/>
    <mergeCell ref="C145:AN145"/>
    <mergeCell ref="D146:AN177"/>
    <mergeCell ref="K23:AN23"/>
    <mergeCell ref="K24:AN24"/>
    <mergeCell ref="AN19:AN20"/>
    <mergeCell ref="AN119:AN126"/>
    <mergeCell ref="V132:V133"/>
    <mergeCell ref="W132:AC133"/>
    <mergeCell ref="AD132:AM133"/>
    <mergeCell ref="D119:J126"/>
    <mergeCell ref="C119:C126"/>
    <mergeCell ref="K119:AM126"/>
    <mergeCell ref="K140:T141"/>
    <mergeCell ref="U140:U141"/>
    <mergeCell ref="K142:T143"/>
    <mergeCell ref="U142:U143"/>
    <mergeCell ref="AD128:AM129"/>
    <mergeCell ref="AN128:AN129"/>
    <mergeCell ref="AD140:AM141"/>
    <mergeCell ref="AN140:AN141"/>
    <mergeCell ref="AD142:AM143"/>
    <mergeCell ref="AN142:AN143"/>
    <mergeCell ref="K134:T135"/>
    <mergeCell ref="U134:U135"/>
    <mergeCell ref="B26:B29"/>
    <mergeCell ref="V31:V32"/>
    <mergeCell ref="W31:AC32"/>
    <mergeCell ref="AD31:AM32"/>
    <mergeCell ref="AN31:AN32"/>
    <mergeCell ref="V130:V131"/>
    <mergeCell ref="W130:AC131"/>
    <mergeCell ref="AD130:AM131"/>
    <mergeCell ref="AN130:AN131"/>
    <mergeCell ref="AD115:AM116"/>
    <mergeCell ref="B49:B52"/>
    <mergeCell ref="B64:B79"/>
    <mergeCell ref="B81:B92"/>
    <mergeCell ref="B94:B111"/>
    <mergeCell ref="B113:B126"/>
    <mergeCell ref="B128:B143"/>
    <mergeCell ref="K136:T137"/>
    <mergeCell ref="U136:U137"/>
    <mergeCell ref="K138:T139"/>
    <mergeCell ref="U138:U139"/>
    <mergeCell ref="V140:V141"/>
    <mergeCell ref="W140:AC141"/>
    <mergeCell ref="V142:V143"/>
    <mergeCell ref="W142:AC143"/>
    <mergeCell ref="AN132:AN133"/>
    <mergeCell ref="V2:AN4"/>
    <mergeCell ref="C115:C116"/>
    <mergeCell ref="D115:J116"/>
    <mergeCell ref="AN115:AN116"/>
    <mergeCell ref="K115:T116"/>
    <mergeCell ref="U115:U116"/>
    <mergeCell ref="V115:V116"/>
    <mergeCell ref="W115:AC116"/>
    <mergeCell ref="AN9:AN10"/>
    <mergeCell ref="AN11:AN12"/>
    <mergeCell ref="AN13:AN14"/>
    <mergeCell ref="C7:AN8"/>
    <mergeCell ref="K128:T129"/>
    <mergeCell ref="U128:U129"/>
    <mergeCell ref="K130:T131"/>
    <mergeCell ref="U130:U131"/>
    <mergeCell ref="K132:T133"/>
    <mergeCell ref="U132:U133"/>
    <mergeCell ref="D132:J133"/>
    <mergeCell ref="C117:C118"/>
    <mergeCell ref="D117:J118"/>
    <mergeCell ref="K117:AM118"/>
    <mergeCell ref="AN117:AN118"/>
  </mergeCells>
  <conditionalFormatting sqref="D10:J10">
    <cfRule type="containsText" dxfId="12" priority="4" operator="containsText" text="rev">
      <formula>NOT(ISERROR(SEARCH("rev",D10)))</formula>
    </cfRule>
  </conditionalFormatting>
  <conditionalFormatting sqref="BB4:BB39">
    <cfRule type="containsText" dxfId="11" priority="1" operator="containsText" text="n/a">
      <formula>NOT(ISERROR(SEARCH("n/a",BB4)))</formula>
    </cfRule>
    <cfRule type="containsText" dxfId="10" priority="2" operator="containsText" text="n/c">
      <formula>NOT(ISERROR(SEARCH("n/c",BB4)))</formula>
    </cfRule>
    <cfRule type="containsText" dxfId="9" priority="3" operator="containsText" text="no change">
      <formula>NOT(ISERROR(SEARCH("no change",BB4)))</formula>
    </cfRule>
  </conditionalFormatting>
  <dataValidations count="14">
    <dataValidation operator="greaterThanOrEqual" allowBlank="1" showInputMessage="1" showErrorMessage="1" sqref="S5" xr:uid="{096BBE81-A953-4E07-BF12-54DD2A4CE233}"/>
    <dataValidation allowBlank="1" showInputMessage="1" showErrorMessage="1" prompt="Revision letter or number for this specification." sqref="AL5" xr:uid="{B0480FB7-E168-4214-A3D6-3D20E31D2437}"/>
    <dataValidation type="list" allowBlank="1" showInputMessage="1" showErrorMessage="1" sqref="K26:T27" xr:uid="{2EDC388A-AD45-45BA-A0E0-4710BA02DFDD}">
      <formula1>"Operator, Attendant, Other-specify"</formula1>
    </dataValidation>
    <dataValidation type="list" allowBlank="1" showInputMessage="1" showErrorMessage="1" sqref="K28:T29" xr:uid="{AB910BC8-F4D2-4068-8CAC-07CBC1D637C3}">
      <formula1>"Key-control, other-specify"</formula1>
    </dataValidation>
    <dataValidation type="list" allowBlank="1" showInputMessage="1" showErrorMessage="1" sqref="K33:T34" xr:uid="{1BC21477-53E9-4F89-B875-FBC61491A224}">
      <formula1>OperationType</formula1>
    </dataValidation>
    <dataValidation type="list" allowBlank="1" showInputMessage="1" showErrorMessage="1" sqref="AD33:AM34" xr:uid="{131B5085-4240-4EC6-9D2A-4DD940DDDA89}">
      <formula1>DriveType</formula1>
    </dataValidation>
    <dataValidation type="list" allowBlank="1" showInputMessage="1" showErrorMessage="1" sqref="K59:T60 K80:T80" xr:uid="{D180AE6D-A689-48E2-97DA-77160ED89659}">
      <formula1>BufferType</formula1>
    </dataValidation>
    <dataValidation type="list" allowBlank="1" showInputMessage="1" showErrorMessage="1" sqref="K66:T67" xr:uid="{C9D10483-EE34-4DF3-AFD1-9109E144B0DA}">
      <formula1>"Yes, No"</formula1>
    </dataValidation>
    <dataValidation type="list" allowBlank="1" showInputMessage="1" showErrorMessage="1" sqref="K87:T88" xr:uid="{B0075FE0-9476-4070-914A-8DDAC6E4BA23}">
      <formula1>"Permanemnt, Part Permanent part removable, removable"</formula1>
    </dataValidation>
    <dataValidation type="list" allowBlank="1" showInputMessage="1" showErrorMessage="1" sqref="AD49:AM50" xr:uid="{D93E57EF-3DDB-42E5-BBE1-9F01DA24E8D2}">
      <formula1>SafetyType</formula1>
    </dataValidation>
    <dataValidation type="list" allowBlank="1" showInputMessage="1" showErrorMessage="1" sqref="AD128:AM129" xr:uid="{166D570B-3C58-49A7-9BCA-8D10ACCC4915}">
      <formula1>SafetyCodeforElevators</formula1>
    </dataValidation>
    <dataValidation type="list" allowBlank="1" showInputMessage="1" showErrorMessage="1" sqref="K128:T129" xr:uid="{D6AE2E62-614D-418A-AEA4-DC6B6B61BE56}">
      <formula1>SafetyCode</formula1>
    </dataValidation>
    <dataValidation type="list" allowBlank="1" showInputMessage="1" showErrorMessage="1" sqref="AD115:AM116" xr:uid="{94A81EC2-E592-4E18-8F21-CD0E6E7CB9E8}">
      <formula1>MotorControlType</formula1>
    </dataValidation>
    <dataValidation type="whole" operator="greaterThan" allowBlank="1" showInputMessage="1" showErrorMessage="1" sqref="K15:T16 AD15:AM16 AD17:AM18 K21:T22 AD21:AM22 K31:T32 K94:T95 K98:T101 AD100:AM101" xr:uid="{93D49F3B-4901-4F6B-86BC-5B75D3572EDC}">
      <formula1>0</formula1>
    </dataValidation>
  </dataValidations>
  <pageMargins left="0.23622047244094491" right="0.23622047244094491" top="0.23622047244094491" bottom="0.23622047244094491" header="0.23622047244094491" footer="0.23622047244094491"/>
  <pageSetup scale="81" fitToHeight="0" orientation="portrait" r:id="rId1"/>
  <headerFooter alignWithMargins="0">
    <oddFooter>&amp;R&amp;"Arial Narrow,Regular"&amp;9Page &amp;P of &amp;N</oddFooter>
  </headerFooter>
  <rowBreaks count="2" manualBreakCount="2">
    <brk id="57" min="1" max="39" man="1"/>
    <brk id="143" min="1" max="39" man="1"/>
  </rowBreaks>
  <ignoredErrors>
    <ignoredError sqref="D64" evalError="1"/>
  </ignoredErrors>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E0A33-3DC0-4138-8773-7904BC44A207}">
  <sheetPr codeName="Sheet18">
    <tabColor rgb="FFF8CBAD"/>
    <pageSetUpPr fitToPage="1"/>
  </sheetPr>
  <dimension ref="B1:BC190"/>
  <sheetViews>
    <sheetView showGridLines="0" showZeros="0" zoomScaleNormal="100" zoomScaleSheetLayoutView="90" zoomScalePageLayoutView="46" workbookViewId="0">
      <selection activeCell="AF13" sqref="AF13"/>
    </sheetView>
  </sheetViews>
  <sheetFormatPr defaultRowHeight="20.149999999999999" customHeight="1" outlineLevelCol="1" x14ac:dyDescent="0.3"/>
  <cols>
    <col min="1" max="1" width="1.69140625" style="2" customWidth="1"/>
    <col min="2" max="2" width="2.53515625" style="1" customWidth="1"/>
    <col min="3" max="3" width="3" style="1" customWidth="1"/>
    <col min="4" max="4" width="13.53515625" style="1" customWidth="1"/>
    <col min="5" max="5" width="3.69140625" style="1" customWidth="1"/>
    <col min="6" max="6" width="3.15234375" style="1" customWidth="1"/>
    <col min="7" max="7" width="8.15234375" style="1" customWidth="1"/>
    <col min="8" max="10" width="3.15234375" style="1" customWidth="1"/>
    <col min="11" max="11" width="5" style="1" customWidth="1"/>
    <col min="12" max="15" width="3.15234375" style="1" customWidth="1"/>
    <col min="16" max="16" width="13.53515625" style="1" customWidth="1"/>
    <col min="17" max="17" width="3.69140625" style="1" customWidth="1"/>
    <col min="18" max="18" width="3.15234375" style="1" customWidth="1"/>
    <col min="19" max="19" width="8.15234375" style="1" customWidth="1"/>
    <col min="20" max="22" width="3.15234375" style="1" customWidth="1"/>
    <col min="23" max="23" width="5" style="1" customWidth="1"/>
    <col min="24" max="25" width="3.15234375" style="1" customWidth="1"/>
    <col min="26" max="26" width="3" style="1" customWidth="1"/>
    <col min="27" max="27" width="9.15234375" style="1"/>
    <col min="28" max="28" width="9.15234375" style="1" customWidth="1" outlineLevel="1"/>
    <col min="29" max="50" width="9.15234375" customWidth="1" outlineLevel="1"/>
    <col min="51" max="51" width="9.15234375" customWidth="1"/>
    <col min="53" max="53" width="52.53515625" bestFit="1" customWidth="1"/>
    <col min="54" max="54" width="26.15234375" style="2" bestFit="1" customWidth="1"/>
    <col min="55" max="238" width="9.15234375" style="2"/>
    <col min="239" max="239" width="2.53515625" style="2" customWidth="1"/>
    <col min="240" max="240" width="3" style="2" customWidth="1"/>
    <col min="241" max="241" width="13.53515625" style="2" customWidth="1"/>
    <col min="242" max="242" width="3.69140625" style="2" customWidth="1"/>
    <col min="243" max="243" width="3.15234375" style="2" customWidth="1"/>
    <col min="244" max="244" width="8.15234375" style="2" customWidth="1"/>
    <col min="245" max="247" width="3.15234375" style="2" customWidth="1"/>
    <col min="248" max="248" width="5" style="2" customWidth="1"/>
    <col min="249" max="252" width="3.15234375" style="2" customWidth="1"/>
    <col min="253" max="253" width="13.53515625" style="2" customWidth="1"/>
    <col min="254" max="254" width="3.69140625" style="2" customWidth="1"/>
    <col min="255" max="255" width="3.15234375" style="2" customWidth="1"/>
    <col min="256" max="256" width="8.15234375" style="2" customWidth="1"/>
    <col min="257" max="259" width="3.15234375" style="2" customWidth="1"/>
    <col min="260" max="260" width="5" style="2" customWidth="1"/>
    <col min="261" max="262" width="3.15234375" style="2" customWidth="1"/>
    <col min="263" max="263" width="3" style="2" customWidth="1"/>
    <col min="264" max="494" width="9.15234375" style="2"/>
    <col min="495" max="495" width="2.53515625" style="2" customWidth="1"/>
    <col min="496" max="496" width="3" style="2" customWidth="1"/>
    <col min="497" max="497" width="13.53515625" style="2" customWidth="1"/>
    <col min="498" max="498" width="3.69140625" style="2" customWidth="1"/>
    <col min="499" max="499" width="3.15234375" style="2" customWidth="1"/>
    <col min="500" max="500" width="8.15234375" style="2" customWidth="1"/>
    <col min="501" max="503" width="3.15234375" style="2" customWidth="1"/>
    <col min="504" max="504" width="5" style="2" customWidth="1"/>
    <col min="505" max="508" width="3.15234375" style="2" customWidth="1"/>
    <col min="509" max="509" width="13.53515625" style="2" customWidth="1"/>
    <col min="510" max="510" width="3.69140625" style="2" customWidth="1"/>
    <col min="511" max="511" width="3.15234375" style="2" customWidth="1"/>
    <col min="512" max="512" width="8.15234375" style="2" customWidth="1"/>
    <col min="513" max="515" width="3.15234375" style="2" customWidth="1"/>
    <col min="516" max="516" width="5" style="2" customWidth="1"/>
    <col min="517" max="518" width="3.15234375" style="2" customWidth="1"/>
    <col min="519" max="519" width="3" style="2" customWidth="1"/>
    <col min="520" max="750" width="9.15234375" style="2"/>
    <col min="751" max="751" width="2.53515625" style="2" customWidth="1"/>
    <col min="752" max="752" width="3" style="2" customWidth="1"/>
    <col min="753" max="753" width="13.53515625" style="2" customWidth="1"/>
    <col min="754" max="754" width="3.69140625" style="2" customWidth="1"/>
    <col min="755" max="755" width="3.15234375" style="2" customWidth="1"/>
    <col min="756" max="756" width="8.15234375" style="2" customWidth="1"/>
    <col min="757" max="759" width="3.15234375" style="2" customWidth="1"/>
    <col min="760" max="760" width="5" style="2" customWidth="1"/>
    <col min="761" max="764" width="3.15234375" style="2" customWidth="1"/>
    <col min="765" max="765" width="13.53515625" style="2" customWidth="1"/>
    <col min="766" max="766" width="3.69140625" style="2" customWidth="1"/>
    <col min="767" max="767" width="3.15234375" style="2" customWidth="1"/>
    <col min="768" max="768" width="8.15234375" style="2" customWidth="1"/>
    <col min="769" max="771" width="3.15234375" style="2" customWidth="1"/>
    <col min="772" max="772" width="5" style="2" customWidth="1"/>
    <col min="773" max="774" width="3.15234375" style="2" customWidth="1"/>
    <col min="775" max="775" width="3" style="2" customWidth="1"/>
    <col min="776" max="1006" width="9.15234375" style="2"/>
    <col min="1007" max="1007" width="2.53515625" style="2" customWidth="1"/>
    <col min="1008" max="1008" width="3" style="2" customWidth="1"/>
    <col min="1009" max="1009" width="13.53515625" style="2" customWidth="1"/>
    <col min="1010" max="1010" width="3.69140625" style="2" customWidth="1"/>
    <col min="1011" max="1011" width="3.15234375" style="2" customWidth="1"/>
    <col min="1012" max="1012" width="8.15234375" style="2" customWidth="1"/>
    <col min="1013" max="1015" width="3.15234375" style="2" customWidth="1"/>
    <col min="1016" max="1016" width="5" style="2" customWidth="1"/>
    <col min="1017" max="1020" width="3.15234375" style="2" customWidth="1"/>
    <col min="1021" max="1021" width="13.53515625" style="2" customWidth="1"/>
    <col min="1022" max="1022" width="3.69140625" style="2" customWidth="1"/>
    <col min="1023" max="1023" width="3.15234375" style="2" customWidth="1"/>
    <col min="1024" max="1024" width="8.15234375" style="2" customWidth="1"/>
    <col min="1025" max="1027" width="3.15234375" style="2" customWidth="1"/>
    <col min="1028" max="1028" width="5" style="2" customWidth="1"/>
    <col min="1029" max="1030" width="3.15234375" style="2" customWidth="1"/>
    <col min="1031" max="1031" width="3" style="2" customWidth="1"/>
    <col min="1032" max="1262" width="9.15234375" style="2"/>
    <col min="1263" max="1263" width="2.53515625" style="2" customWidth="1"/>
    <col min="1264" max="1264" width="3" style="2" customWidth="1"/>
    <col min="1265" max="1265" width="13.53515625" style="2" customWidth="1"/>
    <col min="1266" max="1266" width="3.69140625" style="2" customWidth="1"/>
    <col min="1267" max="1267" width="3.15234375" style="2" customWidth="1"/>
    <col min="1268" max="1268" width="8.15234375" style="2" customWidth="1"/>
    <col min="1269" max="1271" width="3.15234375" style="2" customWidth="1"/>
    <col min="1272" max="1272" width="5" style="2" customWidth="1"/>
    <col min="1273" max="1276" width="3.15234375" style="2" customWidth="1"/>
    <col min="1277" max="1277" width="13.53515625" style="2" customWidth="1"/>
    <col min="1278" max="1278" width="3.69140625" style="2" customWidth="1"/>
    <col min="1279" max="1279" width="3.15234375" style="2" customWidth="1"/>
    <col min="1280" max="1280" width="8.15234375" style="2" customWidth="1"/>
    <col min="1281" max="1283" width="3.15234375" style="2" customWidth="1"/>
    <col min="1284" max="1284" width="5" style="2" customWidth="1"/>
    <col min="1285" max="1286" width="3.15234375" style="2" customWidth="1"/>
    <col min="1287" max="1287" width="3" style="2" customWidth="1"/>
    <col min="1288" max="1518" width="9.15234375" style="2"/>
    <col min="1519" max="1519" width="2.53515625" style="2" customWidth="1"/>
    <col min="1520" max="1520" width="3" style="2" customWidth="1"/>
    <col min="1521" max="1521" width="13.53515625" style="2" customWidth="1"/>
    <col min="1522" max="1522" width="3.69140625" style="2" customWidth="1"/>
    <col min="1523" max="1523" width="3.15234375" style="2" customWidth="1"/>
    <col min="1524" max="1524" width="8.15234375" style="2" customWidth="1"/>
    <col min="1525" max="1527" width="3.15234375" style="2" customWidth="1"/>
    <col min="1528" max="1528" width="5" style="2" customWidth="1"/>
    <col min="1529" max="1532" width="3.15234375" style="2" customWidth="1"/>
    <col min="1533" max="1533" width="13.53515625" style="2" customWidth="1"/>
    <col min="1534" max="1534" width="3.69140625" style="2" customWidth="1"/>
    <col min="1535" max="1535" width="3.15234375" style="2" customWidth="1"/>
    <col min="1536" max="1536" width="8.15234375" style="2" customWidth="1"/>
    <col min="1537" max="1539" width="3.15234375" style="2" customWidth="1"/>
    <col min="1540" max="1540" width="5" style="2" customWidth="1"/>
    <col min="1541" max="1542" width="3.15234375" style="2" customWidth="1"/>
    <col min="1543" max="1543" width="3" style="2" customWidth="1"/>
    <col min="1544" max="1774" width="9.15234375" style="2"/>
    <col min="1775" max="1775" width="2.53515625" style="2" customWidth="1"/>
    <col min="1776" max="1776" width="3" style="2" customWidth="1"/>
    <col min="1777" max="1777" width="13.53515625" style="2" customWidth="1"/>
    <col min="1778" max="1778" width="3.69140625" style="2" customWidth="1"/>
    <col min="1779" max="1779" width="3.15234375" style="2" customWidth="1"/>
    <col min="1780" max="1780" width="8.15234375" style="2" customWidth="1"/>
    <col min="1781" max="1783" width="3.15234375" style="2" customWidth="1"/>
    <col min="1784" max="1784" width="5" style="2" customWidth="1"/>
    <col min="1785" max="1788" width="3.15234375" style="2" customWidth="1"/>
    <col min="1789" max="1789" width="13.53515625" style="2" customWidth="1"/>
    <col min="1790" max="1790" width="3.69140625" style="2" customWidth="1"/>
    <col min="1791" max="1791" width="3.15234375" style="2" customWidth="1"/>
    <col min="1792" max="1792" width="8.15234375" style="2" customWidth="1"/>
    <col min="1793" max="1795" width="3.15234375" style="2" customWidth="1"/>
    <col min="1796" max="1796" width="5" style="2" customWidth="1"/>
    <col min="1797" max="1798" width="3.15234375" style="2" customWidth="1"/>
    <col min="1799" max="1799" width="3" style="2" customWidth="1"/>
    <col min="1800" max="2030" width="9.15234375" style="2"/>
    <col min="2031" max="2031" width="2.53515625" style="2" customWidth="1"/>
    <col min="2032" max="2032" width="3" style="2" customWidth="1"/>
    <col min="2033" max="2033" width="13.53515625" style="2" customWidth="1"/>
    <col min="2034" max="2034" width="3.69140625" style="2" customWidth="1"/>
    <col min="2035" max="2035" width="3.15234375" style="2" customWidth="1"/>
    <col min="2036" max="2036" width="8.15234375" style="2" customWidth="1"/>
    <col min="2037" max="2039" width="3.15234375" style="2" customWidth="1"/>
    <col min="2040" max="2040" width="5" style="2" customWidth="1"/>
    <col min="2041" max="2044" width="3.15234375" style="2" customWidth="1"/>
    <col min="2045" max="2045" width="13.53515625" style="2" customWidth="1"/>
    <col min="2046" max="2046" width="3.69140625" style="2" customWidth="1"/>
    <col min="2047" max="2047" width="3.15234375" style="2" customWidth="1"/>
    <col min="2048" max="2048" width="8.15234375" style="2" customWidth="1"/>
    <col min="2049" max="2051" width="3.15234375" style="2" customWidth="1"/>
    <col min="2052" max="2052" width="5" style="2" customWidth="1"/>
    <col min="2053" max="2054" width="3.15234375" style="2" customWidth="1"/>
    <col min="2055" max="2055" width="3" style="2" customWidth="1"/>
    <col min="2056" max="2286" width="9.15234375" style="2"/>
    <col min="2287" max="2287" width="2.53515625" style="2" customWidth="1"/>
    <col min="2288" max="2288" width="3" style="2" customWidth="1"/>
    <col min="2289" max="2289" width="13.53515625" style="2" customWidth="1"/>
    <col min="2290" max="2290" width="3.69140625" style="2" customWidth="1"/>
    <col min="2291" max="2291" width="3.15234375" style="2" customWidth="1"/>
    <col min="2292" max="2292" width="8.15234375" style="2" customWidth="1"/>
    <col min="2293" max="2295" width="3.15234375" style="2" customWidth="1"/>
    <col min="2296" max="2296" width="5" style="2" customWidth="1"/>
    <col min="2297" max="2300" width="3.15234375" style="2" customWidth="1"/>
    <col min="2301" max="2301" width="13.53515625" style="2" customWidth="1"/>
    <col min="2302" max="2302" width="3.69140625" style="2" customWidth="1"/>
    <col min="2303" max="2303" width="3.15234375" style="2" customWidth="1"/>
    <col min="2304" max="2304" width="8.15234375" style="2" customWidth="1"/>
    <col min="2305" max="2307" width="3.15234375" style="2" customWidth="1"/>
    <col min="2308" max="2308" width="5" style="2" customWidth="1"/>
    <col min="2309" max="2310" width="3.15234375" style="2" customWidth="1"/>
    <col min="2311" max="2311" width="3" style="2" customWidth="1"/>
    <col min="2312" max="2542" width="9.15234375" style="2"/>
    <col min="2543" max="2543" width="2.53515625" style="2" customWidth="1"/>
    <col min="2544" max="2544" width="3" style="2" customWidth="1"/>
    <col min="2545" max="2545" width="13.53515625" style="2" customWidth="1"/>
    <col min="2546" max="2546" width="3.69140625" style="2" customWidth="1"/>
    <col min="2547" max="2547" width="3.15234375" style="2" customWidth="1"/>
    <col min="2548" max="2548" width="8.15234375" style="2" customWidth="1"/>
    <col min="2549" max="2551" width="3.15234375" style="2" customWidth="1"/>
    <col min="2552" max="2552" width="5" style="2" customWidth="1"/>
    <col min="2553" max="2556" width="3.15234375" style="2" customWidth="1"/>
    <col min="2557" max="2557" width="13.53515625" style="2" customWidth="1"/>
    <col min="2558" max="2558" width="3.69140625" style="2" customWidth="1"/>
    <col min="2559" max="2559" width="3.15234375" style="2" customWidth="1"/>
    <col min="2560" max="2560" width="8.15234375" style="2" customWidth="1"/>
    <col min="2561" max="2563" width="3.15234375" style="2" customWidth="1"/>
    <col min="2564" max="2564" width="5" style="2" customWidth="1"/>
    <col min="2565" max="2566" width="3.15234375" style="2" customWidth="1"/>
    <col min="2567" max="2567" width="3" style="2" customWidth="1"/>
    <col min="2568" max="2798" width="9.15234375" style="2"/>
    <col min="2799" max="2799" width="2.53515625" style="2" customWidth="1"/>
    <col min="2800" max="2800" width="3" style="2" customWidth="1"/>
    <col min="2801" max="2801" width="13.53515625" style="2" customWidth="1"/>
    <col min="2802" max="2802" width="3.69140625" style="2" customWidth="1"/>
    <col min="2803" max="2803" width="3.15234375" style="2" customWidth="1"/>
    <col min="2804" max="2804" width="8.15234375" style="2" customWidth="1"/>
    <col min="2805" max="2807" width="3.15234375" style="2" customWidth="1"/>
    <col min="2808" max="2808" width="5" style="2" customWidth="1"/>
    <col min="2809" max="2812" width="3.15234375" style="2" customWidth="1"/>
    <col min="2813" max="2813" width="13.53515625" style="2" customWidth="1"/>
    <col min="2814" max="2814" width="3.69140625" style="2" customWidth="1"/>
    <col min="2815" max="2815" width="3.15234375" style="2" customWidth="1"/>
    <col min="2816" max="2816" width="8.15234375" style="2" customWidth="1"/>
    <col min="2817" max="2819" width="3.15234375" style="2" customWidth="1"/>
    <col min="2820" max="2820" width="5" style="2" customWidth="1"/>
    <col min="2821" max="2822" width="3.15234375" style="2" customWidth="1"/>
    <col min="2823" max="2823" width="3" style="2" customWidth="1"/>
    <col min="2824" max="3054" width="9.15234375" style="2"/>
    <col min="3055" max="3055" width="2.53515625" style="2" customWidth="1"/>
    <col min="3056" max="3056" width="3" style="2" customWidth="1"/>
    <col min="3057" max="3057" width="13.53515625" style="2" customWidth="1"/>
    <col min="3058" max="3058" width="3.69140625" style="2" customWidth="1"/>
    <col min="3059" max="3059" width="3.15234375" style="2" customWidth="1"/>
    <col min="3060" max="3060" width="8.15234375" style="2" customWidth="1"/>
    <col min="3061" max="3063" width="3.15234375" style="2" customWidth="1"/>
    <col min="3064" max="3064" width="5" style="2" customWidth="1"/>
    <col min="3065" max="3068" width="3.15234375" style="2" customWidth="1"/>
    <col min="3069" max="3069" width="13.53515625" style="2" customWidth="1"/>
    <col min="3070" max="3070" width="3.69140625" style="2" customWidth="1"/>
    <col min="3071" max="3071" width="3.15234375" style="2" customWidth="1"/>
    <col min="3072" max="3072" width="8.15234375" style="2" customWidth="1"/>
    <col min="3073" max="3075" width="3.15234375" style="2" customWidth="1"/>
    <col min="3076" max="3076" width="5" style="2" customWidth="1"/>
    <col min="3077" max="3078" width="3.15234375" style="2" customWidth="1"/>
    <col min="3079" max="3079" width="3" style="2" customWidth="1"/>
    <col min="3080" max="3310" width="9.15234375" style="2"/>
    <col min="3311" max="3311" width="2.53515625" style="2" customWidth="1"/>
    <col min="3312" max="3312" width="3" style="2" customWidth="1"/>
    <col min="3313" max="3313" width="13.53515625" style="2" customWidth="1"/>
    <col min="3314" max="3314" width="3.69140625" style="2" customWidth="1"/>
    <col min="3315" max="3315" width="3.15234375" style="2" customWidth="1"/>
    <col min="3316" max="3316" width="8.15234375" style="2" customWidth="1"/>
    <col min="3317" max="3319" width="3.15234375" style="2" customWidth="1"/>
    <col min="3320" max="3320" width="5" style="2" customWidth="1"/>
    <col min="3321" max="3324" width="3.15234375" style="2" customWidth="1"/>
    <col min="3325" max="3325" width="13.53515625" style="2" customWidth="1"/>
    <col min="3326" max="3326" width="3.69140625" style="2" customWidth="1"/>
    <col min="3327" max="3327" width="3.15234375" style="2" customWidth="1"/>
    <col min="3328" max="3328" width="8.15234375" style="2" customWidth="1"/>
    <col min="3329" max="3331" width="3.15234375" style="2" customWidth="1"/>
    <col min="3332" max="3332" width="5" style="2" customWidth="1"/>
    <col min="3333" max="3334" width="3.15234375" style="2" customWidth="1"/>
    <col min="3335" max="3335" width="3" style="2" customWidth="1"/>
    <col min="3336" max="3566" width="9.15234375" style="2"/>
    <col min="3567" max="3567" width="2.53515625" style="2" customWidth="1"/>
    <col min="3568" max="3568" width="3" style="2" customWidth="1"/>
    <col min="3569" max="3569" width="13.53515625" style="2" customWidth="1"/>
    <col min="3570" max="3570" width="3.69140625" style="2" customWidth="1"/>
    <col min="3571" max="3571" width="3.15234375" style="2" customWidth="1"/>
    <col min="3572" max="3572" width="8.15234375" style="2" customWidth="1"/>
    <col min="3573" max="3575" width="3.15234375" style="2" customWidth="1"/>
    <col min="3576" max="3576" width="5" style="2" customWidth="1"/>
    <col min="3577" max="3580" width="3.15234375" style="2" customWidth="1"/>
    <col min="3581" max="3581" width="13.53515625" style="2" customWidth="1"/>
    <col min="3582" max="3582" width="3.69140625" style="2" customWidth="1"/>
    <col min="3583" max="3583" width="3.15234375" style="2" customWidth="1"/>
    <col min="3584" max="3584" width="8.15234375" style="2" customWidth="1"/>
    <col min="3585" max="3587" width="3.15234375" style="2" customWidth="1"/>
    <col min="3588" max="3588" width="5" style="2" customWidth="1"/>
    <col min="3589" max="3590" width="3.15234375" style="2" customWidth="1"/>
    <col min="3591" max="3591" width="3" style="2" customWidth="1"/>
    <col min="3592" max="3822" width="9.15234375" style="2"/>
    <col min="3823" max="3823" width="2.53515625" style="2" customWidth="1"/>
    <col min="3824" max="3824" width="3" style="2" customWidth="1"/>
    <col min="3825" max="3825" width="13.53515625" style="2" customWidth="1"/>
    <col min="3826" max="3826" width="3.69140625" style="2" customWidth="1"/>
    <col min="3827" max="3827" width="3.15234375" style="2" customWidth="1"/>
    <col min="3828" max="3828" width="8.15234375" style="2" customWidth="1"/>
    <col min="3829" max="3831" width="3.15234375" style="2" customWidth="1"/>
    <col min="3832" max="3832" width="5" style="2" customWidth="1"/>
    <col min="3833" max="3836" width="3.15234375" style="2" customWidth="1"/>
    <col min="3837" max="3837" width="13.53515625" style="2" customWidth="1"/>
    <col min="3838" max="3838" width="3.69140625" style="2" customWidth="1"/>
    <col min="3839" max="3839" width="3.15234375" style="2" customWidth="1"/>
    <col min="3840" max="3840" width="8.15234375" style="2" customWidth="1"/>
    <col min="3841" max="3843" width="3.15234375" style="2" customWidth="1"/>
    <col min="3844" max="3844" width="5" style="2" customWidth="1"/>
    <col min="3845" max="3846" width="3.15234375" style="2" customWidth="1"/>
    <col min="3847" max="3847" width="3" style="2" customWidth="1"/>
    <col min="3848" max="4078" width="9.15234375" style="2"/>
    <col min="4079" max="4079" width="2.53515625" style="2" customWidth="1"/>
    <col min="4080" max="4080" width="3" style="2" customWidth="1"/>
    <col min="4081" max="4081" width="13.53515625" style="2" customWidth="1"/>
    <col min="4082" max="4082" width="3.69140625" style="2" customWidth="1"/>
    <col min="4083" max="4083" width="3.15234375" style="2" customWidth="1"/>
    <col min="4084" max="4084" width="8.15234375" style="2" customWidth="1"/>
    <col min="4085" max="4087" width="3.15234375" style="2" customWidth="1"/>
    <col min="4088" max="4088" width="5" style="2" customWidth="1"/>
    <col min="4089" max="4092" width="3.15234375" style="2" customWidth="1"/>
    <col min="4093" max="4093" width="13.53515625" style="2" customWidth="1"/>
    <col min="4094" max="4094" width="3.69140625" style="2" customWidth="1"/>
    <col min="4095" max="4095" width="3.15234375" style="2" customWidth="1"/>
    <col min="4096" max="4096" width="8.15234375" style="2" customWidth="1"/>
    <col min="4097" max="4099" width="3.15234375" style="2" customWidth="1"/>
    <col min="4100" max="4100" width="5" style="2" customWidth="1"/>
    <col min="4101" max="4102" width="3.15234375" style="2" customWidth="1"/>
    <col min="4103" max="4103" width="3" style="2" customWidth="1"/>
    <col min="4104" max="4334" width="9.15234375" style="2"/>
    <col min="4335" max="4335" width="2.53515625" style="2" customWidth="1"/>
    <col min="4336" max="4336" width="3" style="2" customWidth="1"/>
    <col min="4337" max="4337" width="13.53515625" style="2" customWidth="1"/>
    <col min="4338" max="4338" width="3.69140625" style="2" customWidth="1"/>
    <col min="4339" max="4339" width="3.15234375" style="2" customWidth="1"/>
    <col min="4340" max="4340" width="8.15234375" style="2" customWidth="1"/>
    <col min="4341" max="4343" width="3.15234375" style="2" customWidth="1"/>
    <col min="4344" max="4344" width="5" style="2" customWidth="1"/>
    <col min="4345" max="4348" width="3.15234375" style="2" customWidth="1"/>
    <col min="4349" max="4349" width="13.53515625" style="2" customWidth="1"/>
    <col min="4350" max="4350" width="3.69140625" style="2" customWidth="1"/>
    <col min="4351" max="4351" width="3.15234375" style="2" customWidth="1"/>
    <col min="4352" max="4352" width="8.15234375" style="2" customWidth="1"/>
    <col min="4353" max="4355" width="3.15234375" style="2" customWidth="1"/>
    <col min="4356" max="4356" width="5" style="2" customWidth="1"/>
    <col min="4357" max="4358" width="3.15234375" style="2" customWidth="1"/>
    <col min="4359" max="4359" width="3" style="2" customWidth="1"/>
    <col min="4360" max="4590" width="9.15234375" style="2"/>
    <col min="4591" max="4591" width="2.53515625" style="2" customWidth="1"/>
    <col min="4592" max="4592" width="3" style="2" customWidth="1"/>
    <col min="4593" max="4593" width="13.53515625" style="2" customWidth="1"/>
    <col min="4594" max="4594" width="3.69140625" style="2" customWidth="1"/>
    <col min="4595" max="4595" width="3.15234375" style="2" customWidth="1"/>
    <col min="4596" max="4596" width="8.15234375" style="2" customWidth="1"/>
    <col min="4597" max="4599" width="3.15234375" style="2" customWidth="1"/>
    <col min="4600" max="4600" width="5" style="2" customWidth="1"/>
    <col min="4601" max="4604" width="3.15234375" style="2" customWidth="1"/>
    <col min="4605" max="4605" width="13.53515625" style="2" customWidth="1"/>
    <col min="4606" max="4606" width="3.69140625" style="2" customWidth="1"/>
    <col min="4607" max="4607" width="3.15234375" style="2" customWidth="1"/>
    <col min="4608" max="4608" width="8.15234375" style="2" customWidth="1"/>
    <col min="4609" max="4611" width="3.15234375" style="2" customWidth="1"/>
    <col min="4612" max="4612" width="5" style="2" customWidth="1"/>
    <col min="4613" max="4614" width="3.15234375" style="2" customWidth="1"/>
    <col min="4615" max="4615" width="3" style="2" customWidth="1"/>
    <col min="4616" max="4846" width="9.15234375" style="2"/>
    <col min="4847" max="4847" width="2.53515625" style="2" customWidth="1"/>
    <col min="4848" max="4848" width="3" style="2" customWidth="1"/>
    <col min="4849" max="4849" width="13.53515625" style="2" customWidth="1"/>
    <col min="4850" max="4850" width="3.69140625" style="2" customWidth="1"/>
    <col min="4851" max="4851" width="3.15234375" style="2" customWidth="1"/>
    <col min="4852" max="4852" width="8.15234375" style="2" customWidth="1"/>
    <col min="4853" max="4855" width="3.15234375" style="2" customWidth="1"/>
    <col min="4856" max="4856" width="5" style="2" customWidth="1"/>
    <col min="4857" max="4860" width="3.15234375" style="2" customWidth="1"/>
    <col min="4861" max="4861" width="13.53515625" style="2" customWidth="1"/>
    <col min="4862" max="4862" width="3.69140625" style="2" customWidth="1"/>
    <col min="4863" max="4863" width="3.15234375" style="2" customWidth="1"/>
    <col min="4864" max="4864" width="8.15234375" style="2" customWidth="1"/>
    <col min="4865" max="4867" width="3.15234375" style="2" customWidth="1"/>
    <col min="4868" max="4868" width="5" style="2" customWidth="1"/>
    <col min="4869" max="4870" width="3.15234375" style="2" customWidth="1"/>
    <col min="4871" max="4871" width="3" style="2" customWidth="1"/>
    <col min="4872" max="5102" width="9.15234375" style="2"/>
    <col min="5103" max="5103" width="2.53515625" style="2" customWidth="1"/>
    <col min="5104" max="5104" width="3" style="2" customWidth="1"/>
    <col min="5105" max="5105" width="13.53515625" style="2" customWidth="1"/>
    <col min="5106" max="5106" width="3.69140625" style="2" customWidth="1"/>
    <col min="5107" max="5107" width="3.15234375" style="2" customWidth="1"/>
    <col min="5108" max="5108" width="8.15234375" style="2" customWidth="1"/>
    <col min="5109" max="5111" width="3.15234375" style="2" customWidth="1"/>
    <col min="5112" max="5112" width="5" style="2" customWidth="1"/>
    <col min="5113" max="5116" width="3.15234375" style="2" customWidth="1"/>
    <col min="5117" max="5117" width="13.53515625" style="2" customWidth="1"/>
    <col min="5118" max="5118" width="3.69140625" style="2" customWidth="1"/>
    <col min="5119" max="5119" width="3.15234375" style="2" customWidth="1"/>
    <col min="5120" max="5120" width="8.15234375" style="2" customWidth="1"/>
    <col min="5121" max="5123" width="3.15234375" style="2" customWidth="1"/>
    <col min="5124" max="5124" width="5" style="2" customWidth="1"/>
    <col min="5125" max="5126" width="3.15234375" style="2" customWidth="1"/>
    <col min="5127" max="5127" width="3" style="2" customWidth="1"/>
    <col min="5128" max="5358" width="9.15234375" style="2"/>
    <col min="5359" max="5359" width="2.53515625" style="2" customWidth="1"/>
    <col min="5360" max="5360" width="3" style="2" customWidth="1"/>
    <col min="5361" max="5361" width="13.53515625" style="2" customWidth="1"/>
    <col min="5362" max="5362" width="3.69140625" style="2" customWidth="1"/>
    <col min="5363" max="5363" width="3.15234375" style="2" customWidth="1"/>
    <col min="5364" max="5364" width="8.15234375" style="2" customWidth="1"/>
    <col min="5365" max="5367" width="3.15234375" style="2" customWidth="1"/>
    <col min="5368" max="5368" width="5" style="2" customWidth="1"/>
    <col min="5369" max="5372" width="3.15234375" style="2" customWidth="1"/>
    <col min="5373" max="5373" width="13.53515625" style="2" customWidth="1"/>
    <col min="5374" max="5374" width="3.69140625" style="2" customWidth="1"/>
    <col min="5375" max="5375" width="3.15234375" style="2" customWidth="1"/>
    <col min="5376" max="5376" width="8.15234375" style="2" customWidth="1"/>
    <col min="5377" max="5379" width="3.15234375" style="2" customWidth="1"/>
    <col min="5380" max="5380" width="5" style="2" customWidth="1"/>
    <col min="5381" max="5382" width="3.15234375" style="2" customWidth="1"/>
    <col min="5383" max="5383" width="3" style="2" customWidth="1"/>
    <col min="5384" max="5614" width="9.15234375" style="2"/>
    <col min="5615" max="5615" width="2.53515625" style="2" customWidth="1"/>
    <col min="5616" max="5616" width="3" style="2" customWidth="1"/>
    <col min="5617" max="5617" width="13.53515625" style="2" customWidth="1"/>
    <col min="5618" max="5618" width="3.69140625" style="2" customWidth="1"/>
    <col min="5619" max="5619" width="3.15234375" style="2" customWidth="1"/>
    <col min="5620" max="5620" width="8.15234375" style="2" customWidth="1"/>
    <col min="5621" max="5623" width="3.15234375" style="2" customWidth="1"/>
    <col min="5624" max="5624" width="5" style="2" customWidth="1"/>
    <col min="5625" max="5628" width="3.15234375" style="2" customWidth="1"/>
    <col min="5629" max="5629" width="13.53515625" style="2" customWidth="1"/>
    <col min="5630" max="5630" width="3.69140625" style="2" customWidth="1"/>
    <col min="5631" max="5631" width="3.15234375" style="2" customWidth="1"/>
    <col min="5632" max="5632" width="8.15234375" style="2" customWidth="1"/>
    <col min="5633" max="5635" width="3.15234375" style="2" customWidth="1"/>
    <col min="5636" max="5636" width="5" style="2" customWidth="1"/>
    <col min="5637" max="5638" width="3.15234375" style="2" customWidth="1"/>
    <col min="5639" max="5639" width="3" style="2" customWidth="1"/>
    <col min="5640" max="5870" width="9.15234375" style="2"/>
    <col min="5871" max="5871" width="2.53515625" style="2" customWidth="1"/>
    <col min="5872" max="5872" width="3" style="2" customWidth="1"/>
    <col min="5873" max="5873" width="13.53515625" style="2" customWidth="1"/>
    <col min="5874" max="5874" width="3.69140625" style="2" customWidth="1"/>
    <col min="5875" max="5875" width="3.15234375" style="2" customWidth="1"/>
    <col min="5876" max="5876" width="8.15234375" style="2" customWidth="1"/>
    <col min="5877" max="5879" width="3.15234375" style="2" customWidth="1"/>
    <col min="5880" max="5880" width="5" style="2" customWidth="1"/>
    <col min="5881" max="5884" width="3.15234375" style="2" customWidth="1"/>
    <col min="5885" max="5885" width="13.53515625" style="2" customWidth="1"/>
    <col min="5886" max="5886" width="3.69140625" style="2" customWidth="1"/>
    <col min="5887" max="5887" width="3.15234375" style="2" customWidth="1"/>
    <col min="5888" max="5888" width="8.15234375" style="2" customWidth="1"/>
    <col min="5889" max="5891" width="3.15234375" style="2" customWidth="1"/>
    <col min="5892" max="5892" width="5" style="2" customWidth="1"/>
    <col min="5893" max="5894" width="3.15234375" style="2" customWidth="1"/>
    <col min="5895" max="5895" width="3" style="2" customWidth="1"/>
    <col min="5896" max="6126" width="9.15234375" style="2"/>
    <col min="6127" max="6127" width="2.53515625" style="2" customWidth="1"/>
    <col min="6128" max="6128" width="3" style="2" customWidth="1"/>
    <col min="6129" max="6129" width="13.53515625" style="2" customWidth="1"/>
    <col min="6130" max="6130" width="3.69140625" style="2" customWidth="1"/>
    <col min="6131" max="6131" width="3.15234375" style="2" customWidth="1"/>
    <col min="6132" max="6132" width="8.15234375" style="2" customWidth="1"/>
    <col min="6133" max="6135" width="3.15234375" style="2" customWidth="1"/>
    <col min="6136" max="6136" width="5" style="2" customWidth="1"/>
    <col min="6137" max="6140" width="3.15234375" style="2" customWidth="1"/>
    <col min="6141" max="6141" width="13.53515625" style="2" customWidth="1"/>
    <col min="6142" max="6142" width="3.69140625" style="2" customWidth="1"/>
    <col min="6143" max="6143" width="3.15234375" style="2" customWidth="1"/>
    <col min="6144" max="6144" width="8.15234375" style="2" customWidth="1"/>
    <col min="6145" max="6147" width="3.15234375" style="2" customWidth="1"/>
    <col min="6148" max="6148" width="5" style="2" customWidth="1"/>
    <col min="6149" max="6150" width="3.15234375" style="2" customWidth="1"/>
    <col min="6151" max="6151" width="3" style="2" customWidth="1"/>
    <col min="6152" max="6382" width="9.15234375" style="2"/>
    <col min="6383" max="6383" width="2.53515625" style="2" customWidth="1"/>
    <col min="6384" max="6384" width="3" style="2" customWidth="1"/>
    <col min="6385" max="6385" width="13.53515625" style="2" customWidth="1"/>
    <col min="6386" max="6386" width="3.69140625" style="2" customWidth="1"/>
    <col min="6387" max="6387" width="3.15234375" style="2" customWidth="1"/>
    <col min="6388" max="6388" width="8.15234375" style="2" customWidth="1"/>
    <col min="6389" max="6391" width="3.15234375" style="2" customWidth="1"/>
    <col min="6392" max="6392" width="5" style="2" customWidth="1"/>
    <col min="6393" max="6396" width="3.15234375" style="2" customWidth="1"/>
    <col min="6397" max="6397" width="13.53515625" style="2" customWidth="1"/>
    <col min="6398" max="6398" width="3.69140625" style="2" customWidth="1"/>
    <col min="6399" max="6399" width="3.15234375" style="2" customWidth="1"/>
    <col min="6400" max="6400" width="8.15234375" style="2" customWidth="1"/>
    <col min="6401" max="6403" width="3.15234375" style="2" customWidth="1"/>
    <col min="6404" max="6404" width="5" style="2" customWidth="1"/>
    <col min="6405" max="6406" width="3.15234375" style="2" customWidth="1"/>
    <col min="6407" max="6407" width="3" style="2" customWidth="1"/>
    <col min="6408" max="6638" width="9.15234375" style="2"/>
    <col min="6639" max="6639" width="2.53515625" style="2" customWidth="1"/>
    <col min="6640" max="6640" width="3" style="2" customWidth="1"/>
    <col min="6641" max="6641" width="13.53515625" style="2" customWidth="1"/>
    <col min="6642" max="6642" width="3.69140625" style="2" customWidth="1"/>
    <col min="6643" max="6643" width="3.15234375" style="2" customWidth="1"/>
    <col min="6644" max="6644" width="8.15234375" style="2" customWidth="1"/>
    <col min="6645" max="6647" width="3.15234375" style="2" customWidth="1"/>
    <col min="6648" max="6648" width="5" style="2" customWidth="1"/>
    <col min="6649" max="6652" width="3.15234375" style="2" customWidth="1"/>
    <col min="6653" max="6653" width="13.53515625" style="2" customWidth="1"/>
    <col min="6654" max="6654" width="3.69140625" style="2" customWidth="1"/>
    <col min="6655" max="6655" width="3.15234375" style="2" customWidth="1"/>
    <col min="6656" max="6656" width="8.15234375" style="2" customWidth="1"/>
    <col min="6657" max="6659" width="3.15234375" style="2" customWidth="1"/>
    <col min="6660" max="6660" width="5" style="2" customWidth="1"/>
    <col min="6661" max="6662" width="3.15234375" style="2" customWidth="1"/>
    <col min="6663" max="6663" width="3" style="2" customWidth="1"/>
    <col min="6664" max="6894" width="9.15234375" style="2"/>
    <col min="6895" max="6895" width="2.53515625" style="2" customWidth="1"/>
    <col min="6896" max="6896" width="3" style="2" customWidth="1"/>
    <col min="6897" max="6897" width="13.53515625" style="2" customWidth="1"/>
    <col min="6898" max="6898" width="3.69140625" style="2" customWidth="1"/>
    <col min="6899" max="6899" width="3.15234375" style="2" customWidth="1"/>
    <col min="6900" max="6900" width="8.15234375" style="2" customWidth="1"/>
    <col min="6901" max="6903" width="3.15234375" style="2" customWidth="1"/>
    <col min="6904" max="6904" width="5" style="2" customWidth="1"/>
    <col min="6905" max="6908" width="3.15234375" style="2" customWidth="1"/>
    <col min="6909" max="6909" width="13.53515625" style="2" customWidth="1"/>
    <col min="6910" max="6910" width="3.69140625" style="2" customWidth="1"/>
    <col min="6911" max="6911" width="3.15234375" style="2" customWidth="1"/>
    <col min="6912" max="6912" width="8.15234375" style="2" customWidth="1"/>
    <col min="6913" max="6915" width="3.15234375" style="2" customWidth="1"/>
    <col min="6916" max="6916" width="5" style="2" customWidth="1"/>
    <col min="6917" max="6918" width="3.15234375" style="2" customWidth="1"/>
    <col min="6919" max="6919" width="3" style="2" customWidth="1"/>
    <col min="6920" max="7150" width="9.15234375" style="2"/>
    <col min="7151" max="7151" width="2.53515625" style="2" customWidth="1"/>
    <col min="7152" max="7152" width="3" style="2" customWidth="1"/>
    <col min="7153" max="7153" width="13.53515625" style="2" customWidth="1"/>
    <col min="7154" max="7154" width="3.69140625" style="2" customWidth="1"/>
    <col min="7155" max="7155" width="3.15234375" style="2" customWidth="1"/>
    <col min="7156" max="7156" width="8.15234375" style="2" customWidth="1"/>
    <col min="7157" max="7159" width="3.15234375" style="2" customWidth="1"/>
    <col min="7160" max="7160" width="5" style="2" customWidth="1"/>
    <col min="7161" max="7164" width="3.15234375" style="2" customWidth="1"/>
    <col min="7165" max="7165" width="13.53515625" style="2" customWidth="1"/>
    <col min="7166" max="7166" width="3.69140625" style="2" customWidth="1"/>
    <col min="7167" max="7167" width="3.15234375" style="2" customWidth="1"/>
    <col min="7168" max="7168" width="8.15234375" style="2" customWidth="1"/>
    <col min="7169" max="7171" width="3.15234375" style="2" customWidth="1"/>
    <col min="7172" max="7172" width="5" style="2" customWidth="1"/>
    <col min="7173" max="7174" width="3.15234375" style="2" customWidth="1"/>
    <col min="7175" max="7175" width="3" style="2" customWidth="1"/>
    <col min="7176" max="7406" width="9.15234375" style="2"/>
    <col min="7407" max="7407" width="2.53515625" style="2" customWidth="1"/>
    <col min="7408" max="7408" width="3" style="2" customWidth="1"/>
    <col min="7409" max="7409" width="13.53515625" style="2" customWidth="1"/>
    <col min="7410" max="7410" width="3.69140625" style="2" customWidth="1"/>
    <col min="7411" max="7411" width="3.15234375" style="2" customWidth="1"/>
    <col min="7412" max="7412" width="8.15234375" style="2" customWidth="1"/>
    <col min="7413" max="7415" width="3.15234375" style="2" customWidth="1"/>
    <col min="7416" max="7416" width="5" style="2" customWidth="1"/>
    <col min="7417" max="7420" width="3.15234375" style="2" customWidth="1"/>
    <col min="7421" max="7421" width="13.53515625" style="2" customWidth="1"/>
    <col min="7422" max="7422" width="3.69140625" style="2" customWidth="1"/>
    <col min="7423" max="7423" width="3.15234375" style="2" customWidth="1"/>
    <col min="7424" max="7424" width="8.15234375" style="2" customWidth="1"/>
    <col min="7425" max="7427" width="3.15234375" style="2" customWidth="1"/>
    <col min="7428" max="7428" width="5" style="2" customWidth="1"/>
    <col min="7429" max="7430" width="3.15234375" style="2" customWidth="1"/>
    <col min="7431" max="7431" width="3" style="2" customWidth="1"/>
    <col min="7432" max="7662" width="9.15234375" style="2"/>
    <col min="7663" max="7663" width="2.53515625" style="2" customWidth="1"/>
    <col min="7664" max="7664" width="3" style="2" customWidth="1"/>
    <col min="7665" max="7665" width="13.53515625" style="2" customWidth="1"/>
    <col min="7666" max="7666" width="3.69140625" style="2" customWidth="1"/>
    <col min="7667" max="7667" width="3.15234375" style="2" customWidth="1"/>
    <col min="7668" max="7668" width="8.15234375" style="2" customWidth="1"/>
    <col min="7669" max="7671" width="3.15234375" style="2" customWidth="1"/>
    <col min="7672" max="7672" width="5" style="2" customWidth="1"/>
    <col min="7673" max="7676" width="3.15234375" style="2" customWidth="1"/>
    <col min="7677" max="7677" width="13.53515625" style="2" customWidth="1"/>
    <col min="7678" max="7678" width="3.69140625" style="2" customWidth="1"/>
    <col min="7679" max="7679" width="3.15234375" style="2" customWidth="1"/>
    <col min="7680" max="7680" width="8.15234375" style="2" customWidth="1"/>
    <col min="7681" max="7683" width="3.15234375" style="2" customWidth="1"/>
    <col min="7684" max="7684" width="5" style="2" customWidth="1"/>
    <col min="7685" max="7686" width="3.15234375" style="2" customWidth="1"/>
    <col min="7687" max="7687" width="3" style="2" customWidth="1"/>
    <col min="7688" max="7918" width="9.15234375" style="2"/>
    <col min="7919" max="7919" width="2.53515625" style="2" customWidth="1"/>
    <col min="7920" max="7920" width="3" style="2" customWidth="1"/>
    <col min="7921" max="7921" width="13.53515625" style="2" customWidth="1"/>
    <col min="7922" max="7922" width="3.69140625" style="2" customWidth="1"/>
    <col min="7923" max="7923" width="3.15234375" style="2" customWidth="1"/>
    <col min="7924" max="7924" width="8.15234375" style="2" customWidth="1"/>
    <col min="7925" max="7927" width="3.15234375" style="2" customWidth="1"/>
    <col min="7928" max="7928" width="5" style="2" customWidth="1"/>
    <col min="7929" max="7932" width="3.15234375" style="2" customWidth="1"/>
    <col min="7933" max="7933" width="13.53515625" style="2" customWidth="1"/>
    <col min="7934" max="7934" width="3.69140625" style="2" customWidth="1"/>
    <col min="7935" max="7935" width="3.15234375" style="2" customWidth="1"/>
    <col min="7936" max="7936" width="8.15234375" style="2" customWidth="1"/>
    <col min="7937" max="7939" width="3.15234375" style="2" customWidth="1"/>
    <col min="7940" max="7940" width="5" style="2" customWidth="1"/>
    <col min="7941" max="7942" width="3.15234375" style="2" customWidth="1"/>
    <col min="7943" max="7943" width="3" style="2" customWidth="1"/>
    <col min="7944" max="8174" width="9.15234375" style="2"/>
    <col min="8175" max="8175" width="2.53515625" style="2" customWidth="1"/>
    <col min="8176" max="8176" width="3" style="2" customWidth="1"/>
    <col min="8177" max="8177" width="13.53515625" style="2" customWidth="1"/>
    <col min="8178" max="8178" width="3.69140625" style="2" customWidth="1"/>
    <col min="8179" max="8179" width="3.15234375" style="2" customWidth="1"/>
    <col min="8180" max="8180" width="8.15234375" style="2" customWidth="1"/>
    <col min="8181" max="8183" width="3.15234375" style="2" customWidth="1"/>
    <col min="8184" max="8184" width="5" style="2" customWidth="1"/>
    <col min="8185" max="8188" width="3.15234375" style="2" customWidth="1"/>
    <col min="8189" max="8189" width="13.53515625" style="2" customWidth="1"/>
    <col min="8190" max="8190" width="3.69140625" style="2" customWidth="1"/>
    <col min="8191" max="8191" width="3.15234375" style="2" customWidth="1"/>
    <col min="8192" max="8192" width="8.15234375" style="2" customWidth="1"/>
    <col min="8193" max="8195" width="3.15234375" style="2" customWidth="1"/>
    <col min="8196" max="8196" width="5" style="2" customWidth="1"/>
    <col min="8197" max="8198" width="3.15234375" style="2" customWidth="1"/>
    <col min="8199" max="8199" width="3" style="2" customWidth="1"/>
    <col min="8200" max="8430" width="9.15234375" style="2"/>
    <col min="8431" max="8431" width="2.53515625" style="2" customWidth="1"/>
    <col min="8432" max="8432" width="3" style="2" customWidth="1"/>
    <col min="8433" max="8433" width="13.53515625" style="2" customWidth="1"/>
    <col min="8434" max="8434" width="3.69140625" style="2" customWidth="1"/>
    <col min="8435" max="8435" width="3.15234375" style="2" customWidth="1"/>
    <col min="8436" max="8436" width="8.15234375" style="2" customWidth="1"/>
    <col min="8437" max="8439" width="3.15234375" style="2" customWidth="1"/>
    <col min="8440" max="8440" width="5" style="2" customWidth="1"/>
    <col min="8441" max="8444" width="3.15234375" style="2" customWidth="1"/>
    <col min="8445" max="8445" width="13.53515625" style="2" customWidth="1"/>
    <col min="8446" max="8446" width="3.69140625" style="2" customWidth="1"/>
    <col min="8447" max="8447" width="3.15234375" style="2" customWidth="1"/>
    <col min="8448" max="8448" width="8.15234375" style="2" customWidth="1"/>
    <col min="8449" max="8451" width="3.15234375" style="2" customWidth="1"/>
    <col min="8452" max="8452" width="5" style="2" customWidth="1"/>
    <col min="8453" max="8454" width="3.15234375" style="2" customWidth="1"/>
    <col min="8455" max="8455" width="3" style="2" customWidth="1"/>
    <col min="8456" max="8686" width="9.15234375" style="2"/>
    <col min="8687" max="8687" width="2.53515625" style="2" customWidth="1"/>
    <col min="8688" max="8688" width="3" style="2" customWidth="1"/>
    <col min="8689" max="8689" width="13.53515625" style="2" customWidth="1"/>
    <col min="8690" max="8690" width="3.69140625" style="2" customWidth="1"/>
    <col min="8691" max="8691" width="3.15234375" style="2" customWidth="1"/>
    <col min="8692" max="8692" width="8.15234375" style="2" customWidth="1"/>
    <col min="8693" max="8695" width="3.15234375" style="2" customWidth="1"/>
    <col min="8696" max="8696" width="5" style="2" customWidth="1"/>
    <col min="8697" max="8700" width="3.15234375" style="2" customWidth="1"/>
    <col min="8701" max="8701" width="13.53515625" style="2" customWidth="1"/>
    <col min="8702" max="8702" width="3.69140625" style="2" customWidth="1"/>
    <col min="8703" max="8703" width="3.15234375" style="2" customWidth="1"/>
    <col min="8704" max="8704" width="8.15234375" style="2" customWidth="1"/>
    <col min="8705" max="8707" width="3.15234375" style="2" customWidth="1"/>
    <col min="8708" max="8708" width="5" style="2" customWidth="1"/>
    <col min="8709" max="8710" width="3.15234375" style="2" customWidth="1"/>
    <col min="8711" max="8711" width="3" style="2" customWidth="1"/>
    <col min="8712" max="8942" width="9.15234375" style="2"/>
    <col min="8943" max="8943" width="2.53515625" style="2" customWidth="1"/>
    <col min="8944" max="8944" width="3" style="2" customWidth="1"/>
    <col min="8945" max="8945" width="13.53515625" style="2" customWidth="1"/>
    <col min="8946" max="8946" width="3.69140625" style="2" customWidth="1"/>
    <col min="8947" max="8947" width="3.15234375" style="2" customWidth="1"/>
    <col min="8948" max="8948" width="8.15234375" style="2" customWidth="1"/>
    <col min="8949" max="8951" width="3.15234375" style="2" customWidth="1"/>
    <col min="8952" max="8952" width="5" style="2" customWidth="1"/>
    <col min="8953" max="8956" width="3.15234375" style="2" customWidth="1"/>
    <col min="8957" max="8957" width="13.53515625" style="2" customWidth="1"/>
    <col min="8958" max="8958" width="3.69140625" style="2" customWidth="1"/>
    <col min="8959" max="8959" width="3.15234375" style="2" customWidth="1"/>
    <col min="8960" max="8960" width="8.15234375" style="2" customWidth="1"/>
    <col min="8961" max="8963" width="3.15234375" style="2" customWidth="1"/>
    <col min="8964" max="8964" width="5" style="2" customWidth="1"/>
    <col min="8965" max="8966" width="3.15234375" style="2" customWidth="1"/>
    <col min="8967" max="8967" width="3" style="2" customWidth="1"/>
    <col min="8968" max="9198" width="9.15234375" style="2"/>
    <col min="9199" max="9199" width="2.53515625" style="2" customWidth="1"/>
    <col min="9200" max="9200" width="3" style="2" customWidth="1"/>
    <col min="9201" max="9201" width="13.53515625" style="2" customWidth="1"/>
    <col min="9202" max="9202" width="3.69140625" style="2" customWidth="1"/>
    <col min="9203" max="9203" width="3.15234375" style="2" customWidth="1"/>
    <col min="9204" max="9204" width="8.15234375" style="2" customWidth="1"/>
    <col min="9205" max="9207" width="3.15234375" style="2" customWidth="1"/>
    <col min="9208" max="9208" width="5" style="2" customWidth="1"/>
    <col min="9209" max="9212" width="3.15234375" style="2" customWidth="1"/>
    <col min="9213" max="9213" width="13.53515625" style="2" customWidth="1"/>
    <col min="9214" max="9214" width="3.69140625" style="2" customWidth="1"/>
    <col min="9215" max="9215" width="3.15234375" style="2" customWidth="1"/>
    <col min="9216" max="9216" width="8.15234375" style="2" customWidth="1"/>
    <col min="9217" max="9219" width="3.15234375" style="2" customWidth="1"/>
    <col min="9220" max="9220" width="5" style="2" customWidth="1"/>
    <col min="9221" max="9222" width="3.15234375" style="2" customWidth="1"/>
    <col min="9223" max="9223" width="3" style="2" customWidth="1"/>
    <col min="9224" max="9454" width="9.15234375" style="2"/>
    <col min="9455" max="9455" width="2.53515625" style="2" customWidth="1"/>
    <col min="9456" max="9456" width="3" style="2" customWidth="1"/>
    <col min="9457" max="9457" width="13.53515625" style="2" customWidth="1"/>
    <col min="9458" max="9458" width="3.69140625" style="2" customWidth="1"/>
    <col min="9459" max="9459" width="3.15234375" style="2" customWidth="1"/>
    <col min="9460" max="9460" width="8.15234375" style="2" customWidth="1"/>
    <col min="9461" max="9463" width="3.15234375" style="2" customWidth="1"/>
    <col min="9464" max="9464" width="5" style="2" customWidth="1"/>
    <col min="9465" max="9468" width="3.15234375" style="2" customWidth="1"/>
    <col min="9469" max="9469" width="13.53515625" style="2" customWidth="1"/>
    <col min="9470" max="9470" width="3.69140625" style="2" customWidth="1"/>
    <col min="9471" max="9471" width="3.15234375" style="2" customWidth="1"/>
    <col min="9472" max="9472" width="8.15234375" style="2" customWidth="1"/>
    <col min="9473" max="9475" width="3.15234375" style="2" customWidth="1"/>
    <col min="9476" max="9476" width="5" style="2" customWidth="1"/>
    <col min="9477" max="9478" width="3.15234375" style="2" customWidth="1"/>
    <col min="9479" max="9479" width="3" style="2" customWidth="1"/>
    <col min="9480" max="9710" width="9.15234375" style="2"/>
    <col min="9711" max="9711" width="2.53515625" style="2" customWidth="1"/>
    <col min="9712" max="9712" width="3" style="2" customWidth="1"/>
    <col min="9713" max="9713" width="13.53515625" style="2" customWidth="1"/>
    <col min="9714" max="9714" width="3.69140625" style="2" customWidth="1"/>
    <col min="9715" max="9715" width="3.15234375" style="2" customWidth="1"/>
    <col min="9716" max="9716" width="8.15234375" style="2" customWidth="1"/>
    <col min="9717" max="9719" width="3.15234375" style="2" customWidth="1"/>
    <col min="9720" max="9720" width="5" style="2" customWidth="1"/>
    <col min="9721" max="9724" width="3.15234375" style="2" customWidth="1"/>
    <col min="9725" max="9725" width="13.53515625" style="2" customWidth="1"/>
    <col min="9726" max="9726" width="3.69140625" style="2" customWidth="1"/>
    <col min="9727" max="9727" width="3.15234375" style="2" customWidth="1"/>
    <col min="9728" max="9728" width="8.15234375" style="2" customWidth="1"/>
    <col min="9729" max="9731" width="3.15234375" style="2" customWidth="1"/>
    <col min="9732" max="9732" width="5" style="2" customWidth="1"/>
    <col min="9733" max="9734" width="3.15234375" style="2" customWidth="1"/>
    <col min="9735" max="9735" width="3" style="2" customWidth="1"/>
    <col min="9736" max="9966" width="9.15234375" style="2"/>
    <col min="9967" max="9967" width="2.53515625" style="2" customWidth="1"/>
    <col min="9968" max="9968" width="3" style="2" customWidth="1"/>
    <col min="9969" max="9969" width="13.53515625" style="2" customWidth="1"/>
    <col min="9970" max="9970" width="3.69140625" style="2" customWidth="1"/>
    <col min="9971" max="9971" width="3.15234375" style="2" customWidth="1"/>
    <col min="9972" max="9972" width="8.15234375" style="2" customWidth="1"/>
    <col min="9973" max="9975" width="3.15234375" style="2" customWidth="1"/>
    <col min="9976" max="9976" width="5" style="2" customWidth="1"/>
    <col min="9977" max="9980" width="3.15234375" style="2" customWidth="1"/>
    <col min="9981" max="9981" width="13.53515625" style="2" customWidth="1"/>
    <col min="9982" max="9982" width="3.69140625" style="2" customWidth="1"/>
    <col min="9983" max="9983" width="3.15234375" style="2" customWidth="1"/>
    <col min="9984" max="9984" width="8.15234375" style="2" customWidth="1"/>
    <col min="9985" max="9987" width="3.15234375" style="2" customWidth="1"/>
    <col min="9988" max="9988" width="5" style="2" customWidth="1"/>
    <col min="9989" max="9990" width="3.15234375" style="2" customWidth="1"/>
    <col min="9991" max="9991" width="3" style="2" customWidth="1"/>
    <col min="9992" max="10222" width="9.15234375" style="2"/>
    <col min="10223" max="10223" width="2.53515625" style="2" customWidth="1"/>
    <col min="10224" max="10224" width="3" style="2" customWidth="1"/>
    <col min="10225" max="10225" width="13.53515625" style="2" customWidth="1"/>
    <col min="10226" max="10226" width="3.69140625" style="2" customWidth="1"/>
    <col min="10227" max="10227" width="3.15234375" style="2" customWidth="1"/>
    <col min="10228" max="10228" width="8.15234375" style="2" customWidth="1"/>
    <col min="10229" max="10231" width="3.15234375" style="2" customWidth="1"/>
    <col min="10232" max="10232" width="5" style="2" customWidth="1"/>
    <col min="10233" max="10236" width="3.15234375" style="2" customWidth="1"/>
    <col min="10237" max="10237" width="13.53515625" style="2" customWidth="1"/>
    <col min="10238" max="10238" width="3.69140625" style="2" customWidth="1"/>
    <col min="10239" max="10239" width="3.15234375" style="2" customWidth="1"/>
    <col min="10240" max="10240" width="8.15234375" style="2" customWidth="1"/>
    <col min="10241" max="10243" width="3.15234375" style="2" customWidth="1"/>
    <col min="10244" max="10244" width="5" style="2" customWidth="1"/>
    <col min="10245" max="10246" width="3.15234375" style="2" customWidth="1"/>
    <col min="10247" max="10247" width="3" style="2" customWidth="1"/>
    <col min="10248" max="10478" width="9.15234375" style="2"/>
    <col min="10479" max="10479" width="2.53515625" style="2" customWidth="1"/>
    <col min="10480" max="10480" width="3" style="2" customWidth="1"/>
    <col min="10481" max="10481" width="13.53515625" style="2" customWidth="1"/>
    <col min="10482" max="10482" width="3.69140625" style="2" customWidth="1"/>
    <col min="10483" max="10483" width="3.15234375" style="2" customWidth="1"/>
    <col min="10484" max="10484" width="8.15234375" style="2" customWidth="1"/>
    <col min="10485" max="10487" width="3.15234375" style="2" customWidth="1"/>
    <col min="10488" max="10488" width="5" style="2" customWidth="1"/>
    <col min="10489" max="10492" width="3.15234375" style="2" customWidth="1"/>
    <col min="10493" max="10493" width="13.53515625" style="2" customWidth="1"/>
    <col min="10494" max="10494" width="3.69140625" style="2" customWidth="1"/>
    <col min="10495" max="10495" width="3.15234375" style="2" customWidth="1"/>
    <col min="10496" max="10496" width="8.15234375" style="2" customWidth="1"/>
    <col min="10497" max="10499" width="3.15234375" style="2" customWidth="1"/>
    <col min="10500" max="10500" width="5" style="2" customWidth="1"/>
    <col min="10501" max="10502" width="3.15234375" style="2" customWidth="1"/>
    <col min="10503" max="10503" width="3" style="2" customWidth="1"/>
    <col min="10504" max="10734" width="9.15234375" style="2"/>
    <col min="10735" max="10735" width="2.53515625" style="2" customWidth="1"/>
    <col min="10736" max="10736" width="3" style="2" customWidth="1"/>
    <col min="10737" max="10737" width="13.53515625" style="2" customWidth="1"/>
    <col min="10738" max="10738" width="3.69140625" style="2" customWidth="1"/>
    <col min="10739" max="10739" width="3.15234375" style="2" customWidth="1"/>
    <col min="10740" max="10740" width="8.15234375" style="2" customWidth="1"/>
    <col min="10741" max="10743" width="3.15234375" style="2" customWidth="1"/>
    <col min="10744" max="10744" width="5" style="2" customWidth="1"/>
    <col min="10745" max="10748" width="3.15234375" style="2" customWidth="1"/>
    <col min="10749" max="10749" width="13.53515625" style="2" customWidth="1"/>
    <col min="10750" max="10750" width="3.69140625" style="2" customWidth="1"/>
    <col min="10751" max="10751" width="3.15234375" style="2" customWidth="1"/>
    <col min="10752" max="10752" width="8.15234375" style="2" customWidth="1"/>
    <col min="10753" max="10755" width="3.15234375" style="2" customWidth="1"/>
    <col min="10756" max="10756" width="5" style="2" customWidth="1"/>
    <col min="10757" max="10758" width="3.15234375" style="2" customWidth="1"/>
    <col min="10759" max="10759" width="3" style="2" customWidth="1"/>
    <col min="10760" max="10990" width="9.15234375" style="2"/>
    <col min="10991" max="10991" width="2.53515625" style="2" customWidth="1"/>
    <col min="10992" max="10992" width="3" style="2" customWidth="1"/>
    <col min="10993" max="10993" width="13.53515625" style="2" customWidth="1"/>
    <col min="10994" max="10994" width="3.69140625" style="2" customWidth="1"/>
    <col min="10995" max="10995" width="3.15234375" style="2" customWidth="1"/>
    <col min="10996" max="10996" width="8.15234375" style="2" customWidth="1"/>
    <col min="10997" max="10999" width="3.15234375" style="2" customWidth="1"/>
    <col min="11000" max="11000" width="5" style="2" customWidth="1"/>
    <col min="11001" max="11004" width="3.15234375" style="2" customWidth="1"/>
    <col min="11005" max="11005" width="13.53515625" style="2" customWidth="1"/>
    <col min="11006" max="11006" width="3.69140625" style="2" customWidth="1"/>
    <col min="11007" max="11007" width="3.15234375" style="2" customWidth="1"/>
    <col min="11008" max="11008" width="8.15234375" style="2" customWidth="1"/>
    <col min="11009" max="11011" width="3.15234375" style="2" customWidth="1"/>
    <col min="11012" max="11012" width="5" style="2" customWidth="1"/>
    <col min="11013" max="11014" width="3.15234375" style="2" customWidth="1"/>
    <col min="11015" max="11015" width="3" style="2" customWidth="1"/>
    <col min="11016" max="11246" width="9.15234375" style="2"/>
    <col min="11247" max="11247" width="2.53515625" style="2" customWidth="1"/>
    <col min="11248" max="11248" width="3" style="2" customWidth="1"/>
    <col min="11249" max="11249" width="13.53515625" style="2" customWidth="1"/>
    <col min="11250" max="11250" width="3.69140625" style="2" customWidth="1"/>
    <col min="11251" max="11251" width="3.15234375" style="2" customWidth="1"/>
    <col min="11252" max="11252" width="8.15234375" style="2" customWidth="1"/>
    <col min="11253" max="11255" width="3.15234375" style="2" customWidth="1"/>
    <col min="11256" max="11256" width="5" style="2" customWidth="1"/>
    <col min="11257" max="11260" width="3.15234375" style="2" customWidth="1"/>
    <col min="11261" max="11261" width="13.53515625" style="2" customWidth="1"/>
    <col min="11262" max="11262" width="3.69140625" style="2" customWidth="1"/>
    <col min="11263" max="11263" width="3.15234375" style="2" customWidth="1"/>
    <col min="11264" max="11264" width="8.15234375" style="2" customWidth="1"/>
    <col min="11265" max="11267" width="3.15234375" style="2" customWidth="1"/>
    <col min="11268" max="11268" width="5" style="2" customWidth="1"/>
    <col min="11269" max="11270" width="3.15234375" style="2" customWidth="1"/>
    <col min="11271" max="11271" width="3" style="2" customWidth="1"/>
    <col min="11272" max="11502" width="9.15234375" style="2"/>
    <col min="11503" max="11503" width="2.53515625" style="2" customWidth="1"/>
    <col min="11504" max="11504" width="3" style="2" customWidth="1"/>
    <col min="11505" max="11505" width="13.53515625" style="2" customWidth="1"/>
    <col min="11506" max="11506" width="3.69140625" style="2" customWidth="1"/>
    <col min="11507" max="11507" width="3.15234375" style="2" customWidth="1"/>
    <col min="11508" max="11508" width="8.15234375" style="2" customWidth="1"/>
    <col min="11509" max="11511" width="3.15234375" style="2" customWidth="1"/>
    <col min="11512" max="11512" width="5" style="2" customWidth="1"/>
    <col min="11513" max="11516" width="3.15234375" style="2" customWidth="1"/>
    <col min="11517" max="11517" width="13.53515625" style="2" customWidth="1"/>
    <col min="11518" max="11518" width="3.69140625" style="2" customWidth="1"/>
    <col min="11519" max="11519" width="3.15234375" style="2" customWidth="1"/>
    <col min="11520" max="11520" width="8.15234375" style="2" customWidth="1"/>
    <col min="11521" max="11523" width="3.15234375" style="2" customWidth="1"/>
    <col min="11524" max="11524" width="5" style="2" customWidth="1"/>
    <col min="11525" max="11526" width="3.15234375" style="2" customWidth="1"/>
    <col min="11527" max="11527" width="3" style="2" customWidth="1"/>
    <col min="11528" max="11758" width="9.15234375" style="2"/>
    <col min="11759" max="11759" width="2.53515625" style="2" customWidth="1"/>
    <col min="11760" max="11760" width="3" style="2" customWidth="1"/>
    <col min="11761" max="11761" width="13.53515625" style="2" customWidth="1"/>
    <col min="11762" max="11762" width="3.69140625" style="2" customWidth="1"/>
    <col min="11763" max="11763" width="3.15234375" style="2" customWidth="1"/>
    <col min="11764" max="11764" width="8.15234375" style="2" customWidth="1"/>
    <col min="11765" max="11767" width="3.15234375" style="2" customWidth="1"/>
    <col min="11768" max="11768" width="5" style="2" customWidth="1"/>
    <col min="11769" max="11772" width="3.15234375" style="2" customWidth="1"/>
    <col min="11773" max="11773" width="13.53515625" style="2" customWidth="1"/>
    <col min="11774" max="11774" width="3.69140625" style="2" customWidth="1"/>
    <col min="11775" max="11775" width="3.15234375" style="2" customWidth="1"/>
    <col min="11776" max="11776" width="8.15234375" style="2" customWidth="1"/>
    <col min="11777" max="11779" width="3.15234375" style="2" customWidth="1"/>
    <col min="11780" max="11780" width="5" style="2" customWidth="1"/>
    <col min="11781" max="11782" width="3.15234375" style="2" customWidth="1"/>
    <col min="11783" max="11783" width="3" style="2" customWidth="1"/>
    <col min="11784" max="12014" width="9.15234375" style="2"/>
    <col min="12015" max="12015" width="2.53515625" style="2" customWidth="1"/>
    <col min="12016" max="12016" width="3" style="2" customWidth="1"/>
    <col min="12017" max="12017" width="13.53515625" style="2" customWidth="1"/>
    <col min="12018" max="12018" width="3.69140625" style="2" customWidth="1"/>
    <col min="12019" max="12019" width="3.15234375" style="2" customWidth="1"/>
    <col min="12020" max="12020" width="8.15234375" style="2" customWidth="1"/>
    <col min="12021" max="12023" width="3.15234375" style="2" customWidth="1"/>
    <col min="12024" max="12024" width="5" style="2" customWidth="1"/>
    <col min="12025" max="12028" width="3.15234375" style="2" customWidth="1"/>
    <col min="12029" max="12029" width="13.53515625" style="2" customWidth="1"/>
    <col min="12030" max="12030" width="3.69140625" style="2" customWidth="1"/>
    <col min="12031" max="12031" width="3.15234375" style="2" customWidth="1"/>
    <col min="12032" max="12032" width="8.15234375" style="2" customWidth="1"/>
    <col min="12033" max="12035" width="3.15234375" style="2" customWidth="1"/>
    <col min="12036" max="12036" width="5" style="2" customWidth="1"/>
    <col min="12037" max="12038" width="3.15234375" style="2" customWidth="1"/>
    <col min="12039" max="12039" width="3" style="2" customWidth="1"/>
    <col min="12040" max="12270" width="9.15234375" style="2"/>
    <col min="12271" max="12271" width="2.53515625" style="2" customWidth="1"/>
    <col min="12272" max="12272" width="3" style="2" customWidth="1"/>
    <col min="12273" max="12273" width="13.53515625" style="2" customWidth="1"/>
    <col min="12274" max="12274" width="3.69140625" style="2" customWidth="1"/>
    <col min="12275" max="12275" width="3.15234375" style="2" customWidth="1"/>
    <col min="12276" max="12276" width="8.15234375" style="2" customWidth="1"/>
    <col min="12277" max="12279" width="3.15234375" style="2" customWidth="1"/>
    <col min="12280" max="12280" width="5" style="2" customWidth="1"/>
    <col min="12281" max="12284" width="3.15234375" style="2" customWidth="1"/>
    <col min="12285" max="12285" width="13.53515625" style="2" customWidth="1"/>
    <col min="12286" max="12286" width="3.69140625" style="2" customWidth="1"/>
    <col min="12287" max="12287" width="3.15234375" style="2" customWidth="1"/>
    <col min="12288" max="12288" width="8.15234375" style="2" customWidth="1"/>
    <col min="12289" max="12291" width="3.15234375" style="2" customWidth="1"/>
    <col min="12292" max="12292" width="5" style="2" customWidth="1"/>
    <col min="12293" max="12294" width="3.15234375" style="2" customWidth="1"/>
    <col min="12295" max="12295" width="3" style="2" customWidth="1"/>
    <col min="12296" max="12526" width="9.15234375" style="2"/>
    <col min="12527" max="12527" width="2.53515625" style="2" customWidth="1"/>
    <col min="12528" max="12528" width="3" style="2" customWidth="1"/>
    <col min="12529" max="12529" width="13.53515625" style="2" customWidth="1"/>
    <col min="12530" max="12530" width="3.69140625" style="2" customWidth="1"/>
    <col min="12531" max="12531" width="3.15234375" style="2" customWidth="1"/>
    <col min="12532" max="12532" width="8.15234375" style="2" customWidth="1"/>
    <col min="12533" max="12535" width="3.15234375" style="2" customWidth="1"/>
    <col min="12536" max="12536" width="5" style="2" customWidth="1"/>
    <col min="12537" max="12540" width="3.15234375" style="2" customWidth="1"/>
    <col min="12541" max="12541" width="13.53515625" style="2" customWidth="1"/>
    <col min="12542" max="12542" width="3.69140625" style="2" customWidth="1"/>
    <col min="12543" max="12543" width="3.15234375" style="2" customWidth="1"/>
    <col min="12544" max="12544" width="8.15234375" style="2" customWidth="1"/>
    <col min="12545" max="12547" width="3.15234375" style="2" customWidth="1"/>
    <col min="12548" max="12548" width="5" style="2" customWidth="1"/>
    <col min="12549" max="12550" width="3.15234375" style="2" customWidth="1"/>
    <col min="12551" max="12551" width="3" style="2" customWidth="1"/>
    <col min="12552" max="12782" width="9.15234375" style="2"/>
    <col min="12783" max="12783" width="2.53515625" style="2" customWidth="1"/>
    <col min="12784" max="12784" width="3" style="2" customWidth="1"/>
    <col min="12785" max="12785" width="13.53515625" style="2" customWidth="1"/>
    <col min="12786" max="12786" width="3.69140625" style="2" customWidth="1"/>
    <col min="12787" max="12787" width="3.15234375" style="2" customWidth="1"/>
    <col min="12788" max="12788" width="8.15234375" style="2" customWidth="1"/>
    <col min="12789" max="12791" width="3.15234375" style="2" customWidth="1"/>
    <col min="12792" max="12792" width="5" style="2" customWidth="1"/>
    <col min="12793" max="12796" width="3.15234375" style="2" customWidth="1"/>
    <col min="12797" max="12797" width="13.53515625" style="2" customWidth="1"/>
    <col min="12798" max="12798" width="3.69140625" style="2" customWidth="1"/>
    <col min="12799" max="12799" width="3.15234375" style="2" customWidth="1"/>
    <col min="12800" max="12800" width="8.15234375" style="2" customWidth="1"/>
    <col min="12801" max="12803" width="3.15234375" style="2" customWidth="1"/>
    <col min="12804" max="12804" width="5" style="2" customWidth="1"/>
    <col min="12805" max="12806" width="3.15234375" style="2" customWidth="1"/>
    <col min="12807" max="12807" width="3" style="2" customWidth="1"/>
    <col min="12808" max="13038" width="9.15234375" style="2"/>
    <col min="13039" max="13039" width="2.53515625" style="2" customWidth="1"/>
    <col min="13040" max="13040" width="3" style="2" customWidth="1"/>
    <col min="13041" max="13041" width="13.53515625" style="2" customWidth="1"/>
    <col min="13042" max="13042" width="3.69140625" style="2" customWidth="1"/>
    <col min="13043" max="13043" width="3.15234375" style="2" customWidth="1"/>
    <col min="13044" max="13044" width="8.15234375" style="2" customWidth="1"/>
    <col min="13045" max="13047" width="3.15234375" style="2" customWidth="1"/>
    <col min="13048" max="13048" width="5" style="2" customWidth="1"/>
    <col min="13049" max="13052" width="3.15234375" style="2" customWidth="1"/>
    <col min="13053" max="13053" width="13.53515625" style="2" customWidth="1"/>
    <col min="13054" max="13054" width="3.69140625" style="2" customWidth="1"/>
    <col min="13055" max="13055" width="3.15234375" style="2" customWidth="1"/>
    <col min="13056" max="13056" width="8.15234375" style="2" customWidth="1"/>
    <col min="13057" max="13059" width="3.15234375" style="2" customWidth="1"/>
    <col min="13060" max="13060" width="5" style="2" customWidth="1"/>
    <col min="13061" max="13062" width="3.15234375" style="2" customWidth="1"/>
    <col min="13063" max="13063" width="3" style="2" customWidth="1"/>
    <col min="13064" max="13294" width="9.15234375" style="2"/>
    <col min="13295" max="13295" width="2.53515625" style="2" customWidth="1"/>
    <col min="13296" max="13296" width="3" style="2" customWidth="1"/>
    <col min="13297" max="13297" width="13.53515625" style="2" customWidth="1"/>
    <col min="13298" max="13298" width="3.69140625" style="2" customWidth="1"/>
    <col min="13299" max="13299" width="3.15234375" style="2" customWidth="1"/>
    <col min="13300" max="13300" width="8.15234375" style="2" customWidth="1"/>
    <col min="13301" max="13303" width="3.15234375" style="2" customWidth="1"/>
    <col min="13304" max="13304" width="5" style="2" customWidth="1"/>
    <col min="13305" max="13308" width="3.15234375" style="2" customWidth="1"/>
    <col min="13309" max="13309" width="13.53515625" style="2" customWidth="1"/>
    <col min="13310" max="13310" width="3.69140625" style="2" customWidth="1"/>
    <col min="13311" max="13311" width="3.15234375" style="2" customWidth="1"/>
    <col min="13312" max="13312" width="8.15234375" style="2" customWidth="1"/>
    <col min="13313" max="13315" width="3.15234375" style="2" customWidth="1"/>
    <col min="13316" max="13316" width="5" style="2" customWidth="1"/>
    <col min="13317" max="13318" width="3.15234375" style="2" customWidth="1"/>
    <col min="13319" max="13319" width="3" style="2" customWidth="1"/>
    <col min="13320" max="13550" width="9.15234375" style="2"/>
    <col min="13551" max="13551" width="2.53515625" style="2" customWidth="1"/>
    <col min="13552" max="13552" width="3" style="2" customWidth="1"/>
    <col min="13553" max="13553" width="13.53515625" style="2" customWidth="1"/>
    <col min="13554" max="13554" width="3.69140625" style="2" customWidth="1"/>
    <col min="13555" max="13555" width="3.15234375" style="2" customWidth="1"/>
    <col min="13556" max="13556" width="8.15234375" style="2" customWidth="1"/>
    <col min="13557" max="13559" width="3.15234375" style="2" customWidth="1"/>
    <col min="13560" max="13560" width="5" style="2" customWidth="1"/>
    <col min="13561" max="13564" width="3.15234375" style="2" customWidth="1"/>
    <col min="13565" max="13565" width="13.53515625" style="2" customWidth="1"/>
    <col min="13566" max="13566" width="3.69140625" style="2" customWidth="1"/>
    <col min="13567" max="13567" width="3.15234375" style="2" customWidth="1"/>
    <col min="13568" max="13568" width="8.15234375" style="2" customWidth="1"/>
    <col min="13569" max="13571" width="3.15234375" style="2" customWidth="1"/>
    <col min="13572" max="13572" width="5" style="2" customWidth="1"/>
    <col min="13573" max="13574" width="3.15234375" style="2" customWidth="1"/>
    <col min="13575" max="13575" width="3" style="2" customWidth="1"/>
    <col min="13576" max="13806" width="9.15234375" style="2"/>
    <col min="13807" max="13807" width="2.53515625" style="2" customWidth="1"/>
    <col min="13808" max="13808" width="3" style="2" customWidth="1"/>
    <col min="13809" max="13809" width="13.53515625" style="2" customWidth="1"/>
    <col min="13810" max="13810" width="3.69140625" style="2" customWidth="1"/>
    <col min="13811" max="13811" width="3.15234375" style="2" customWidth="1"/>
    <col min="13812" max="13812" width="8.15234375" style="2" customWidth="1"/>
    <col min="13813" max="13815" width="3.15234375" style="2" customWidth="1"/>
    <col min="13816" max="13816" width="5" style="2" customWidth="1"/>
    <col min="13817" max="13820" width="3.15234375" style="2" customWidth="1"/>
    <col min="13821" max="13821" width="13.53515625" style="2" customWidth="1"/>
    <col min="13822" max="13822" width="3.69140625" style="2" customWidth="1"/>
    <col min="13823" max="13823" width="3.15234375" style="2" customWidth="1"/>
    <col min="13824" max="13824" width="8.15234375" style="2" customWidth="1"/>
    <col min="13825" max="13827" width="3.15234375" style="2" customWidth="1"/>
    <col min="13828" max="13828" width="5" style="2" customWidth="1"/>
    <col min="13829" max="13830" width="3.15234375" style="2" customWidth="1"/>
    <col min="13831" max="13831" width="3" style="2" customWidth="1"/>
    <col min="13832" max="14062" width="9.15234375" style="2"/>
    <col min="14063" max="14063" width="2.53515625" style="2" customWidth="1"/>
    <col min="14064" max="14064" width="3" style="2" customWidth="1"/>
    <col min="14065" max="14065" width="13.53515625" style="2" customWidth="1"/>
    <col min="14066" max="14066" width="3.69140625" style="2" customWidth="1"/>
    <col min="14067" max="14067" width="3.15234375" style="2" customWidth="1"/>
    <col min="14068" max="14068" width="8.15234375" style="2" customWidth="1"/>
    <col min="14069" max="14071" width="3.15234375" style="2" customWidth="1"/>
    <col min="14072" max="14072" width="5" style="2" customWidth="1"/>
    <col min="14073" max="14076" width="3.15234375" style="2" customWidth="1"/>
    <col min="14077" max="14077" width="13.53515625" style="2" customWidth="1"/>
    <col min="14078" max="14078" width="3.69140625" style="2" customWidth="1"/>
    <col min="14079" max="14079" width="3.15234375" style="2" customWidth="1"/>
    <col min="14080" max="14080" width="8.15234375" style="2" customWidth="1"/>
    <col min="14081" max="14083" width="3.15234375" style="2" customWidth="1"/>
    <col min="14084" max="14084" width="5" style="2" customWidth="1"/>
    <col min="14085" max="14086" width="3.15234375" style="2" customWidth="1"/>
    <col min="14087" max="14087" width="3" style="2" customWidth="1"/>
    <col min="14088" max="14318" width="9.15234375" style="2"/>
    <col min="14319" max="14319" width="2.53515625" style="2" customWidth="1"/>
    <col min="14320" max="14320" width="3" style="2" customWidth="1"/>
    <col min="14321" max="14321" width="13.53515625" style="2" customWidth="1"/>
    <col min="14322" max="14322" width="3.69140625" style="2" customWidth="1"/>
    <col min="14323" max="14323" width="3.15234375" style="2" customWidth="1"/>
    <col min="14324" max="14324" width="8.15234375" style="2" customWidth="1"/>
    <col min="14325" max="14327" width="3.15234375" style="2" customWidth="1"/>
    <col min="14328" max="14328" width="5" style="2" customWidth="1"/>
    <col min="14329" max="14332" width="3.15234375" style="2" customWidth="1"/>
    <col min="14333" max="14333" width="13.53515625" style="2" customWidth="1"/>
    <col min="14334" max="14334" width="3.69140625" style="2" customWidth="1"/>
    <col min="14335" max="14335" width="3.15234375" style="2" customWidth="1"/>
    <col min="14336" max="14336" width="8.15234375" style="2" customWidth="1"/>
    <col min="14337" max="14339" width="3.15234375" style="2" customWidth="1"/>
    <col min="14340" max="14340" width="5" style="2" customWidth="1"/>
    <col min="14341" max="14342" width="3.15234375" style="2" customWidth="1"/>
    <col min="14343" max="14343" width="3" style="2" customWidth="1"/>
    <col min="14344" max="14574" width="9.15234375" style="2"/>
    <col min="14575" max="14575" width="2.53515625" style="2" customWidth="1"/>
    <col min="14576" max="14576" width="3" style="2" customWidth="1"/>
    <col min="14577" max="14577" width="13.53515625" style="2" customWidth="1"/>
    <col min="14578" max="14578" width="3.69140625" style="2" customWidth="1"/>
    <col min="14579" max="14579" width="3.15234375" style="2" customWidth="1"/>
    <col min="14580" max="14580" width="8.15234375" style="2" customWidth="1"/>
    <col min="14581" max="14583" width="3.15234375" style="2" customWidth="1"/>
    <col min="14584" max="14584" width="5" style="2" customWidth="1"/>
    <col min="14585" max="14588" width="3.15234375" style="2" customWidth="1"/>
    <col min="14589" max="14589" width="13.53515625" style="2" customWidth="1"/>
    <col min="14590" max="14590" width="3.69140625" style="2" customWidth="1"/>
    <col min="14591" max="14591" width="3.15234375" style="2" customWidth="1"/>
    <col min="14592" max="14592" width="8.15234375" style="2" customWidth="1"/>
    <col min="14593" max="14595" width="3.15234375" style="2" customWidth="1"/>
    <col min="14596" max="14596" width="5" style="2" customWidth="1"/>
    <col min="14597" max="14598" width="3.15234375" style="2" customWidth="1"/>
    <col min="14599" max="14599" width="3" style="2" customWidth="1"/>
    <col min="14600" max="14830" width="9.15234375" style="2"/>
    <col min="14831" max="14831" width="2.53515625" style="2" customWidth="1"/>
    <col min="14832" max="14832" width="3" style="2" customWidth="1"/>
    <col min="14833" max="14833" width="13.53515625" style="2" customWidth="1"/>
    <col min="14834" max="14834" width="3.69140625" style="2" customWidth="1"/>
    <col min="14835" max="14835" width="3.15234375" style="2" customWidth="1"/>
    <col min="14836" max="14836" width="8.15234375" style="2" customWidth="1"/>
    <col min="14837" max="14839" width="3.15234375" style="2" customWidth="1"/>
    <col min="14840" max="14840" width="5" style="2" customWidth="1"/>
    <col min="14841" max="14844" width="3.15234375" style="2" customWidth="1"/>
    <col min="14845" max="14845" width="13.53515625" style="2" customWidth="1"/>
    <col min="14846" max="14846" width="3.69140625" style="2" customWidth="1"/>
    <col min="14847" max="14847" width="3.15234375" style="2" customWidth="1"/>
    <col min="14848" max="14848" width="8.15234375" style="2" customWidth="1"/>
    <col min="14849" max="14851" width="3.15234375" style="2" customWidth="1"/>
    <col min="14852" max="14852" width="5" style="2" customWidth="1"/>
    <col min="14853" max="14854" width="3.15234375" style="2" customWidth="1"/>
    <col min="14855" max="14855" width="3" style="2" customWidth="1"/>
    <col min="14856" max="15086" width="9.15234375" style="2"/>
    <col min="15087" max="15087" width="2.53515625" style="2" customWidth="1"/>
    <col min="15088" max="15088" width="3" style="2" customWidth="1"/>
    <col min="15089" max="15089" width="13.53515625" style="2" customWidth="1"/>
    <col min="15090" max="15090" width="3.69140625" style="2" customWidth="1"/>
    <col min="15091" max="15091" width="3.15234375" style="2" customWidth="1"/>
    <col min="15092" max="15092" width="8.15234375" style="2" customWidth="1"/>
    <col min="15093" max="15095" width="3.15234375" style="2" customWidth="1"/>
    <col min="15096" max="15096" width="5" style="2" customWidth="1"/>
    <col min="15097" max="15100" width="3.15234375" style="2" customWidth="1"/>
    <col min="15101" max="15101" width="13.53515625" style="2" customWidth="1"/>
    <col min="15102" max="15102" width="3.69140625" style="2" customWidth="1"/>
    <col min="15103" max="15103" width="3.15234375" style="2" customWidth="1"/>
    <col min="15104" max="15104" width="8.15234375" style="2" customWidth="1"/>
    <col min="15105" max="15107" width="3.15234375" style="2" customWidth="1"/>
    <col min="15108" max="15108" width="5" style="2" customWidth="1"/>
    <col min="15109" max="15110" width="3.15234375" style="2" customWidth="1"/>
    <col min="15111" max="15111" width="3" style="2" customWidth="1"/>
    <col min="15112" max="15342" width="9.15234375" style="2"/>
    <col min="15343" max="15343" width="2.53515625" style="2" customWidth="1"/>
    <col min="15344" max="15344" width="3" style="2" customWidth="1"/>
    <col min="15345" max="15345" width="13.53515625" style="2" customWidth="1"/>
    <col min="15346" max="15346" width="3.69140625" style="2" customWidth="1"/>
    <col min="15347" max="15347" width="3.15234375" style="2" customWidth="1"/>
    <col min="15348" max="15348" width="8.15234375" style="2" customWidth="1"/>
    <col min="15349" max="15351" width="3.15234375" style="2" customWidth="1"/>
    <col min="15352" max="15352" width="5" style="2" customWidth="1"/>
    <col min="15353" max="15356" width="3.15234375" style="2" customWidth="1"/>
    <col min="15357" max="15357" width="13.53515625" style="2" customWidth="1"/>
    <col min="15358" max="15358" width="3.69140625" style="2" customWidth="1"/>
    <col min="15359" max="15359" width="3.15234375" style="2" customWidth="1"/>
    <col min="15360" max="15360" width="8.15234375" style="2" customWidth="1"/>
    <col min="15361" max="15363" width="3.15234375" style="2" customWidth="1"/>
    <col min="15364" max="15364" width="5" style="2" customWidth="1"/>
    <col min="15365" max="15366" width="3.15234375" style="2" customWidth="1"/>
    <col min="15367" max="15367" width="3" style="2" customWidth="1"/>
    <col min="15368" max="15598" width="9.15234375" style="2"/>
    <col min="15599" max="15599" width="2.53515625" style="2" customWidth="1"/>
    <col min="15600" max="15600" width="3" style="2" customWidth="1"/>
    <col min="15601" max="15601" width="13.53515625" style="2" customWidth="1"/>
    <col min="15602" max="15602" width="3.69140625" style="2" customWidth="1"/>
    <col min="15603" max="15603" width="3.15234375" style="2" customWidth="1"/>
    <col min="15604" max="15604" width="8.15234375" style="2" customWidth="1"/>
    <col min="15605" max="15607" width="3.15234375" style="2" customWidth="1"/>
    <col min="15608" max="15608" width="5" style="2" customWidth="1"/>
    <col min="15609" max="15612" width="3.15234375" style="2" customWidth="1"/>
    <col min="15613" max="15613" width="13.53515625" style="2" customWidth="1"/>
    <col min="15614" max="15614" width="3.69140625" style="2" customWidth="1"/>
    <col min="15615" max="15615" width="3.15234375" style="2" customWidth="1"/>
    <col min="15616" max="15616" width="8.15234375" style="2" customWidth="1"/>
    <col min="15617" max="15619" width="3.15234375" style="2" customWidth="1"/>
    <col min="15620" max="15620" width="5" style="2" customWidth="1"/>
    <col min="15621" max="15622" width="3.15234375" style="2" customWidth="1"/>
    <col min="15623" max="15623" width="3" style="2" customWidth="1"/>
    <col min="15624" max="15854" width="9.15234375" style="2"/>
    <col min="15855" max="15855" width="2.53515625" style="2" customWidth="1"/>
    <col min="15856" max="15856" width="3" style="2" customWidth="1"/>
    <col min="15857" max="15857" width="13.53515625" style="2" customWidth="1"/>
    <col min="15858" max="15858" width="3.69140625" style="2" customWidth="1"/>
    <col min="15859" max="15859" width="3.15234375" style="2" customWidth="1"/>
    <col min="15860" max="15860" width="8.15234375" style="2" customWidth="1"/>
    <col min="15861" max="15863" width="3.15234375" style="2" customWidth="1"/>
    <col min="15864" max="15864" width="5" style="2" customWidth="1"/>
    <col min="15865" max="15868" width="3.15234375" style="2" customWidth="1"/>
    <col min="15869" max="15869" width="13.53515625" style="2" customWidth="1"/>
    <col min="15870" max="15870" width="3.69140625" style="2" customWidth="1"/>
    <col min="15871" max="15871" width="3.15234375" style="2" customWidth="1"/>
    <col min="15872" max="15872" width="8.15234375" style="2" customWidth="1"/>
    <col min="15873" max="15875" width="3.15234375" style="2" customWidth="1"/>
    <col min="15876" max="15876" width="5" style="2" customWidth="1"/>
    <col min="15877" max="15878" width="3.15234375" style="2" customWidth="1"/>
    <col min="15879" max="15879" width="3" style="2" customWidth="1"/>
    <col min="15880" max="16110" width="9.15234375" style="2"/>
    <col min="16111" max="16111" width="2.53515625" style="2" customWidth="1"/>
    <col min="16112" max="16112" width="3" style="2" customWidth="1"/>
    <col min="16113" max="16113" width="13.53515625" style="2" customWidth="1"/>
    <col min="16114" max="16114" width="3.69140625" style="2" customWidth="1"/>
    <col min="16115" max="16115" width="3.15234375" style="2" customWidth="1"/>
    <col min="16116" max="16116" width="8.15234375" style="2" customWidth="1"/>
    <col min="16117" max="16119" width="3.15234375" style="2" customWidth="1"/>
    <col min="16120" max="16120" width="5" style="2" customWidth="1"/>
    <col min="16121" max="16124" width="3.15234375" style="2" customWidth="1"/>
    <col min="16125" max="16125" width="13.53515625" style="2" customWidth="1"/>
    <col min="16126" max="16126" width="3.69140625" style="2" customWidth="1"/>
    <col min="16127" max="16127" width="3.15234375" style="2" customWidth="1"/>
    <col min="16128" max="16128" width="8.15234375" style="2" customWidth="1"/>
    <col min="16129" max="16131" width="3.15234375" style="2" customWidth="1"/>
    <col min="16132" max="16132" width="5" style="2" customWidth="1"/>
    <col min="16133" max="16134" width="3.15234375" style="2" customWidth="1"/>
    <col min="16135" max="16135" width="3" style="2" customWidth="1"/>
    <col min="16136" max="16384" width="9.15234375" style="2"/>
  </cols>
  <sheetData>
    <row r="1" spans="2:54" ht="19.5" customHeight="1" x14ac:dyDescent="0.3">
      <c r="E1" s="1884" t="s">
        <v>1705</v>
      </c>
      <c r="F1" s="1884"/>
      <c r="G1" s="1884"/>
      <c r="H1" s="1884"/>
      <c r="I1" s="2439" t="s">
        <v>0</v>
      </c>
      <c r="J1" s="2439"/>
      <c r="K1" s="2439"/>
      <c r="L1" s="2439"/>
      <c r="M1" s="2427">
        <v>46091</v>
      </c>
      <c r="N1" s="2427"/>
      <c r="O1" s="2427"/>
      <c r="Q1" s="609"/>
      <c r="R1" s="609"/>
      <c r="S1" s="609"/>
      <c r="T1" s="609"/>
      <c r="U1" s="609"/>
      <c r="V1" s="609"/>
      <c r="W1" s="609"/>
      <c r="X1" s="609"/>
      <c r="Y1" s="609"/>
      <c r="Z1" s="609"/>
      <c r="BA1" s="783" t="s">
        <v>1183</v>
      </c>
    </row>
    <row r="2" spans="2:54" ht="19.5" customHeight="1" x14ac:dyDescent="0.3">
      <c r="E2" s="1884"/>
      <c r="F2" s="1884"/>
      <c r="G2" s="1884"/>
      <c r="H2" s="1884"/>
      <c r="I2" s="2440" t="s">
        <v>2662</v>
      </c>
      <c r="J2" s="2440"/>
      <c r="K2" s="2440"/>
      <c r="L2" s="2440"/>
      <c r="M2" s="2440"/>
      <c r="N2" s="2440"/>
      <c r="O2" s="2440"/>
      <c r="P2" s="2443" t="s">
        <v>56</v>
      </c>
      <c r="Q2" s="2443"/>
      <c r="R2" s="2443"/>
      <c r="S2" s="2443"/>
      <c r="T2" s="2443"/>
      <c r="U2" s="2443"/>
      <c r="V2" s="2443"/>
      <c r="W2" s="2443"/>
      <c r="X2" s="2443"/>
      <c r="Y2" s="2443"/>
      <c r="Z2" s="2443"/>
    </row>
    <row r="3" spans="2:54" ht="19.5" customHeight="1" x14ac:dyDescent="0.3">
      <c r="E3" s="1884"/>
      <c r="F3" s="1884"/>
      <c r="G3" s="1884"/>
      <c r="H3" s="1884"/>
      <c r="J3" s="2441" t="s">
        <v>1158</v>
      </c>
      <c r="K3" s="2441"/>
      <c r="L3" s="2441"/>
      <c r="M3" s="2441"/>
      <c r="N3" s="2441"/>
      <c r="O3" s="2441"/>
      <c r="P3" s="2441"/>
      <c r="Q3" s="2441"/>
      <c r="R3" s="2441"/>
      <c r="S3" s="2441"/>
      <c r="T3" s="2441"/>
      <c r="U3" s="2441"/>
      <c r="V3" s="2441"/>
      <c r="W3" s="2441"/>
      <c r="X3" s="2441"/>
      <c r="Y3" s="2441"/>
      <c r="Z3" s="2441"/>
      <c r="BA3" s="620" t="s">
        <v>1882</v>
      </c>
    </row>
    <row r="4" spans="2:54" ht="19.5" customHeight="1" thickBot="1" x14ac:dyDescent="0.35">
      <c r="B4" s="48"/>
      <c r="C4" s="48"/>
      <c r="D4" s="48"/>
      <c r="E4" s="59"/>
      <c r="F4" s="59"/>
      <c r="G4" s="59"/>
      <c r="H4" s="59"/>
      <c r="I4" s="609"/>
      <c r="J4" s="2442"/>
      <c r="K4" s="2442"/>
      <c r="L4" s="2442"/>
      <c r="M4" s="2442"/>
      <c r="N4" s="2442"/>
      <c r="O4" s="2442"/>
      <c r="P4" s="2442"/>
      <c r="Q4" s="2442"/>
      <c r="R4" s="2442"/>
      <c r="S4" s="2442"/>
      <c r="T4" s="2442"/>
      <c r="U4" s="2442"/>
      <c r="V4" s="2442"/>
      <c r="W4" s="2442"/>
      <c r="X4" s="2442"/>
      <c r="Y4" s="2442"/>
      <c r="Z4" s="2442"/>
      <c r="AA4" s="95"/>
      <c r="AB4" s="95"/>
      <c r="AZ4" s="618"/>
      <c r="BA4" t="s">
        <v>2211</v>
      </c>
      <c r="BB4" s="637">
        <f>+Application!G9</f>
        <v>0</v>
      </c>
    </row>
    <row r="5" spans="2:54" ht="19.5" customHeight="1" thickBot="1" x14ac:dyDescent="0.35">
      <c r="B5" s="49"/>
      <c r="C5" s="18"/>
      <c r="D5" s="19"/>
      <c r="E5" s="19"/>
      <c r="F5" s="19"/>
      <c r="G5" s="19"/>
      <c r="H5" s="19"/>
      <c r="I5" s="19"/>
      <c r="J5" s="6294" t="s">
        <v>36</v>
      </c>
      <c r="K5" s="6295"/>
      <c r="L5" s="2040">
        <f>+Application!G11</f>
        <v>0</v>
      </c>
      <c r="M5" s="2041"/>
      <c r="N5" s="2041"/>
      <c r="O5" s="2041"/>
      <c r="P5" s="2042"/>
      <c r="Q5" s="6296" t="s">
        <v>32</v>
      </c>
      <c r="R5" s="6297"/>
      <c r="S5" s="6298"/>
      <c r="T5" s="6299"/>
      <c r="U5" s="6300"/>
      <c r="V5" s="6296" t="s">
        <v>58</v>
      </c>
      <c r="W5" s="6297"/>
      <c r="X5" s="6301"/>
      <c r="Y5" s="6302"/>
      <c r="Z5" s="6303"/>
      <c r="AZ5" s="621">
        <v>190</v>
      </c>
      <c r="BA5" s="622" t="s">
        <v>1883</v>
      </c>
      <c r="BB5" s="637">
        <f>+Application!G25</f>
        <v>0</v>
      </c>
    </row>
    <row r="6" spans="2:54" ht="19.5" customHeight="1" thickBot="1" x14ac:dyDescent="0.35">
      <c r="B6" s="49"/>
      <c r="C6" s="18"/>
      <c r="D6" s="19"/>
      <c r="E6" s="59"/>
      <c r="F6" s="59"/>
      <c r="G6" s="59"/>
      <c r="H6" s="59"/>
      <c r="I6" s="48"/>
      <c r="J6" s="1059"/>
      <c r="K6" s="1059"/>
      <c r="L6" s="1043"/>
      <c r="M6" s="1043"/>
      <c r="N6" s="1043"/>
      <c r="O6" s="1043"/>
      <c r="P6" s="1043"/>
      <c r="Q6" s="1060"/>
      <c r="R6" s="1060"/>
      <c r="S6" s="1073"/>
      <c r="T6" s="1073"/>
      <c r="U6" s="1073"/>
      <c r="V6" s="1060"/>
      <c r="W6" s="1060"/>
      <c r="X6" s="1074"/>
      <c r="Y6" s="1074"/>
      <c r="Z6" s="1074"/>
      <c r="AZ6" s="624">
        <v>520</v>
      </c>
      <c r="BA6" s="619" t="s">
        <v>1174</v>
      </c>
      <c r="BB6" s="640">
        <f>+G16</f>
        <v>0</v>
      </c>
    </row>
    <row r="7" spans="2:54" ht="20.149999999999999" customHeight="1" x14ac:dyDescent="0.3">
      <c r="B7" s="2322" t="s">
        <v>59</v>
      </c>
      <c r="C7" s="6326" t="s">
        <v>2656</v>
      </c>
      <c r="D7" s="6327"/>
      <c r="E7" s="6327"/>
      <c r="F7" s="6327"/>
      <c r="G7" s="6327"/>
      <c r="H7" s="6327"/>
      <c r="I7" s="6327"/>
      <c r="J7" s="6327"/>
      <c r="K7" s="6327"/>
      <c r="L7" s="6327"/>
      <c r="M7" s="6327"/>
      <c r="N7" s="6327"/>
      <c r="O7" s="6327"/>
      <c r="P7" s="6327"/>
      <c r="Q7" s="6327"/>
      <c r="R7" s="6327"/>
      <c r="S7" s="6327"/>
      <c r="T7" s="6327"/>
      <c r="U7" s="6327"/>
      <c r="V7" s="6327"/>
      <c r="W7" s="6327"/>
      <c r="X7" s="6327"/>
      <c r="Y7" s="6327"/>
      <c r="Z7" s="6328"/>
      <c r="AZ7" s="624">
        <v>530</v>
      </c>
      <c r="BA7" s="619" t="s">
        <v>1175</v>
      </c>
      <c r="BB7" s="640">
        <f>+S16</f>
        <v>0</v>
      </c>
    </row>
    <row r="8" spans="2:54" ht="20.149999999999999" customHeight="1" x14ac:dyDescent="0.3">
      <c r="B8" s="1730"/>
      <c r="C8" s="6329"/>
      <c r="D8" s="6330"/>
      <c r="E8" s="6330"/>
      <c r="F8" s="6330"/>
      <c r="G8" s="6330"/>
      <c r="H8" s="6330"/>
      <c r="I8" s="6330"/>
      <c r="J8" s="6330"/>
      <c r="K8" s="6330"/>
      <c r="L8" s="6330"/>
      <c r="M8" s="6330"/>
      <c r="N8" s="6330"/>
      <c r="O8" s="6330"/>
      <c r="P8" s="6330"/>
      <c r="Q8" s="6330"/>
      <c r="R8" s="6330"/>
      <c r="S8" s="6330"/>
      <c r="T8" s="6330"/>
      <c r="U8" s="6330"/>
      <c r="V8" s="6330"/>
      <c r="W8" s="6330"/>
      <c r="X8" s="6330"/>
      <c r="Y8" s="6330"/>
      <c r="Z8" s="6331"/>
      <c r="AZ8" s="648">
        <v>760</v>
      </c>
      <c r="BA8" s="619" t="s">
        <v>1178</v>
      </c>
      <c r="BB8" s="647">
        <f>+AX8</f>
        <v>0</v>
      </c>
    </row>
    <row r="9" spans="2:54" ht="19.5" customHeight="1" thickBot="1" x14ac:dyDescent="0.35">
      <c r="B9" s="1730"/>
      <c r="C9" s="6332"/>
      <c r="D9" s="6333"/>
      <c r="E9" s="6333"/>
      <c r="F9" s="6333"/>
      <c r="G9" s="6333"/>
      <c r="H9" s="6333"/>
      <c r="I9" s="6333"/>
      <c r="J9" s="6333"/>
      <c r="K9" s="6333"/>
      <c r="L9" s="6333"/>
      <c r="M9" s="6333"/>
      <c r="N9" s="6333"/>
      <c r="O9" s="6333"/>
      <c r="P9" s="6333"/>
      <c r="Q9" s="6333"/>
      <c r="R9" s="6333"/>
      <c r="S9" s="6333"/>
      <c r="T9" s="6333"/>
      <c r="U9" s="6333"/>
      <c r="V9" s="6333"/>
      <c r="W9" s="6333"/>
      <c r="X9" s="6333"/>
      <c r="Y9" s="6333"/>
      <c r="Z9" s="6334"/>
      <c r="AA9" s="95"/>
      <c r="AB9" s="95"/>
      <c r="AZ9" s="624">
        <v>3010</v>
      </c>
      <c r="BA9" s="619" t="s">
        <v>1884</v>
      </c>
      <c r="BB9" s="640">
        <f>+S137</f>
        <v>0</v>
      </c>
    </row>
    <row r="10" spans="2:54" ht="19.5" customHeight="1" x14ac:dyDescent="0.3">
      <c r="B10" s="1730"/>
      <c r="C10" s="6335">
        <v>110</v>
      </c>
      <c r="D10" s="6304" t="str">
        <f>VLOOKUP(C10,DataLabels,HLOOKUP($BA$1,Type,2,FALSE))</f>
        <v>Type of Submission</v>
      </c>
      <c r="E10" s="6305"/>
      <c r="F10" s="6306"/>
      <c r="G10" s="2671">
        <f>+Application!H7</f>
        <v>0</v>
      </c>
      <c r="H10" s="2672"/>
      <c r="I10" s="2672"/>
      <c r="J10" s="2672"/>
      <c r="K10" s="2672"/>
      <c r="L10" s="2672"/>
      <c r="M10" s="2672"/>
      <c r="N10" s="2672"/>
      <c r="O10" s="2672"/>
      <c r="P10" s="2672"/>
      <c r="Q10" s="2672"/>
      <c r="R10" s="2672"/>
      <c r="S10" s="2675" t="str">
        <f>+Application!S7</f>
        <v xml:space="preserve">                  </v>
      </c>
      <c r="T10" s="2676"/>
      <c r="U10" s="2676"/>
      <c r="V10" s="2676"/>
      <c r="W10" s="2676"/>
      <c r="X10" s="2676"/>
      <c r="Y10" s="2676"/>
      <c r="Z10" s="1329"/>
      <c r="AA10" s="95"/>
      <c r="AB10" s="95"/>
      <c r="AZ10" s="657">
        <v>1070</v>
      </c>
      <c r="BA10" s="619" t="s">
        <v>1885</v>
      </c>
      <c r="BB10" s="647">
        <f>+AX10</f>
        <v>0</v>
      </c>
    </row>
    <row r="11" spans="2:54" ht="19.5" customHeight="1" x14ac:dyDescent="0.35">
      <c r="B11" s="1730"/>
      <c r="C11" s="4971"/>
      <c r="D11" s="6307">
        <f>+Application!E7</f>
        <v>0</v>
      </c>
      <c r="E11" s="6308"/>
      <c r="F11" s="6309"/>
      <c r="G11" s="2673"/>
      <c r="H11" s="2674"/>
      <c r="I11" s="2674"/>
      <c r="J11" s="2674"/>
      <c r="K11" s="2674"/>
      <c r="L11" s="2674"/>
      <c r="M11" s="2674"/>
      <c r="N11" s="2674"/>
      <c r="O11" s="2674"/>
      <c r="P11" s="2674"/>
      <c r="Q11" s="2674"/>
      <c r="R11" s="2674"/>
      <c r="S11" s="2437"/>
      <c r="T11" s="2437"/>
      <c r="U11" s="2437"/>
      <c r="V11" s="2437"/>
      <c r="W11" s="2437"/>
      <c r="X11" s="2437"/>
      <c r="Y11" s="2437"/>
      <c r="Z11" s="235"/>
      <c r="AA11" s="95"/>
      <c r="AB11" s="95"/>
      <c r="AZ11" s="624">
        <v>1030</v>
      </c>
      <c r="BA11" s="619" t="s">
        <v>1886</v>
      </c>
      <c r="BB11" s="640">
        <f>+(G69)</f>
        <v>0</v>
      </c>
    </row>
    <row r="12" spans="2:54" ht="20.149999999999999" customHeight="1" x14ac:dyDescent="0.35">
      <c r="B12" s="1730"/>
      <c r="C12" s="4844">
        <v>120</v>
      </c>
      <c r="D12" s="6321" t="str">
        <f>VLOOKUP(C12,DataLabels,HLOOKUP($BA$1,Type,2,FALSE))</f>
        <v>Submitter's Specification No.</v>
      </c>
      <c r="E12" s="6340"/>
      <c r="F12" s="1499"/>
      <c r="G12" s="2455">
        <f>+Application!G11</f>
        <v>0</v>
      </c>
      <c r="H12" s="2456"/>
      <c r="I12" s="2456"/>
      <c r="J12" s="2456"/>
      <c r="K12" s="2456"/>
      <c r="L12" s="2456"/>
      <c r="M12" s="2456"/>
      <c r="N12" s="236"/>
      <c r="O12" s="2073">
        <v>130</v>
      </c>
      <c r="P12" s="6340" t="s">
        <v>1241</v>
      </c>
      <c r="Q12" s="6340"/>
      <c r="R12" s="6341"/>
      <c r="S12" s="2677">
        <f>+Application!S11</f>
        <v>0</v>
      </c>
      <c r="T12" s="2678"/>
      <c r="U12" s="2678"/>
      <c r="V12" s="2678"/>
      <c r="W12" s="2678"/>
      <c r="X12" s="2678"/>
      <c r="Y12" s="2678"/>
      <c r="Z12" s="2679"/>
      <c r="AZ12" s="624">
        <v>970</v>
      </c>
      <c r="BA12" s="619" t="s">
        <v>1887</v>
      </c>
      <c r="BB12" s="640" t="str">
        <f>+_xlfn.CONCAT(G60," ",G61)</f>
        <v xml:space="preserve"> </v>
      </c>
    </row>
    <row r="13" spans="2:54" ht="20.149999999999999" customHeight="1" x14ac:dyDescent="0.35">
      <c r="B13" s="1730"/>
      <c r="C13" s="4845"/>
      <c r="D13" s="6325"/>
      <c r="E13" s="6346"/>
      <c r="F13" s="1500"/>
      <c r="G13" s="2457"/>
      <c r="H13" s="2458"/>
      <c r="I13" s="2458"/>
      <c r="J13" s="2458"/>
      <c r="K13" s="2458"/>
      <c r="L13" s="2458"/>
      <c r="M13" s="2458"/>
      <c r="N13" s="237"/>
      <c r="O13" s="2074"/>
      <c r="P13" s="6346"/>
      <c r="Q13" s="6346"/>
      <c r="R13" s="6386"/>
      <c r="S13" s="2677">
        <f>+Application!S12</f>
        <v>0</v>
      </c>
      <c r="T13" s="2678"/>
      <c r="U13" s="2678"/>
      <c r="V13" s="2678"/>
      <c r="W13" s="2678"/>
      <c r="X13" s="2678"/>
      <c r="Y13" s="2678"/>
      <c r="Z13" s="2679"/>
      <c r="AZ13" s="624">
        <v>990</v>
      </c>
      <c r="BA13" s="619" t="s">
        <v>1888</v>
      </c>
      <c r="BB13" s="640">
        <f>+G62</f>
        <v>0</v>
      </c>
    </row>
    <row r="14" spans="2:54" ht="20.25" customHeight="1" x14ac:dyDescent="0.35">
      <c r="B14" s="1730"/>
      <c r="C14" s="4844">
        <v>500</v>
      </c>
      <c r="D14" s="6320" t="str">
        <f>VLOOKUP(C14,DataLabels,HLOOKUP($BA$1,Type,2,FALSE))</f>
        <v>Elevating Device Make</v>
      </c>
      <c r="E14" s="6321"/>
      <c r="F14" s="1499"/>
      <c r="G14" s="1746"/>
      <c r="H14" s="1747"/>
      <c r="I14" s="1747"/>
      <c r="J14" s="1747"/>
      <c r="K14" s="1747"/>
      <c r="L14" s="1747"/>
      <c r="M14" s="1747"/>
      <c r="N14" s="110"/>
      <c r="O14" s="2073">
        <v>510</v>
      </c>
      <c r="P14" s="6506" t="str">
        <f>VLOOKUP(O14,DataLabels,HLOOKUP($BA$1,Type,2,FALSE))</f>
        <v>Elevating Device Model</v>
      </c>
      <c r="Q14" s="6320"/>
      <c r="R14" s="6507"/>
      <c r="S14" s="1746"/>
      <c r="T14" s="1747"/>
      <c r="U14" s="1747"/>
      <c r="V14" s="1747"/>
      <c r="W14" s="1747"/>
      <c r="X14" s="1747"/>
      <c r="Y14" s="1747"/>
      <c r="Z14" s="112"/>
      <c r="AZ14" s="657">
        <v>1630</v>
      </c>
      <c r="BA14" s="619" t="s">
        <v>1889</v>
      </c>
      <c r="BB14" s="647">
        <f>+AX14</f>
        <v>0</v>
      </c>
    </row>
    <row r="15" spans="2:54" ht="20.149999999999999" customHeight="1" x14ac:dyDescent="0.35">
      <c r="B15" s="1730"/>
      <c r="C15" s="4845"/>
      <c r="D15" s="6324"/>
      <c r="E15" s="6325"/>
      <c r="F15" s="1500"/>
      <c r="G15" s="1748"/>
      <c r="H15" s="1749"/>
      <c r="I15" s="1749"/>
      <c r="J15" s="1749"/>
      <c r="K15" s="1749"/>
      <c r="L15" s="1749"/>
      <c r="M15" s="1749"/>
      <c r="N15" s="111"/>
      <c r="O15" s="2074"/>
      <c r="P15" s="6508"/>
      <c r="Q15" s="6324"/>
      <c r="R15" s="6509"/>
      <c r="S15" s="1748"/>
      <c r="T15" s="1749"/>
      <c r="U15" s="1749"/>
      <c r="V15" s="1749"/>
      <c r="W15" s="1749"/>
      <c r="X15" s="1749"/>
      <c r="Y15" s="1749"/>
      <c r="Z15" s="113"/>
      <c r="AZ15" s="624">
        <v>3050</v>
      </c>
      <c r="BA15" s="619" t="s">
        <v>1890</v>
      </c>
      <c r="BB15" s="640">
        <f>+S137</f>
        <v>0</v>
      </c>
    </row>
    <row r="16" spans="2:54" ht="20.149999999999999" customHeight="1" x14ac:dyDescent="0.3">
      <c r="B16" s="1730"/>
      <c r="C16" s="2073">
        <v>520</v>
      </c>
      <c r="D16" s="6320" t="str">
        <f>VLOOKUP(C16,DataLabels,HLOOKUP($BA$1,Type,2,FALSE))</f>
        <v>Maximum Capacity
[2.16.3]</v>
      </c>
      <c r="E16" s="6321"/>
      <c r="F16" s="1499"/>
      <c r="G16" s="1746"/>
      <c r="H16" s="1747"/>
      <c r="I16" s="1747"/>
      <c r="J16" s="1747"/>
      <c r="K16" s="1747"/>
      <c r="L16" s="1747"/>
      <c r="M16" s="1747"/>
      <c r="N16" s="6286" t="s">
        <v>62</v>
      </c>
      <c r="O16" s="2073">
        <v>530</v>
      </c>
      <c r="P16" s="6340" t="str">
        <f>VLOOKUP(O16,DataLabels,HLOOKUP($BA$1,Type,2,FALSE))</f>
        <v xml:space="preserve">Maximum Capacity Persons
</v>
      </c>
      <c r="Q16" s="6340"/>
      <c r="R16" s="6341"/>
      <c r="S16" s="1746"/>
      <c r="T16" s="1747"/>
      <c r="U16" s="1747"/>
      <c r="V16" s="1747"/>
      <c r="W16" s="1747"/>
      <c r="X16" s="1747"/>
      <c r="Y16" s="1747"/>
      <c r="Z16" s="6484"/>
      <c r="AZ16" s="624">
        <v>1400</v>
      </c>
      <c r="BA16" s="619" t="s">
        <v>1891</v>
      </c>
      <c r="BB16" s="640" t="str">
        <f>+_xlfn.CONCAT(G107," ",G108)</f>
        <v xml:space="preserve"> </v>
      </c>
    </row>
    <row r="17" spans="2:54" ht="20.149999999999999" customHeight="1" x14ac:dyDescent="0.3">
      <c r="B17" s="1730"/>
      <c r="C17" s="2074"/>
      <c r="D17" s="6324"/>
      <c r="E17" s="6325"/>
      <c r="F17" s="1500"/>
      <c r="G17" s="1748"/>
      <c r="H17" s="1749"/>
      <c r="I17" s="1749"/>
      <c r="J17" s="1749"/>
      <c r="K17" s="1749"/>
      <c r="L17" s="1749"/>
      <c r="M17" s="1749"/>
      <c r="N17" s="6287"/>
      <c r="O17" s="2074"/>
      <c r="P17" s="6346"/>
      <c r="Q17" s="6346"/>
      <c r="R17" s="6386"/>
      <c r="S17" s="1748"/>
      <c r="T17" s="1749"/>
      <c r="U17" s="1749"/>
      <c r="V17" s="1749"/>
      <c r="W17" s="1749"/>
      <c r="X17" s="1749"/>
      <c r="Y17" s="1749"/>
      <c r="Z17" s="6485"/>
      <c r="AZ17" s="624">
        <v>1040</v>
      </c>
      <c r="BA17" s="619" t="s">
        <v>1892</v>
      </c>
      <c r="BB17" s="647" t="str">
        <f>+_xlfn.CONCAT(G71," ",G72)</f>
        <v xml:space="preserve"> </v>
      </c>
    </row>
    <row r="18" spans="2:54" s="3" customFormat="1" ht="20.149999999999999" customHeight="1" x14ac:dyDescent="0.3">
      <c r="B18" s="1730"/>
      <c r="C18" s="2073">
        <v>540</v>
      </c>
      <c r="D18" s="6320" t="str">
        <f>VLOOKUP(C18,DataLabels,HLOOKUP($BA$1,Type,2,FALSE))</f>
        <v>Rated Speed
[2.16.3] (0.4m/s Max.)</v>
      </c>
      <c r="E18" s="6321"/>
      <c r="F18" s="6341"/>
      <c r="G18" s="1746"/>
      <c r="H18" s="1747"/>
      <c r="I18" s="1747"/>
      <c r="J18" s="1747"/>
      <c r="K18" s="1747"/>
      <c r="L18" s="1747"/>
      <c r="M18" s="1747"/>
      <c r="N18" s="6381" t="s">
        <v>64</v>
      </c>
      <c r="O18" s="6383">
        <v>101</v>
      </c>
      <c r="P18" s="6321" t="str">
        <f>VLOOKUP(O18,DataLabels,HLOOKUP($BA$1,Type,2,FALSE))</f>
        <v>-</v>
      </c>
      <c r="Q18" s="6340"/>
      <c r="R18" s="6341"/>
      <c r="S18" s="1746"/>
      <c r="T18" s="1747"/>
      <c r="U18" s="1747"/>
      <c r="V18" s="1747"/>
      <c r="W18" s="1747"/>
      <c r="X18" s="1747"/>
      <c r="Y18" s="1747"/>
      <c r="Z18" s="1985"/>
      <c r="AA18" s="1"/>
      <c r="AB18" s="1"/>
      <c r="AC18" s="1"/>
      <c r="AD18" s="1"/>
      <c r="AE18" s="1"/>
      <c r="AF18" s="1"/>
      <c r="AG18" s="1"/>
      <c r="AH18" s="1"/>
      <c r="AI18" s="1"/>
      <c r="AJ18" s="1"/>
      <c r="AK18" s="1"/>
      <c r="AL18" s="1"/>
      <c r="AM18" s="1"/>
      <c r="AN18" s="1"/>
      <c r="AO18" s="1"/>
      <c r="AP18" s="1"/>
      <c r="AQ18" s="1"/>
      <c r="AR18" s="1"/>
      <c r="AS18" s="1"/>
      <c r="AT18" s="1"/>
      <c r="AU18" s="1"/>
      <c r="AV18" s="1"/>
      <c r="AW18" s="1"/>
      <c r="AX18" s="1"/>
      <c r="AY18"/>
      <c r="AZ18" s="624">
        <v>980</v>
      </c>
      <c r="BA18" s="619" t="s">
        <v>1893</v>
      </c>
      <c r="BB18" s="640" t="str">
        <f>+_xlfn.CONCAT(S60," ",S61)</f>
        <v xml:space="preserve"> </v>
      </c>
    </row>
    <row r="19" spans="2:54" s="3" customFormat="1" ht="20.149999999999999" customHeight="1" thickBot="1" x14ac:dyDescent="0.35">
      <c r="B19" s="1731"/>
      <c r="C19" s="2235"/>
      <c r="D19" s="6322"/>
      <c r="E19" s="6323"/>
      <c r="F19" s="6343"/>
      <c r="G19" s="1758"/>
      <c r="H19" s="1759"/>
      <c r="I19" s="1759"/>
      <c r="J19" s="1759"/>
      <c r="K19" s="1759"/>
      <c r="L19" s="1759"/>
      <c r="M19" s="1759"/>
      <c r="N19" s="6382"/>
      <c r="O19" s="4864"/>
      <c r="P19" s="6323"/>
      <c r="Q19" s="6342"/>
      <c r="R19" s="6343"/>
      <c r="S19" s="1758"/>
      <c r="T19" s="1759"/>
      <c r="U19" s="1759"/>
      <c r="V19" s="1759"/>
      <c r="W19" s="1759"/>
      <c r="X19" s="1759"/>
      <c r="Y19" s="1759"/>
      <c r="Z19" s="6361"/>
      <c r="AA19" s="1"/>
      <c r="AB19" s="1"/>
      <c r="AC19" s="1"/>
      <c r="AD19" s="1"/>
      <c r="AE19" s="1"/>
      <c r="AF19" s="1"/>
      <c r="AG19" s="1"/>
      <c r="AH19" s="1"/>
      <c r="AI19" s="1"/>
      <c r="AJ19" s="1"/>
      <c r="AK19" s="1"/>
      <c r="AL19" s="1"/>
      <c r="AM19" s="1"/>
      <c r="AN19" s="1"/>
      <c r="AO19" s="1"/>
      <c r="AP19" s="1"/>
      <c r="AQ19" s="1"/>
      <c r="AR19" s="1"/>
      <c r="AS19" s="1"/>
      <c r="AT19" s="1"/>
      <c r="AU19" s="1"/>
      <c r="AV19" s="1"/>
      <c r="AW19" s="1"/>
      <c r="AX19" s="1"/>
      <c r="AY19"/>
      <c r="AZ19" s="648">
        <v>1620</v>
      </c>
      <c r="BA19" s="619" t="s">
        <v>1894</v>
      </c>
      <c r="BB19" s="646"/>
    </row>
    <row r="20" spans="2:54" s="3" customFormat="1" ht="20.149999999999999" customHeight="1" thickBot="1" x14ac:dyDescent="0.35">
      <c r="B20" s="129"/>
      <c r="C20" s="35"/>
      <c r="D20" s="36"/>
      <c r="E20" s="36"/>
      <c r="F20" s="130"/>
      <c r="G20" s="131"/>
      <c r="H20" s="131"/>
      <c r="I20" s="132"/>
      <c r="J20" s="130"/>
      <c r="K20" s="133"/>
      <c r="L20" s="133"/>
      <c r="M20" s="133"/>
      <c r="N20" s="134"/>
      <c r="O20" s="130"/>
      <c r="P20" s="135"/>
      <c r="Q20" s="134"/>
      <c r="R20" s="130"/>
      <c r="S20" s="133"/>
      <c r="T20" s="133"/>
      <c r="U20" s="134"/>
      <c r="V20" s="130"/>
      <c r="W20" s="133"/>
      <c r="X20" s="133"/>
      <c r="Y20" s="133"/>
      <c r="Z20" s="134"/>
      <c r="AA20" s="1"/>
      <c r="AB20" s="1"/>
      <c r="AC20" s="1"/>
      <c r="AD20" s="1"/>
      <c r="AE20" s="1"/>
      <c r="AF20" s="1"/>
      <c r="AG20" s="1"/>
      <c r="AH20" s="1"/>
      <c r="AI20" s="1"/>
      <c r="AJ20" s="1"/>
      <c r="AK20" s="1"/>
      <c r="AL20" s="1"/>
      <c r="AM20" s="1"/>
      <c r="AN20" s="1"/>
      <c r="AO20" s="1"/>
      <c r="AP20" s="1"/>
      <c r="AQ20" s="1"/>
      <c r="AR20" s="1"/>
      <c r="AS20" s="1"/>
      <c r="AT20" s="1"/>
      <c r="AU20" s="1"/>
      <c r="AV20" s="1"/>
      <c r="AW20" s="1"/>
      <c r="AX20" s="1"/>
      <c r="AY20"/>
      <c r="AZ20" s="624">
        <v>130</v>
      </c>
      <c r="BA20" s="619" t="s">
        <v>872</v>
      </c>
      <c r="BB20" s="640">
        <f>+Application!S11</f>
        <v>0</v>
      </c>
    </row>
    <row r="21" spans="2:54" s="3" customFormat="1" ht="20.149999999999999" customHeight="1" x14ac:dyDescent="0.3">
      <c r="B21" s="2322" t="s">
        <v>1244</v>
      </c>
      <c r="C21" s="6335">
        <v>180</v>
      </c>
      <c r="D21" s="6359" t="str">
        <f>VLOOKUP(C21,DataLabels,HLOOKUP($BA$1,Type,2,FALSE))</f>
        <v>Wind Tower Address</v>
      </c>
      <c r="E21" s="6360"/>
      <c r="F21" s="1561"/>
      <c r="G21" s="2410" t="str">
        <f>+Application!G23</f>
        <v>1234 maple</v>
      </c>
      <c r="H21" s="2411"/>
      <c r="I21" s="2411"/>
      <c r="J21" s="2411"/>
      <c r="K21" s="2411"/>
      <c r="L21" s="2411"/>
      <c r="M21" s="2411"/>
      <c r="N21" s="2411"/>
      <c r="O21" s="2411"/>
      <c r="P21" s="2411"/>
      <c r="Q21" s="2411"/>
      <c r="R21" s="2411"/>
      <c r="S21" s="2411"/>
      <c r="T21" s="2411"/>
      <c r="U21" s="2411"/>
      <c r="V21" s="2411"/>
      <c r="W21" s="2411"/>
      <c r="X21" s="2411"/>
      <c r="Y21" s="2411"/>
      <c r="Z21" s="2412"/>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624">
        <v>510</v>
      </c>
      <c r="BA21" s="619" t="s">
        <v>1895</v>
      </c>
      <c r="BB21" s="635">
        <f>+S14</f>
        <v>0</v>
      </c>
    </row>
    <row r="22" spans="2:54" s="3" customFormat="1" ht="20.149999999999999" customHeight="1" x14ac:dyDescent="0.3">
      <c r="B22" s="1730"/>
      <c r="C22" s="4971"/>
      <c r="D22" s="6325"/>
      <c r="E22" s="6346"/>
      <c r="F22" s="649"/>
      <c r="G22" s="2413" t="str">
        <f>+Application!G24</f>
        <v>Toronto</v>
      </c>
      <c r="H22" s="2414"/>
      <c r="I22" s="2414"/>
      <c r="J22" s="2414"/>
      <c r="K22" s="2414"/>
      <c r="L22" s="2414"/>
      <c r="M22" s="2414"/>
      <c r="N22" s="2414"/>
      <c r="O22" s="2414"/>
      <c r="P22" s="2414"/>
      <c r="Q22" s="2414"/>
      <c r="R22" s="2414"/>
      <c r="S22" s="2414"/>
      <c r="T22" s="2414"/>
      <c r="U22" s="2414"/>
      <c r="V22" s="2414"/>
      <c r="W22" s="2414"/>
      <c r="X22" s="2414"/>
      <c r="Y22" s="2414"/>
      <c r="Z22" s="2415"/>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624">
        <v>130</v>
      </c>
      <c r="BA22" s="619" t="s">
        <v>873</v>
      </c>
      <c r="BB22" s="640">
        <f>+Application!S12</f>
        <v>0</v>
      </c>
    </row>
    <row r="23" spans="2:54" s="3" customFormat="1" ht="20.149999999999999" customHeight="1" x14ac:dyDescent="0.35">
      <c r="B23" s="1730"/>
      <c r="C23" s="2073">
        <v>580</v>
      </c>
      <c r="D23" s="6320" t="str">
        <f>VLOOKUP(C23,DataLabels,HLOOKUP($BA$1,Type,2,FALSE))</f>
        <v>Number of Landings</v>
      </c>
      <c r="E23" s="6321"/>
      <c r="F23" s="650"/>
      <c r="G23" s="1746"/>
      <c r="H23" s="1747"/>
      <c r="I23" s="1747"/>
      <c r="J23" s="1747"/>
      <c r="K23" s="1747"/>
      <c r="L23" s="1747"/>
      <c r="M23" s="1747"/>
      <c r="N23" s="110"/>
      <c r="O23" s="2073">
        <v>590</v>
      </c>
      <c r="P23" s="6320" t="str">
        <f>VLOOKUP(O23,DataLabels,HLOOKUP($BA$1,Type,2,FALSE))</f>
        <v>Travel</v>
      </c>
      <c r="Q23" s="6321"/>
      <c r="R23" s="650"/>
      <c r="S23" s="1746"/>
      <c r="T23" s="1747"/>
      <c r="U23" s="1747"/>
      <c r="V23" s="1747"/>
      <c r="W23" s="1747"/>
      <c r="X23" s="1747"/>
      <c r="Y23" s="1747"/>
      <c r="Z23" s="6336" t="s">
        <v>66</v>
      </c>
      <c r="AA23" s="1"/>
      <c r="AB23" s="1"/>
      <c r="AC23" s="1"/>
      <c r="AD23" s="1"/>
      <c r="AE23" s="1"/>
      <c r="AF23" s="1"/>
      <c r="AG23" s="1"/>
      <c r="AH23" s="1"/>
      <c r="AI23" s="1"/>
      <c r="AJ23" s="1"/>
      <c r="AK23" s="1"/>
      <c r="AL23" s="1"/>
      <c r="AM23" s="1"/>
      <c r="AN23" s="1"/>
      <c r="AO23" s="1"/>
      <c r="AP23" s="1"/>
      <c r="AQ23" s="1"/>
      <c r="AR23" s="1"/>
      <c r="AS23" s="1"/>
      <c r="AT23" s="1"/>
      <c r="AU23" s="1"/>
      <c r="AV23" s="1"/>
      <c r="AW23" s="1"/>
      <c r="AX23" s="1"/>
      <c r="AY23" s="1"/>
      <c r="AZ23" s="624">
        <v>1350</v>
      </c>
      <c r="BA23" s="619" t="s">
        <v>1896</v>
      </c>
      <c r="BB23" s="640" t="str">
        <f>+_xlfn.CONCAT(S100," ",S101)</f>
        <v xml:space="preserve"> </v>
      </c>
    </row>
    <row r="24" spans="2:54" s="3" customFormat="1" ht="19.5" customHeight="1" thickBot="1" x14ac:dyDescent="0.4">
      <c r="B24" s="1731"/>
      <c r="C24" s="2235"/>
      <c r="D24" s="6322"/>
      <c r="E24" s="6323"/>
      <c r="F24" s="651"/>
      <c r="G24" s="1758"/>
      <c r="H24" s="1759"/>
      <c r="I24" s="1759"/>
      <c r="J24" s="1759"/>
      <c r="K24" s="1759"/>
      <c r="L24" s="1759"/>
      <c r="M24" s="1759"/>
      <c r="N24" s="839"/>
      <c r="O24" s="2235"/>
      <c r="P24" s="6322"/>
      <c r="Q24" s="6323"/>
      <c r="R24" s="651"/>
      <c r="S24" s="1758"/>
      <c r="T24" s="1759"/>
      <c r="U24" s="1759"/>
      <c r="V24" s="1759"/>
      <c r="W24" s="1759"/>
      <c r="X24" s="1759"/>
      <c r="Y24" s="1759"/>
      <c r="Z24" s="6337"/>
      <c r="AA24" s="1"/>
      <c r="AB24" s="1"/>
      <c r="AC24" s="1"/>
      <c r="AD24" s="1"/>
      <c r="AE24" s="1"/>
      <c r="AF24" s="1"/>
      <c r="AG24" s="1"/>
      <c r="AH24" s="1"/>
      <c r="AI24" s="1"/>
      <c r="AJ24" s="1"/>
      <c r="AK24" s="1"/>
      <c r="AL24" s="1"/>
      <c r="AM24" s="1"/>
      <c r="AN24" s="1"/>
      <c r="AO24" s="1"/>
      <c r="AP24" s="1"/>
      <c r="AQ24" s="1"/>
      <c r="AR24" s="1"/>
      <c r="AS24" s="1"/>
      <c r="AT24" s="1"/>
      <c r="AU24" s="1"/>
      <c r="AV24" s="1"/>
      <c r="AW24" s="1"/>
      <c r="AX24" s="1"/>
      <c r="AY24" s="1"/>
      <c r="AZ24" s="624">
        <v>1340</v>
      </c>
      <c r="BA24" s="619" t="s">
        <v>1897</v>
      </c>
      <c r="BB24" s="653">
        <f>+G100</f>
        <v>0</v>
      </c>
    </row>
    <row r="25" spans="2:54" s="3" customFormat="1" ht="20.149999999999999" customHeight="1" thickBot="1" x14ac:dyDescent="0.3">
      <c r="B25" s="129"/>
      <c r="C25" s="35"/>
      <c r="D25" s="36"/>
      <c r="E25" s="36"/>
      <c r="F25" s="130"/>
      <c r="G25" s="131"/>
      <c r="H25" s="131"/>
      <c r="I25" s="132"/>
      <c r="J25" s="130"/>
      <c r="K25" s="133"/>
      <c r="L25" s="133"/>
      <c r="M25" s="133"/>
      <c r="N25" s="134"/>
      <c r="O25" s="130"/>
      <c r="P25" s="135"/>
      <c r="Q25" s="134"/>
      <c r="R25" s="130"/>
      <c r="S25" s="133"/>
      <c r="T25" s="133"/>
      <c r="U25" s="134"/>
      <c r="V25" s="130"/>
      <c r="W25" s="133"/>
      <c r="X25" s="133"/>
      <c r="Y25" s="133"/>
      <c r="Z25" s="134"/>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648">
        <v>3060</v>
      </c>
      <c r="BA25" s="619" t="s">
        <v>1898</v>
      </c>
      <c r="BB25" s="647"/>
    </row>
    <row r="26" spans="2:54" s="3" customFormat="1" ht="20.149999999999999" customHeight="1" x14ac:dyDescent="0.3">
      <c r="B26" s="1729" t="s">
        <v>67</v>
      </c>
      <c r="C26" s="6347" t="s">
        <v>1236</v>
      </c>
      <c r="D26" s="6348"/>
      <c r="E26" s="6348"/>
      <c r="F26" s="6348"/>
      <c r="G26" s="6348"/>
      <c r="H26" s="6348"/>
      <c r="I26" s="6348"/>
      <c r="J26" s="6348"/>
      <c r="K26" s="6348"/>
      <c r="L26" s="6348"/>
      <c r="M26" s="6348"/>
      <c r="N26" s="6348"/>
      <c r="O26" s="6348"/>
      <c r="P26" s="6348"/>
      <c r="Q26" s="6348"/>
      <c r="R26" s="6348"/>
      <c r="S26" s="6348"/>
      <c r="T26" s="6348"/>
      <c r="U26" s="6348"/>
      <c r="V26" s="6348"/>
      <c r="W26" s="6348"/>
      <c r="X26" s="6348"/>
      <c r="Y26" s="6348"/>
      <c r="Z26" s="6349"/>
      <c r="AA26" s="1"/>
      <c r="AB26" s="1"/>
      <c r="AC26" s="1"/>
      <c r="AD26" s="1"/>
      <c r="AE26" s="1"/>
      <c r="AF26" s="1"/>
      <c r="AG26" s="1"/>
      <c r="AH26" s="1"/>
      <c r="AI26" s="1"/>
      <c r="AJ26" s="1"/>
      <c r="AK26" s="1"/>
      <c r="AL26" s="1"/>
      <c r="AM26" s="1"/>
      <c r="AN26" s="1"/>
      <c r="AO26" s="1"/>
      <c r="AP26" s="1"/>
      <c r="AQ26" s="1"/>
      <c r="AR26" s="1"/>
      <c r="AS26" s="1"/>
      <c r="AT26" s="1"/>
      <c r="AU26" s="1"/>
      <c r="AV26" s="1"/>
      <c r="AW26" s="1"/>
      <c r="AX26" s="1"/>
      <c r="AY26" s="1"/>
      <c r="AZ26" s="672" t="s">
        <v>2191</v>
      </c>
      <c r="BA26" s="619" t="s">
        <v>1899</v>
      </c>
      <c r="BB26" s="635" t="str">
        <f>+_xlfn.CONCAT(" ","|",G74,"x",J74,"|","","|",G76)</f>
        <v xml:space="preserve"> |x||</v>
      </c>
    </row>
    <row r="27" spans="2:54" s="3" customFormat="1" ht="20.149999999999999" customHeight="1" x14ac:dyDescent="0.3">
      <c r="B27" s="1730"/>
      <c r="C27" s="6350"/>
      <c r="D27" s="6351"/>
      <c r="E27" s="6351"/>
      <c r="F27" s="6351"/>
      <c r="G27" s="6351"/>
      <c r="H27" s="6351"/>
      <c r="I27" s="6351"/>
      <c r="J27" s="6351"/>
      <c r="K27" s="6351"/>
      <c r="L27" s="6351"/>
      <c r="M27" s="6351"/>
      <c r="N27" s="6351"/>
      <c r="O27" s="6351"/>
      <c r="P27" s="6351"/>
      <c r="Q27" s="6351"/>
      <c r="R27" s="6351"/>
      <c r="S27" s="6351"/>
      <c r="T27" s="6351"/>
      <c r="U27" s="6351"/>
      <c r="V27" s="6351"/>
      <c r="W27" s="6351"/>
      <c r="X27" s="6351"/>
      <c r="Y27" s="6351"/>
      <c r="Z27" s="6352"/>
      <c r="AA27" s="1"/>
      <c r="AB27" s="1"/>
      <c r="AC27" s="1"/>
      <c r="AD27" s="1"/>
      <c r="AE27" s="1"/>
      <c r="AF27" s="1"/>
      <c r="AG27" s="1"/>
      <c r="AH27" s="1"/>
      <c r="AI27" s="1"/>
      <c r="AJ27" s="1"/>
      <c r="AK27" s="1">
        <v>1</v>
      </c>
      <c r="AL27" s="1"/>
      <c r="AM27" s="1"/>
      <c r="AN27" s="1"/>
      <c r="AO27" s="1"/>
      <c r="AP27" s="1"/>
      <c r="AQ27" s="1"/>
      <c r="AR27" s="1"/>
      <c r="AS27" s="1"/>
      <c r="AT27" s="1"/>
      <c r="AU27" s="1"/>
      <c r="AV27" s="1"/>
      <c r="AW27" s="1"/>
      <c r="AX27" s="1"/>
      <c r="AY27" s="1"/>
      <c r="AZ27" s="624">
        <v>1390</v>
      </c>
      <c r="BA27" s="619" t="s">
        <v>1900</v>
      </c>
      <c r="BB27" s="635">
        <f>+S105</f>
        <v>0</v>
      </c>
    </row>
    <row r="28" spans="2:54" s="3" customFormat="1" ht="20.149999999999999" customHeight="1" x14ac:dyDescent="0.3">
      <c r="B28" s="1730"/>
      <c r="C28" s="6350"/>
      <c r="D28" s="6351"/>
      <c r="E28" s="6351"/>
      <c r="F28" s="6351"/>
      <c r="G28" s="6351"/>
      <c r="H28" s="6351"/>
      <c r="I28" s="6351"/>
      <c r="J28" s="6351"/>
      <c r="K28" s="6351"/>
      <c r="L28" s="6351"/>
      <c r="M28" s="6351"/>
      <c r="N28" s="6351"/>
      <c r="O28" s="6351"/>
      <c r="P28" s="6351"/>
      <c r="Q28" s="6351"/>
      <c r="R28" s="6351"/>
      <c r="S28" s="6351"/>
      <c r="T28" s="6351"/>
      <c r="U28" s="6351"/>
      <c r="V28" s="6351"/>
      <c r="W28" s="6351"/>
      <c r="X28" s="6351"/>
      <c r="Y28" s="6351"/>
      <c r="Z28" s="6352"/>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624">
        <v>1380</v>
      </c>
      <c r="BA28" s="619" t="s">
        <v>1901</v>
      </c>
      <c r="BB28" s="635">
        <f>+G105</f>
        <v>0</v>
      </c>
    </row>
    <row r="29" spans="2:54" s="3" customFormat="1" ht="20.149999999999999" customHeight="1" thickBot="1" x14ac:dyDescent="0.35">
      <c r="B29" s="1731"/>
      <c r="C29" s="6353"/>
      <c r="D29" s="6354"/>
      <c r="E29" s="6354"/>
      <c r="F29" s="6354"/>
      <c r="G29" s="6354"/>
      <c r="H29" s="6354"/>
      <c r="I29" s="6354"/>
      <c r="J29" s="6354"/>
      <c r="K29" s="6354"/>
      <c r="L29" s="6354"/>
      <c r="M29" s="6354"/>
      <c r="N29" s="6354"/>
      <c r="O29" s="6354"/>
      <c r="P29" s="6354"/>
      <c r="Q29" s="6354"/>
      <c r="R29" s="6354"/>
      <c r="S29" s="6354"/>
      <c r="T29" s="6354"/>
      <c r="U29" s="6354"/>
      <c r="V29" s="6354"/>
      <c r="W29" s="6354"/>
      <c r="X29" s="6354"/>
      <c r="Y29" s="6354"/>
      <c r="Z29" s="6355"/>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648">
        <v>1080</v>
      </c>
      <c r="BA29" s="619" t="s">
        <v>1902</v>
      </c>
      <c r="BB29" s="646"/>
    </row>
    <row r="30" spans="2:54" s="3" customFormat="1" ht="20.149999999999999" customHeight="1" thickBot="1" x14ac:dyDescent="0.3">
      <c r="B30" s="49"/>
      <c r="C30" s="18"/>
      <c r="D30" s="19"/>
      <c r="E30" s="19"/>
      <c r="F30" s="136"/>
      <c r="G30" s="137"/>
      <c r="H30" s="137"/>
      <c r="I30" s="138"/>
      <c r="J30" s="136"/>
      <c r="K30" s="139"/>
      <c r="L30" s="139"/>
      <c r="M30" s="139"/>
      <c r="N30" s="140"/>
      <c r="O30" s="136"/>
      <c r="P30" s="141"/>
      <c r="Q30" s="140"/>
      <c r="R30" s="136"/>
      <c r="S30" s="139"/>
      <c r="T30" s="139"/>
      <c r="U30" s="140"/>
      <c r="V30" s="136"/>
      <c r="W30" s="139"/>
      <c r="X30" s="139"/>
      <c r="Y30" s="139"/>
      <c r="Z30" s="140"/>
      <c r="AA30" s="1"/>
      <c r="AB30" s="1"/>
      <c r="AC30" s="1"/>
      <c r="AD30" s="1"/>
      <c r="AE30" s="1"/>
      <c r="AF30" s="1"/>
      <c r="AG30" s="1"/>
      <c r="AH30" s="1"/>
      <c r="AI30" s="1"/>
      <c r="AJ30" s="1"/>
      <c r="AK30" s="1"/>
      <c r="AL30" s="1"/>
      <c r="AM30" s="1"/>
      <c r="AN30" s="1"/>
      <c r="AO30" s="1"/>
      <c r="AP30" s="1"/>
      <c r="AQ30" s="1"/>
      <c r="AR30" s="1"/>
      <c r="AS30" s="1"/>
      <c r="AT30" s="1"/>
      <c r="AU30" s="1"/>
      <c r="AV30" s="1"/>
      <c r="AW30" s="1"/>
      <c r="AX30" s="1"/>
      <c r="AY30" s="1"/>
      <c r="AZ30" s="648">
        <v>940</v>
      </c>
      <c r="BA30" s="619" t="s">
        <v>1904</v>
      </c>
      <c r="BB30" s="646"/>
    </row>
    <row r="31" spans="2:54" s="3" customFormat="1" ht="20.149999999999999" customHeight="1" thickBot="1" x14ac:dyDescent="0.35">
      <c r="B31" s="295"/>
      <c r="C31" s="6356" t="s">
        <v>68</v>
      </c>
      <c r="D31" s="6357"/>
      <c r="E31" s="6357"/>
      <c r="F31" s="6357"/>
      <c r="G31" s="6357"/>
      <c r="H31" s="6357"/>
      <c r="I31" s="6357"/>
      <c r="J31" s="6357"/>
      <c r="K31" s="6357"/>
      <c r="L31" s="6357"/>
      <c r="M31" s="6357"/>
      <c r="N31" s="6357"/>
      <c r="O31" s="6357"/>
      <c r="P31" s="6357"/>
      <c r="Q31" s="6357"/>
      <c r="R31" s="6357"/>
      <c r="S31" s="6357"/>
      <c r="T31" s="6357"/>
      <c r="U31" s="6357"/>
      <c r="V31" s="6357"/>
      <c r="W31" s="6357"/>
      <c r="X31" s="6357"/>
      <c r="Y31" s="6357"/>
      <c r="Z31" s="6358"/>
      <c r="AA31" s="1"/>
      <c r="AB31" s="1"/>
      <c r="AC31" s="1"/>
      <c r="AD31" s="1"/>
      <c r="AE31" s="1"/>
      <c r="AF31" s="1"/>
      <c r="AG31" s="1"/>
      <c r="AH31" s="1"/>
      <c r="AI31" s="1"/>
      <c r="AJ31" s="1"/>
      <c r="AK31" s="1"/>
      <c r="AL31" s="1"/>
      <c r="AM31" s="1"/>
      <c r="AN31" s="1"/>
      <c r="AO31" s="1"/>
      <c r="AP31" s="1"/>
      <c r="AQ31" s="1"/>
      <c r="AR31" s="1"/>
      <c r="AS31" s="1"/>
      <c r="AT31" s="1"/>
      <c r="AU31" s="1"/>
      <c r="AV31" s="1"/>
      <c r="AW31" s="1"/>
      <c r="AX31" s="1"/>
      <c r="AY31" s="1"/>
      <c r="AZ31" s="648">
        <v>570</v>
      </c>
      <c r="BA31" s="619" t="s">
        <v>1905</v>
      </c>
      <c r="BB31" s="647"/>
    </row>
    <row r="32" spans="2:54" s="3" customFormat="1" ht="20.149999999999999" customHeight="1" x14ac:dyDescent="0.3">
      <c r="B32" s="6338" t="s">
        <v>1245</v>
      </c>
      <c r="C32" s="6362">
        <v>630</v>
      </c>
      <c r="D32" s="6365" t="str">
        <f>VLOOKUP(C32,DataLabels,HLOOKUP($BA$1,Type,2,FALSE))</f>
        <v>Min. Car Top Clearance; Access to Car Top Required [2.4.1]</v>
      </c>
      <c r="E32" s="6366"/>
      <c r="F32" s="6367"/>
      <c r="G32" s="2070"/>
      <c r="H32" s="2071"/>
      <c r="I32" s="2071"/>
      <c r="J32" s="2071"/>
      <c r="K32" s="2071"/>
      <c r="L32" s="2071"/>
      <c r="M32" s="2071"/>
      <c r="N32" s="6363" t="s">
        <v>66</v>
      </c>
      <c r="O32" s="6362">
        <v>615</v>
      </c>
      <c r="P32" s="6365" t="str">
        <f>VLOOKUP(O32,DataLabels,HLOOKUP($BA$1,Type,2,FALSE))</f>
        <v>Min. Car Top Clearance; Access to Car Top Not Required [2.4.2]</v>
      </c>
      <c r="Q32" s="6366"/>
      <c r="R32" s="6367"/>
      <c r="S32" s="1802"/>
      <c r="T32" s="1803"/>
      <c r="U32" s="1803"/>
      <c r="V32" s="1803"/>
      <c r="W32" s="1803"/>
      <c r="X32" s="1803"/>
      <c r="Y32" s="1803"/>
      <c r="Z32" s="6290" t="s">
        <v>66</v>
      </c>
      <c r="AA32" s="1"/>
      <c r="AB32" s="1"/>
      <c r="AC32" s="1"/>
      <c r="AD32" s="1"/>
      <c r="AE32" s="1"/>
      <c r="AF32" s="1"/>
      <c r="AG32" s="1"/>
      <c r="AH32" s="1"/>
      <c r="AI32" s="1"/>
      <c r="AJ32" s="1"/>
      <c r="AK32" s="1"/>
      <c r="AL32" s="1"/>
      <c r="AM32" s="1"/>
      <c r="AN32" s="1"/>
      <c r="AO32" s="1"/>
      <c r="AP32" s="1"/>
      <c r="AQ32" s="1"/>
      <c r="AR32" s="1"/>
      <c r="AS32" s="1"/>
      <c r="AT32" s="1"/>
      <c r="AU32" s="1"/>
      <c r="AV32" s="1"/>
      <c r="AW32" s="1"/>
      <c r="AX32" s="1"/>
      <c r="AY32" s="1"/>
      <c r="AZ32" s="648">
        <v>1520</v>
      </c>
      <c r="BA32" s="619" t="s">
        <v>549</v>
      </c>
      <c r="BB32" s="646"/>
    </row>
    <row r="33" spans="2:54" s="3" customFormat="1" ht="20.149999999999999" customHeight="1" thickBot="1" x14ac:dyDescent="0.35">
      <c r="B33" s="6339"/>
      <c r="C33" s="4858"/>
      <c r="D33" s="6368"/>
      <c r="E33" s="6369"/>
      <c r="F33" s="6370"/>
      <c r="G33" s="2188"/>
      <c r="H33" s="1960"/>
      <c r="I33" s="1960"/>
      <c r="J33" s="1960"/>
      <c r="K33" s="1960"/>
      <c r="L33" s="1960"/>
      <c r="M33" s="1960"/>
      <c r="N33" s="6364"/>
      <c r="O33" s="4858"/>
      <c r="P33" s="6368"/>
      <c r="Q33" s="6369"/>
      <c r="R33" s="6370"/>
      <c r="S33" s="1758"/>
      <c r="T33" s="1759"/>
      <c r="U33" s="1759"/>
      <c r="V33" s="1759"/>
      <c r="W33" s="1759"/>
      <c r="X33" s="1759"/>
      <c r="Y33" s="1759"/>
      <c r="Z33" s="629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624">
        <v>580</v>
      </c>
      <c r="BA33" s="619" t="s">
        <v>1906</v>
      </c>
      <c r="BB33" s="635">
        <f>+G23</f>
        <v>0</v>
      </c>
    </row>
    <row r="34" spans="2:54" s="3" customFormat="1" ht="20.149999999999999" customHeight="1" thickBot="1" x14ac:dyDescent="0.3">
      <c r="B34" s="49"/>
      <c r="C34" s="18"/>
      <c r="D34" s="19"/>
      <c r="E34" s="19"/>
      <c r="F34" s="136"/>
      <c r="G34" s="137"/>
      <c r="H34" s="137"/>
      <c r="I34" s="138"/>
      <c r="J34" s="136"/>
      <c r="K34" s="139"/>
      <c r="L34" s="139"/>
      <c r="M34" s="139"/>
      <c r="N34" s="140"/>
      <c r="O34" s="136"/>
      <c r="P34" s="141"/>
      <c r="Q34" s="140"/>
      <c r="R34" s="136"/>
      <c r="S34" s="139"/>
      <c r="T34" s="139"/>
      <c r="U34" s="140"/>
      <c r="V34" s="136"/>
      <c r="W34" s="139"/>
      <c r="X34" s="139"/>
      <c r="Y34" s="139"/>
      <c r="Z34" s="140"/>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625">
        <v>140</v>
      </c>
      <c r="BA34" s="619" t="s">
        <v>1173</v>
      </c>
      <c r="BB34" s="635">
        <f>+Application!G13</f>
        <v>0</v>
      </c>
    </row>
    <row r="35" spans="2:54" s="3" customFormat="1" ht="20.149999999999999" customHeight="1" x14ac:dyDescent="0.3">
      <c r="B35" s="2171" t="s">
        <v>70</v>
      </c>
      <c r="C35" s="6362">
        <v>650</v>
      </c>
      <c r="D35" s="6365" t="str">
        <f>VLOOKUP(C35,DataLabels,HLOOKUP($BA$1,Type,2,FALSE))</f>
        <v>Space Below Travel Path
[2.6]</v>
      </c>
      <c r="E35" s="6366"/>
      <c r="F35" s="6367"/>
      <c r="G35" s="4579"/>
      <c r="H35" s="4794"/>
      <c r="I35" s="4794"/>
      <c r="J35" s="4794"/>
      <c r="K35" s="4794"/>
      <c r="L35" s="4794"/>
      <c r="M35" s="4794"/>
      <c r="N35" s="6374"/>
      <c r="O35" s="6362">
        <v>652</v>
      </c>
      <c r="P35" s="6371" t="str">
        <f>VLOOKUP(O35,DataLabels,HLOOKUP($BA$1,Type,2,FALSE))</f>
        <v>Access to Enclosed CWT and Ropes
[2.3.2]</v>
      </c>
      <c r="Q35" s="6372"/>
      <c r="R35" s="6373"/>
      <c r="S35" s="4579"/>
      <c r="T35" s="4794"/>
      <c r="U35" s="4794"/>
      <c r="V35" s="4794"/>
      <c r="W35" s="4794"/>
      <c r="X35" s="4794"/>
      <c r="Y35" s="4794"/>
      <c r="Z35" s="6292"/>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648">
        <v>1500</v>
      </c>
      <c r="BA35" s="619" t="s">
        <v>1907</v>
      </c>
      <c r="BB35" s="646"/>
    </row>
    <row r="36" spans="2:54" s="3" customFormat="1" ht="20.149999999999999" customHeight="1" thickBot="1" x14ac:dyDescent="0.35">
      <c r="B36" s="2173"/>
      <c r="C36" s="4858"/>
      <c r="D36" s="6368"/>
      <c r="E36" s="6369"/>
      <c r="F36" s="6370"/>
      <c r="G36" s="2156"/>
      <c r="H36" s="2157"/>
      <c r="I36" s="2157"/>
      <c r="J36" s="2157"/>
      <c r="K36" s="2157"/>
      <c r="L36" s="2157"/>
      <c r="M36" s="2157"/>
      <c r="N36" s="6375"/>
      <c r="O36" s="4858"/>
      <c r="P36" s="6323"/>
      <c r="Q36" s="6342"/>
      <c r="R36" s="6343"/>
      <c r="S36" s="2156"/>
      <c r="T36" s="2157"/>
      <c r="U36" s="2157"/>
      <c r="V36" s="2157"/>
      <c r="W36" s="2157"/>
      <c r="X36" s="2157"/>
      <c r="Y36" s="2157"/>
      <c r="Z36" s="6293"/>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648">
        <v>550</v>
      </c>
      <c r="BA36" s="619" t="s">
        <v>1177</v>
      </c>
      <c r="BB36" s="654"/>
    </row>
    <row r="37" spans="2:54" s="3" customFormat="1" ht="20.149999999999999" customHeight="1" thickBot="1" x14ac:dyDescent="0.3">
      <c r="B37" s="49"/>
      <c r="C37" s="18"/>
      <c r="D37" s="19"/>
      <c r="E37" s="19"/>
      <c r="F37" s="136"/>
      <c r="G37" s="137"/>
      <c r="H37" s="137"/>
      <c r="I37" s="138"/>
      <c r="J37" s="136"/>
      <c r="K37" s="139"/>
      <c r="L37" s="139"/>
      <c r="M37" s="139"/>
      <c r="N37" s="140"/>
      <c r="O37" s="136"/>
      <c r="P37" s="141"/>
      <c r="Q37" s="140"/>
      <c r="R37" s="136"/>
      <c r="S37" s="139"/>
      <c r="T37" s="139"/>
      <c r="U37" s="140"/>
      <c r="V37" s="136"/>
      <c r="W37" s="139"/>
      <c r="X37" s="139"/>
      <c r="Y37" s="139"/>
      <c r="Z37" s="140"/>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624">
        <v>540</v>
      </c>
      <c r="BA37" s="619" t="s">
        <v>1176</v>
      </c>
      <c r="BB37" s="645">
        <f>+G18</f>
        <v>0</v>
      </c>
    </row>
    <row r="38" spans="2:54" s="3" customFormat="1" ht="20.149999999999999" customHeight="1" x14ac:dyDescent="0.3">
      <c r="B38" s="1832" t="s">
        <v>71</v>
      </c>
      <c r="C38" s="6362">
        <v>660</v>
      </c>
      <c r="D38" s="6371" t="str">
        <f>VLOOKUP(C38,DataLabels,HLOOKUP($BA$1,Type,2,FALSE))</f>
        <v>Landing platform doors or gates
2.11.1</v>
      </c>
      <c r="E38" s="6372"/>
      <c r="F38" s="6373"/>
      <c r="G38" s="2297"/>
      <c r="H38" s="2298"/>
      <c r="I38" s="2298"/>
      <c r="J38" s="2298"/>
      <c r="K38" s="2298"/>
      <c r="L38" s="2298"/>
      <c r="M38" s="2298"/>
      <c r="N38" s="2298"/>
      <c r="O38" s="2298"/>
      <c r="P38" s="2298"/>
      <c r="Q38" s="2298"/>
      <c r="R38" s="2298"/>
      <c r="S38" s="2298"/>
      <c r="T38" s="2298"/>
      <c r="U38" s="2298"/>
      <c r="V38" s="2298"/>
      <c r="W38" s="2298"/>
      <c r="X38" s="2298"/>
      <c r="Y38" s="2298"/>
      <c r="Z38" s="652"/>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624">
        <v>590</v>
      </c>
      <c r="BA38" s="619" t="s">
        <v>1908</v>
      </c>
      <c r="BB38" s="635">
        <f>+S23</f>
        <v>0</v>
      </c>
    </row>
    <row r="39" spans="2:54" s="3" customFormat="1" ht="20.149999999999999" customHeight="1" thickBot="1" x14ac:dyDescent="0.35">
      <c r="B39" s="1834"/>
      <c r="C39" s="4858"/>
      <c r="D39" s="6323"/>
      <c r="E39" s="6342"/>
      <c r="F39" s="6343"/>
      <c r="G39" s="2299"/>
      <c r="H39" s="2300"/>
      <c r="I39" s="2300"/>
      <c r="J39" s="2300"/>
      <c r="K39" s="2300"/>
      <c r="L39" s="2300"/>
      <c r="M39" s="2300"/>
      <c r="N39" s="2300"/>
      <c r="O39" s="2300"/>
      <c r="P39" s="2300"/>
      <c r="Q39" s="2300"/>
      <c r="R39" s="2300"/>
      <c r="S39" s="2300"/>
      <c r="T39" s="2300"/>
      <c r="U39" s="2300"/>
      <c r="V39" s="2300"/>
      <c r="W39" s="2300"/>
      <c r="X39" s="2300"/>
      <c r="Y39" s="2300"/>
      <c r="Z39" s="676"/>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624" t="s">
        <v>1909</v>
      </c>
      <c r="BA39" s="619" t="s">
        <v>1910</v>
      </c>
      <c r="BB39" s="635">
        <f>+IF(G57="",+G55,G57)</f>
        <v>0</v>
      </c>
    </row>
    <row r="40" spans="2:54" s="3" customFormat="1" ht="20.149999999999999" customHeight="1" thickBot="1" x14ac:dyDescent="0.3">
      <c r="B40" s="49"/>
      <c r="C40" s="18"/>
      <c r="D40" s="19"/>
      <c r="E40" s="19"/>
      <c r="F40" s="136"/>
      <c r="G40" s="137"/>
      <c r="H40" s="137"/>
      <c r="I40" s="138"/>
      <c r="J40" s="136"/>
      <c r="K40" s="139"/>
      <c r="L40" s="139"/>
      <c r="M40" s="139"/>
      <c r="N40" s="140"/>
      <c r="O40" s="136"/>
      <c r="P40" s="141"/>
      <c r="Q40" s="140"/>
      <c r="R40" s="136"/>
      <c r="S40" s="139"/>
      <c r="T40" s="139"/>
      <c r="U40" s="140"/>
      <c r="V40" s="136"/>
      <c r="W40" s="139"/>
      <c r="X40" s="139"/>
      <c r="Y40" s="139"/>
      <c r="Z40" s="140"/>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619"/>
      <c r="BB40" s="991"/>
    </row>
    <row r="41" spans="2:54" s="3" customFormat="1" ht="20.149999999999999" customHeight="1" x14ac:dyDescent="0.25">
      <c r="B41" s="1729" t="s">
        <v>77</v>
      </c>
      <c r="C41" s="6362">
        <v>710</v>
      </c>
      <c r="D41" s="6365" t="str">
        <f>VLOOKUP(C41,DataLabels,HLOOKUP($BA$1,Type,2,FALSE))</f>
        <v>Door Locking Device Type
[2.12]</v>
      </c>
      <c r="E41" s="6366"/>
      <c r="F41" s="6367"/>
      <c r="G41" s="2292"/>
      <c r="H41" s="2293"/>
      <c r="I41" s="2293"/>
      <c r="J41" s="2293"/>
      <c r="K41" s="2293"/>
      <c r="L41" s="2293"/>
      <c r="M41" s="2293"/>
      <c r="N41" s="339"/>
      <c r="O41" s="4970">
        <v>730</v>
      </c>
      <c r="P41" s="6393" t="str">
        <f>VLOOKUP(O41,DataLabels,HLOOKUP($BA$1,Type,2,FALSE))</f>
        <v>Interlock / Lock &amp; Contact: Listing /Certification
[2.12.3.5]</v>
      </c>
      <c r="Q41" s="6394"/>
      <c r="R41" s="6395"/>
      <c r="S41" s="1802"/>
      <c r="T41" s="1803"/>
      <c r="U41" s="1803"/>
      <c r="V41" s="1803"/>
      <c r="W41" s="1803"/>
      <c r="X41" s="1803"/>
      <c r="Y41" s="1803"/>
      <c r="Z41" s="159"/>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row>
    <row r="42" spans="2:54" s="3" customFormat="1" ht="20.149999999999999" customHeight="1" x14ac:dyDescent="0.25">
      <c r="B42" s="1730"/>
      <c r="C42" s="4845"/>
      <c r="D42" s="6318"/>
      <c r="E42" s="6319"/>
      <c r="F42" s="6390"/>
      <c r="G42" s="2286"/>
      <c r="H42" s="2287"/>
      <c r="I42" s="2287"/>
      <c r="J42" s="2287"/>
      <c r="K42" s="2287"/>
      <c r="L42" s="2287"/>
      <c r="M42" s="2287"/>
      <c r="N42" s="55"/>
      <c r="O42" s="4971"/>
      <c r="P42" s="6310"/>
      <c r="Q42" s="6311"/>
      <c r="R42" s="6312"/>
      <c r="S42" s="1748"/>
      <c r="T42" s="1749"/>
      <c r="U42" s="1749"/>
      <c r="V42" s="1749"/>
      <c r="W42" s="1749"/>
      <c r="X42" s="1749"/>
      <c r="Y42" s="1749"/>
      <c r="Z42" s="163"/>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row>
    <row r="43" spans="2:54" s="3" customFormat="1" ht="20.149999999999999" customHeight="1" x14ac:dyDescent="0.25">
      <c r="B43" s="1730"/>
      <c r="C43" s="4844">
        <v>720</v>
      </c>
      <c r="D43" s="6321" t="str">
        <f>VLOOKUP(C43,DataLabels,HLOOKUP($BA$1,Type,2,FALSE))</f>
        <v>Interlock (or Lock &amp; Contact)</v>
      </c>
      <c r="E43" s="6378" t="s">
        <v>72</v>
      </c>
      <c r="F43" s="6379"/>
      <c r="G43" s="1822"/>
      <c r="H43" s="1823"/>
      <c r="I43" s="1823"/>
      <c r="J43" s="1823"/>
      <c r="K43" s="1823"/>
      <c r="L43" s="1823"/>
      <c r="M43" s="1823"/>
      <c r="N43" s="56"/>
      <c r="O43" s="6376">
        <v>101</v>
      </c>
      <c r="P43" s="6310" t="str">
        <f>VLOOKUP(O43,DataLabels,HLOOKUP($BA$1,Type,2,FALSE))</f>
        <v>-</v>
      </c>
      <c r="Q43" s="6311"/>
      <c r="R43" s="6312"/>
      <c r="S43" s="2107"/>
      <c r="T43" s="1747"/>
      <c r="U43" s="1747"/>
      <c r="V43" s="1747"/>
      <c r="W43" s="1747"/>
      <c r="X43" s="1747"/>
      <c r="Y43" s="1747"/>
      <c r="Z43" s="162"/>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row>
    <row r="44" spans="2:54" s="3" customFormat="1" ht="20.149999999999999" customHeight="1" thickBot="1" x14ac:dyDescent="0.3">
      <c r="B44" s="1731"/>
      <c r="C44" s="4858"/>
      <c r="D44" s="6323"/>
      <c r="E44" s="6391" t="s">
        <v>73</v>
      </c>
      <c r="F44" s="6392"/>
      <c r="G44" s="1826"/>
      <c r="H44" s="1827"/>
      <c r="I44" s="1827"/>
      <c r="J44" s="1827"/>
      <c r="K44" s="1827"/>
      <c r="L44" s="1827"/>
      <c r="M44" s="1827"/>
      <c r="N44" s="167"/>
      <c r="O44" s="6377"/>
      <c r="P44" s="6313"/>
      <c r="Q44" s="6314"/>
      <c r="R44" s="6315"/>
      <c r="S44" s="1758"/>
      <c r="T44" s="1759"/>
      <c r="U44" s="1759"/>
      <c r="V44" s="1759"/>
      <c r="W44" s="1759"/>
      <c r="X44" s="1759"/>
      <c r="Y44" s="1759"/>
      <c r="Z44" s="168"/>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row>
    <row r="45" spans="2:54" s="3" customFormat="1" ht="20.149999999999999" customHeight="1" thickBot="1" x14ac:dyDescent="0.3">
      <c r="B45" s="49"/>
      <c r="C45" s="18"/>
      <c r="D45" s="19"/>
      <c r="E45" s="19"/>
      <c r="F45" s="136"/>
      <c r="G45" s="137"/>
      <c r="H45" s="137"/>
      <c r="I45" s="138"/>
      <c r="J45" s="136"/>
      <c r="K45" s="139"/>
      <c r="L45" s="139"/>
      <c r="M45" s="139"/>
      <c r="N45" s="140"/>
      <c r="O45" s="136"/>
      <c r="P45" s="141"/>
      <c r="Q45" s="140"/>
      <c r="R45" s="136"/>
      <c r="S45" s="139"/>
      <c r="T45" s="139"/>
      <c r="U45" s="140"/>
      <c r="V45" s="136"/>
      <c r="W45" s="139"/>
      <c r="X45" s="139"/>
      <c r="Y45" s="139"/>
      <c r="Z45" s="140"/>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row>
    <row r="46" spans="2:54" s="3" customFormat="1" ht="20.149999999999999" customHeight="1" x14ac:dyDescent="0.25">
      <c r="B46" s="1832" t="s">
        <v>80</v>
      </c>
      <c r="C46" s="6396">
        <v>841</v>
      </c>
      <c r="D46" s="6365" t="str">
        <f>VLOOKUP(C46,DataLabels,HLOOKUP($BA$1,Type,2,FALSE))</f>
        <v>Car Door Height
[2.14.10]</v>
      </c>
      <c r="E46" s="6366"/>
      <c r="F46" s="6366"/>
      <c r="G46" s="6397"/>
      <c r="H46" s="6398"/>
      <c r="I46" s="6398"/>
      <c r="J46" s="6398"/>
      <c r="K46" s="6398"/>
      <c r="L46" s="6398"/>
      <c r="M46" s="6398"/>
      <c r="N46" s="165"/>
      <c r="O46" s="6396">
        <v>846</v>
      </c>
      <c r="P46" s="6365" t="str">
        <f>VLOOKUP(O46,DataLabels,HLOOKUP($BA$1,Type,2,FALSE))</f>
        <v>Car Door Type
[2.14.10]</v>
      </c>
      <c r="Q46" s="6366"/>
      <c r="R46" s="6367"/>
      <c r="S46" s="4273"/>
      <c r="T46" s="4274"/>
      <c r="U46" s="4274"/>
      <c r="V46" s="4274"/>
      <c r="W46" s="4274"/>
      <c r="X46" s="4274"/>
      <c r="Y46" s="4274"/>
      <c r="Z46" s="159"/>
      <c r="AA46" s="1"/>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row>
    <row r="47" spans="2:54" s="3" customFormat="1" ht="20.149999999999999" customHeight="1" x14ac:dyDescent="0.25">
      <c r="B47" s="1833"/>
      <c r="C47" s="6385"/>
      <c r="D47" s="6318"/>
      <c r="E47" s="6319"/>
      <c r="F47" s="6319"/>
      <c r="G47" s="6399"/>
      <c r="H47" s="6400"/>
      <c r="I47" s="6400"/>
      <c r="J47" s="6400"/>
      <c r="K47" s="6400"/>
      <c r="L47" s="6400"/>
      <c r="M47" s="6400"/>
      <c r="N47" s="55" t="s">
        <v>66</v>
      </c>
      <c r="O47" s="6385"/>
      <c r="P47" s="6318"/>
      <c r="Q47" s="6319"/>
      <c r="R47" s="6390"/>
      <c r="S47" s="4275"/>
      <c r="T47" s="2026"/>
      <c r="U47" s="2026"/>
      <c r="V47" s="2026"/>
      <c r="W47" s="2026"/>
      <c r="X47" s="2026"/>
      <c r="Y47" s="2026"/>
      <c r="Z47" s="163"/>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row>
    <row r="48" spans="2:54" s="3" customFormat="1" ht="20.149999999999999" customHeight="1" x14ac:dyDescent="0.25">
      <c r="B48" s="1833"/>
      <c r="C48" s="4863">
        <v>845</v>
      </c>
      <c r="D48" s="6316" t="str">
        <f>VLOOKUP(C48,DataLabels,HLOOKUP($BA$1,Type,2,FALSE))</f>
        <v>Car Width
[2.16.3 ]</v>
      </c>
      <c r="E48" s="6317"/>
      <c r="F48" s="6317"/>
      <c r="G48" s="6399"/>
      <c r="H48" s="6400"/>
      <c r="I48" s="6400"/>
      <c r="J48" s="6400"/>
      <c r="K48" s="6400"/>
      <c r="L48" s="6400"/>
      <c r="M48" s="6400"/>
      <c r="O48" s="6401">
        <v>855</v>
      </c>
      <c r="P48" s="6316" t="str">
        <f>VLOOKUP(O48,DataLabels,HLOOKUP($BA$1,Type,2,FALSE))</f>
        <v>Car Depth
[2.16.3]</v>
      </c>
      <c r="Q48" s="6317"/>
      <c r="R48" s="6380"/>
      <c r="S48" s="4276"/>
      <c r="T48" s="4277"/>
      <c r="U48" s="4277"/>
      <c r="V48" s="4277"/>
      <c r="W48" s="4277"/>
      <c r="X48" s="4277"/>
      <c r="Y48" s="4277"/>
      <c r="Z48" s="16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row>
    <row r="49" spans="2:53" s="3" customFormat="1" ht="20.149999999999999" customHeight="1" x14ac:dyDescent="0.25">
      <c r="B49" s="1833"/>
      <c r="C49" s="4971"/>
      <c r="D49" s="6318"/>
      <c r="E49" s="6319"/>
      <c r="F49" s="6319"/>
      <c r="G49" s="6399"/>
      <c r="H49" s="6400"/>
      <c r="I49" s="6400"/>
      <c r="J49" s="6400"/>
      <c r="K49" s="6400"/>
      <c r="L49" s="6400"/>
      <c r="M49" s="6400"/>
      <c r="N49" s="55" t="s">
        <v>66</v>
      </c>
      <c r="O49" s="6402"/>
      <c r="P49" s="6318"/>
      <c r="Q49" s="6319"/>
      <c r="R49" s="6390"/>
      <c r="S49" s="4275"/>
      <c r="T49" s="2026"/>
      <c r="U49" s="2026"/>
      <c r="V49" s="2026"/>
      <c r="W49" s="2026"/>
      <c r="X49" s="2026"/>
      <c r="Y49" s="2026"/>
      <c r="Z49" s="163" t="s">
        <v>66</v>
      </c>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row>
    <row r="50" spans="2:53" s="3" customFormat="1" ht="20.149999999999999" customHeight="1" x14ac:dyDescent="0.25">
      <c r="B50" s="1833"/>
      <c r="C50" s="4863">
        <v>880</v>
      </c>
      <c r="D50" s="6316" t="str">
        <f>VLOOKUP(C50,DataLabels,HLOOKUP($BA$1,Type,2,FALSE))</f>
        <v>Glass/Transparent/Translucent on Enclosure Panels?
[2.14.4]</v>
      </c>
      <c r="E50" s="6317"/>
      <c r="F50" s="6380"/>
      <c r="G50" s="4311"/>
      <c r="H50" s="4312"/>
      <c r="I50" s="4312"/>
      <c r="J50" s="4312"/>
      <c r="K50" s="4312"/>
      <c r="L50" s="4312"/>
      <c r="M50" s="4312"/>
      <c r="N50" s="160"/>
      <c r="O50" s="4863">
        <v>874</v>
      </c>
      <c r="P50" s="6316" t="str">
        <f>VLOOKUP(O50,DataLabels,HLOOKUP($BA$1,Type,2,FALSE))</f>
        <v>Platform Area
[2.16.3] (1.2m2 Max.)</v>
      </c>
      <c r="Q50" s="6317"/>
      <c r="R50" s="6380"/>
      <c r="S50" s="6486"/>
      <c r="T50" s="6487"/>
      <c r="U50" s="6487"/>
      <c r="V50" s="6487"/>
      <c r="W50" s="6487"/>
      <c r="X50" s="6487"/>
      <c r="Y50" s="6487"/>
      <c r="Z50" s="16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row>
    <row r="51" spans="2:53" s="3" customFormat="1" ht="20.149999999999999" customHeight="1" x14ac:dyDescent="0.25">
      <c r="B51" s="1833"/>
      <c r="C51" s="4971"/>
      <c r="D51" s="6318"/>
      <c r="E51" s="6319"/>
      <c r="F51" s="6390"/>
      <c r="G51" s="3155"/>
      <c r="H51" s="3156"/>
      <c r="I51" s="3156"/>
      <c r="J51" s="3156"/>
      <c r="K51" s="3156"/>
      <c r="L51" s="3156"/>
      <c r="M51" s="3156"/>
      <c r="N51" s="55"/>
      <c r="O51" s="4971"/>
      <c r="P51" s="6318"/>
      <c r="Q51" s="6319"/>
      <c r="R51" s="6390"/>
      <c r="S51" s="6488"/>
      <c r="T51" s="6489"/>
      <c r="U51" s="6489"/>
      <c r="V51" s="6489"/>
      <c r="W51" s="6489"/>
      <c r="X51" s="6489"/>
      <c r="Y51" s="6489"/>
      <c r="Z51" s="789" t="s">
        <v>2045</v>
      </c>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row>
    <row r="52" spans="2:53" s="3" customFormat="1" ht="20.149999999999999" customHeight="1" x14ac:dyDescent="0.25">
      <c r="B52" s="1833"/>
      <c r="C52" s="6387">
        <v>888</v>
      </c>
      <c r="D52" s="6316" t="str">
        <f>VLOOKUP(C52,DataLabels,HLOOKUP($BA$1,Type,2,FALSE))</f>
        <v>Emergency Exit Provided on car (door, roof)? 
[2.14.9]</v>
      </c>
      <c r="E52" s="6317"/>
      <c r="F52" s="6380"/>
      <c r="G52" s="4311"/>
      <c r="H52" s="4312"/>
      <c r="I52" s="4312"/>
      <c r="J52" s="4312"/>
      <c r="K52" s="4312"/>
      <c r="L52" s="4312"/>
      <c r="M52" s="4312"/>
      <c r="N52" s="21"/>
      <c r="O52" s="6389">
        <v>101</v>
      </c>
      <c r="P52" s="6316" t="str">
        <f>VLOOKUP(O52,DataLabels,HLOOKUP($BA$1,Type,2,FALSE))</f>
        <v>-</v>
      </c>
      <c r="Q52" s="6317"/>
      <c r="R52" s="6380"/>
      <c r="S52" s="2107"/>
      <c r="T52" s="1957"/>
      <c r="U52" s="1957"/>
      <c r="V52" s="1957"/>
      <c r="W52" s="1957"/>
      <c r="X52" s="1957"/>
      <c r="Y52" s="1957"/>
      <c r="Z52" s="1506"/>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row>
    <row r="53" spans="2:53" s="3" customFormat="1" ht="20.149999999999999" customHeight="1" thickBot="1" x14ac:dyDescent="0.3">
      <c r="B53" s="1834"/>
      <c r="C53" s="6388"/>
      <c r="D53" s="6368"/>
      <c r="E53" s="6369"/>
      <c r="F53" s="6370"/>
      <c r="G53" s="2299"/>
      <c r="H53" s="2300"/>
      <c r="I53" s="2300"/>
      <c r="J53" s="2300"/>
      <c r="K53" s="2300"/>
      <c r="L53" s="2300"/>
      <c r="M53" s="2300"/>
      <c r="N53" s="397"/>
      <c r="O53" s="4864"/>
      <c r="P53" s="6368"/>
      <c r="Q53" s="6369"/>
      <c r="R53" s="6370"/>
      <c r="S53" s="2188"/>
      <c r="T53" s="1960"/>
      <c r="U53" s="1960"/>
      <c r="V53" s="1960"/>
      <c r="W53" s="1960"/>
      <c r="X53" s="1960"/>
      <c r="Y53" s="1960"/>
      <c r="Z53" s="676"/>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row>
    <row r="54" spans="2:53" s="3" customFormat="1" ht="20.149999999999999" customHeight="1" thickBot="1" x14ac:dyDescent="0.3">
      <c r="B54" s="49"/>
      <c r="C54" s="18"/>
      <c r="D54" s="19"/>
      <c r="E54" s="19"/>
      <c r="F54" s="136"/>
      <c r="G54" s="137"/>
      <c r="H54" s="137"/>
      <c r="I54" s="138"/>
      <c r="J54" s="136"/>
      <c r="K54" s="139"/>
      <c r="L54" s="139"/>
      <c r="M54" s="139"/>
      <c r="N54" s="140"/>
      <c r="O54" s="136"/>
      <c r="P54" s="141"/>
      <c r="Q54" s="140"/>
      <c r="R54" s="136"/>
      <c r="S54" s="139"/>
      <c r="T54" s="139"/>
      <c r="U54" s="140"/>
      <c r="V54" s="136"/>
      <c r="W54" s="139"/>
      <c r="X54" s="139"/>
      <c r="Y54" s="139"/>
      <c r="Z54" s="140"/>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row>
    <row r="55" spans="2:53" s="3" customFormat="1" ht="20.149999999999999" customHeight="1" x14ac:dyDescent="0.3">
      <c r="B55" s="3090" t="s">
        <v>1250</v>
      </c>
      <c r="C55" s="2376">
        <v>945</v>
      </c>
      <c r="D55" s="6472" t="str">
        <f>VLOOKUP(C55,DataLabels,HLOOKUP($BA$1,Type,2,FALSE))</f>
        <v xml:space="preserve">ORIGINAL Weight of Complete Car
</v>
      </c>
      <c r="E55" s="6473"/>
      <c r="F55" s="6474"/>
      <c r="G55" s="3096"/>
      <c r="H55" s="3097"/>
      <c r="I55" s="3097"/>
      <c r="J55" s="3097"/>
      <c r="K55" s="3097"/>
      <c r="L55" s="3097"/>
      <c r="M55" s="3097"/>
      <c r="N55" s="3098" t="s">
        <v>62</v>
      </c>
      <c r="O55" s="6344">
        <v>960</v>
      </c>
      <c r="P55" s="6472" t="str">
        <f>VLOOKUP(O55,DataLabels,HLOOKUP($BA$1,Type,2,FALSE))</f>
        <v>Car Weight Change Resulting from this Alteration</v>
      </c>
      <c r="Q55" s="6473"/>
      <c r="R55" s="6474"/>
      <c r="S55" s="3096"/>
      <c r="T55" s="3097"/>
      <c r="U55" s="3097"/>
      <c r="V55" s="3097"/>
      <c r="W55" s="3097"/>
      <c r="X55" s="3097"/>
      <c r="Y55" s="3097"/>
      <c r="Z55" s="3157" t="s">
        <v>62</v>
      </c>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row>
    <row r="56" spans="2:53" s="3" customFormat="1" ht="20.149999999999999" customHeight="1" x14ac:dyDescent="0.3">
      <c r="B56" s="3091"/>
      <c r="C56" s="2074"/>
      <c r="D56" s="6459"/>
      <c r="E56" s="6460"/>
      <c r="F56" s="6461"/>
      <c r="G56" s="2132"/>
      <c r="H56" s="2133"/>
      <c r="I56" s="2133"/>
      <c r="J56" s="2133"/>
      <c r="K56" s="2133"/>
      <c r="L56" s="2133"/>
      <c r="M56" s="2133"/>
      <c r="N56" s="3099"/>
      <c r="O56" s="6345"/>
      <c r="P56" s="6459"/>
      <c r="Q56" s="6460"/>
      <c r="R56" s="6461"/>
      <c r="S56" s="2132"/>
      <c r="T56" s="2133"/>
      <c r="U56" s="2133"/>
      <c r="V56" s="2133"/>
      <c r="W56" s="2133"/>
      <c r="X56" s="2133"/>
      <c r="Y56" s="2133"/>
      <c r="Z56" s="3158"/>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row>
    <row r="57" spans="2:53" s="3" customFormat="1" ht="20.149999999999999" customHeight="1" x14ac:dyDescent="0.3">
      <c r="B57" s="3091"/>
      <c r="C57" s="2073">
        <v>950</v>
      </c>
      <c r="D57" s="6459" t="str">
        <f>VLOOKUP(C57,DataLabels,HLOOKUP($BA$1,Type,2,FALSE))</f>
        <v xml:space="preserve">Weight of Complete Car AFTER this Alteration
</v>
      </c>
      <c r="E57" s="6460"/>
      <c r="F57" s="6461"/>
      <c r="G57" s="2132"/>
      <c r="H57" s="2133"/>
      <c r="I57" s="2133"/>
      <c r="J57" s="2133"/>
      <c r="K57" s="2133"/>
      <c r="L57" s="2133"/>
      <c r="M57" s="2133"/>
      <c r="N57" s="3099" t="s">
        <v>62</v>
      </c>
      <c r="O57" s="6387">
        <v>101</v>
      </c>
      <c r="P57" s="6459" t="str">
        <f>VLOOKUP(O57,DataLabels,HLOOKUP($BA$1,Type,2,FALSE))</f>
        <v>-</v>
      </c>
      <c r="Q57" s="6460"/>
      <c r="R57" s="6461"/>
      <c r="S57" s="2132"/>
      <c r="T57" s="2133"/>
      <c r="U57" s="2133"/>
      <c r="V57" s="2133"/>
      <c r="W57" s="2133"/>
      <c r="X57" s="2133"/>
      <c r="Y57" s="2133"/>
      <c r="Z57" s="3162"/>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row>
    <row r="58" spans="2:53" s="3" customFormat="1" ht="20.149999999999999" customHeight="1" thickBot="1" x14ac:dyDescent="0.35">
      <c r="B58" s="3092"/>
      <c r="C58" s="2235"/>
      <c r="D58" s="6469"/>
      <c r="E58" s="6470"/>
      <c r="F58" s="6471"/>
      <c r="G58" s="3159"/>
      <c r="H58" s="3160"/>
      <c r="I58" s="3160"/>
      <c r="J58" s="3160"/>
      <c r="K58" s="3160"/>
      <c r="L58" s="3160"/>
      <c r="M58" s="3160"/>
      <c r="N58" s="3161"/>
      <c r="O58" s="6388"/>
      <c r="P58" s="6469"/>
      <c r="Q58" s="6470"/>
      <c r="R58" s="6471"/>
      <c r="S58" s="3159"/>
      <c r="T58" s="3160"/>
      <c r="U58" s="3160"/>
      <c r="V58" s="3160"/>
      <c r="W58" s="3160"/>
      <c r="X58" s="3160"/>
      <c r="Y58" s="3160"/>
      <c r="Z58" s="3163"/>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row>
    <row r="59" spans="2:53" s="3" customFormat="1" ht="20.149999999999999" customHeight="1" thickBot="1" x14ac:dyDescent="0.3">
      <c r="B59" s="49"/>
      <c r="C59" s="18"/>
      <c r="D59" s="19"/>
      <c r="E59" s="19"/>
      <c r="F59" s="136"/>
      <c r="G59" s="137"/>
      <c r="H59" s="137"/>
      <c r="I59" s="138"/>
      <c r="J59" s="136"/>
      <c r="K59" s="139"/>
      <c r="L59" s="139"/>
      <c r="M59" s="139"/>
      <c r="N59" s="140"/>
      <c r="O59" s="136"/>
      <c r="P59" s="141"/>
      <c r="Q59" s="140"/>
      <c r="R59" s="136"/>
      <c r="S59" s="139"/>
      <c r="T59" s="139"/>
      <c r="U59" s="140"/>
      <c r="V59" s="136"/>
      <c r="W59" s="139"/>
      <c r="X59" s="139"/>
      <c r="Y59" s="139"/>
      <c r="Z59" s="140"/>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row>
    <row r="60" spans="2:53" s="3" customFormat="1" ht="20.149999999999999" customHeight="1" x14ac:dyDescent="0.3">
      <c r="B60" s="2322" t="s">
        <v>82</v>
      </c>
      <c r="C60" s="2376">
        <v>970</v>
      </c>
      <c r="D60" s="6359" t="str">
        <f>VLOOKUP(C60,DataLabels,HLOOKUP($BA$1,Type,2,FALSE))</f>
        <v>Car Safety Make/Model
[2.17]</v>
      </c>
      <c r="E60" s="6408" t="s">
        <v>72</v>
      </c>
      <c r="F60" s="6409"/>
      <c r="G60" s="3869"/>
      <c r="H60" s="3870"/>
      <c r="I60" s="3870"/>
      <c r="J60" s="3870"/>
      <c r="K60" s="3870"/>
      <c r="L60" s="3870"/>
      <c r="M60" s="3870"/>
      <c r="N60" s="6406"/>
      <c r="O60" s="2376">
        <v>980</v>
      </c>
      <c r="P60" s="6359" t="str">
        <f>VLOOKUP(O60,DataLabels,HLOOKUP($BA$1,Type,2,FALSE))</f>
        <v>CWT Safety
[2.17]</v>
      </c>
      <c r="Q60" s="6408" t="s">
        <v>72</v>
      </c>
      <c r="R60" s="6409"/>
      <c r="S60" s="3869"/>
      <c r="T60" s="3870"/>
      <c r="U60" s="3870"/>
      <c r="V60" s="3870"/>
      <c r="W60" s="3870"/>
      <c r="X60" s="3870"/>
      <c r="Y60" s="3870"/>
      <c r="Z60" s="6520"/>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row>
    <row r="61" spans="2:53" s="3" customFormat="1" ht="20.149999999999999" customHeight="1" x14ac:dyDescent="0.3">
      <c r="B61" s="1730"/>
      <c r="C61" s="2074"/>
      <c r="D61" s="6325"/>
      <c r="E61" s="6422" t="s">
        <v>73</v>
      </c>
      <c r="F61" s="6423"/>
      <c r="G61" s="1748"/>
      <c r="H61" s="1749"/>
      <c r="I61" s="1749"/>
      <c r="J61" s="1749"/>
      <c r="K61" s="1749"/>
      <c r="L61" s="1749"/>
      <c r="M61" s="1749"/>
      <c r="N61" s="6497"/>
      <c r="O61" s="2074"/>
      <c r="P61" s="6325"/>
      <c r="Q61" s="6422" t="s">
        <v>73</v>
      </c>
      <c r="R61" s="6423"/>
      <c r="S61" s="1748"/>
      <c r="T61" s="1749"/>
      <c r="U61" s="1749"/>
      <c r="V61" s="1749"/>
      <c r="W61" s="1749"/>
      <c r="X61" s="1749"/>
      <c r="Y61" s="1749"/>
      <c r="Z61" s="652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row>
    <row r="62" spans="2:53" s="3" customFormat="1" ht="20.149999999999999" customHeight="1" x14ac:dyDescent="0.25">
      <c r="B62" s="1730"/>
      <c r="C62" s="2073">
        <v>990</v>
      </c>
      <c r="D62" s="6316" t="str">
        <f>VLOOKUP(C62,DataLabels,HLOOKUP($BA$1,Type,2,FALSE))</f>
        <v>Car Safety - Type
[2.17]</v>
      </c>
      <c r="E62" s="6317"/>
      <c r="F62" s="6380"/>
      <c r="G62" s="2103"/>
      <c r="H62" s="2104"/>
      <c r="I62" s="2104"/>
      <c r="J62" s="2104"/>
      <c r="K62" s="2104"/>
      <c r="L62" s="2104"/>
      <c r="M62" s="2104"/>
      <c r="N62" s="160"/>
      <c r="O62" s="4863">
        <v>1020</v>
      </c>
      <c r="P62" s="6316" t="str">
        <f>VLOOKUP(O62,DataLabels,HLOOKUP($BA$1,Type,2,FALSE))</f>
        <v>CWT Safety - Type
[2.17.1/2.17.2]</v>
      </c>
      <c r="Q62" s="6317"/>
      <c r="R62" s="6380"/>
      <c r="S62" s="2103"/>
      <c r="T62" s="2104"/>
      <c r="U62" s="2104"/>
      <c r="V62" s="2104"/>
      <c r="W62" s="2104"/>
      <c r="X62" s="2104"/>
      <c r="Y62" s="2104"/>
      <c r="Z62" s="16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row>
    <row r="63" spans="2:53" s="3" customFormat="1" ht="20.149999999999999" customHeight="1" x14ac:dyDescent="0.25">
      <c r="B63" s="1730"/>
      <c r="C63" s="2074"/>
      <c r="D63" s="6318"/>
      <c r="E63" s="6319"/>
      <c r="F63" s="6390"/>
      <c r="G63" s="2105"/>
      <c r="H63" s="2106"/>
      <c r="I63" s="2106"/>
      <c r="J63" s="2106"/>
      <c r="K63" s="2106"/>
      <c r="L63" s="2106"/>
      <c r="M63" s="2106"/>
      <c r="N63" s="55"/>
      <c r="O63" s="4971"/>
      <c r="P63" s="6318"/>
      <c r="Q63" s="6319"/>
      <c r="R63" s="6390"/>
      <c r="S63" s="2105"/>
      <c r="T63" s="2106"/>
      <c r="U63" s="2106"/>
      <c r="V63" s="2106"/>
      <c r="W63" s="2106"/>
      <c r="X63" s="2106"/>
      <c r="Y63" s="2106"/>
      <c r="Z63" s="163"/>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row>
    <row r="64" spans="2:53" s="3" customFormat="1" ht="20.149999999999999" customHeight="1" x14ac:dyDescent="0.25">
      <c r="B64" s="1730"/>
      <c r="C64" s="6376">
        <v>996</v>
      </c>
      <c r="D64" s="6316" t="str">
        <f>VLOOKUP(C64,DataLabels,HLOOKUP($BA$1,Type,2,FALSE))</f>
        <v>Car Safety Tripping Speed
[2.17.3(b)]</v>
      </c>
      <c r="E64" s="6317"/>
      <c r="F64" s="6380"/>
      <c r="G64" s="1746"/>
      <c r="H64" s="1747"/>
      <c r="I64" s="1747"/>
      <c r="J64" s="1747"/>
      <c r="K64" s="1747"/>
      <c r="L64" s="1747"/>
      <c r="M64" s="1747"/>
      <c r="N64" s="160"/>
      <c r="O64" s="4863">
        <v>1061</v>
      </c>
      <c r="P64" s="6316" t="str">
        <f>VLOOKUP(O64,DataLabels,HLOOKUP($BA$1,Type,2,FALSE))</f>
        <v>CWT Safety Tripping Speed
[2.17.3(b)]</v>
      </c>
      <c r="Q64" s="6317"/>
      <c r="R64" s="6380"/>
      <c r="S64" s="6528"/>
      <c r="T64" s="6529"/>
      <c r="U64" s="6529"/>
      <c r="V64" s="6529"/>
      <c r="W64" s="6529"/>
      <c r="X64" s="6529"/>
      <c r="Y64" s="6529"/>
      <c r="Z64" s="16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row>
    <row r="65" spans="2:53" s="3" customFormat="1" ht="20.149999999999999" customHeight="1" x14ac:dyDescent="0.25">
      <c r="B65" s="1730"/>
      <c r="C65" s="6401"/>
      <c r="D65" s="6318"/>
      <c r="E65" s="6319"/>
      <c r="F65" s="6390"/>
      <c r="G65" s="2349"/>
      <c r="H65" s="2350"/>
      <c r="I65" s="2350"/>
      <c r="J65" s="2350"/>
      <c r="K65" s="2350"/>
      <c r="L65" s="2350"/>
      <c r="M65" s="2350"/>
      <c r="N65" s="160" t="s">
        <v>64</v>
      </c>
      <c r="O65" s="4971"/>
      <c r="P65" s="6318"/>
      <c r="Q65" s="6319"/>
      <c r="R65" s="6390"/>
      <c r="S65" s="6530"/>
      <c r="T65" s="6531"/>
      <c r="U65" s="6531"/>
      <c r="V65" s="6531"/>
      <c r="W65" s="6531"/>
      <c r="X65" s="6531"/>
      <c r="Y65" s="6531"/>
      <c r="Z65" s="161" t="s">
        <v>64</v>
      </c>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row>
    <row r="66" spans="2:53" s="3" customFormat="1" ht="20.149999999999999" customHeight="1" x14ac:dyDescent="0.25">
      <c r="B66" s="1730"/>
      <c r="C66" s="6376">
        <v>1010</v>
      </c>
      <c r="D66" s="6316" t="str">
        <f>VLOOKUP(C66,DataLabels,HLOOKUP($BA$1,Type,2,FALSE))</f>
        <v>Car Safety - Activation Force
[2.17.3(f)]</v>
      </c>
      <c r="E66" s="6317"/>
      <c r="F66" s="6380"/>
      <c r="G66" s="1746"/>
      <c r="H66" s="1747"/>
      <c r="I66" s="1747"/>
      <c r="J66" s="1747"/>
      <c r="K66" s="1747"/>
      <c r="L66" s="1747"/>
      <c r="M66" s="1747"/>
      <c r="N66" s="54"/>
      <c r="O66" s="6376">
        <v>1025</v>
      </c>
      <c r="P66" s="6321" t="str">
        <f>VLOOKUP(O66,DataLabels,HLOOKUP($BA$1,Type,2,FALSE))</f>
        <v>Speed Limiting Device
[2.16.5]</v>
      </c>
      <c r="Q66" s="6340"/>
      <c r="R66" s="6341"/>
      <c r="S66" s="1746"/>
      <c r="T66" s="1747"/>
      <c r="U66" s="1747"/>
      <c r="V66" s="1747"/>
      <c r="W66" s="1747"/>
      <c r="X66" s="1747"/>
      <c r="Y66" s="1747"/>
      <c r="Z66" s="162"/>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row>
    <row r="67" spans="2:53" s="3" customFormat="1" ht="20.149999999999999" customHeight="1" thickBot="1" x14ac:dyDescent="0.3">
      <c r="B67" s="1731"/>
      <c r="C67" s="6377"/>
      <c r="D67" s="6368"/>
      <c r="E67" s="6369"/>
      <c r="F67" s="6370"/>
      <c r="G67" s="1758"/>
      <c r="H67" s="1759"/>
      <c r="I67" s="1759"/>
      <c r="J67" s="1759"/>
      <c r="K67" s="1759"/>
      <c r="L67" s="1759"/>
      <c r="M67" s="1759"/>
      <c r="N67" s="167" t="s">
        <v>83</v>
      </c>
      <c r="O67" s="6377"/>
      <c r="P67" s="6323"/>
      <c r="Q67" s="6342"/>
      <c r="R67" s="6343"/>
      <c r="S67" s="1758"/>
      <c r="T67" s="1759"/>
      <c r="U67" s="1759"/>
      <c r="V67" s="1759"/>
      <c r="W67" s="1759"/>
      <c r="X67" s="1759"/>
      <c r="Y67" s="1759"/>
      <c r="Z67" s="168"/>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row>
    <row r="68" spans="2:53" s="3" customFormat="1" ht="20.149999999999999" customHeight="1" thickBot="1" x14ac:dyDescent="0.3">
      <c r="B68" s="49"/>
      <c r="C68" s="18"/>
      <c r="D68" s="19"/>
      <c r="E68" s="19"/>
      <c r="F68" s="136"/>
      <c r="G68" s="137"/>
      <c r="H68" s="137"/>
      <c r="I68" s="138"/>
      <c r="J68" s="136"/>
      <c r="K68" s="139"/>
      <c r="L68" s="139"/>
      <c r="M68" s="139"/>
      <c r="N68" s="140"/>
      <c r="O68" s="136"/>
      <c r="P68" s="141"/>
      <c r="Q68" s="140"/>
      <c r="R68" s="136"/>
      <c r="S68" s="139"/>
      <c r="T68" s="139"/>
      <c r="U68" s="140"/>
      <c r="V68" s="136"/>
      <c r="W68" s="139"/>
      <c r="X68" s="139"/>
      <c r="Y68" s="139"/>
      <c r="Z68" s="140"/>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row>
    <row r="69" spans="2:53" s="3" customFormat="1" ht="20.149999999999999" customHeight="1" x14ac:dyDescent="0.25">
      <c r="B69" s="2322" t="s">
        <v>2641</v>
      </c>
      <c r="C69" s="2376">
        <v>1030</v>
      </c>
      <c r="D69" s="6359" t="str">
        <f>VLOOKUP(C69,DataLabels,HLOOKUP($BA$1,Type,2,FALSE))</f>
        <v>Car Governor</v>
      </c>
      <c r="E69" s="6408" t="s">
        <v>72</v>
      </c>
      <c r="F69" s="6409"/>
      <c r="G69" s="3869"/>
      <c r="H69" s="3870"/>
      <c r="I69" s="3870"/>
      <c r="J69" s="3870"/>
      <c r="K69" s="3870"/>
      <c r="L69" s="3870"/>
      <c r="M69" s="3870"/>
      <c r="N69" s="6406"/>
      <c r="O69" s="6335">
        <v>1031</v>
      </c>
      <c r="P69" s="6359" t="str">
        <f>VLOOKUP(O69,DataLabels,HLOOKUP($BA$1,Type,2,FALSE))</f>
        <v>Car Governor Tripping Speed Setting</v>
      </c>
      <c r="Q69" s="6360"/>
      <c r="R69" s="6410"/>
      <c r="S69" s="3869"/>
      <c r="T69" s="3870"/>
      <c r="U69" s="3870"/>
      <c r="V69" s="3870"/>
      <c r="W69" s="3870"/>
      <c r="X69" s="3870"/>
      <c r="Y69" s="3870"/>
      <c r="Z69" s="133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row>
    <row r="70" spans="2:53" s="3" customFormat="1" ht="20.149999999999999" customHeight="1" thickBot="1" x14ac:dyDescent="0.3">
      <c r="B70" s="1730"/>
      <c r="C70" s="2074"/>
      <c r="D70" s="6323"/>
      <c r="E70" s="6391" t="s">
        <v>73</v>
      </c>
      <c r="F70" s="6392"/>
      <c r="G70" s="1758"/>
      <c r="H70" s="1759"/>
      <c r="I70" s="1759"/>
      <c r="J70" s="1759"/>
      <c r="K70" s="1759"/>
      <c r="L70" s="1759"/>
      <c r="M70" s="1759"/>
      <c r="N70" s="6407"/>
      <c r="O70" s="4864"/>
      <c r="P70" s="6323"/>
      <c r="Q70" s="6342"/>
      <c r="R70" s="6343"/>
      <c r="S70" s="1758"/>
      <c r="T70" s="1759"/>
      <c r="U70" s="1759"/>
      <c r="V70" s="1759"/>
      <c r="W70" s="1759"/>
      <c r="X70" s="1759"/>
      <c r="Y70" s="1759"/>
      <c r="Z70" s="168" t="s">
        <v>64</v>
      </c>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row>
    <row r="71" spans="2:53" s="3" customFormat="1" ht="20.149999999999999" customHeight="1" x14ac:dyDescent="0.25">
      <c r="B71" s="1730"/>
      <c r="C71" s="2073">
        <v>1040</v>
      </c>
      <c r="D71" s="6359" t="str">
        <f>VLOOKUP(C71,DataLabels,HLOOKUP($BA$1,Type,2,FALSE))</f>
        <v>CWT Governor</v>
      </c>
      <c r="E71" s="6408" t="s">
        <v>72</v>
      </c>
      <c r="F71" s="6409"/>
      <c r="G71" s="1850"/>
      <c r="H71" s="1851"/>
      <c r="I71" s="1851"/>
      <c r="J71" s="1851"/>
      <c r="K71" s="1851"/>
      <c r="L71" s="1851"/>
      <c r="M71" s="1851"/>
      <c r="N71" s="158"/>
      <c r="O71" s="6335">
        <v>1041</v>
      </c>
      <c r="P71" s="6359" t="str">
        <f>VLOOKUP(O71,DataLabels,HLOOKUP($BA$1,Type,2,FALSE))</f>
        <v>Cwt Governor Tripping Speed Setting</v>
      </c>
      <c r="Q71" s="6360"/>
      <c r="R71" s="6410"/>
      <c r="S71" s="3869"/>
      <c r="T71" s="3870"/>
      <c r="U71" s="3870"/>
      <c r="V71" s="3870"/>
      <c r="W71" s="3870"/>
      <c r="X71" s="3870"/>
      <c r="Y71" s="3870"/>
      <c r="Z71" s="133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row>
    <row r="72" spans="2:53" s="3" customFormat="1" ht="20.149999999999999" customHeight="1" thickBot="1" x14ac:dyDescent="0.3">
      <c r="B72" s="1731"/>
      <c r="C72" s="2235"/>
      <c r="D72" s="6323"/>
      <c r="E72" s="6391" t="s">
        <v>73</v>
      </c>
      <c r="F72" s="6392"/>
      <c r="G72" s="1826"/>
      <c r="H72" s="1827"/>
      <c r="I72" s="1827"/>
      <c r="J72" s="1827"/>
      <c r="K72" s="1827"/>
      <c r="L72" s="1827"/>
      <c r="M72" s="1827"/>
      <c r="N72" s="167"/>
      <c r="O72" s="4864"/>
      <c r="P72" s="6323"/>
      <c r="Q72" s="6342"/>
      <c r="R72" s="6343"/>
      <c r="S72" s="1758"/>
      <c r="T72" s="1759"/>
      <c r="U72" s="1759"/>
      <c r="V72" s="1759"/>
      <c r="W72" s="1759"/>
      <c r="X72" s="1759"/>
      <c r="Y72" s="1759"/>
      <c r="Z72" s="168" t="s">
        <v>64</v>
      </c>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row>
    <row r="73" spans="2:53" s="3" customFormat="1" ht="20.149999999999999" customHeight="1" thickBot="1" x14ac:dyDescent="0.3">
      <c r="B73" s="49"/>
      <c r="C73" s="18"/>
      <c r="D73" s="19"/>
      <c r="E73" s="19"/>
      <c r="F73" s="136"/>
      <c r="G73" s="137"/>
      <c r="H73" s="137"/>
      <c r="I73" s="138"/>
      <c r="J73" s="136"/>
      <c r="K73" s="139"/>
      <c r="L73" s="139"/>
      <c r="M73" s="139"/>
      <c r="N73" s="140"/>
      <c r="O73" s="136"/>
      <c r="P73" s="141"/>
      <c r="Q73" s="140"/>
      <c r="R73" s="136"/>
      <c r="S73" s="139"/>
      <c r="T73" s="139"/>
      <c r="U73" s="140"/>
      <c r="V73" s="136"/>
      <c r="W73" s="139"/>
      <c r="X73" s="139"/>
      <c r="Y73" s="139"/>
      <c r="Z73" s="140"/>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row>
    <row r="74" spans="2:53" s="3" customFormat="1" ht="20.149999999999999" customHeight="1" x14ac:dyDescent="0.25">
      <c r="B74" s="2322" t="s">
        <v>1251</v>
      </c>
      <c r="C74" s="2376">
        <v>1110</v>
      </c>
      <c r="D74" s="6403" t="str">
        <f>VLOOKUP(C74,DataLabels,HLOOKUP($BA$1,Type,2,FALSE))</f>
        <v>Traction/Hoisting Qty x Rope Diameter
[2.20.1.1 / 2.20.1.2]</v>
      </c>
      <c r="E74" s="6404"/>
      <c r="F74" s="6405"/>
      <c r="G74" s="3869"/>
      <c r="H74" s="3870"/>
      <c r="I74" s="6424" t="s">
        <v>26</v>
      </c>
      <c r="J74" s="3870"/>
      <c r="K74" s="3870"/>
      <c r="L74" s="3870"/>
      <c r="M74" s="3870"/>
      <c r="N74" s="1330"/>
      <c r="O74" s="6384">
        <v>1120</v>
      </c>
      <c r="P74" s="6403" t="str">
        <f>VLOOKUP(O74,DataLabels,HLOOKUP($BA$1,Type,2,FALSE))</f>
        <v>Factor Of Safety of Traction Climbing Rope
2.20.1.2/2.20.2.2]</v>
      </c>
      <c r="Q74" s="6404"/>
      <c r="R74" s="6405"/>
      <c r="S74" s="3869"/>
      <c r="T74" s="3870"/>
      <c r="U74" s="3870"/>
      <c r="V74" s="3870"/>
      <c r="W74" s="3870"/>
      <c r="X74" s="3870"/>
      <c r="Y74" s="3870"/>
      <c r="Z74" s="133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row>
    <row r="75" spans="2:53" s="3" customFormat="1" ht="20.149999999999999" customHeight="1" x14ac:dyDescent="0.25">
      <c r="B75" s="1730"/>
      <c r="C75" s="2074"/>
      <c r="D75" s="6318"/>
      <c r="E75" s="6319"/>
      <c r="F75" s="6390"/>
      <c r="G75" s="1748"/>
      <c r="H75" s="1749"/>
      <c r="I75" s="6425"/>
      <c r="J75" s="1749"/>
      <c r="K75" s="1749"/>
      <c r="L75" s="1749"/>
      <c r="M75" s="1749"/>
      <c r="N75" s="55" t="s">
        <v>66</v>
      </c>
      <c r="O75" s="6385"/>
      <c r="P75" s="6318"/>
      <c r="Q75" s="6319"/>
      <c r="R75" s="6390"/>
      <c r="S75" s="1748"/>
      <c r="T75" s="1749"/>
      <c r="U75" s="1749"/>
      <c r="V75" s="1749"/>
      <c r="W75" s="1749"/>
      <c r="X75" s="1749"/>
      <c r="Y75" s="1749"/>
      <c r="Z75" s="163"/>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row>
    <row r="76" spans="2:53" s="3" customFormat="1" ht="20.149999999999999" customHeight="1" x14ac:dyDescent="0.25">
      <c r="B76" s="1730"/>
      <c r="C76" s="2073">
        <v>1130</v>
      </c>
      <c r="D76" s="6316" t="str">
        <f>VLOOKUP(C76,DataLabels,HLOOKUP($BA$1,Type,2,FALSE))</f>
        <v>Traction/Hoisting Rope Construction
[2.20.2.13 ( e)]</v>
      </c>
      <c r="E76" s="6317"/>
      <c r="F76" s="6380"/>
      <c r="G76" s="1746"/>
      <c r="H76" s="1747"/>
      <c r="I76" s="1747"/>
      <c r="J76" s="1747"/>
      <c r="K76" s="1747"/>
      <c r="L76" s="1747"/>
      <c r="M76" s="1747"/>
      <c r="N76" s="54"/>
      <c r="O76" s="4863">
        <v>1135</v>
      </c>
      <c r="P76" s="6316" t="str">
        <f>VLOOKUP(O76,DataLabels,HLOOKUP($BA$1,Type,2,FALSE))</f>
        <v>Traction/Hoisting Rope Breaking Strength
[2.20.2.13(c)]</v>
      </c>
      <c r="Q76" s="6317"/>
      <c r="R76" s="6380"/>
      <c r="S76" s="1746"/>
      <c r="T76" s="1747"/>
      <c r="U76" s="1747"/>
      <c r="V76" s="1747"/>
      <c r="W76" s="1747"/>
      <c r="X76" s="1747"/>
      <c r="Y76" s="1747"/>
      <c r="Z76" s="162"/>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row>
    <row r="77" spans="2:53" s="3" customFormat="1" ht="20.149999999999999" customHeight="1" x14ac:dyDescent="0.25">
      <c r="B77" s="1730"/>
      <c r="C77" s="2074"/>
      <c r="D77" s="6318"/>
      <c r="E77" s="6319"/>
      <c r="F77" s="6390"/>
      <c r="G77" s="1748"/>
      <c r="H77" s="1749"/>
      <c r="I77" s="1749"/>
      <c r="J77" s="1749"/>
      <c r="K77" s="1749"/>
      <c r="L77" s="1749"/>
      <c r="M77" s="1749"/>
      <c r="N77" s="55"/>
      <c r="O77" s="4971"/>
      <c r="P77" s="6318"/>
      <c r="Q77" s="6319"/>
      <c r="R77" s="6390"/>
      <c r="S77" s="1748"/>
      <c r="T77" s="1749"/>
      <c r="U77" s="1749"/>
      <c r="V77" s="1749"/>
      <c r="W77" s="1749"/>
      <c r="X77" s="1749"/>
      <c r="Y77" s="1749"/>
      <c r="Z77" s="163" t="s">
        <v>264</v>
      </c>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row>
    <row r="78" spans="2:53" s="3" customFormat="1" ht="20.149999999999999" customHeight="1" x14ac:dyDescent="0.25">
      <c r="B78" s="1730"/>
      <c r="C78" s="6376">
        <v>1115</v>
      </c>
      <c r="D78" s="6316" t="str">
        <f>VLOOKUP(C78,DataLabels,HLOOKUP($BA$1,Type,2,FALSE))</f>
        <v>Safety Rope Qty x Rope Diameter
[2.20.2.1]</v>
      </c>
      <c r="E78" s="6317"/>
      <c r="F78" s="6380"/>
      <c r="G78" s="1746"/>
      <c r="H78" s="1899"/>
      <c r="I78" s="6411" t="s">
        <v>26</v>
      </c>
      <c r="J78" s="6413"/>
      <c r="K78" s="1899"/>
      <c r="L78" s="1899"/>
      <c r="M78" s="1899"/>
      <c r="N78" s="54"/>
      <c r="O78" s="6383">
        <v>1155</v>
      </c>
      <c r="P78" s="6316" t="str">
        <f>VLOOKUP(O78,DataLabels,HLOOKUP($BA$1,Type,2,FALSE))</f>
        <v>Safety Rope Breaking Strength
[2.20.2.13(c)]</v>
      </c>
      <c r="Q78" s="6317"/>
      <c r="R78" s="6380"/>
      <c r="S78" s="1746"/>
      <c r="T78" s="1747"/>
      <c r="U78" s="1747"/>
      <c r="V78" s="1747"/>
      <c r="W78" s="1747"/>
      <c r="X78" s="1747"/>
      <c r="Y78" s="1747"/>
      <c r="Z78" s="162"/>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row>
    <row r="79" spans="2:53" s="3" customFormat="1" ht="20.149999999999999" customHeight="1" x14ac:dyDescent="0.25">
      <c r="B79" s="1730"/>
      <c r="C79" s="6385"/>
      <c r="D79" s="6318"/>
      <c r="E79" s="6319"/>
      <c r="F79" s="6390"/>
      <c r="G79" s="1769"/>
      <c r="H79" s="1770"/>
      <c r="I79" s="6412"/>
      <c r="J79" s="6414"/>
      <c r="K79" s="1770"/>
      <c r="L79" s="1770"/>
      <c r="M79" s="1770"/>
      <c r="N79" s="160" t="s">
        <v>66</v>
      </c>
      <c r="O79" s="4971"/>
      <c r="P79" s="6318"/>
      <c r="Q79" s="6319"/>
      <c r="R79" s="6390"/>
      <c r="S79" s="1748"/>
      <c r="T79" s="1749"/>
      <c r="U79" s="1749"/>
      <c r="V79" s="1749"/>
      <c r="W79" s="1749"/>
      <c r="X79" s="1749"/>
      <c r="Y79" s="1749"/>
      <c r="Z79" s="163" t="s">
        <v>264</v>
      </c>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row>
    <row r="80" spans="2:53" s="3" customFormat="1" ht="20.149999999999999" customHeight="1" x14ac:dyDescent="0.25">
      <c r="B80" s="1730"/>
      <c r="C80" s="4863">
        <v>1125</v>
      </c>
      <c r="D80" s="6316" t="str">
        <f>VLOOKUP(C80,DataLabels,HLOOKUP($BA$1,Type,2,FALSE))</f>
        <v>Factor Of Safety of Safety Rope
2.20.2.2]</v>
      </c>
      <c r="E80" s="6317"/>
      <c r="F80" s="6380"/>
      <c r="G80" s="1898"/>
      <c r="H80" s="1899"/>
      <c r="I80" s="1899"/>
      <c r="J80" s="1899"/>
      <c r="K80" s="1899"/>
      <c r="L80" s="1899"/>
      <c r="M80" s="1899"/>
      <c r="N80" s="54"/>
      <c r="O80" s="6383">
        <v>1140</v>
      </c>
      <c r="P80" s="6316" t="str">
        <f>VLOOKUP(O80,DataLabels,HLOOKUP($BA$1,Type,2,FALSE))</f>
        <v>Safety Rope Stranding</v>
      </c>
      <c r="Q80" s="6317"/>
      <c r="R80" s="6380"/>
      <c r="S80" s="2120"/>
      <c r="T80" s="2121"/>
      <c r="U80" s="2121"/>
      <c r="V80" s="2121"/>
      <c r="W80" s="2121"/>
      <c r="X80" s="2121"/>
      <c r="Y80" s="2121"/>
      <c r="Z80" s="1507"/>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row>
    <row r="81" spans="2:53" s="3" customFormat="1" ht="20.149999999999999" customHeight="1" thickBot="1" x14ac:dyDescent="0.3">
      <c r="B81" s="1731"/>
      <c r="C81" s="4864"/>
      <c r="D81" s="6368"/>
      <c r="E81" s="6369"/>
      <c r="F81" s="6370"/>
      <c r="G81" s="1900"/>
      <c r="H81" s="1901"/>
      <c r="I81" s="1901"/>
      <c r="J81" s="1901"/>
      <c r="K81" s="1901"/>
      <c r="L81" s="1901"/>
      <c r="M81" s="1901"/>
      <c r="N81" s="167"/>
      <c r="O81" s="4864"/>
      <c r="P81" s="6368"/>
      <c r="Q81" s="6369"/>
      <c r="R81" s="6370"/>
      <c r="S81" s="2122"/>
      <c r="T81" s="2123"/>
      <c r="U81" s="2123"/>
      <c r="V81" s="2123"/>
      <c r="W81" s="2123"/>
      <c r="X81" s="2123"/>
      <c r="Y81" s="2123"/>
      <c r="Z81" s="1508"/>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row>
    <row r="82" spans="2:53" s="3" customFormat="1" ht="20.149999999999999" customHeight="1" thickBot="1" x14ac:dyDescent="0.3">
      <c r="B82" s="49"/>
      <c r="C82" s="18"/>
      <c r="D82" s="19"/>
      <c r="E82" s="19"/>
      <c r="F82" s="136"/>
      <c r="G82" s="137"/>
      <c r="H82" s="137"/>
      <c r="I82" s="138"/>
      <c r="J82" s="136"/>
      <c r="K82" s="139"/>
      <c r="L82" s="139"/>
      <c r="M82" s="139"/>
      <c r="N82" s="140"/>
      <c r="O82" s="136"/>
      <c r="P82" s="141"/>
      <c r="Q82" s="140"/>
      <c r="R82" s="136"/>
      <c r="S82" s="139"/>
      <c r="T82" s="139"/>
      <c r="U82" s="140"/>
      <c r="V82" s="136"/>
      <c r="W82" s="139"/>
      <c r="X82" s="139"/>
      <c r="Y82" s="139"/>
      <c r="Z82" s="140"/>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row>
    <row r="83" spans="2:53" s="3" customFormat="1" ht="20.149999999999999" customHeight="1" x14ac:dyDescent="0.3">
      <c r="B83" s="1729" t="s">
        <v>1253</v>
      </c>
      <c r="C83" s="6396">
        <v>1160</v>
      </c>
      <c r="D83" s="6371" t="str">
        <f>VLOOKUP(C83,DataLabels,HLOOKUP($BA$1,Type,2,FALSE))</f>
        <v xml:space="preserve">Counterweight </v>
      </c>
      <c r="E83" s="6372"/>
      <c r="F83" s="6373"/>
      <c r="G83" s="1802"/>
      <c r="H83" s="1803"/>
      <c r="I83" s="1803"/>
      <c r="J83" s="1803"/>
      <c r="K83" s="1803"/>
      <c r="L83" s="1803"/>
      <c r="M83" s="1803"/>
      <c r="N83" s="6415" t="s">
        <v>62</v>
      </c>
      <c r="O83" s="4970">
        <v>101</v>
      </c>
      <c r="P83" s="6371" t="str">
        <f>VLOOKUP(O83,DataLabels,HLOOKUP($BA$1,Type,2,FALSE))</f>
        <v>-</v>
      </c>
      <c r="Q83" s="6372"/>
      <c r="R83" s="6373"/>
      <c r="S83" s="1802"/>
      <c r="T83" s="1803"/>
      <c r="U83" s="1803"/>
      <c r="V83" s="1803"/>
      <c r="W83" s="1803"/>
      <c r="X83" s="1803"/>
      <c r="Y83" s="1803"/>
      <c r="Z83" s="6288"/>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row>
    <row r="84" spans="2:53" s="3" customFormat="1" ht="20.149999999999999" customHeight="1" thickBot="1" x14ac:dyDescent="0.35">
      <c r="B84" s="1731"/>
      <c r="C84" s="6377"/>
      <c r="D84" s="6323"/>
      <c r="E84" s="6342"/>
      <c r="F84" s="6343"/>
      <c r="G84" s="1758"/>
      <c r="H84" s="1759"/>
      <c r="I84" s="1759"/>
      <c r="J84" s="1759"/>
      <c r="K84" s="1759"/>
      <c r="L84" s="1759"/>
      <c r="M84" s="1759"/>
      <c r="N84" s="6416"/>
      <c r="O84" s="4864"/>
      <c r="P84" s="6323"/>
      <c r="Q84" s="6342"/>
      <c r="R84" s="6343"/>
      <c r="S84" s="1758"/>
      <c r="T84" s="1759"/>
      <c r="U84" s="1759"/>
      <c r="V84" s="1759"/>
      <c r="W84" s="1759"/>
      <c r="X84" s="1759"/>
      <c r="Y84" s="1759"/>
      <c r="Z84" s="6289"/>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row>
    <row r="85" spans="2:53" s="3" customFormat="1" ht="20.149999999999999" customHeight="1" thickBot="1" x14ac:dyDescent="0.3">
      <c r="B85" s="49"/>
      <c r="C85" s="18"/>
      <c r="D85" s="19"/>
      <c r="E85" s="19"/>
      <c r="F85" s="136"/>
      <c r="G85" s="137"/>
      <c r="H85" s="137"/>
      <c r="I85" s="138"/>
      <c r="J85" s="136"/>
      <c r="K85" s="139"/>
      <c r="L85" s="139"/>
      <c r="M85" s="139"/>
      <c r="N85" s="140"/>
      <c r="O85" s="136"/>
      <c r="P85" s="141"/>
      <c r="Q85" s="140"/>
      <c r="R85" s="136"/>
      <c r="S85" s="139"/>
      <c r="T85" s="139"/>
      <c r="U85" s="140"/>
      <c r="V85" s="136"/>
      <c r="W85" s="139"/>
      <c r="X85" s="139"/>
      <c r="Y85" s="139"/>
      <c r="Z85" s="140"/>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row>
    <row r="86" spans="2:53" s="3" customFormat="1" ht="20.149999999999999" customHeight="1" x14ac:dyDescent="0.25">
      <c r="B86" s="4022" t="s">
        <v>90</v>
      </c>
      <c r="C86" s="6526">
        <v>1220</v>
      </c>
      <c r="D86" s="6365" t="str">
        <f>VLOOKUP(C86,DataLabels,HLOOKUP($BA$1,Type,2,FALSE))</f>
        <v>Car Buffer Type
[2.22.1/2.22.2]</v>
      </c>
      <c r="E86" s="6366"/>
      <c r="F86" s="6367"/>
      <c r="G86" s="3080"/>
      <c r="H86" s="3081"/>
      <c r="I86" s="3081"/>
      <c r="J86" s="3081"/>
      <c r="K86" s="3081"/>
      <c r="L86" s="3081"/>
      <c r="M86" s="3081"/>
      <c r="N86" s="165"/>
      <c r="O86" s="4970">
        <v>1230</v>
      </c>
      <c r="P86" s="6365" t="str">
        <f>VLOOKUP(O86,DataLabels,HLOOKUP($BA$1,Type,2,FALSE))</f>
        <v>CWT Buffer Type
[2.22.1/2/22/2]</v>
      </c>
      <c r="Q86" s="6366"/>
      <c r="R86" s="6367"/>
      <c r="S86" s="3080"/>
      <c r="T86" s="3081"/>
      <c r="U86" s="3081"/>
      <c r="V86" s="3081"/>
      <c r="W86" s="3081"/>
      <c r="X86" s="3081"/>
      <c r="Y86" s="3081"/>
      <c r="Z86" s="159"/>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row>
    <row r="87" spans="2:53" s="3" customFormat="1" ht="20.149999999999999" customHeight="1" x14ac:dyDescent="0.25">
      <c r="B87" s="4023"/>
      <c r="C87" s="6527"/>
      <c r="D87" s="6318"/>
      <c r="E87" s="6319"/>
      <c r="F87" s="6390"/>
      <c r="G87" s="2665"/>
      <c r="H87" s="2666"/>
      <c r="I87" s="2666"/>
      <c r="J87" s="2666"/>
      <c r="K87" s="2666"/>
      <c r="L87" s="2666"/>
      <c r="M87" s="2666"/>
      <c r="N87" s="55"/>
      <c r="O87" s="4971"/>
      <c r="P87" s="6318"/>
      <c r="Q87" s="6319"/>
      <c r="R87" s="6390"/>
      <c r="S87" s="2665"/>
      <c r="T87" s="2666"/>
      <c r="U87" s="2666"/>
      <c r="V87" s="2666"/>
      <c r="W87" s="2666"/>
      <c r="X87" s="2666"/>
      <c r="Y87" s="2666"/>
      <c r="Z87" s="163"/>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row>
    <row r="88" spans="2:53" s="3" customFormat="1" ht="20.149999999999999" customHeight="1" x14ac:dyDescent="0.25">
      <c r="B88" s="4023"/>
      <c r="C88" s="6518">
        <v>1240</v>
      </c>
      <c r="D88" s="6519" t="str">
        <f>VLOOKUP(C88,DataLabels,HLOOKUP($BA$1,Type,2,FALSE))</f>
        <v xml:space="preserve">Car Buffer </v>
      </c>
      <c r="E88" s="6522" t="s">
        <v>72</v>
      </c>
      <c r="F88" s="6523"/>
      <c r="G88" s="2374"/>
      <c r="H88" s="2375"/>
      <c r="I88" s="2375"/>
      <c r="J88" s="2375"/>
      <c r="K88" s="2375"/>
      <c r="L88" s="2375"/>
      <c r="M88" s="2375"/>
      <c r="N88" s="790"/>
      <c r="O88" s="6383">
        <v>1250</v>
      </c>
      <c r="P88" s="6426" t="str">
        <f>VLOOKUP(O88,DataLabels,HLOOKUP($BA$1,Type,2,FALSE))</f>
        <v>Cwt Buffer</v>
      </c>
      <c r="Q88" s="6522" t="s">
        <v>72</v>
      </c>
      <c r="R88" s="6523"/>
      <c r="S88" s="2374"/>
      <c r="T88" s="2375"/>
      <c r="U88" s="2375"/>
      <c r="V88" s="2375"/>
      <c r="W88" s="2375"/>
      <c r="X88" s="2375"/>
      <c r="Y88" s="2375"/>
      <c r="Z88" s="173"/>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row>
    <row r="89" spans="2:53" s="3" customFormat="1" ht="20.149999999999999" customHeight="1" x14ac:dyDescent="0.25">
      <c r="B89" s="4023"/>
      <c r="C89" s="6402"/>
      <c r="D89" s="6421"/>
      <c r="E89" s="6422" t="s">
        <v>73</v>
      </c>
      <c r="F89" s="6423"/>
      <c r="G89" s="1797"/>
      <c r="H89" s="1798"/>
      <c r="I89" s="1798"/>
      <c r="J89" s="1798"/>
      <c r="K89" s="1798"/>
      <c r="L89" s="1798"/>
      <c r="M89" s="1798"/>
      <c r="N89" s="55"/>
      <c r="O89" s="4971"/>
      <c r="P89" s="6318"/>
      <c r="Q89" s="6422" t="s">
        <v>73</v>
      </c>
      <c r="R89" s="6423"/>
      <c r="S89" s="1797"/>
      <c r="T89" s="1798"/>
      <c r="U89" s="1798"/>
      <c r="V89" s="1798"/>
      <c r="W89" s="1798"/>
      <c r="X89" s="1798"/>
      <c r="Y89" s="1798"/>
      <c r="Z89" s="163"/>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row>
    <row r="90" spans="2:53" s="3" customFormat="1" ht="20.149999999999999" customHeight="1" x14ac:dyDescent="0.25">
      <c r="B90" s="4023"/>
      <c r="C90" s="6524">
        <v>1260</v>
      </c>
      <c r="D90" s="6316" t="str">
        <f>VLOOKUP(C90,DataLabels,HLOOKUP($BA$1,Type,2,FALSE))</f>
        <v>Car Buffer Stroke
[2.22.2(a)]</v>
      </c>
      <c r="E90" s="6317"/>
      <c r="F90" s="6380"/>
      <c r="G90" s="1746"/>
      <c r="H90" s="1747"/>
      <c r="I90" s="1747"/>
      <c r="J90" s="1747"/>
      <c r="K90" s="1747"/>
      <c r="L90" s="1747"/>
      <c r="M90" s="1747"/>
      <c r="N90" s="54"/>
      <c r="O90" s="4863">
        <v>1270</v>
      </c>
      <c r="P90" s="6316" t="str">
        <f>VLOOKUP(O90,DataLabels,HLOOKUP($BA$1,Type,2,FALSE))</f>
        <v>CWT Buffer Stroke
[2.22.2(a)]</v>
      </c>
      <c r="Q90" s="6317"/>
      <c r="R90" s="6380"/>
      <c r="S90" s="1746"/>
      <c r="T90" s="1747"/>
      <c r="U90" s="1747"/>
      <c r="V90" s="1747"/>
      <c r="W90" s="1747"/>
      <c r="X90" s="1747"/>
      <c r="Y90" s="1747"/>
      <c r="Z90" s="162"/>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row>
    <row r="91" spans="2:53" s="3" customFormat="1" ht="20.149999999999999" customHeight="1" x14ac:dyDescent="0.25">
      <c r="B91" s="4023"/>
      <c r="C91" s="6402"/>
      <c r="D91" s="6318"/>
      <c r="E91" s="6319"/>
      <c r="F91" s="6390"/>
      <c r="G91" s="1748"/>
      <c r="H91" s="1749"/>
      <c r="I91" s="1749"/>
      <c r="J91" s="1749"/>
      <c r="K91" s="1749"/>
      <c r="L91" s="1749"/>
      <c r="M91" s="1749"/>
      <c r="N91" s="55" t="s">
        <v>66</v>
      </c>
      <c r="O91" s="4971"/>
      <c r="P91" s="6318"/>
      <c r="Q91" s="6319"/>
      <c r="R91" s="6390"/>
      <c r="S91" s="1748"/>
      <c r="T91" s="1749"/>
      <c r="U91" s="1749"/>
      <c r="V91" s="1749"/>
      <c r="W91" s="1749"/>
      <c r="X91" s="1749"/>
      <c r="Y91" s="1749"/>
      <c r="Z91" s="163" t="s">
        <v>66</v>
      </c>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row>
    <row r="92" spans="2:53" s="3" customFormat="1" ht="20.149999999999999" customHeight="1" x14ac:dyDescent="0.25">
      <c r="B92" s="4023"/>
      <c r="C92" s="6524">
        <v>1280</v>
      </c>
      <c r="D92" s="6316" t="str">
        <f>VLOOKUP(C92,DataLabels,HLOOKUP($BA$1,Type,2,FALSE))</f>
        <v>Car Buffer Total Load Rating
[2.22.2(d)]</v>
      </c>
      <c r="E92" s="6317"/>
      <c r="F92" s="6380"/>
      <c r="G92" s="1746"/>
      <c r="H92" s="1747"/>
      <c r="I92" s="1747"/>
      <c r="J92" s="1747"/>
      <c r="K92" s="1747"/>
      <c r="L92" s="1747"/>
      <c r="M92" s="1747"/>
      <c r="N92" s="54"/>
      <c r="O92" s="4863">
        <v>1290</v>
      </c>
      <c r="P92" s="6316" t="str">
        <f>VLOOKUP(O92,DataLabels,HLOOKUP($BA$1,Type,2,FALSE))</f>
        <v>CWT Buffer Total Load Rating
[2.22.2 (d)]</v>
      </c>
      <c r="Q92" s="6317"/>
      <c r="R92" s="6380"/>
      <c r="S92" s="1746"/>
      <c r="T92" s="1747"/>
      <c r="U92" s="1747"/>
      <c r="V92" s="1747"/>
      <c r="W92" s="1747"/>
      <c r="X92" s="1747"/>
      <c r="Y92" s="1747"/>
      <c r="Z92" s="162"/>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row>
    <row r="93" spans="2:53" s="3" customFormat="1" ht="20.149999999999999" customHeight="1" thickBot="1" x14ac:dyDescent="0.3">
      <c r="B93" s="4024"/>
      <c r="C93" s="6525"/>
      <c r="D93" s="6368"/>
      <c r="E93" s="6369"/>
      <c r="F93" s="6370"/>
      <c r="G93" s="1758"/>
      <c r="H93" s="1759"/>
      <c r="I93" s="1759"/>
      <c r="J93" s="1759"/>
      <c r="K93" s="1759"/>
      <c r="L93" s="1759"/>
      <c r="M93" s="1759"/>
      <c r="N93" s="167" t="s">
        <v>62</v>
      </c>
      <c r="O93" s="4864"/>
      <c r="P93" s="6368"/>
      <c r="Q93" s="6369"/>
      <c r="R93" s="6370"/>
      <c r="S93" s="1758"/>
      <c r="T93" s="1759"/>
      <c r="U93" s="1759"/>
      <c r="V93" s="1759"/>
      <c r="W93" s="1759"/>
      <c r="X93" s="1759"/>
      <c r="Y93" s="1759"/>
      <c r="Z93" s="168" t="s">
        <v>62</v>
      </c>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row>
    <row r="94" spans="2:53" s="3" customFormat="1" ht="20.149999999999999" customHeight="1" thickBot="1" x14ac:dyDescent="0.3">
      <c r="B94" s="49"/>
      <c r="C94" s="18"/>
      <c r="D94" s="19"/>
      <c r="E94" s="19"/>
      <c r="F94" s="136"/>
      <c r="G94" s="137"/>
      <c r="H94" s="137"/>
      <c r="I94" s="138"/>
      <c r="J94" s="136"/>
      <c r="K94" s="139"/>
      <c r="L94" s="139"/>
      <c r="M94" s="139"/>
      <c r="N94" s="140"/>
      <c r="O94" s="136"/>
      <c r="P94" s="141"/>
      <c r="Q94" s="140"/>
      <c r="R94" s="136"/>
      <c r="S94" s="139"/>
      <c r="T94" s="139"/>
      <c r="U94" s="140"/>
      <c r="V94" s="136"/>
      <c r="W94" s="139"/>
      <c r="X94" s="139"/>
      <c r="Y94" s="139"/>
      <c r="Z94" s="140"/>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row>
    <row r="95" spans="2:53" s="3" customFormat="1" ht="20.149999999999999" customHeight="1" x14ac:dyDescent="0.25">
      <c r="B95" s="1729" t="s">
        <v>91</v>
      </c>
      <c r="C95" s="4970">
        <v>1300</v>
      </c>
      <c r="D95" s="6365" t="str">
        <f>VLOOKUP(C95,DataLabels,HLOOKUP($BA$1,Type,2,FALSE))</f>
        <v>Car Guide Type [2.23]
(wire rope guided or ladder guided)</v>
      </c>
      <c r="E95" s="6366"/>
      <c r="F95" s="6367"/>
      <c r="G95" s="4579"/>
      <c r="H95" s="4794"/>
      <c r="I95" s="4794"/>
      <c r="J95" s="4794"/>
      <c r="K95" s="4794"/>
      <c r="L95" s="4794"/>
      <c r="M95" s="4794"/>
      <c r="N95" s="165"/>
      <c r="O95" s="6517">
        <v>1310</v>
      </c>
      <c r="P95" s="6365" t="str">
        <f>VLOOKUP(O95,DataLabels,HLOOKUP($BA$1,Type,2,FALSE))</f>
        <v>Spacing Guide Rope Fixes
[2.23.1.5]</v>
      </c>
      <c r="Q95" s="6366"/>
      <c r="R95" s="6367"/>
      <c r="S95" s="3072"/>
      <c r="T95" s="3073"/>
      <c r="U95" s="3073"/>
      <c r="V95" s="3073"/>
      <c r="W95" s="3073"/>
      <c r="X95" s="3073"/>
      <c r="Y95" s="3073"/>
      <c r="Z95" s="159"/>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row>
    <row r="96" spans="2:53" s="3" customFormat="1" ht="20.149999999999999" customHeight="1" x14ac:dyDescent="0.25">
      <c r="B96" s="1730"/>
      <c r="C96" s="4971"/>
      <c r="D96" s="6318"/>
      <c r="E96" s="6319"/>
      <c r="F96" s="6390"/>
      <c r="G96" s="2105"/>
      <c r="H96" s="2106"/>
      <c r="I96" s="2106"/>
      <c r="J96" s="2106"/>
      <c r="K96" s="2106"/>
      <c r="L96" s="2106"/>
      <c r="M96" s="2106"/>
      <c r="N96" s="55"/>
      <c r="O96" s="6387"/>
      <c r="P96" s="6318"/>
      <c r="Q96" s="6319"/>
      <c r="R96" s="6390"/>
      <c r="S96" s="3074"/>
      <c r="T96" s="3075"/>
      <c r="U96" s="3075"/>
      <c r="V96" s="3075"/>
      <c r="W96" s="3075"/>
      <c r="X96" s="3075"/>
      <c r="Y96" s="3075"/>
      <c r="Z96" s="163" t="s">
        <v>66</v>
      </c>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row>
    <row r="97" spans="2:53" s="3" customFormat="1" ht="20.149999999999999" customHeight="1" x14ac:dyDescent="0.25">
      <c r="B97" s="1730"/>
      <c r="C97" s="6387">
        <v>1325</v>
      </c>
      <c r="D97" s="6316" t="str">
        <f>VLOOKUP(C97,DataLabels,HLOOKUP($BA$1,Type,2,FALSE))</f>
        <v>Guide Rope Qty x Diameter
2.23.1.4, 2.23.1.8</v>
      </c>
      <c r="E97" s="6317"/>
      <c r="F97" s="6380"/>
      <c r="G97" s="6511"/>
      <c r="H97" s="2023"/>
      <c r="I97" s="6411" t="s">
        <v>26</v>
      </c>
      <c r="J97" s="2022"/>
      <c r="K97" s="2023"/>
      <c r="L97" s="2023"/>
      <c r="M97" s="2023"/>
      <c r="N97" s="54"/>
      <c r="O97" s="4863">
        <v>1320</v>
      </c>
      <c r="P97" s="6316" t="str">
        <f>VLOOKUP(O97,DataLabels,HLOOKUP($BA$1,Type,2,FALSE))</f>
        <v>Counterweight Guide Type
[2.21.1]</v>
      </c>
      <c r="Q97" s="6317"/>
      <c r="R97" s="6380"/>
      <c r="S97" s="1746"/>
      <c r="T97" s="1747"/>
      <c r="U97" s="1747"/>
      <c r="V97" s="1747"/>
      <c r="W97" s="1747"/>
      <c r="X97" s="1747"/>
      <c r="Y97" s="1747"/>
      <c r="Z97" s="413"/>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row>
    <row r="98" spans="2:53" s="3" customFormat="1" ht="20.149999999999999" customHeight="1" thickBot="1" x14ac:dyDescent="0.3">
      <c r="B98" s="1731"/>
      <c r="C98" s="6388"/>
      <c r="D98" s="6368"/>
      <c r="E98" s="6369"/>
      <c r="F98" s="6370"/>
      <c r="G98" s="6512"/>
      <c r="H98" s="6513"/>
      <c r="I98" s="6514"/>
      <c r="J98" s="6515"/>
      <c r="K98" s="6513"/>
      <c r="L98" s="6513"/>
      <c r="M98" s="6513"/>
      <c r="N98" s="167" t="s">
        <v>66</v>
      </c>
      <c r="O98" s="6516"/>
      <c r="P98" s="6368"/>
      <c r="Q98" s="6369"/>
      <c r="R98" s="6370"/>
      <c r="S98" s="1758"/>
      <c r="T98" s="1759"/>
      <c r="U98" s="1759"/>
      <c r="V98" s="1759"/>
      <c r="W98" s="1759"/>
      <c r="X98" s="1759"/>
      <c r="Y98" s="1759"/>
      <c r="Z98" s="414"/>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row>
    <row r="99" spans="2:53" s="3" customFormat="1" ht="20.149999999999999" customHeight="1" thickBot="1" x14ac:dyDescent="0.3">
      <c r="B99" s="49"/>
      <c r="C99" s="18"/>
      <c r="D99" s="19"/>
      <c r="E99" s="19"/>
      <c r="F99" s="136"/>
      <c r="G99" s="137"/>
      <c r="H99" s="137"/>
      <c r="I99" s="138"/>
      <c r="J99" s="136"/>
      <c r="K99" s="139"/>
      <c r="L99" s="139"/>
      <c r="M99" s="139"/>
      <c r="N99" s="140"/>
      <c r="O99" s="136"/>
      <c r="P99" s="141"/>
      <c r="Q99" s="140"/>
      <c r="R99" s="136"/>
      <c r="S99" s="139"/>
      <c r="T99" s="139"/>
      <c r="U99" s="140"/>
      <c r="V99" s="136"/>
      <c r="W99" s="139"/>
      <c r="X99" s="139"/>
      <c r="Y99" s="139"/>
      <c r="Z99" s="140"/>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row>
    <row r="100" spans="2:53" s="3" customFormat="1" ht="20.149999999999999" customHeight="1" x14ac:dyDescent="0.25">
      <c r="B100" s="2322" t="s">
        <v>92</v>
      </c>
      <c r="C100" s="2376">
        <v>1340</v>
      </c>
      <c r="D100" s="6403" t="str">
        <f>VLOOKUP(C100,DataLabels,HLOOKUP($BA$1,Type,2,FALSE))</f>
        <v>Drive Machine Type
[2.24]</v>
      </c>
      <c r="E100" s="6404"/>
      <c r="F100" s="6405"/>
      <c r="G100" s="6494"/>
      <c r="H100" s="6495"/>
      <c r="I100" s="6495"/>
      <c r="J100" s="6495"/>
      <c r="K100" s="6495"/>
      <c r="L100" s="6495"/>
      <c r="M100" s="6495"/>
      <c r="N100" s="1332" t="s">
        <v>93</v>
      </c>
      <c r="O100" s="2376">
        <v>1350</v>
      </c>
      <c r="P100" s="6403" t="str">
        <f>VLOOKUP(O100,DataLabels,HLOOKUP($BA$1,Type,2,FALSE))</f>
        <v>Drive Machine</v>
      </c>
      <c r="Q100" s="6408" t="s">
        <v>72</v>
      </c>
      <c r="R100" s="6409"/>
      <c r="S100" s="3869"/>
      <c r="T100" s="3870"/>
      <c r="U100" s="3870"/>
      <c r="V100" s="3870"/>
      <c r="W100" s="3870"/>
      <c r="X100" s="3870"/>
      <c r="Y100" s="3870"/>
      <c r="Z100" s="133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row>
    <row r="101" spans="2:53" s="3" customFormat="1" ht="20.149999999999999" customHeight="1" x14ac:dyDescent="0.25">
      <c r="B101" s="1730"/>
      <c r="C101" s="2074"/>
      <c r="D101" s="6318"/>
      <c r="E101" s="6319"/>
      <c r="F101" s="6390"/>
      <c r="G101" s="2101"/>
      <c r="H101" s="2102"/>
      <c r="I101" s="2102"/>
      <c r="J101" s="2102"/>
      <c r="K101" s="2102"/>
      <c r="L101" s="2102"/>
      <c r="M101" s="2102"/>
      <c r="N101" s="55"/>
      <c r="O101" s="2074"/>
      <c r="P101" s="6318"/>
      <c r="Q101" s="6422" t="s">
        <v>73</v>
      </c>
      <c r="R101" s="6423"/>
      <c r="S101" s="1748"/>
      <c r="T101" s="1749"/>
      <c r="U101" s="1749"/>
      <c r="V101" s="1749"/>
      <c r="W101" s="1749"/>
      <c r="X101" s="1749"/>
      <c r="Y101" s="1749"/>
      <c r="Z101" s="163"/>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row>
    <row r="102" spans="2:53" s="3" customFormat="1" ht="20.149999999999999" customHeight="1" x14ac:dyDescent="0.25">
      <c r="B102" s="1730"/>
      <c r="C102" s="4844">
        <v>101</v>
      </c>
      <c r="D102" s="6316" t="str">
        <f>VLOOKUP(C102,DataLabels,HLOOKUP($BA$1,Type,2,FALSE))</f>
        <v>-</v>
      </c>
      <c r="E102" s="6317"/>
      <c r="F102" s="6380"/>
      <c r="G102" s="1746"/>
      <c r="H102" s="1747"/>
      <c r="I102" s="1747"/>
      <c r="J102" s="1747"/>
      <c r="K102" s="1747"/>
      <c r="L102" s="1747"/>
      <c r="M102" s="1747"/>
      <c r="N102" s="54"/>
      <c r="O102" s="4863">
        <v>1371</v>
      </c>
      <c r="P102" s="6316" t="str">
        <f>VLOOKUP(O102,DataLabels,HLOOKUP($BA$1,Type,2,FALSE))</f>
        <v>Factor of Safety of Overhead Beams and Supports [2.9.3]</v>
      </c>
      <c r="Q102" s="6317"/>
      <c r="R102" s="6380"/>
      <c r="S102" s="6502"/>
      <c r="T102" s="6503"/>
      <c r="U102" s="6503"/>
      <c r="V102" s="6503"/>
      <c r="W102" s="6503"/>
      <c r="X102" s="6503"/>
      <c r="Y102" s="6503"/>
      <c r="Z102" s="179"/>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row>
    <row r="103" spans="2:53" s="3" customFormat="1" ht="20.149999999999999" customHeight="1" thickBot="1" x14ac:dyDescent="0.3">
      <c r="B103" s="1731"/>
      <c r="C103" s="4858"/>
      <c r="D103" s="6368"/>
      <c r="E103" s="6369"/>
      <c r="F103" s="6370"/>
      <c r="G103" s="1758"/>
      <c r="H103" s="1759"/>
      <c r="I103" s="1759"/>
      <c r="J103" s="1759"/>
      <c r="K103" s="1759"/>
      <c r="L103" s="1759"/>
      <c r="M103" s="1759"/>
      <c r="N103" s="167"/>
      <c r="O103" s="4864"/>
      <c r="P103" s="6368"/>
      <c r="Q103" s="6369"/>
      <c r="R103" s="6370"/>
      <c r="S103" s="6504"/>
      <c r="T103" s="6505"/>
      <c r="U103" s="6505"/>
      <c r="V103" s="6505"/>
      <c r="W103" s="6505"/>
      <c r="X103" s="6505"/>
      <c r="Y103" s="6505"/>
      <c r="Z103" s="58"/>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row>
    <row r="104" spans="2:53" s="3" customFormat="1" ht="20.149999999999999" customHeight="1" thickBot="1" x14ac:dyDescent="0.3">
      <c r="B104" s="49"/>
      <c r="C104" s="18"/>
      <c r="D104" s="19"/>
      <c r="E104" s="19"/>
      <c r="F104" s="136"/>
      <c r="G104" s="137"/>
      <c r="H104" s="137"/>
      <c r="I104" s="138"/>
      <c r="J104" s="136"/>
      <c r="K104" s="139"/>
      <c r="L104" s="139"/>
      <c r="M104" s="139"/>
      <c r="N104" s="140"/>
      <c r="O104" s="136"/>
      <c r="P104" s="141"/>
      <c r="Q104" s="140"/>
      <c r="R104" s="136"/>
      <c r="S104" s="139"/>
      <c r="T104" s="139"/>
      <c r="U104" s="140"/>
      <c r="V104" s="136"/>
      <c r="W104" s="139"/>
      <c r="X104" s="139"/>
      <c r="Y104" s="139"/>
      <c r="Z104" s="140"/>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row>
    <row r="105" spans="2:53" s="3" customFormat="1" ht="20.149999999999999" customHeight="1" x14ac:dyDescent="0.25">
      <c r="B105" s="2322" t="s">
        <v>94</v>
      </c>
      <c r="C105" s="2376">
        <v>1380</v>
      </c>
      <c r="D105" s="6403" t="str">
        <f>VLOOKUP(C105,DataLabels,HLOOKUP($BA$1,Type,2,FALSE))</f>
        <v>Type of Operation
[2.26.1.2]</v>
      </c>
      <c r="E105" s="6404"/>
      <c r="F105" s="6405"/>
      <c r="G105" s="6417"/>
      <c r="H105" s="6418"/>
      <c r="I105" s="6418"/>
      <c r="J105" s="6418"/>
      <c r="K105" s="6418"/>
      <c r="L105" s="6418"/>
      <c r="M105" s="6418"/>
      <c r="N105" s="1330"/>
      <c r="O105" s="2376">
        <v>1390</v>
      </c>
      <c r="P105" s="6403" t="str">
        <f>VLOOKUP(O105,DataLabels,HLOOKUP($BA$1,Type,2,FALSE))</f>
        <v>Type of Motor Control</v>
      </c>
      <c r="Q105" s="6404"/>
      <c r="R105" s="6405"/>
      <c r="S105" s="6419"/>
      <c r="T105" s="5631"/>
      <c r="U105" s="5631"/>
      <c r="V105" s="5631"/>
      <c r="W105" s="5631"/>
      <c r="X105" s="5631"/>
      <c r="Y105" s="5631"/>
      <c r="Z105" s="133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row>
    <row r="106" spans="2:53" s="3" customFormat="1" ht="20.149999999999999" customHeight="1" x14ac:dyDescent="0.25">
      <c r="B106" s="1730"/>
      <c r="C106" s="2074"/>
      <c r="D106" s="6318"/>
      <c r="E106" s="6319"/>
      <c r="F106" s="6390"/>
      <c r="G106" s="3155"/>
      <c r="H106" s="3156"/>
      <c r="I106" s="3156"/>
      <c r="J106" s="3156"/>
      <c r="K106" s="3156"/>
      <c r="L106" s="3156"/>
      <c r="M106" s="3156"/>
      <c r="N106" s="55"/>
      <c r="O106" s="2074"/>
      <c r="P106" s="6318"/>
      <c r="Q106" s="6319"/>
      <c r="R106" s="6390"/>
      <c r="S106" s="2286"/>
      <c r="T106" s="2287"/>
      <c r="U106" s="2287"/>
      <c r="V106" s="2287"/>
      <c r="W106" s="2287"/>
      <c r="X106" s="2287"/>
      <c r="Y106" s="2287"/>
      <c r="Z106" s="163"/>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row>
    <row r="107" spans="2:53" s="3" customFormat="1" ht="20.149999999999999" customHeight="1" x14ac:dyDescent="0.25">
      <c r="B107" s="1730"/>
      <c r="C107" s="2073">
        <v>1400</v>
      </c>
      <c r="D107" s="6420" t="str">
        <f>VLOOKUP(C107,DataLabels,HLOOKUP($BA$1,Type,2,FALSE))</f>
        <v>Controller</v>
      </c>
      <c r="E107" s="6378" t="s">
        <v>72</v>
      </c>
      <c r="F107" s="6379"/>
      <c r="G107" s="1746"/>
      <c r="H107" s="1747"/>
      <c r="I107" s="1747"/>
      <c r="J107" s="1747"/>
      <c r="K107" s="1747"/>
      <c r="L107" s="1747"/>
      <c r="M107" s="1747"/>
      <c r="N107" s="6496"/>
      <c r="O107" s="6387">
        <v>1410</v>
      </c>
      <c r="P107" s="6498" t="str">
        <f>VLOOKUP(O107,DataLabels,HLOOKUP($BA$1,Type,2,FALSE))</f>
        <v>TSSA File # for Controller</v>
      </c>
      <c r="Q107" s="6498"/>
      <c r="R107" s="6499"/>
      <c r="S107" s="2132"/>
      <c r="T107" s="2133"/>
      <c r="U107" s="2133"/>
      <c r="V107" s="2133"/>
      <c r="W107" s="2133"/>
      <c r="X107" s="2133"/>
      <c r="Y107" s="2133"/>
      <c r="Z107" s="162"/>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row>
    <row r="108" spans="2:53" s="3" customFormat="1" ht="20.149999999999999" customHeight="1" x14ac:dyDescent="0.25">
      <c r="B108" s="1730"/>
      <c r="C108" s="2074"/>
      <c r="D108" s="6421"/>
      <c r="E108" s="6422" t="s">
        <v>73</v>
      </c>
      <c r="F108" s="6423"/>
      <c r="G108" s="1748"/>
      <c r="H108" s="1749"/>
      <c r="I108" s="1749"/>
      <c r="J108" s="1749"/>
      <c r="K108" s="1749"/>
      <c r="L108" s="1749"/>
      <c r="M108" s="1749"/>
      <c r="N108" s="6497"/>
      <c r="O108" s="6387"/>
      <c r="P108" s="6498"/>
      <c r="Q108" s="6498"/>
      <c r="R108" s="6499"/>
      <c r="S108" s="2132"/>
      <c r="T108" s="2133"/>
      <c r="U108" s="2133"/>
      <c r="V108" s="2133"/>
      <c r="W108" s="2133"/>
      <c r="X108" s="2133"/>
      <c r="Y108" s="2133"/>
      <c r="Z108" s="163"/>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row>
    <row r="109" spans="2:53" s="3" customFormat="1" ht="20.149999999999999" customHeight="1" x14ac:dyDescent="0.25">
      <c r="B109" s="1730"/>
      <c r="C109" s="6383">
        <v>1402</v>
      </c>
      <c r="D109" s="6426" t="str">
        <f>VLOOKUP(C109,DataLabels,HLOOKUP($BA$1,Type,2,FALSE))</f>
        <v>Wireless Operating Device Provided? [2.26.1.3] (Yes or No)</v>
      </c>
      <c r="E109" s="6427"/>
      <c r="F109" s="6428"/>
      <c r="G109" s="3153"/>
      <c r="H109" s="3154"/>
      <c r="I109" s="3154"/>
      <c r="J109" s="3154"/>
      <c r="K109" s="3154"/>
      <c r="L109" s="3154"/>
      <c r="M109" s="3154"/>
      <c r="N109" s="6510"/>
      <c r="O109" s="6387">
        <v>1411</v>
      </c>
      <c r="P109" s="6498" t="str">
        <f>VLOOKUP(O109,DataLabels,HLOOKUP($BA$1,Type,2,FALSE))</f>
        <v>Alteration scope includes a New Controller</v>
      </c>
      <c r="Q109" s="6498"/>
      <c r="R109" s="6499"/>
      <c r="S109" s="2132"/>
      <c r="T109" s="2133"/>
      <c r="U109" s="2133"/>
      <c r="V109" s="2133"/>
      <c r="W109" s="2133"/>
      <c r="X109" s="2133"/>
      <c r="Y109" s="2133"/>
      <c r="Z109" s="162"/>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row>
    <row r="110" spans="2:53" s="3" customFormat="1" ht="20.149999999999999" customHeight="1" thickBot="1" x14ac:dyDescent="0.3">
      <c r="B110" s="1731"/>
      <c r="C110" s="4864"/>
      <c r="D110" s="6368"/>
      <c r="E110" s="6369"/>
      <c r="F110" s="6370"/>
      <c r="G110" s="2299"/>
      <c r="H110" s="2300"/>
      <c r="I110" s="2300"/>
      <c r="J110" s="2300"/>
      <c r="K110" s="2300"/>
      <c r="L110" s="2300"/>
      <c r="M110" s="2300"/>
      <c r="N110" s="6407"/>
      <c r="O110" s="6388"/>
      <c r="P110" s="6500"/>
      <c r="Q110" s="6500"/>
      <c r="R110" s="6501"/>
      <c r="S110" s="3159"/>
      <c r="T110" s="3160"/>
      <c r="U110" s="3160"/>
      <c r="V110" s="3160"/>
      <c r="W110" s="3160"/>
      <c r="X110" s="3160"/>
      <c r="Y110" s="3160"/>
      <c r="Z110" s="168"/>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row>
    <row r="111" spans="2:53" s="3" customFormat="1" ht="20.149999999999999" customHeight="1" thickBot="1" x14ac:dyDescent="0.3">
      <c r="B111" s="398"/>
      <c r="C111" s="941"/>
      <c r="D111" s="941"/>
      <c r="E111" s="941"/>
      <c r="F111" s="941"/>
      <c r="G111" s="941"/>
      <c r="H111" s="941"/>
      <c r="I111" s="941"/>
      <c r="J111" s="941"/>
      <c r="K111" s="941"/>
      <c r="L111" s="941"/>
      <c r="M111" s="941"/>
      <c r="N111" s="397"/>
      <c r="O111" s="941"/>
      <c r="P111" s="941"/>
      <c r="Q111" s="941"/>
      <c r="R111" s="941"/>
      <c r="S111" s="941"/>
      <c r="T111" s="941"/>
      <c r="U111" s="941"/>
      <c r="V111" s="941"/>
      <c r="W111" s="941"/>
      <c r="X111" s="941"/>
      <c r="Y111" s="941"/>
      <c r="Z111" s="140"/>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row>
    <row r="112" spans="2:53" s="3" customFormat="1" ht="20.149999999999999" customHeight="1" x14ac:dyDescent="0.3">
      <c r="B112" s="1729" t="s">
        <v>109</v>
      </c>
      <c r="C112" s="6347" t="s">
        <v>1237</v>
      </c>
      <c r="D112" s="6348"/>
      <c r="E112" s="6348"/>
      <c r="F112" s="6348"/>
      <c r="G112" s="6348"/>
      <c r="H112" s="6348"/>
      <c r="I112" s="6348"/>
      <c r="J112" s="6348"/>
      <c r="K112" s="6348"/>
      <c r="L112" s="6348"/>
      <c r="M112" s="6348"/>
      <c r="N112" s="6348"/>
      <c r="O112" s="6348"/>
      <c r="P112" s="6348"/>
      <c r="Q112" s="6348"/>
      <c r="R112" s="6348"/>
      <c r="S112" s="6348"/>
      <c r="T112" s="6348"/>
      <c r="U112" s="6348"/>
      <c r="V112" s="6348"/>
      <c r="W112" s="6348"/>
      <c r="X112" s="6348"/>
      <c r="Y112" s="6348"/>
      <c r="Z112" s="6349"/>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row>
    <row r="113" spans="2:53" s="3" customFormat="1" ht="20.149999999999999" customHeight="1" x14ac:dyDescent="0.3">
      <c r="B113" s="1730"/>
      <c r="C113" s="6350"/>
      <c r="D113" s="6351"/>
      <c r="E113" s="6351"/>
      <c r="F113" s="6351"/>
      <c r="G113" s="6351"/>
      <c r="H113" s="6351"/>
      <c r="I113" s="6351"/>
      <c r="J113" s="6351"/>
      <c r="K113" s="6351"/>
      <c r="L113" s="6351"/>
      <c r="M113" s="6351"/>
      <c r="N113" s="6351"/>
      <c r="O113" s="6351"/>
      <c r="P113" s="6351"/>
      <c r="Q113" s="6351"/>
      <c r="R113" s="6351"/>
      <c r="S113" s="6351"/>
      <c r="T113" s="6351"/>
      <c r="U113" s="6351"/>
      <c r="V113" s="6351"/>
      <c r="W113" s="6351"/>
      <c r="X113" s="6351"/>
      <c r="Y113" s="6351"/>
      <c r="Z113" s="6352"/>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row>
    <row r="114" spans="2:53" s="3" customFormat="1" ht="20.149999999999999" customHeight="1" thickBot="1" x14ac:dyDescent="0.35">
      <c r="B114" s="1731"/>
      <c r="C114" s="6353"/>
      <c r="D114" s="6354"/>
      <c r="E114" s="6354"/>
      <c r="F114" s="6354"/>
      <c r="G114" s="6354"/>
      <c r="H114" s="6354"/>
      <c r="I114" s="6354"/>
      <c r="J114" s="6354"/>
      <c r="K114" s="6354"/>
      <c r="L114" s="6354"/>
      <c r="M114" s="6354"/>
      <c r="N114" s="6354"/>
      <c r="O114" s="6354"/>
      <c r="P114" s="6354"/>
      <c r="Q114" s="6354"/>
      <c r="R114" s="6354"/>
      <c r="S114" s="6354"/>
      <c r="T114" s="6354"/>
      <c r="U114" s="6354"/>
      <c r="V114" s="6354"/>
      <c r="W114" s="6354"/>
      <c r="X114" s="6354"/>
      <c r="Y114" s="6354"/>
      <c r="Z114" s="6355"/>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row>
    <row r="115" spans="2:53" s="3" customFormat="1" ht="20.149999999999999" customHeight="1" thickBot="1" x14ac:dyDescent="0.3">
      <c r="B115" s="192"/>
      <c r="C115" s="193"/>
      <c r="D115" s="194"/>
      <c r="E115" s="194"/>
      <c r="F115" s="194"/>
      <c r="G115" s="194"/>
      <c r="H115" s="194"/>
      <c r="I115" s="194"/>
      <c r="J115" s="194"/>
      <c r="K115" s="194"/>
      <c r="L115" s="194"/>
      <c r="M115" s="194"/>
      <c r="N115" s="194"/>
      <c r="O115" s="194"/>
      <c r="P115" s="194"/>
      <c r="Q115" s="194"/>
      <c r="R115" s="194"/>
      <c r="S115" s="194"/>
      <c r="T115" s="194"/>
      <c r="U115" s="194"/>
      <c r="V115" s="194"/>
      <c r="W115" s="194"/>
      <c r="X115" s="194"/>
      <c r="Y115" s="194"/>
      <c r="Z115" s="140"/>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row>
    <row r="116" spans="2:53" s="3" customFormat="1" ht="20.149999999999999" customHeight="1" x14ac:dyDescent="0.3">
      <c r="B116" s="1729" t="s">
        <v>2206</v>
      </c>
      <c r="C116" s="6347" t="s">
        <v>736</v>
      </c>
      <c r="D116" s="6348"/>
      <c r="E116" s="6348"/>
      <c r="F116" s="6348"/>
      <c r="G116" s="6348"/>
      <c r="H116" s="6348"/>
      <c r="I116" s="6348"/>
      <c r="J116" s="6348"/>
      <c r="K116" s="6348"/>
      <c r="L116" s="6348"/>
      <c r="M116" s="6348"/>
      <c r="N116" s="6348"/>
      <c r="O116" s="6348"/>
      <c r="P116" s="6348"/>
      <c r="Q116" s="6348"/>
      <c r="R116" s="6348"/>
      <c r="S116" s="6348"/>
      <c r="T116" s="6348"/>
      <c r="U116" s="6348"/>
      <c r="V116" s="6348"/>
      <c r="W116" s="6348"/>
      <c r="X116" s="6348"/>
      <c r="Y116" s="6348"/>
      <c r="Z116" s="6349"/>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row>
    <row r="117" spans="2:53" s="3" customFormat="1" ht="20.149999999999999" customHeight="1" x14ac:dyDescent="0.3">
      <c r="B117" s="1730"/>
      <c r="C117" s="6350"/>
      <c r="D117" s="6351"/>
      <c r="E117" s="6351"/>
      <c r="F117" s="6351"/>
      <c r="G117" s="6351"/>
      <c r="H117" s="6351"/>
      <c r="I117" s="6351"/>
      <c r="J117" s="6351"/>
      <c r="K117" s="6351"/>
      <c r="L117" s="6351"/>
      <c r="M117" s="6351"/>
      <c r="N117" s="6351"/>
      <c r="O117" s="6351"/>
      <c r="P117" s="6351"/>
      <c r="Q117" s="6351"/>
      <c r="R117" s="6351"/>
      <c r="S117" s="6351"/>
      <c r="T117" s="6351"/>
      <c r="U117" s="6351"/>
      <c r="V117" s="6351"/>
      <c r="W117" s="6351"/>
      <c r="X117" s="6351"/>
      <c r="Y117" s="6351"/>
      <c r="Z117" s="6352"/>
      <c r="AA117" s="1"/>
      <c r="AB117" s="1"/>
      <c r="AC117" s="840"/>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row>
    <row r="118" spans="2:53" s="3" customFormat="1" ht="20.149999999999999" customHeight="1" x14ac:dyDescent="0.3">
      <c r="B118" s="1730"/>
      <c r="C118" s="407"/>
      <c r="D118" s="408"/>
      <c r="E118" s="409" t="s">
        <v>111</v>
      </c>
      <c r="F118" s="408"/>
      <c r="G118" s="408"/>
      <c r="H118" s="408"/>
      <c r="I118" s="408"/>
      <c r="J118" s="408"/>
      <c r="K118" s="408"/>
      <c r="L118" s="408"/>
      <c r="M118" s="408"/>
      <c r="N118" s="408"/>
      <c r="O118" s="408"/>
      <c r="P118" s="408"/>
      <c r="Q118" s="409" t="s">
        <v>111</v>
      </c>
      <c r="R118" s="408"/>
      <c r="S118" s="408"/>
      <c r="T118" s="408"/>
      <c r="U118" s="408"/>
      <c r="V118" s="408"/>
      <c r="W118" s="408"/>
      <c r="X118" s="408"/>
      <c r="Y118" s="408"/>
      <c r="Z118" s="410"/>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row>
    <row r="119" spans="2:53" s="3" customFormat="1" ht="20.149999999999999" customHeight="1" x14ac:dyDescent="0.3">
      <c r="B119" s="1730"/>
      <c r="C119" s="6429" t="s">
        <v>112</v>
      </c>
      <c r="D119" s="195" t="str">
        <f>LEFT(VLOOKUP(E119+2000,DataLabels,HLOOKUP($BA$1,Type,2,FALSE)),FIND("|",VLOOKUP(E119+2000,DataLabels,HLOOKUP($BA$1,Type,2,FALSE)))-1)</f>
        <v>2.26.6</v>
      </c>
      <c r="E119" s="411">
        <v>1</v>
      </c>
      <c r="F119" s="6431" t="str">
        <f>MID(VLOOKUP(E119+2000,DataLabels,HLOOKUP($BA$1,Type,2,FALSE)),FIND("|",VLOOKUP(E119+2000,DataLabels,HLOOKUP($BA$1,Type,2,FALSE)))+1,256)</f>
        <v>Installation of Capacitors or Other Devices</v>
      </c>
      <c r="G119" s="6432"/>
      <c r="H119" s="6432"/>
      <c r="I119" s="6432"/>
      <c r="J119" s="6432"/>
      <c r="K119" s="6432"/>
      <c r="L119" s="6432"/>
      <c r="M119" s="6432"/>
      <c r="N119" s="6433"/>
      <c r="O119" s="6429" t="s">
        <v>112</v>
      </c>
      <c r="P119" s="195" t="str">
        <f>LEFT(VLOOKUP(Q119+2000,DataLabels,HLOOKUP($BA$1,Type,2,FALSE)),FIND("|",VLOOKUP(Q119+2000,DataLabels,HLOOKUP($BA$1,Type,2,FALSE)))-1)</f>
        <v xml:space="preserve">2.24.9.5 </v>
      </c>
      <c r="Q119" s="411">
        <v>4</v>
      </c>
      <c r="R119" s="6431" t="str">
        <f>MID(VLOOKUP(Q119+2000,DataLabels,HLOOKUP($BA$1,Type,2,FALSE)),FIND("|",VLOOKUP(Q119+2000,DataLabels,HLOOKUP($BA$1,Type,2,FALSE)))+1,256)</f>
        <v>Two Means to Remove Power</v>
      </c>
      <c r="S119" s="6432"/>
      <c r="T119" s="6432"/>
      <c r="U119" s="6432"/>
      <c r="V119" s="6432"/>
      <c r="W119" s="6432"/>
      <c r="X119" s="6432"/>
      <c r="Y119" s="6432"/>
      <c r="Z119" s="6434"/>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row>
    <row r="120" spans="2:53" s="3" customFormat="1" ht="20.149999999999999" customHeight="1" x14ac:dyDescent="0.3">
      <c r="B120" s="1730"/>
      <c r="C120" s="6430"/>
      <c r="D120" s="195" t="str">
        <f>LEFT(VLOOKUP(E120+2000,DataLabels,HLOOKUP($BA$1,Type,2,FALSE)),FIND("|",VLOOKUP(E120+2000,DataLabels,HLOOKUP($BA$1,Type,2,FALSE)))-1)</f>
        <v>2.26.8.2</v>
      </c>
      <c r="E120" s="411">
        <v>2</v>
      </c>
      <c r="F120" s="6431" t="str">
        <f>MID(VLOOKUP(E120+2000,DataLabels,HLOOKUP($BA$1,Type,2,FALSE)),FIND("|",VLOOKUP(E120+2000,DataLabels,HLOOKUP($BA$1,Type,2,FALSE)))+1,256)</f>
        <v>Release and Application of M/C Brakes</v>
      </c>
      <c r="G120" s="6432"/>
      <c r="H120" s="6432"/>
      <c r="I120" s="6432"/>
      <c r="J120" s="6432"/>
      <c r="K120" s="6432"/>
      <c r="L120" s="6432"/>
      <c r="M120" s="6432"/>
      <c r="N120" s="6433"/>
      <c r="O120" s="6430"/>
      <c r="P120" s="195" t="str">
        <f>LEFT(VLOOKUP(Q120+2000,DataLabels,HLOOKUP($BA$1,Type,2,FALSE)),FIND("|",VLOOKUP(Q120+2000,DataLabels,HLOOKUP($BA$1,Type,2,FALSE)))-1)</f>
        <v/>
      </c>
      <c r="Q120" s="411">
        <v>5</v>
      </c>
      <c r="R120" s="6435" t="str">
        <f>MID(VLOOKUP(Q120+2000,DataLabels,HLOOKUP($BA$1,Type,2,FALSE)),FIND("|",VLOOKUP(Q120+2000,DataLabels,HLOOKUP($BA$1,Type,2,FALSE)))+1,256)</f>
        <v/>
      </c>
      <c r="S120" s="6436"/>
      <c r="T120" s="6436"/>
      <c r="U120" s="6436"/>
      <c r="V120" s="6436"/>
      <c r="W120" s="6436"/>
      <c r="X120" s="6436"/>
      <c r="Y120" s="6436"/>
      <c r="Z120" s="6437"/>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row>
    <row r="121" spans="2:53" s="3" customFormat="1" ht="20.149999999999999" customHeight="1" x14ac:dyDescent="0.3">
      <c r="B121" s="1730"/>
      <c r="C121" s="6430"/>
      <c r="D121" s="195" t="s">
        <v>1257</v>
      </c>
      <c r="E121" s="411">
        <v>3</v>
      </c>
      <c r="F121" s="6431" t="str">
        <f>MID(VLOOKUP(E121+2000,DataLabels,HLOOKUP($BA$1,Type,2,FALSE)),FIND("|",VLOOKUP(E121+2000,DataLabels,HLOOKUP($BA$1,Type,2,FALSE)))+1,256)</f>
        <v>Single Ground / Single Failure</v>
      </c>
      <c r="G121" s="6432"/>
      <c r="H121" s="6432"/>
      <c r="I121" s="6432"/>
      <c r="J121" s="6432"/>
      <c r="K121" s="6432"/>
      <c r="L121" s="6432"/>
      <c r="M121" s="6432"/>
      <c r="N121" s="6433"/>
      <c r="O121" s="6430"/>
      <c r="P121" s="195" t="str">
        <f>LEFT(VLOOKUP(Q121+2000,DataLabels,HLOOKUP($BA$1,Type,2,FALSE)),FIND("|",VLOOKUP(Q121+2000,DataLabels,HLOOKUP($BA$1,Type,2,FALSE)))-1)</f>
        <v/>
      </c>
      <c r="Q121" s="411">
        <v>6</v>
      </c>
      <c r="R121" s="6435" t="str">
        <f>MID(VLOOKUP(Q121+2000,DataLabels,HLOOKUP($BA$1,Type,2,FALSE)),FIND("|",VLOOKUP(Q121+2000,DataLabels,HLOOKUP($BA$1,Type,2,FALSE)))+1,256)</f>
        <v/>
      </c>
      <c r="S121" s="6436"/>
      <c r="T121" s="6436"/>
      <c r="U121" s="6436"/>
      <c r="V121" s="6436"/>
      <c r="W121" s="6436"/>
      <c r="X121" s="6436"/>
      <c r="Y121" s="6436"/>
      <c r="Z121" s="6437"/>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row>
    <row r="122" spans="2:53" s="3" customFormat="1" ht="20.149999999999999" customHeight="1" x14ac:dyDescent="0.25">
      <c r="B122" s="1730"/>
      <c r="C122" s="4863">
        <v>2100</v>
      </c>
      <c r="D122" s="6438" t="s">
        <v>113</v>
      </c>
      <c r="E122" s="6439"/>
      <c r="F122" s="6439"/>
      <c r="G122" s="6439"/>
      <c r="H122" s="6439" t="s">
        <v>114</v>
      </c>
      <c r="I122" s="6439"/>
      <c r="J122" s="6439"/>
      <c r="K122" s="6439"/>
      <c r="L122" s="6439"/>
      <c r="M122" s="6439"/>
      <c r="N122" s="6440"/>
      <c r="O122" s="4863">
        <v>2110</v>
      </c>
      <c r="P122" s="6441" t="s">
        <v>115</v>
      </c>
      <c r="Q122" s="6442"/>
      <c r="R122" s="6443"/>
      <c r="S122" s="1956"/>
      <c r="T122" s="1957"/>
      <c r="U122" s="1957"/>
      <c r="V122" s="1957"/>
      <c r="W122" s="1957"/>
      <c r="X122" s="1957"/>
      <c r="Y122" s="1957"/>
      <c r="Z122" s="16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row>
    <row r="123" spans="2:53" s="3" customFormat="1" ht="20.149999999999999" customHeight="1" thickBot="1" x14ac:dyDescent="0.3">
      <c r="B123" s="1731"/>
      <c r="C123" s="4864"/>
      <c r="D123" s="6447" t="s">
        <v>116</v>
      </c>
      <c r="E123" s="6448"/>
      <c r="F123" s="6448"/>
      <c r="G123" s="6448"/>
      <c r="H123" s="6448"/>
      <c r="I123" s="6448"/>
      <c r="J123" s="6448"/>
      <c r="K123" s="6448"/>
      <c r="L123" s="6448"/>
      <c r="M123" s="6448"/>
      <c r="N123" s="6449"/>
      <c r="O123" s="4864"/>
      <c r="P123" s="6444"/>
      <c r="Q123" s="6445"/>
      <c r="R123" s="6446"/>
      <c r="S123" s="1959"/>
      <c r="T123" s="1960"/>
      <c r="U123" s="1960"/>
      <c r="V123" s="1960"/>
      <c r="W123" s="1960"/>
      <c r="X123" s="1960"/>
      <c r="Y123" s="1960"/>
      <c r="Z123" s="168"/>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row>
    <row r="124" spans="2:53" s="3" customFormat="1" ht="20.149999999999999" customHeight="1" thickBot="1" x14ac:dyDescent="0.3">
      <c r="B124" s="1"/>
      <c r="C124" s="1"/>
      <c r="D124" s="1"/>
      <c r="E124" s="1"/>
      <c r="F124" s="1"/>
      <c r="G124" s="1"/>
      <c r="H124" s="1"/>
      <c r="I124" s="1"/>
      <c r="J124" s="1"/>
      <c r="K124" s="1"/>
      <c r="L124" s="1"/>
      <c r="M124" s="1"/>
      <c r="N124" s="1"/>
      <c r="O124" s="1"/>
      <c r="P124" s="1"/>
      <c r="Q124" s="1"/>
      <c r="R124" s="1"/>
      <c r="S124" s="1"/>
      <c r="T124" s="1"/>
      <c r="U124" s="1"/>
      <c r="V124" s="1"/>
      <c r="W124" s="1"/>
      <c r="X124" s="1"/>
      <c r="Y124" s="1"/>
      <c r="Z124" s="140"/>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row>
    <row r="125" spans="2:53" s="3" customFormat="1" ht="20.149999999999999" customHeight="1" x14ac:dyDescent="0.3">
      <c r="B125" s="1729" t="s">
        <v>117</v>
      </c>
      <c r="C125" s="6347" t="s">
        <v>1258</v>
      </c>
      <c r="D125" s="6348"/>
      <c r="E125" s="6348"/>
      <c r="F125" s="6348"/>
      <c r="G125" s="6348"/>
      <c r="H125" s="6348"/>
      <c r="I125" s="6348"/>
      <c r="J125" s="6348"/>
      <c r="K125" s="6348"/>
      <c r="L125" s="6348"/>
      <c r="M125" s="6348"/>
      <c r="N125" s="6348"/>
      <c r="O125" s="6348"/>
      <c r="P125" s="6348"/>
      <c r="Q125" s="6348"/>
      <c r="R125" s="6348"/>
      <c r="S125" s="6348"/>
      <c r="T125" s="6348"/>
      <c r="U125" s="6348"/>
      <c r="V125" s="6348"/>
      <c r="W125" s="6348"/>
      <c r="X125" s="6348"/>
      <c r="Y125" s="6348"/>
      <c r="Z125" s="6349"/>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row>
    <row r="126" spans="2:53" s="3" customFormat="1" ht="20.149999999999999" customHeight="1" x14ac:dyDescent="0.3">
      <c r="B126" s="1730"/>
      <c r="C126" s="1034"/>
      <c r="D126" s="1036"/>
      <c r="E126" s="891" t="s">
        <v>111</v>
      </c>
      <c r="F126" s="1036"/>
      <c r="G126" s="1036"/>
      <c r="H126" s="892"/>
      <c r="I126" s="1036"/>
      <c r="J126" s="1036"/>
      <c r="K126" s="1036"/>
      <c r="L126" s="1036"/>
      <c r="M126" s="1036"/>
      <c r="N126" s="1036"/>
      <c r="O126" s="1036"/>
      <c r="P126" s="1036"/>
      <c r="Q126" s="891" t="s">
        <v>111</v>
      </c>
      <c r="R126" s="1036"/>
      <c r="S126" s="1036"/>
      <c r="T126" s="1036"/>
      <c r="U126" s="1036"/>
      <c r="V126" s="1036"/>
      <c r="W126" s="1036"/>
      <c r="X126" s="1036"/>
      <c r="Y126" s="1036"/>
      <c r="Z126" s="1035"/>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row>
    <row r="127" spans="2:53" s="3" customFormat="1" ht="20.149999999999999" customHeight="1" x14ac:dyDescent="0.3">
      <c r="B127" s="1730"/>
      <c r="C127" s="6430" t="s">
        <v>118</v>
      </c>
      <c r="D127" s="842"/>
      <c r="E127" s="411">
        <v>1</v>
      </c>
      <c r="F127" s="6435" t="str">
        <f t="shared" ref="F127:F134" si="0">LEFT(VLOOKUP(E127+2200,DataLabels,HLOOKUP($BA$1,Type,2,FALSE)),FIND("|",VLOOKUP(E127+2200,DataLabels,HLOOKUP($BA$1,Type,2,FALSE)))-1)</f>
        <v>2.26.2.5</v>
      </c>
      <c r="G127" s="6453"/>
      <c r="H127" s="6450" t="str">
        <f t="shared" ref="H127:H134" si="1">MID(VLOOKUP(E127+2200,DataLabels,HLOOKUP($BA$1,Type,2,FALSE)),FIND("|",VLOOKUP(E127+2200,DataLabels,HLOOKUP($BA$1,Type,2,FALSE)))+1,256)</f>
        <v>Car Door Contacts</v>
      </c>
      <c r="I127" s="6451"/>
      <c r="J127" s="6451"/>
      <c r="K127" s="6451"/>
      <c r="L127" s="6451"/>
      <c r="M127" s="6451"/>
      <c r="N127" s="6454"/>
      <c r="O127" s="6455"/>
      <c r="P127" s="842"/>
      <c r="Q127" s="411">
        <v>10</v>
      </c>
      <c r="R127" s="6435" t="str">
        <f t="shared" ref="R127:R134" si="2">LEFT(VLOOKUP(Q127+2200,DataLabels,HLOOKUP($BA$1,Type,2,FALSE)),FIND("|",VLOOKUP(Q127+2200,DataLabels,HLOOKUP($BA$1,Type,2,FALSE)))-1)</f>
        <v>2.26.5</v>
      </c>
      <c r="S127" s="6453"/>
      <c r="T127" s="6450" t="str">
        <f t="shared" ref="T127:T134" si="3">MID(VLOOKUP(Q127+2200,DataLabels,HLOOKUP($BA$1,Type,2,FALSE)),FIND("|",VLOOKUP(Q127+2200,DataLabels,HLOOKUP($BA$1,Type,2,FALSE)))+1,256)</f>
        <v>Motor Phase Protection</v>
      </c>
      <c r="U127" s="6451"/>
      <c r="V127" s="6451"/>
      <c r="W127" s="6451"/>
      <c r="X127" s="6451"/>
      <c r="Y127" s="6451"/>
      <c r="Z127" s="6452"/>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row>
    <row r="128" spans="2:53" s="3" customFormat="1" ht="20.149999999999999" customHeight="1" x14ac:dyDescent="0.3">
      <c r="B128" s="1730"/>
      <c r="C128" s="6430"/>
      <c r="D128" s="842"/>
      <c r="E128" s="411">
        <v>3</v>
      </c>
      <c r="F128" s="6435" t="str">
        <f t="shared" si="0"/>
        <v>2.26.2.1</v>
      </c>
      <c r="G128" s="6453"/>
      <c r="H128" s="6450" t="str">
        <f t="shared" si="1"/>
        <v>Emergency Stop Switch</v>
      </c>
      <c r="I128" s="6451"/>
      <c r="J128" s="6451"/>
      <c r="K128" s="6451"/>
      <c r="L128" s="6451"/>
      <c r="M128" s="6451"/>
      <c r="N128" s="6454"/>
      <c r="O128" s="6430"/>
      <c r="P128" s="842"/>
      <c r="Q128" s="411">
        <v>11</v>
      </c>
      <c r="R128" s="6435" t="str">
        <f t="shared" si="2"/>
        <v>2.25.2</v>
      </c>
      <c r="S128" s="6453"/>
      <c r="T128" s="6450" t="str">
        <f t="shared" si="3"/>
        <v>Normal Terminal</v>
      </c>
      <c r="U128" s="6451"/>
      <c r="V128" s="6451"/>
      <c r="W128" s="6451"/>
      <c r="X128" s="6451"/>
      <c r="Y128" s="6451"/>
      <c r="Z128" s="6452"/>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row>
    <row r="129" spans="2:53" s="3" customFormat="1" ht="20.149999999999999" customHeight="1" x14ac:dyDescent="0.3">
      <c r="B129" s="1730"/>
      <c r="C129" s="6430"/>
      <c r="D129" s="842"/>
      <c r="E129" s="411">
        <v>4</v>
      </c>
      <c r="F129" s="6435" t="str">
        <f t="shared" si="0"/>
        <v>2.12/2.13</v>
      </c>
      <c r="G129" s="6453"/>
      <c r="H129" s="6450" t="str">
        <f t="shared" si="1"/>
        <v>H/W Door Interlock or Elec. Contact</v>
      </c>
      <c r="I129" s="6451"/>
      <c r="J129" s="6451"/>
      <c r="K129" s="6451"/>
      <c r="L129" s="6451"/>
      <c r="M129" s="6451"/>
      <c r="N129" s="6454"/>
      <c r="O129" s="6430"/>
      <c r="P129" s="842"/>
      <c r="Q129" s="411">
        <v>12</v>
      </c>
      <c r="R129" s="6435" t="str">
        <f t="shared" si="2"/>
        <v>2.20.2.10 ( c)</v>
      </c>
      <c r="S129" s="6453"/>
      <c r="T129" s="6450" t="str">
        <f t="shared" si="3"/>
        <v>Visible Hour Meter</v>
      </c>
      <c r="U129" s="6451"/>
      <c r="V129" s="6451"/>
      <c r="W129" s="6451"/>
      <c r="X129" s="6451"/>
      <c r="Y129" s="6451"/>
      <c r="Z129" s="6452"/>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row>
    <row r="130" spans="2:53" s="3" customFormat="1" ht="20.149999999999999" customHeight="1" x14ac:dyDescent="0.3">
      <c r="B130" s="1730"/>
      <c r="C130" s="6430"/>
      <c r="D130" s="842"/>
      <c r="E130" s="411">
        <v>5</v>
      </c>
      <c r="F130" s="6435" t="str">
        <f t="shared" si="0"/>
        <v>2.26.2.6</v>
      </c>
      <c r="G130" s="6453"/>
      <c r="H130" s="6450" t="str">
        <f t="shared" si="1"/>
        <v>Ladder-Guided Access Cover Switch</v>
      </c>
      <c r="I130" s="6451"/>
      <c r="J130" s="6451"/>
      <c r="K130" s="6451"/>
      <c r="L130" s="6451"/>
      <c r="M130" s="6451"/>
      <c r="N130" s="6454"/>
      <c r="O130" s="6430"/>
      <c r="P130" s="842"/>
      <c r="Q130" s="411">
        <v>13</v>
      </c>
      <c r="R130" s="6435" t="str">
        <f t="shared" si="2"/>
        <v>2.15.9</v>
      </c>
      <c r="S130" s="6453"/>
      <c r="T130" s="6450" t="str">
        <f t="shared" si="3"/>
        <v>Obstruction Detection Dev/Sw.</v>
      </c>
      <c r="U130" s="6451"/>
      <c r="V130" s="6451"/>
      <c r="W130" s="6451"/>
      <c r="X130" s="6451"/>
      <c r="Y130" s="6451"/>
      <c r="Z130" s="6452"/>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row>
    <row r="131" spans="2:53" s="3" customFormat="1" ht="20.149999999999999" customHeight="1" x14ac:dyDescent="0.3">
      <c r="B131" s="1730"/>
      <c r="C131" s="6430"/>
      <c r="D131" s="842"/>
      <c r="E131" s="411">
        <v>6</v>
      </c>
      <c r="F131" s="6435" t="str">
        <f t="shared" si="0"/>
        <v>2.26.2.2</v>
      </c>
      <c r="G131" s="6453"/>
      <c r="H131" s="6450" t="str">
        <f t="shared" si="1"/>
        <v>Car Top Stop</v>
      </c>
      <c r="I131" s="6451"/>
      <c r="J131" s="6451"/>
      <c r="K131" s="6451"/>
      <c r="L131" s="6451"/>
      <c r="M131" s="6451"/>
      <c r="N131" s="6454"/>
      <c r="O131" s="6430"/>
      <c r="P131" s="842"/>
      <c r="Q131" s="411">
        <v>14</v>
      </c>
      <c r="R131" s="6435" t="str">
        <f t="shared" si="2"/>
        <v>2.25.3</v>
      </c>
      <c r="S131" s="6453"/>
      <c r="T131" s="6450" t="str">
        <f t="shared" si="3"/>
        <v>Slack Rope Detection Switch</v>
      </c>
      <c r="U131" s="6451"/>
      <c r="V131" s="6451"/>
      <c r="W131" s="6451"/>
      <c r="X131" s="6451"/>
      <c r="Y131" s="6451"/>
      <c r="Z131" s="6452"/>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row>
    <row r="132" spans="2:53" s="3" customFormat="1" ht="20.149999999999999" customHeight="1" x14ac:dyDescent="0.3">
      <c r="B132" s="1730"/>
      <c r="C132" s="6430"/>
      <c r="D132" s="842"/>
      <c r="E132" s="411">
        <v>7</v>
      </c>
      <c r="F132" s="6435" t="str">
        <f t="shared" si="0"/>
        <v>2.26.2.3</v>
      </c>
      <c r="G132" s="6453"/>
      <c r="H132" s="6450" t="str">
        <f t="shared" si="1"/>
        <v>Car Safety Switch</v>
      </c>
      <c r="I132" s="6451"/>
      <c r="J132" s="6451"/>
      <c r="K132" s="6451"/>
      <c r="L132" s="6451"/>
      <c r="M132" s="6451"/>
      <c r="N132" s="6454"/>
      <c r="O132" s="6430"/>
      <c r="P132" s="842"/>
      <c r="Q132" s="411">
        <v>15</v>
      </c>
      <c r="R132" s="6435" t="str">
        <f t="shared" si="2"/>
        <v>2.15.10</v>
      </c>
      <c r="S132" s="6453"/>
      <c r="T132" s="6450" t="str">
        <f t="shared" si="3"/>
        <v>Car in Use Warning Device</v>
      </c>
      <c r="U132" s="6451"/>
      <c r="V132" s="6451"/>
      <c r="W132" s="6451"/>
      <c r="X132" s="6451"/>
      <c r="Y132" s="6451"/>
      <c r="Z132" s="6452"/>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row>
    <row r="133" spans="2:53" s="3" customFormat="1" ht="20.149999999999999" customHeight="1" x14ac:dyDescent="0.3">
      <c r="B133" s="1730"/>
      <c r="C133" s="6430"/>
      <c r="D133" s="842"/>
      <c r="E133" s="411">
        <v>8</v>
      </c>
      <c r="F133" s="6435" t="str">
        <f t="shared" si="0"/>
        <v>2.16.4</v>
      </c>
      <c r="G133" s="6453"/>
      <c r="H133" s="6450" t="str">
        <f t="shared" si="1"/>
        <v>Overload Detection</v>
      </c>
      <c r="I133" s="6451"/>
      <c r="J133" s="6451"/>
      <c r="K133" s="6451"/>
      <c r="L133" s="6451"/>
      <c r="M133" s="6451"/>
      <c r="N133" s="6454"/>
      <c r="O133" s="6430"/>
      <c r="P133" s="842"/>
      <c r="Q133" s="411">
        <v>16</v>
      </c>
      <c r="R133" s="6435" t="str">
        <f t="shared" si="2"/>
        <v>2.14.9</v>
      </c>
      <c r="S133" s="6453"/>
      <c r="T133" s="6450" t="str">
        <f t="shared" si="3"/>
        <v>Emergency Exit Switch</v>
      </c>
      <c r="U133" s="6451"/>
      <c r="V133" s="6451"/>
      <c r="W133" s="6451"/>
      <c r="X133" s="6451"/>
      <c r="Y133" s="6451"/>
      <c r="Z133" s="6452"/>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row>
    <row r="134" spans="2:53" s="3" customFormat="1" ht="20.149999999999999" customHeight="1" thickBot="1" x14ac:dyDescent="0.35">
      <c r="B134" s="1731"/>
      <c r="C134" s="6456"/>
      <c r="D134" s="842"/>
      <c r="E134" s="412">
        <v>9</v>
      </c>
      <c r="F134" s="6457" t="str">
        <f t="shared" si="0"/>
        <v>2.26.2.4</v>
      </c>
      <c r="G134" s="6458"/>
      <c r="H134" s="6465" t="str">
        <f t="shared" si="1"/>
        <v>Final terminal Limit</v>
      </c>
      <c r="I134" s="6466"/>
      <c r="J134" s="6466"/>
      <c r="K134" s="6466"/>
      <c r="L134" s="6466"/>
      <c r="M134" s="6466"/>
      <c r="N134" s="6468"/>
      <c r="O134" s="6456"/>
      <c r="P134" s="842"/>
      <c r="Q134" s="412">
        <v>17</v>
      </c>
      <c r="R134" s="6457" t="str">
        <f t="shared" si="2"/>
        <v>2.24.10</v>
      </c>
      <c r="S134" s="6458"/>
      <c r="T134" s="6465" t="str">
        <f t="shared" si="3"/>
        <v>Manual Release M/C Brake</v>
      </c>
      <c r="U134" s="6466"/>
      <c r="V134" s="6466"/>
      <c r="W134" s="6466"/>
      <c r="X134" s="6466"/>
      <c r="Y134" s="6466"/>
      <c r="Z134" s="6467"/>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row>
    <row r="135" spans="2:53" s="3" customFormat="1" ht="20.149999999999999" customHeight="1" thickBot="1" x14ac:dyDescent="0.3">
      <c r="B135" s="192"/>
      <c r="C135" s="399"/>
      <c r="D135" s="400"/>
      <c r="E135" s="401"/>
      <c r="F135" s="402"/>
      <c r="G135" s="402"/>
      <c r="H135" s="403"/>
      <c r="I135" s="403"/>
      <c r="J135" s="403"/>
      <c r="K135" s="403"/>
      <c r="L135" s="403"/>
      <c r="M135" s="403"/>
      <c r="N135" s="403"/>
      <c r="O135" s="399"/>
      <c r="P135" s="400"/>
      <c r="Q135" s="401"/>
      <c r="R135" s="402"/>
      <c r="S135" s="402"/>
      <c r="T135" s="404"/>
      <c r="U135" s="404"/>
      <c r="V135" s="404"/>
      <c r="W135" s="404"/>
      <c r="X135" s="404"/>
      <c r="Y135" s="404"/>
      <c r="Z135" s="140"/>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row>
    <row r="136" spans="2:53" s="3" customFormat="1" ht="26.25" customHeight="1" x14ac:dyDescent="0.3">
      <c r="B136" s="1729" t="s">
        <v>124</v>
      </c>
      <c r="C136" s="6462" t="s">
        <v>125</v>
      </c>
      <c r="D136" s="6463"/>
      <c r="E136" s="6463"/>
      <c r="F136" s="6463"/>
      <c r="G136" s="6463"/>
      <c r="H136" s="6463"/>
      <c r="I136" s="6463"/>
      <c r="J136" s="6463"/>
      <c r="K136" s="6463"/>
      <c r="L136" s="6463"/>
      <c r="M136" s="6463"/>
      <c r="N136" s="6463"/>
      <c r="O136" s="6463"/>
      <c r="P136" s="6463"/>
      <c r="Q136" s="6463"/>
      <c r="R136" s="6463"/>
      <c r="S136" s="6463"/>
      <c r="T136" s="6463"/>
      <c r="U136" s="6463"/>
      <c r="V136" s="6463"/>
      <c r="W136" s="6463"/>
      <c r="X136" s="6463"/>
      <c r="Y136" s="6463"/>
      <c r="Z136" s="6464"/>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row>
    <row r="137" spans="2:53" s="3" customFormat="1" ht="20.149999999999999" customHeight="1" x14ac:dyDescent="0.25">
      <c r="B137" s="1730"/>
      <c r="C137" s="4863">
        <v>3000</v>
      </c>
      <c r="D137" s="6459" t="str">
        <f>VLOOKUP(C137,DataLabels,HLOOKUP($BA$1,Type,2,FALSE))</f>
        <v>Applicable Safety Code</v>
      </c>
      <c r="E137" s="6460"/>
      <c r="F137" s="6461"/>
      <c r="G137" s="1892"/>
      <c r="H137" s="1893"/>
      <c r="I137" s="1893"/>
      <c r="J137" s="1893"/>
      <c r="K137" s="1893"/>
      <c r="L137" s="1893"/>
      <c r="M137" s="1893"/>
      <c r="N137" s="54"/>
      <c r="O137" s="2073">
        <v>3010</v>
      </c>
      <c r="P137" s="6492" t="str">
        <f>VLOOKUP(O137,DataLabels,HLOOKUP($BA$1,Type,2,FALSE))</f>
        <v>Safety Code Edition</v>
      </c>
      <c r="Q137" s="6317"/>
      <c r="R137" s="6380"/>
      <c r="S137" s="1892"/>
      <c r="T137" s="1893"/>
      <c r="U137" s="1893"/>
      <c r="V137" s="1893"/>
      <c r="W137" s="1893"/>
      <c r="X137" s="1893"/>
      <c r="Y137" s="1893"/>
      <c r="Z137" s="162"/>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row>
    <row r="138" spans="2:53" s="3" customFormat="1" ht="20.149999999999999" customHeight="1" x14ac:dyDescent="0.25">
      <c r="B138" s="1730"/>
      <c r="C138" s="4971"/>
      <c r="D138" s="6459"/>
      <c r="E138" s="6460"/>
      <c r="F138" s="6461"/>
      <c r="G138" s="2286"/>
      <c r="H138" s="2287"/>
      <c r="I138" s="2287"/>
      <c r="J138" s="2287"/>
      <c r="K138" s="2287"/>
      <c r="L138" s="2287"/>
      <c r="M138" s="2287"/>
      <c r="N138" s="55"/>
      <c r="O138" s="2074"/>
      <c r="P138" s="6493"/>
      <c r="Q138" s="6319"/>
      <c r="R138" s="6390"/>
      <c r="S138" s="2286"/>
      <c r="T138" s="2287"/>
      <c r="U138" s="2287"/>
      <c r="V138" s="2287"/>
      <c r="W138" s="2287"/>
      <c r="X138" s="2287"/>
      <c r="Y138" s="2287"/>
      <c r="Z138" s="163"/>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row>
    <row r="139" spans="2:53" s="3" customFormat="1" ht="20.149999999999999" customHeight="1" x14ac:dyDescent="0.25">
      <c r="B139" s="1730"/>
      <c r="C139" s="4863">
        <v>3020</v>
      </c>
      <c r="D139" s="6459" t="str">
        <f>VLOOKUP(C139,DataLabels,HLOOKUP($BA$1,Type,2,FALSE))</f>
        <v>Ontario Building Code</v>
      </c>
      <c r="E139" s="6460"/>
      <c r="F139" s="6461"/>
      <c r="G139" s="4298"/>
      <c r="H139" s="4299"/>
      <c r="I139" s="4299"/>
      <c r="J139" s="4299"/>
      <c r="K139" s="4299"/>
      <c r="L139" s="4299"/>
      <c r="M139" s="4299"/>
      <c r="N139" s="54"/>
      <c r="O139" s="206"/>
      <c r="P139" s="210"/>
      <c r="Q139" s="210"/>
      <c r="R139" s="210"/>
      <c r="S139" s="211"/>
      <c r="T139" s="211"/>
      <c r="U139" s="211"/>
      <c r="V139" s="211"/>
      <c r="W139" s="211"/>
      <c r="X139" s="211"/>
      <c r="Y139" s="211"/>
      <c r="Z139" s="162"/>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row>
    <row r="140" spans="2:53" s="3" customFormat="1" ht="20.149999999999999" customHeight="1" x14ac:dyDescent="0.25">
      <c r="B140" s="1730"/>
      <c r="C140" s="4971"/>
      <c r="D140" s="6459"/>
      <c r="E140" s="6460"/>
      <c r="F140" s="6461"/>
      <c r="G140" s="4300"/>
      <c r="H140" s="4301"/>
      <c r="I140" s="4301"/>
      <c r="J140" s="4301"/>
      <c r="K140" s="4301"/>
      <c r="L140" s="4301"/>
      <c r="M140" s="4301"/>
      <c r="N140" s="55"/>
      <c r="O140" s="209"/>
      <c r="P140" s="210"/>
      <c r="Q140" s="210"/>
      <c r="R140" s="210"/>
      <c r="S140" s="211"/>
      <c r="T140" s="211"/>
      <c r="U140" s="211"/>
      <c r="V140" s="211"/>
      <c r="W140" s="211"/>
      <c r="X140" s="211"/>
      <c r="Y140" s="211"/>
      <c r="Z140" s="16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row>
    <row r="141" spans="2:53" s="3" customFormat="1" ht="25.5" customHeight="1" x14ac:dyDescent="0.25">
      <c r="B141" s="1730"/>
      <c r="C141" s="4863">
        <v>3030</v>
      </c>
      <c r="D141" s="6459" t="str">
        <f>VLOOKUP(C141,DataLabels,HLOOKUP($BA$1,Type,2,FALSE))</f>
        <v>Ontario Electrical Safety Code</v>
      </c>
      <c r="E141" s="6460"/>
      <c r="F141" s="6461"/>
      <c r="G141" s="2107"/>
      <c r="H141" s="1957"/>
      <c r="I141" s="1957"/>
      <c r="J141" s="1957"/>
      <c r="K141" s="1957"/>
      <c r="L141" s="1957"/>
      <c r="M141" s="1957"/>
      <c r="N141" s="54"/>
      <c r="O141" s="209"/>
      <c r="P141" s="210"/>
      <c r="Q141" s="210"/>
      <c r="R141" s="210"/>
      <c r="S141" s="211"/>
      <c r="T141" s="211"/>
      <c r="U141" s="211"/>
      <c r="V141" s="211"/>
      <c r="W141" s="211"/>
      <c r="X141" s="211"/>
      <c r="Y141" s="211"/>
      <c r="Z141" s="16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row>
    <row r="142" spans="2:53" s="3" customFormat="1" ht="25.5" customHeight="1" x14ac:dyDescent="0.25">
      <c r="B142" s="1730"/>
      <c r="C142" s="4971"/>
      <c r="D142" s="6459"/>
      <c r="E142" s="6460"/>
      <c r="F142" s="6461"/>
      <c r="G142" s="2072"/>
      <c r="H142" s="2035"/>
      <c r="I142" s="2035"/>
      <c r="J142" s="2035"/>
      <c r="K142" s="2035"/>
      <c r="L142" s="2035"/>
      <c r="M142" s="2035"/>
      <c r="N142" s="55"/>
      <c r="O142" s="209"/>
      <c r="P142" s="210"/>
      <c r="Q142" s="210"/>
      <c r="R142" s="210"/>
      <c r="S142" s="211"/>
      <c r="T142" s="211"/>
      <c r="U142" s="211"/>
      <c r="V142" s="211"/>
      <c r="W142" s="211"/>
      <c r="X142" s="211"/>
      <c r="Y142" s="211"/>
      <c r="Z142" s="16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row>
    <row r="143" spans="2:53" s="3" customFormat="1" ht="25.5" customHeight="1" x14ac:dyDescent="0.25">
      <c r="B143" s="1730"/>
      <c r="C143" s="4863">
        <v>3040</v>
      </c>
      <c r="D143" s="6459" t="str">
        <f>VLOOKUP(C143,DataLabels,HLOOKUP($BA$1,Type,2,FALSE))</f>
        <v>Other</v>
      </c>
      <c r="E143" s="6460"/>
      <c r="F143" s="6461"/>
      <c r="G143" s="2107"/>
      <c r="H143" s="1957"/>
      <c r="I143" s="1957"/>
      <c r="J143" s="1957"/>
      <c r="K143" s="1957"/>
      <c r="L143" s="1957"/>
      <c r="M143" s="1957"/>
      <c r="N143" s="54"/>
      <c r="O143" s="209"/>
      <c r="P143" s="210"/>
      <c r="Q143" s="210"/>
      <c r="R143" s="210"/>
      <c r="S143" s="211"/>
      <c r="T143" s="211"/>
      <c r="U143" s="211"/>
      <c r="V143" s="211"/>
      <c r="W143" s="211"/>
      <c r="X143" s="211"/>
      <c r="Y143" s="211"/>
      <c r="Z143" s="16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row>
    <row r="144" spans="2:53" s="3" customFormat="1" ht="25.5" customHeight="1" x14ac:dyDescent="0.25">
      <c r="B144" s="1730"/>
      <c r="C144" s="4971"/>
      <c r="D144" s="6459"/>
      <c r="E144" s="6460"/>
      <c r="F144" s="6461"/>
      <c r="G144" s="2072"/>
      <c r="H144" s="2035"/>
      <c r="I144" s="2035"/>
      <c r="J144" s="2035"/>
      <c r="K144" s="2035"/>
      <c r="L144" s="2035"/>
      <c r="M144" s="2035"/>
      <c r="N144" s="55"/>
      <c r="O144" s="209"/>
      <c r="P144" s="210"/>
      <c r="Q144" s="210"/>
      <c r="R144" s="210"/>
      <c r="S144" s="211"/>
      <c r="T144" s="211"/>
      <c r="U144" s="211"/>
      <c r="V144" s="211"/>
      <c r="W144" s="211"/>
      <c r="X144" s="211"/>
      <c r="Y144" s="211"/>
      <c r="Z144" s="16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row>
    <row r="145" spans="2:53" s="3" customFormat="1" ht="25.5" customHeight="1" x14ac:dyDescent="0.25">
      <c r="B145" s="1730"/>
      <c r="C145" s="2073">
        <v>3050</v>
      </c>
      <c r="D145" s="6459" t="str">
        <f>VLOOKUP(C145,DataLabels,HLOOKUP($BA$1,Type,2,FALSE))</f>
        <v xml:space="preserve">Applicable Safety Code for Controller </v>
      </c>
      <c r="E145" s="6460"/>
      <c r="F145" s="6461"/>
      <c r="G145" s="6490">
        <f>IF(UPPER(LEFT(Application!H5,5))="MAJOR",IF(LEFT(UPPER(G80),1)="Y",S137,"N/C"),S137)</f>
        <v>0</v>
      </c>
      <c r="H145" s="6491"/>
      <c r="I145" s="6491"/>
      <c r="J145" s="6491"/>
      <c r="K145" s="6491"/>
      <c r="L145" s="6491"/>
      <c r="M145" s="6491"/>
      <c r="N145" s="395"/>
      <c r="O145" s="209"/>
      <c r="P145" s="210"/>
      <c r="Q145" s="210"/>
      <c r="R145" s="210"/>
      <c r="S145" s="211"/>
      <c r="T145" s="211"/>
      <c r="U145" s="211"/>
      <c r="V145" s="211"/>
      <c r="W145" s="211"/>
      <c r="X145" s="211"/>
      <c r="Y145" s="211"/>
      <c r="Z145" s="16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row>
    <row r="146" spans="2:53" s="3" customFormat="1" ht="25.5" customHeight="1" x14ac:dyDescent="0.25">
      <c r="B146" s="1730"/>
      <c r="C146" s="2074"/>
      <c r="D146" s="6459"/>
      <c r="E146" s="6460"/>
      <c r="F146" s="6461"/>
      <c r="G146" s="2453"/>
      <c r="H146" s="2454"/>
      <c r="I146" s="2454"/>
      <c r="J146" s="2454"/>
      <c r="K146" s="2454"/>
      <c r="L146" s="2454"/>
      <c r="M146" s="2454"/>
      <c r="N146" s="396"/>
      <c r="O146" s="209"/>
      <c r="P146" s="210"/>
      <c r="Q146" s="210"/>
      <c r="R146" s="210"/>
      <c r="S146" s="211"/>
      <c r="T146" s="211"/>
      <c r="U146" s="211"/>
      <c r="V146" s="211"/>
      <c r="W146" s="211"/>
      <c r="X146" s="211"/>
      <c r="Y146" s="211"/>
      <c r="Z146" s="16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row>
    <row r="147" spans="2:53" s="3" customFormat="1" ht="25.5" customHeight="1" x14ac:dyDescent="0.25">
      <c r="B147" s="1730"/>
      <c r="C147" s="4863">
        <v>3070</v>
      </c>
      <c r="D147" s="6459" t="str">
        <f>VLOOKUP(C147,DataLabels,HLOOKUP($BA$1,Type,2,FALSE))</f>
        <v>Welded Steel Construction
(Metal Arc Welding)</v>
      </c>
      <c r="E147" s="6460"/>
      <c r="F147" s="6461"/>
      <c r="G147" s="2107"/>
      <c r="H147" s="1957"/>
      <c r="I147" s="1957"/>
      <c r="J147" s="1957"/>
      <c r="K147" s="1957"/>
      <c r="L147" s="1957"/>
      <c r="M147" s="1957"/>
      <c r="N147" s="54"/>
      <c r="O147" s="209"/>
      <c r="P147" s="210"/>
      <c r="Q147" s="210"/>
      <c r="R147" s="210"/>
      <c r="S147" s="211"/>
      <c r="T147" s="211"/>
      <c r="U147" s="211"/>
      <c r="V147" s="211"/>
      <c r="W147" s="211"/>
      <c r="X147" s="211"/>
      <c r="Y147" s="211"/>
      <c r="Z147" s="16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row>
    <row r="148" spans="2:53" s="3" customFormat="1" ht="25.5" customHeight="1" x14ac:dyDescent="0.25">
      <c r="B148" s="1730"/>
      <c r="C148" s="4971"/>
      <c r="D148" s="6459"/>
      <c r="E148" s="6460"/>
      <c r="F148" s="6461"/>
      <c r="G148" s="2072"/>
      <c r="H148" s="2035"/>
      <c r="I148" s="2035"/>
      <c r="J148" s="2035"/>
      <c r="K148" s="2035"/>
      <c r="L148" s="2035"/>
      <c r="M148" s="2035"/>
      <c r="N148" s="55"/>
      <c r="O148" s="212"/>
      <c r="P148" s="166"/>
      <c r="Q148" s="166"/>
      <c r="R148" s="166"/>
      <c r="S148" s="213"/>
      <c r="T148" s="213"/>
      <c r="U148" s="213"/>
      <c r="V148" s="213"/>
      <c r="W148" s="213"/>
      <c r="X148" s="213"/>
      <c r="Y148" s="213"/>
      <c r="Z148" s="163"/>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row>
    <row r="149" spans="2:53" s="3" customFormat="1" ht="20.149999999999999" customHeight="1" x14ac:dyDescent="0.25">
      <c r="B149" s="1730"/>
      <c r="C149" s="4863">
        <v>3080</v>
      </c>
      <c r="D149" s="6459" t="str">
        <f>VLOOKUP(C149,DataLabels,HLOOKUP($BA$1,Type,2,FALSE))</f>
        <v>FACTORY WELDS
Cert. of Companies for Fusion Welding of Steel</v>
      </c>
      <c r="E149" s="6460"/>
      <c r="F149" s="6461"/>
      <c r="G149" s="2107"/>
      <c r="H149" s="1957"/>
      <c r="I149" s="1957"/>
      <c r="J149" s="1957"/>
      <c r="K149" s="1957"/>
      <c r="L149" s="1957"/>
      <c r="M149" s="1957"/>
      <c r="N149" s="54"/>
      <c r="O149" s="4863">
        <v>3090</v>
      </c>
      <c r="P149" s="6459" t="str">
        <f>VLOOKUP(O149,DataLabels,HLOOKUP($BA$1,Type,2,FALSE))</f>
        <v>FACTORY WELDS
Name of Certified Company</v>
      </c>
      <c r="Q149" s="6460"/>
      <c r="R149" s="6461"/>
      <c r="S149" s="2107"/>
      <c r="T149" s="1957"/>
      <c r="U149" s="1957"/>
      <c r="V149" s="1957"/>
      <c r="W149" s="1957"/>
      <c r="X149" s="1957"/>
      <c r="Y149" s="1957"/>
      <c r="Z149" s="162"/>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row>
    <row r="150" spans="2:53" s="3" customFormat="1" ht="20.149999999999999" customHeight="1" x14ac:dyDescent="0.25">
      <c r="B150" s="1730"/>
      <c r="C150" s="4971"/>
      <c r="D150" s="6459"/>
      <c r="E150" s="6460"/>
      <c r="F150" s="6461"/>
      <c r="G150" s="2072"/>
      <c r="H150" s="2035"/>
      <c r="I150" s="2035"/>
      <c r="J150" s="2035"/>
      <c r="K150" s="2035"/>
      <c r="L150" s="2035"/>
      <c r="M150" s="2035"/>
      <c r="N150" s="55"/>
      <c r="O150" s="4971"/>
      <c r="P150" s="6459"/>
      <c r="Q150" s="6460"/>
      <c r="R150" s="6461"/>
      <c r="S150" s="2072"/>
      <c r="T150" s="2035"/>
      <c r="U150" s="2035"/>
      <c r="V150" s="2035"/>
      <c r="W150" s="2035"/>
      <c r="X150" s="2035"/>
      <c r="Y150" s="2035"/>
      <c r="Z150" s="163"/>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row>
    <row r="151" spans="2:53" s="3" customFormat="1" ht="20.149999999999999" customHeight="1" x14ac:dyDescent="0.25">
      <c r="B151" s="1730"/>
      <c r="C151" s="4863">
        <v>3100</v>
      </c>
      <c r="D151" s="6459" t="str">
        <f>VLOOKUP(C151,DataLabels,HLOOKUP($BA$1,Type,2,FALSE))</f>
        <v>FIELD WELDS
Cert. of Companies for Fusion Welding of Steel</v>
      </c>
      <c r="E151" s="6460"/>
      <c r="F151" s="6461"/>
      <c r="G151" s="2107"/>
      <c r="H151" s="1957"/>
      <c r="I151" s="1957"/>
      <c r="J151" s="1957"/>
      <c r="K151" s="1957"/>
      <c r="L151" s="1957"/>
      <c r="M151" s="1957"/>
      <c r="N151" s="54"/>
      <c r="O151" s="4863">
        <v>3110</v>
      </c>
      <c r="P151" s="6459" t="str">
        <f>VLOOKUP(O151,DataLabels,HLOOKUP($BA$1,Type,2,FALSE))</f>
        <v>FIELD WELDS
Name of Certified Company</v>
      </c>
      <c r="Q151" s="6460"/>
      <c r="R151" s="6461"/>
      <c r="S151" s="2107"/>
      <c r="T151" s="1957"/>
      <c r="U151" s="1957"/>
      <c r="V151" s="1957"/>
      <c r="W151" s="1957"/>
      <c r="X151" s="1957"/>
      <c r="Y151" s="1957"/>
      <c r="Z151" s="162"/>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row>
    <row r="152" spans="2:53" s="3" customFormat="1" ht="20.149999999999999" customHeight="1" thickBot="1" x14ac:dyDescent="0.3">
      <c r="B152" s="1731"/>
      <c r="C152" s="4864"/>
      <c r="D152" s="6469"/>
      <c r="E152" s="6470"/>
      <c r="F152" s="6471"/>
      <c r="G152" s="2188"/>
      <c r="H152" s="1960"/>
      <c r="I152" s="1960"/>
      <c r="J152" s="1960"/>
      <c r="K152" s="1960"/>
      <c r="L152" s="1960"/>
      <c r="M152" s="1960"/>
      <c r="N152" s="167"/>
      <c r="O152" s="4864"/>
      <c r="P152" s="6469"/>
      <c r="Q152" s="6470"/>
      <c r="R152" s="6471"/>
      <c r="S152" s="2188"/>
      <c r="T152" s="1960"/>
      <c r="U152" s="1960"/>
      <c r="V152" s="1960"/>
      <c r="W152" s="1960"/>
      <c r="X152" s="1960"/>
      <c r="Y152" s="1960"/>
      <c r="Z152" s="168"/>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row>
    <row r="153" spans="2:53" s="3" customFormat="1" ht="20.149999999999999" customHeight="1" thickBot="1" x14ac:dyDescent="0.3">
      <c r="B153" s="49"/>
      <c r="C153" s="18"/>
      <c r="D153" s="19"/>
      <c r="E153" s="19"/>
      <c r="F153" s="136"/>
      <c r="G153" s="137"/>
      <c r="H153" s="137"/>
      <c r="I153" s="138"/>
      <c r="J153" s="136"/>
      <c r="K153" s="139"/>
      <c r="L153" s="139"/>
      <c r="M153" s="139"/>
      <c r="N153" s="140"/>
      <c r="O153" s="136"/>
      <c r="P153" s="141"/>
      <c r="Q153" s="140"/>
      <c r="R153" s="136"/>
      <c r="S153" s="139"/>
      <c r="T153" s="139"/>
      <c r="U153" s="140"/>
      <c r="V153" s="136"/>
      <c r="W153" s="139"/>
      <c r="X153" s="139"/>
      <c r="Y153" s="139"/>
      <c r="Z153" s="140"/>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row>
    <row r="154" spans="2:53" s="3" customFormat="1" ht="20.149999999999999" customHeight="1" x14ac:dyDescent="0.3">
      <c r="B154" s="1729" t="s">
        <v>128</v>
      </c>
      <c r="C154" s="4970">
        <v>3120</v>
      </c>
      <c r="D154" s="6472" t="str">
        <f>VLOOKUP(C154,DataLabels,HLOOKUP($BA$1,Type,2,FALSE))</f>
        <v>Director's Order Applicable to this Submission</v>
      </c>
      <c r="E154" s="6473"/>
      <c r="F154" s="6474"/>
      <c r="G154" s="2208"/>
      <c r="H154" s="1774"/>
      <c r="I154" s="1774"/>
      <c r="J154" s="1774"/>
      <c r="K154" s="1774"/>
      <c r="L154" s="1774"/>
      <c r="M154" s="1774"/>
      <c r="N154" s="1774"/>
      <c r="O154" s="1774"/>
      <c r="P154" s="1774"/>
      <c r="Q154" s="1774"/>
      <c r="R154" s="1774"/>
      <c r="S154" s="1774"/>
      <c r="T154" s="1774"/>
      <c r="U154" s="1774"/>
      <c r="V154" s="1774"/>
      <c r="W154" s="1774"/>
      <c r="X154" s="1774"/>
      <c r="Y154" s="1774"/>
      <c r="Z154" s="2209"/>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row>
    <row r="155" spans="2:53" s="3" customFormat="1" ht="20.149999999999999" customHeight="1" x14ac:dyDescent="0.3">
      <c r="B155" s="1730"/>
      <c r="C155" s="4971"/>
      <c r="D155" s="6459"/>
      <c r="E155" s="6460"/>
      <c r="F155" s="6461"/>
      <c r="G155" s="2210"/>
      <c r="H155" s="1777"/>
      <c r="I155" s="1777"/>
      <c r="J155" s="1777"/>
      <c r="K155" s="1777"/>
      <c r="L155" s="1777"/>
      <c r="M155" s="1777"/>
      <c r="N155" s="1777"/>
      <c r="O155" s="1777"/>
      <c r="P155" s="1777"/>
      <c r="Q155" s="1777"/>
      <c r="R155" s="1777"/>
      <c r="S155" s="1777"/>
      <c r="T155" s="1777"/>
      <c r="U155" s="1777"/>
      <c r="V155" s="1777"/>
      <c r="W155" s="1777"/>
      <c r="X155" s="1777"/>
      <c r="Y155" s="1777"/>
      <c r="Z155" s="221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row>
    <row r="156" spans="2:53" s="3" customFormat="1" ht="20.149999999999999" customHeight="1" x14ac:dyDescent="0.3">
      <c r="B156" s="1730"/>
      <c r="C156" s="4863">
        <v>3130</v>
      </c>
      <c r="D156" s="6459" t="str">
        <f>VLOOKUP(C156,DataLabels,HLOOKUP($BA$1,Type,2,FALSE))</f>
        <v>Manufacturer's Bulletins Applicable to this Submission</v>
      </c>
      <c r="E156" s="6460"/>
      <c r="F156" s="6461"/>
      <c r="G156" s="2928"/>
      <c r="H156" s="2929"/>
      <c r="I156" s="2929"/>
      <c r="J156" s="2929"/>
      <c r="K156" s="2929"/>
      <c r="L156" s="2929"/>
      <c r="M156" s="2929"/>
      <c r="N156" s="2929"/>
      <c r="O156" s="2929"/>
      <c r="P156" s="2929"/>
      <c r="Q156" s="2929"/>
      <c r="R156" s="2929"/>
      <c r="S156" s="2929"/>
      <c r="T156" s="2929"/>
      <c r="U156" s="2929"/>
      <c r="V156" s="2929"/>
      <c r="W156" s="2929"/>
      <c r="X156" s="2929"/>
      <c r="Y156" s="2929"/>
      <c r="Z156" s="2930"/>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row>
    <row r="157" spans="2:53" s="3" customFormat="1" ht="20.149999999999999" customHeight="1" thickBot="1" x14ac:dyDescent="0.35">
      <c r="B157" s="1731"/>
      <c r="C157" s="4864"/>
      <c r="D157" s="6469"/>
      <c r="E157" s="6470"/>
      <c r="F157" s="6471"/>
      <c r="G157" s="2931"/>
      <c r="H157" s="2932"/>
      <c r="I157" s="2932"/>
      <c r="J157" s="2932"/>
      <c r="K157" s="2932"/>
      <c r="L157" s="2932"/>
      <c r="M157" s="2932"/>
      <c r="N157" s="2932"/>
      <c r="O157" s="2932"/>
      <c r="P157" s="2932"/>
      <c r="Q157" s="2932"/>
      <c r="R157" s="2932"/>
      <c r="S157" s="2932"/>
      <c r="T157" s="2932"/>
      <c r="U157" s="2932"/>
      <c r="V157" s="2932"/>
      <c r="W157" s="2932"/>
      <c r="X157" s="2932"/>
      <c r="Y157" s="2932"/>
      <c r="Z157" s="2933"/>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row>
    <row r="158" spans="2:53" s="3" customFormat="1" ht="20.149999999999999" customHeight="1" thickBot="1" x14ac:dyDescent="0.3">
      <c r="B158" s="49"/>
      <c r="C158" s="18"/>
      <c r="D158" s="214"/>
      <c r="E158" s="214"/>
      <c r="F158" s="214"/>
      <c r="G158" s="215"/>
      <c r="H158" s="215"/>
      <c r="I158" s="215"/>
      <c r="J158" s="215"/>
      <c r="K158" s="215"/>
      <c r="L158" s="215"/>
      <c r="M158" s="215"/>
      <c r="N158" s="21"/>
      <c r="O158" s="18"/>
      <c r="P158" s="19"/>
      <c r="Q158" s="19"/>
      <c r="R158" s="19"/>
      <c r="S158" s="139"/>
      <c r="T158" s="139"/>
      <c r="U158" s="139"/>
      <c r="V158" s="139"/>
      <c r="W158" s="139"/>
      <c r="X158" s="139"/>
      <c r="Y158" s="139"/>
      <c r="Z158" s="140"/>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row>
    <row r="159" spans="2:53" s="3" customFormat="1" ht="20.149999999999999" customHeight="1" x14ac:dyDescent="0.3">
      <c r="B159" s="1804" t="s">
        <v>129</v>
      </c>
      <c r="C159" s="6475" t="s">
        <v>130</v>
      </c>
      <c r="D159" s="6476"/>
      <c r="E159" s="6476"/>
      <c r="F159" s="6476"/>
      <c r="G159" s="6476"/>
      <c r="H159" s="6476"/>
      <c r="I159" s="6476"/>
      <c r="J159" s="6476"/>
      <c r="K159" s="6476"/>
      <c r="L159" s="6476"/>
      <c r="M159" s="6476"/>
      <c r="N159" s="6476"/>
      <c r="O159" s="6476"/>
      <c r="P159" s="6476"/>
      <c r="Q159" s="6476"/>
      <c r="R159" s="6476"/>
      <c r="S159" s="6476"/>
      <c r="T159" s="6476"/>
      <c r="U159" s="6476"/>
      <c r="V159" s="6476"/>
      <c r="W159" s="6476"/>
      <c r="X159" s="6476"/>
      <c r="Y159" s="6476"/>
      <c r="Z159" s="6477"/>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row>
    <row r="160" spans="2:53" s="3" customFormat="1" ht="20.149999999999999" customHeight="1" x14ac:dyDescent="0.3">
      <c r="B160" s="1805"/>
      <c r="C160" s="4863">
        <v>4000</v>
      </c>
      <c r="D160" s="2911"/>
      <c r="E160" s="6478"/>
      <c r="F160" s="6478"/>
      <c r="G160" s="6478"/>
      <c r="H160" s="6478"/>
      <c r="I160" s="6478"/>
      <c r="J160" s="6478"/>
      <c r="K160" s="6478"/>
      <c r="L160" s="6478"/>
      <c r="M160" s="6478"/>
      <c r="N160" s="6478"/>
      <c r="O160" s="6478"/>
      <c r="P160" s="6478"/>
      <c r="Q160" s="6478"/>
      <c r="R160" s="6478"/>
      <c r="S160" s="6478"/>
      <c r="T160" s="6478"/>
      <c r="U160" s="6478"/>
      <c r="V160" s="6478"/>
      <c r="W160" s="6478"/>
      <c r="X160" s="6478"/>
      <c r="Y160" s="6478"/>
      <c r="Z160" s="6479"/>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row>
    <row r="161" spans="2:53" s="3" customFormat="1" ht="20.149999999999999" customHeight="1" x14ac:dyDescent="0.3">
      <c r="B161" s="1805"/>
      <c r="C161" s="6383"/>
      <c r="D161" s="6480"/>
      <c r="E161" s="6480"/>
      <c r="F161" s="6480"/>
      <c r="G161" s="6480"/>
      <c r="H161" s="6480"/>
      <c r="I161" s="6480"/>
      <c r="J161" s="6480"/>
      <c r="K161" s="6480"/>
      <c r="L161" s="6480"/>
      <c r="M161" s="6480"/>
      <c r="N161" s="6480"/>
      <c r="O161" s="6480"/>
      <c r="P161" s="6480"/>
      <c r="Q161" s="6480"/>
      <c r="R161" s="6480"/>
      <c r="S161" s="6480"/>
      <c r="T161" s="6480"/>
      <c r="U161" s="6480"/>
      <c r="V161" s="6480"/>
      <c r="W161" s="6480"/>
      <c r="X161" s="6480"/>
      <c r="Y161" s="6480"/>
      <c r="Z161" s="648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row>
    <row r="162" spans="2:53" s="3" customFormat="1" ht="20.149999999999999" customHeight="1" x14ac:dyDescent="0.3">
      <c r="B162" s="1805"/>
      <c r="C162" s="6383"/>
      <c r="D162" s="6480"/>
      <c r="E162" s="6480"/>
      <c r="F162" s="6480"/>
      <c r="G162" s="6480"/>
      <c r="H162" s="6480"/>
      <c r="I162" s="6480"/>
      <c r="J162" s="6480"/>
      <c r="K162" s="6480"/>
      <c r="L162" s="6480"/>
      <c r="M162" s="6480"/>
      <c r="N162" s="6480"/>
      <c r="O162" s="6480"/>
      <c r="P162" s="6480"/>
      <c r="Q162" s="6480"/>
      <c r="R162" s="6480"/>
      <c r="S162" s="6480"/>
      <c r="T162" s="6480"/>
      <c r="U162" s="6480"/>
      <c r="V162" s="6480"/>
      <c r="W162" s="6480"/>
      <c r="X162" s="6480"/>
      <c r="Y162" s="6480"/>
      <c r="Z162" s="648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row>
    <row r="163" spans="2:53" s="3" customFormat="1" ht="20.149999999999999" customHeight="1" x14ac:dyDescent="0.3">
      <c r="B163" s="1805"/>
      <c r="C163" s="6383"/>
      <c r="D163" s="6480"/>
      <c r="E163" s="6480"/>
      <c r="F163" s="6480"/>
      <c r="G163" s="6480"/>
      <c r="H163" s="6480"/>
      <c r="I163" s="6480"/>
      <c r="J163" s="6480"/>
      <c r="K163" s="6480"/>
      <c r="L163" s="6480"/>
      <c r="M163" s="6480"/>
      <c r="N163" s="6480"/>
      <c r="O163" s="6480"/>
      <c r="P163" s="6480"/>
      <c r="Q163" s="6480"/>
      <c r="R163" s="6480"/>
      <c r="S163" s="6480"/>
      <c r="T163" s="6480"/>
      <c r="U163" s="6480"/>
      <c r="V163" s="6480"/>
      <c r="W163" s="6480"/>
      <c r="X163" s="6480"/>
      <c r="Y163" s="6480"/>
      <c r="Z163" s="648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row>
    <row r="164" spans="2:53" s="3" customFormat="1" ht="20.149999999999999" customHeight="1" x14ac:dyDescent="0.3">
      <c r="B164" s="1805"/>
      <c r="C164" s="6383"/>
      <c r="D164" s="6480"/>
      <c r="E164" s="6480"/>
      <c r="F164" s="6480"/>
      <c r="G164" s="6480"/>
      <c r="H164" s="6480"/>
      <c r="I164" s="6480"/>
      <c r="J164" s="6480"/>
      <c r="K164" s="6480"/>
      <c r="L164" s="6480"/>
      <c r="M164" s="6480"/>
      <c r="N164" s="6480"/>
      <c r="O164" s="6480"/>
      <c r="P164" s="6480"/>
      <c r="Q164" s="6480"/>
      <c r="R164" s="6480"/>
      <c r="S164" s="6480"/>
      <c r="T164" s="6480"/>
      <c r="U164" s="6480"/>
      <c r="V164" s="6480"/>
      <c r="W164" s="6480"/>
      <c r="X164" s="6480"/>
      <c r="Y164" s="6480"/>
      <c r="Z164" s="648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row>
    <row r="165" spans="2:53" s="3" customFormat="1" ht="20.149999999999999" customHeight="1" x14ac:dyDescent="0.3">
      <c r="B165" s="1805"/>
      <c r="C165" s="6383"/>
      <c r="D165" s="6480"/>
      <c r="E165" s="6480"/>
      <c r="F165" s="6480"/>
      <c r="G165" s="6480"/>
      <c r="H165" s="6480"/>
      <c r="I165" s="6480"/>
      <c r="J165" s="6480"/>
      <c r="K165" s="6480"/>
      <c r="L165" s="6480"/>
      <c r="M165" s="6480"/>
      <c r="N165" s="6480"/>
      <c r="O165" s="6480"/>
      <c r="P165" s="6480"/>
      <c r="Q165" s="6480"/>
      <c r="R165" s="6480"/>
      <c r="S165" s="6480"/>
      <c r="T165" s="6480"/>
      <c r="U165" s="6480"/>
      <c r="V165" s="6480"/>
      <c r="W165" s="6480"/>
      <c r="X165" s="6480"/>
      <c r="Y165" s="6480"/>
      <c r="Z165" s="648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row>
    <row r="166" spans="2:53" s="3" customFormat="1" ht="20.149999999999999" customHeight="1" x14ac:dyDescent="0.3">
      <c r="B166" s="1805"/>
      <c r="C166" s="6383"/>
      <c r="D166" s="6480"/>
      <c r="E166" s="6480"/>
      <c r="F166" s="6480"/>
      <c r="G166" s="6480"/>
      <c r="H166" s="6480"/>
      <c r="I166" s="6480"/>
      <c r="J166" s="6480"/>
      <c r="K166" s="6480"/>
      <c r="L166" s="6480"/>
      <c r="M166" s="6480"/>
      <c r="N166" s="6480"/>
      <c r="O166" s="6480"/>
      <c r="P166" s="6480"/>
      <c r="Q166" s="6480"/>
      <c r="R166" s="6480"/>
      <c r="S166" s="6480"/>
      <c r="T166" s="6480"/>
      <c r="U166" s="6480"/>
      <c r="V166" s="6480"/>
      <c r="W166" s="6480"/>
      <c r="X166" s="6480"/>
      <c r="Y166" s="6480"/>
      <c r="Z166" s="648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row>
    <row r="167" spans="2:53" s="3" customFormat="1" ht="20.149999999999999" customHeight="1" x14ac:dyDescent="0.3">
      <c r="B167" s="1805"/>
      <c r="C167" s="6383"/>
      <c r="D167" s="6480"/>
      <c r="E167" s="6480"/>
      <c r="F167" s="6480"/>
      <c r="G167" s="6480"/>
      <c r="H167" s="6480"/>
      <c r="I167" s="6480"/>
      <c r="J167" s="6480"/>
      <c r="K167" s="6480"/>
      <c r="L167" s="6480"/>
      <c r="M167" s="6480"/>
      <c r="N167" s="6480"/>
      <c r="O167" s="6480"/>
      <c r="P167" s="6480"/>
      <c r="Q167" s="6480"/>
      <c r="R167" s="6480"/>
      <c r="S167" s="6480"/>
      <c r="T167" s="6480"/>
      <c r="U167" s="6480"/>
      <c r="V167" s="6480"/>
      <c r="W167" s="6480"/>
      <c r="X167" s="6480"/>
      <c r="Y167" s="6480"/>
      <c r="Z167" s="648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row>
    <row r="168" spans="2:53" s="3" customFormat="1" ht="20.149999999999999" customHeight="1" x14ac:dyDescent="0.3">
      <c r="B168" s="1805"/>
      <c r="C168" s="6383"/>
      <c r="D168" s="6480"/>
      <c r="E168" s="6480"/>
      <c r="F168" s="6480"/>
      <c r="G168" s="6480"/>
      <c r="H168" s="6480"/>
      <c r="I168" s="6480"/>
      <c r="J168" s="6480"/>
      <c r="K168" s="6480"/>
      <c r="L168" s="6480"/>
      <c r="M168" s="6480"/>
      <c r="N168" s="6480"/>
      <c r="O168" s="6480"/>
      <c r="P168" s="6480"/>
      <c r="Q168" s="6480"/>
      <c r="R168" s="6480"/>
      <c r="S168" s="6480"/>
      <c r="T168" s="6480"/>
      <c r="U168" s="6480"/>
      <c r="V168" s="6480"/>
      <c r="W168" s="6480"/>
      <c r="X168" s="6480"/>
      <c r="Y168" s="6480"/>
      <c r="Z168" s="648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row>
    <row r="169" spans="2:53" s="3" customFormat="1" ht="20.149999999999999" customHeight="1" x14ac:dyDescent="0.3">
      <c r="B169" s="1805"/>
      <c r="C169" s="6383"/>
      <c r="D169" s="6480"/>
      <c r="E169" s="6480"/>
      <c r="F169" s="6480"/>
      <c r="G169" s="6480"/>
      <c r="H169" s="6480"/>
      <c r="I169" s="6480"/>
      <c r="J169" s="6480"/>
      <c r="K169" s="6480"/>
      <c r="L169" s="6480"/>
      <c r="M169" s="6480"/>
      <c r="N169" s="6480"/>
      <c r="O169" s="6480"/>
      <c r="P169" s="6480"/>
      <c r="Q169" s="6480"/>
      <c r="R169" s="6480"/>
      <c r="S169" s="6480"/>
      <c r="T169" s="6480"/>
      <c r="U169" s="6480"/>
      <c r="V169" s="6480"/>
      <c r="W169" s="6480"/>
      <c r="X169" s="6480"/>
      <c r="Y169" s="6480"/>
      <c r="Z169" s="648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row>
    <row r="170" spans="2:53" s="3" customFormat="1" ht="20.149999999999999" customHeight="1" x14ac:dyDescent="0.3">
      <c r="B170" s="1805"/>
      <c r="C170" s="6383"/>
      <c r="D170" s="6480"/>
      <c r="E170" s="6480"/>
      <c r="F170" s="6480"/>
      <c r="G170" s="6480"/>
      <c r="H170" s="6480"/>
      <c r="I170" s="6480"/>
      <c r="J170" s="6480"/>
      <c r="K170" s="6480"/>
      <c r="L170" s="6480"/>
      <c r="M170" s="6480"/>
      <c r="N170" s="6480"/>
      <c r="O170" s="6480"/>
      <c r="P170" s="6480"/>
      <c r="Q170" s="6480"/>
      <c r="R170" s="6480"/>
      <c r="S170" s="6480"/>
      <c r="T170" s="6480"/>
      <c r="U170" s="6480"/>
      <c r="V170" s="6480"/>
      <c r="W170" s="6480"/>
      <c r="X170" s="6480"/>
      <c r="Y170" s="6480"/>
      <c r="Z170" s="648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row>
    <row r="171" spans="2:53" s="3" customFormat="1" ht="20.149999999999999" customHeight="1" thickBot="1" x14ac:dyDescent="0.35">
      <c r="B171" s="1806"/>
      <c r="C171" s="4864"/>
      <c r="D171" s="6482"/>
      <c r="E171" s="6482"/>
      <c r="F171" s="6482"/>
      <c r="G171" s="6482"/>
      <c r="H171" s="6482"/>
      <c r="I171" s="6482"/>
      <c r="J171" s="6482"/>
      <c r="K171" s="6482"/>
      <c r="L171" s="6482"/>
      <c r="M171" s="6482"/>
      <c r="N171" s="6482"/>
      <c r="O171" s="6482"/>
      <c r="P171" s="6482"/>
      <c r="Q171" s="6482"/>
      <c r="R171" s="6482"/>
      <c r="S171" s="6482"/>
      <c r="T171" s="6482"/>
      <c r="U171" s="6482"/>
      <c r="V171" s="6482"/>
      <c r="W171" s="6482"/>
      <c r="X171" s="6482"/>
      <c r="Y171" s="6482"/>
      <c r="Z171" s="6483"/>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row>
    <row r="172" spans="2:53" s="3" customFormat="1" ht="20.149999999999999" customHeight="1" x14ac:dyDescent="0.3">
      <c r="B172" s="22"/>
      <c r="C172" s="405"/>
      <c r="D172" s="406"/>
      <c r="E172" s="406"/>
      <c r="F172" s="406"/>
      <c r="G172" s="406"/>
      <c r="H172" s="406"/>
      <c r="I172" s="406"/>
      <c r="J172" s="406"/>
      <c r="K172" s="406"/>
      <c r="L172" s="406"/>
      <c r="M172" s="406"/>
      <c r="N172" s="406"/>
      <c r="O172" s="406"/>
      <c r="P172" s="406"/>
      <c r="Q172" s="406"/>
      <c r="R172" s="406"/>
      <c r="S172" s="406"/>
      <c r="T172" s="406"/>
      <c r="U172" s="406"/>
      <c r="V172" s="406"/>
      <c r="W172" s="406"/>
      <c r="X172" s="406"/>
      <c r="Y172" s="406"/>
      <c r="Z172" s="406"/>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row>
    <row r="173" spans="2:53" s="3" customFormat="1" ht="20.149999999999999" customHeight="1" x14ac:dyDescent="0.3">
      <c r="B173" s="22"/>
      <c r="C173" s="405"/>
      <c r="D173" s="406"/>
      <c r="E173" s="406"/>
      <c r="F173" s="406"/>
      <c r="G173" s="406"/>
      <c r="H173" s="406"/>
      <c r="I173" s="406"/>
      <c r="J173" s="406"/>
      <c r="K173" s="406"/>
      <c r="L173" s="406"/>
      <c r="M173" s="406"/>
      <c r="N173" s="406"/>
      <c r="O173" s="406"/>
      <c r="P173" s="406"/>
      <c r="Q173" s="406"/>
      <c r="R173" s="406"/>
      <c r="S173" s="406"/>
      <c r="T173" s="406"/>
      <c r="U173" s="406"/>
      <c r="V173" s="406"/>
      <c r="W173" s="406"/>
      <c r="X173" s="406"/>
      <c r="Y173" s="406"/>
      <c r="Z173" s="406"/>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row>
    <row r="174" spans="2:53" s="3" customFormat="1" ht="20.149999999999999" customHeight="1" x14ac:dyDescent="0.3">
      <c r="B174" s="22"/>
      <c r="C174" s="405"/>
      <c r="D174" s="406"/>
      <c r="E174" s="406"/>
      <c r="F174" s="406"/>
      <c r="G174" s="406"/>
      <c r="H174" s="406"/>
      <c r="I174" s="406"/>
      <c r="J174" s="406"/>
      <c r="K174" s="406"/>
      <c r="L174" s="406"/>
      <c r="M174" s="406"/>
      <c r="N174" s="406"/>
      <c r="O174" s="406"/>
      <c r="P174" s="406"/>
      <c r="Q174" s="406"/>
      <c r="R174" s="406"/>
      <c r="S174" s="406"/>
      <c r="T174" s="406"/>
      <c r="U174" s="406"/>
      <c r="V174" s="406"/>
      <c r="W174" s="406"/>
      <c r="X174" s="406"/>
      <c r="Y174" s="406"/>
      <c r="Z174" s="406"/>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row>
    <row r="175" spans="2:53" s="3" customFormat="1" ht="20.149999999999999" customHeight="1" x14ac:dyDescent="0.3">
      <c r="B175" s="22"/>
      <c r="C175" s="405"/>
      <c r="D175" s="406"/>
      <c r="E175" s="406"/>
      <c r="F175" s="406"/>
      <c r="G175" s="406"/>
      <c r="H175" s="406"/>
      <c r="I175" s="406"/>
      <c r="J175" s="406"/>
      <c r="K175" s="406"/>
      <c r="L175" s="406"/>
      <c r="M175" s="406"/>
      <c r="N175" s="406"/>
      <c r="O175" s="406"/>
      <c r="P175" s="406"/>
      <c r="Q175" s="406"/>
      <c r="R175" s="406"/>
      <c r="S175" s="406"/>
      <c r="T175" s="406"/>
      <c r="U175" s="406"/>
      <c r="V175" s="406"/>
      <c r="W175" s="406"/>
      <c r="X175" s="406"/>
      <c r="Y175" s="406"/>
      <c r="Z175" s="406"/>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row>
    <row r="176" spans="2:53" s="3" customFormat="1" ht="20.149999999999999" customHeight="1" x14ac:dyDescent="0.3">
      <c r="B176" s="22"/>
      <c r="C176" s="405"/>
      <c r="D176" s="406"/>
      <c r="E176" s="406"/>
      <c r="F176" s="406"/>
      <c r="G176" s="406"/>
      <c r="H176" s="406"/>
      <c r="I176" s="406"/>
      <c r="J176" s="406"/>
      <c r="K176" s="406"/>
      <c r="L176" s="406"/>
      <c r="M176" s="406"/>
      <c r="N176" s="406"/>
      <c r="O176" s="406"/>
      <c r="P176" s="406"/>
      <c r="Q176" s="406"/>
      <c r="R176" s="406"/>
      <c r="S176" s="406"/>
      <c r="T176" s="406"/>
      <c r="U176" s="406"/>
      <c r="V176" s="406"/>
      <c r="W176" s="406"/>
      <c r="X176" s="406"/>
      <c r="Y176" s="406"/>
      <c r="Z176" s="406"/>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row>
    <row r="177" spans="2:55" s="3" customFormat="1" ht="20.149999999999999" customHeight="1" x14ac:dyDescent="0.3">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row>
    <row r="178" spans="2:55" s="3" customFormat="1" ht="20.149999999999999" customHeight="1" x14ac:dyDescent="0.3">
      <c r="B178" s="1"/>
      <c r="C178" s="1"/>
      <c r="D178" s="216"/>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row>
    <row r="179" spans="2:55" s="3" customFormat="1" ht="20.149999999999999" customHeight="1" x14ac:dyDescent="0.3">
      <c r="B179" s="1"/>
      <c r="C179" s="2917"/>
      <c r="D179" s="2917"/>
      <c r="E179" s="2917"/>
      <c r="F179" s="2917"/>
      <c r="G179" s="2917"/>
      <c r="H179" s="2917"/>
      <c r="I179" s="2917"/>
      <c r="J179" s="2917"/>
      <c r="K179" s="2917"/>
      <c r="L179" s="2917"/>
      <c r="M179" s="2917"/>
      <c r="N179" s="210"/>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row>
    <row r="180" spans="2:55" s="3" customFormat="1" ht="20.149999999999999" customHeight="1" x14ac:dyDescent="0.3">
      <c r="B180" s="210"/>
      <c r="C180" s="2917"/>
      <c r="D180" s="2917"/>
      <c r="E180" s="2917"/>
      <c r="F180" s="2917"/>
      <c r="G180" s="2917"/>
      <c r="H180" s="2917"/>
      <c r="I180" s="2917"/>
      <c r="J180" s="2917"/>
      <c r="K180" s="2917"/>
      <c r="L180" s="2917"/>
      <c r="M180" s="2917"/>
      <c r="N180" s="210"/>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row>
    <row r="181" spans="2:55" s="3" customFormat="1" ht="20.149999999999999" customHeight="1" x14ac:dyDescent="0.3">
      <c r="B181" s="1"/>
      <c r="C181" s="1"/>
      <c r="D181" s="1"/>
      <c r="E181" s="2918"/>
      <c r="F181" s="2918"/>
      <c r="G181" s="2918"/>
      <c r="H181" s="2918"/>
      <c r="I181" s="2918"/>
      <c r="J181" s="2918"/>
      <c r="K181" s="2918"/>
      <c r="L181" s="2778"/>
      <c r="M181" s="2778"/>
      <c r="N181" s="2778"/>
      <c r="O181" s="48"/>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row>
    <row r="182" spans="2:55" s="3" customFormat="1" ht="20.149999999999999" customHeight="1" x14ac:dyDescent="0.3">
      <c r="B182" s="1"/>
      <c r="C182" s="1"/>
      <c r="D182" s="1"/>
      <c r="E182" s="48"/>
      <c r="F182" s="48"/>
      <c r="G182" s="48"/>
      <c r="H182" s="48"/>
      <c r="I182" s="48"/>
      <c r="J182" s="48"/>
      <c r="K182" s="48"/>
      <c r="L182" s="48"/>
      <c r="M182" s="48"/>
      <c r="N182" s="48"/>
      <c r="O182" s="48"/>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row>
    <row r="183" spans="2:55" s="3" customFormat="1" ht="20.149999999999999" customHeight="1" x14ac:dyDescent="0.3">
      <c r="B183" s="1"/>
      <c r="C183" s="1"/>
      <c r="D183" s="1"/>
      <c r="E183" s="48"/>
      <c r="F183" s="48"/>
      <c r="G183" s="48"/>
      <c r="H183" s="48"/>
      <c r="I183" s="48"/>
      <c r="J183" s="48"/>
      <c r="K183" s="48"/>
      <c r="L183" s="48"/>
      <c r="M183" s="48"/>
      <c r="N183" s="48"/>
      <c r="O183" s="48"/>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row>
    <row r="184" spans="2:55" s="3" customFormat="1" ht="20.149999999999999" customHeight="1" x14ac:dyDescent="0.3">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row>
    <row r="185" spans="2:55" s="3" customFormat="1" ht="20.149999999999999" customHeight="1" x14ac:dyDescent="0.3">
      <c r="B185" s="1"/>
      <c r="C185" s="1"/>
      <c r="D185" s="216"/>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c r="BA185"/>
      <c r="BB185" s="2"/>
    </row>
    <row r="186" spans="2:55" s="3" customFormat="1" ht="20.149999999999999" customHeight="1" x14ac:dyDescent="0.3">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c r="BA186"/>
      <c r="BB186" s="2"/>
    </row>
    <row r="187" spans="2:55" s="3" customFormat="1" ht="20.149999999999999" customHeight="1" x14ac:dyDescent="0.3">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c r="BA187"/>
      <c r="BB187" s="2"/>
    </row>
    <row r="188" spans="2:55" s="3" customFormat="1" ht="20.149999999999999" customHeight="1" x14ac:dyDescent="0.3">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c r="BA188"/>
      <c r="BB188" s="2"/>
    </row>
    <row r="189" spans="2:55" s="3" customFormat="1" ht="20.149999999999999" customHeight="1" x14ac:dyDescent="0.3">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c r="BA189"/>
      <c r="BB189" s="2"/>
      <c r="BC189" s="2"/>
    </row>
    <row r="190" spans="2:55" s="3" customFormat="1" ht="20.149999999999999" customHeight="1" x14ac:dyDescent="0.3">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c r="BA190"/>
      <c r="BB190" s="2"/>
      <c r="BC190" s="2"/>
    </row>
  </sheetData>
  <sheetProtection algorithmName="SHA-512" hashValue="fly9OSbHpbDxDo+NVTfJJvooqPjZWklJaLLno0o6iCux2yTubGXnRKcgqq2AlWnyLwQmK/a7dmbpYbrXB0G3Rg==" saltValue="Wl0cXtDYUPo3k9ONqVBzcw==" spinCount="100000" sheet="1" formatCells="0"/>
  <mergeCells count="420">
    <mergeCell ref="C62:C63"/>
    <mergeCell ref="D62:F63"/>
    <mergeCell ref="G62:M63"/>
    <mergeCell ref="O62:O63"/>
    <mergeCell ref="P62:R63"/>
    <mergeCell ref="N60:N61"/>
    <mergeCell ref="Q61:R61"/>
    <mergeCell ref="S71:Y72"/>
    <mergeCell ref="E72:F72"/>
    <mergeCell ref="G72:M72"/>
    <mergeCell ref="S46:Y47"/>
    <mergeCell ref="S62:Y63"/>
    <mergeCell ref="S55:Y56"/>
    <mergeCell ref="S57:Y58"/>
    <mergeCell ref="E70:F70"/>
    <mergeCell ref="P55:R56"/>
    <mergeCell ref="O57:O58"/>
    <mergeCell ref="P57:R58"/>
    <mergeCell ref="D55:F56"/>
    <mergeCell ref="D57:F58"/>
    <mergeCell ref="N55:N56"/>
    <mergeCell ref="D69:D70"/>
    <mergeCell ref="E69:F69"/>
    <mergeCell ref="O69:O70"/>
    <mergeCell ref="P69:R70"/>
    <mergeCell ref="Q60:R60"/>
    <mergeCell ref="E61:F61"/>
    <mergeCell ref="S64:Y65"/>
    <mergeCell ref="S66:Y67"/>
    <mergeCell ref="B69:B72"/>
    <mergeCell ref="S88:Y88"/>
    <mergeCell ref="S92:Y93"/>
    <mergeCell ref="S89:Y89"/>
    <mergeCell ref="S78:Y79"/>
    <mergeCell ref="S95:Y96"/>
    <mergeCell ref="S74:Y75"/>
    <mergeCell ref="S90:Y91"/>
    <mergeCell ref="S69:Y70"/>
    <mergeCell ref="S76:Y77"/>
    <mergeCell ref="O76:O77"/>
    <mergeCell ref="P76:R77"/>
    <mergeCell ref="C92:C93"/>
    <mergeCell ref="C83:C84"/>
    <mergeCell ref="S86:Y87"/>
    <mergeCell ref="C90:C91"/>
    <mergeCell ref="D90:F91"/>
    <mergeCell ref="G90:M91"/>
    <mergeCell ref="O90:O91"/>
    <mergeCell ref="P78:R79"/>
    <mergeCell ref="C86:C87"/>
    <mergeCell ref="P86:R87"/>
    <mergeCell ref="S80:Y81"/>
    <mergeCell ref="C80:C81"/>
    <mergeCell ref="Z60:Z61"/>
    <mergeCell ref="P90:R91"/>
    <mergeCell ref="G89:M89"/>
    <mergeCell ref="Q89:R89"/>
    <mergeCell ref="D95:F96"/>
    <mergeCell ref="O80:O81"/>
    <mergeCell ref="P80:R81"/>
    <mergeCell ref="P95:R96"/>
    <mergeCell ref="E88:F88"/>
    <mergeCell ref="D92:F93"/>
    <mergeCell ref="G92:M93"/>
    <mergeCell ref="D83:F84"/>
    <mergeCell ref="D86:F87"/>
    <mergeCell ref="O83:O84"/>
    <mergeCell ref="P83:R84"/>
    <mergeCell ref="G88:M88"/>
    <mergeCell ref="O88:O89"/>
    <mergeCell ref="P88:P89"/>
    <mergeCell ref="Q88:R88"/>
    <mergeCell ref="E89:F89"/>
    <mergeCell ref="O92:O93"/>
    <mergeCell ref="P92:R93"/>
    <mergeCell ref="G86:M87"/>
    <mergeCell ref="O86:O87"/>
    <mergeCell ref="B100:B103"/>
    <mergeCell ref="S102:Y103"/>
    <mergeCell ref="O14:O15"/>
    <mergeCell ref="P14:R15"/>
    <mergeCell ref="G14:M15"/>
    <mergeCell ref="P16:R17"/>
    <mergeCell ref="N109:N110"/>
    <mergeCell ref="O107:O108"/>
    <mergeCell ref="P107:R108"/>
    <mergeCell ref="D97:F98"/>
    <mergeCell ref="G97:H98"/>
    <mergeCell ref="I97:I98"/>
    <mergeCell ref="J97:M98"/>
    <mergeCell ref="C97:C98"/>
    <mergeCell ref="O97:O98"/>
    <mergeCell ref="P97:R98"/>
    <mergeCell ref="S97:Y98"/>
    <mergeCell ref="B95:B98"/>
    <mergeCell ref="C95:C96"/>
    <mergeCell ref="G95:M96"/>
    <mergeCell ref="O95:O96"/>
    <mergeCell ref="S100:Y101"/>
    <mergeCell ref="C88:C89"/>
    <mergeCell ref="D88:D89"/>
    <mergeCell ref="C137:C138"/>
    <mergeCell ref="D137:F138"/>
    <mergeCell ref="G137:M138"/>
    <mergeCell ref="O137:O138"/>
    <mergeCell ref="P137:R138"/>
    <mergeCell ref="C100:C101"/>
    <mergeCell ref="D100:F101"/>
    <mergeCell ref="G100:M101"/>
    <mergeCell ref="O100:O101"/>
    <mergeCell ref="P100:P101"/>
    <mergeCell ref="Q100:R100"/>
    <mergeCell ref="Q101:R101"/>
    <mergeCell ref="C102:C103"/>
    <mergeCell ref="D102:F103"/>
    <mergeCell ref="G102:M103"/>
    <mergeCell ref="O102:O103"/>
    <mergeCell ref="P102:R103"/>
    <mergeCell ref="N107:N108"/>
    <mergeCell ref="P109:R110"/>
    <mergeCell ref="Z16:Z17"/>
    <mergeCell ref="S50:Y51"/>
    <mergeCell ref="C147:C148"/>
    <mergeCell ref="D147:F148"/>
    <mergeCell ref="G147:M148"/>
    <mergeCell ref="C143:C144"/>
    <mergeCell ref="D143:F144"/>
    <mergeCell ref="G143:M144"/>
    <mergeCell ref="C145:C146"/>
    <mergeCell ref="G55:M56"/>
    <mergeCell ref="G57:M58"/>
    <mergeCell ref="D145:F146"/>
    <mergeCell ref="G145:M146"/>
    <mergeCell ref="C141:C142"/>
    <mergeCell ref="T132:Z132"/>
    <mergeCell ref="F133:G133"/>
    <mergeCell ref="H133:N133"/>
    <mergeCell ref="R133:S133"/>
    <mergeCell ref="S137:Y138"/>
    <mergeCell ref="C139:C140"/>
    <mergeCell ref="D139:F140"/>
    <mergeCell ref="G139:M140"/>
    <mergeCell ref="T130:Z130"/>
    <mergeCell ref="C125:Z125"/>
    <mergeCell ref="C179:M180"/>
    <mergeCell ref="E181:G181"/>
    <mergeCell ref="H181:K181"/>
    <mergeCell ref="L181:N181"/>
    <mergeCell ref="B154:B157"/>
    <mergeCell ref="C154:C155"/>
    <mergeCell ref="D154:F155"/>
    <mergeCell ref="G154:Z155"/>
    <mergeCell ref="C156:C157"/>
    <mergeCell ref="D156:F157"/>
    <mergeCell ref="G156:Z157"/>
    <mergeCell ref="B159:B171"/>
    <mergeCell ref="C159:Z159"/>
    <mergeCell ref="C160:C171"/>
    <mergeCell ref="D160:Z171"/>
    <mergeCell ref="B136:B152"/>
    <mergeCell ref="G141:M142"/>
    <mergeCell ref="O149:O150"/>
    <mergeCell ref="C149:C150"/>
    <mergeCell ref="D149:F150"/>
    <mergeCell ref="G149:M150"/>
    <mergeCell ref="C136:Z136"/>
    <mergeCell ref="T134:Z134"/>
    <mergeCell ref="R132:S132"/>
    <mergeCell ref="B125:B134"/>
    <mergeCell ref="C127:C134"/>
    <mergeCell ref="H134:N134"/>
    <mergeCell ref="R134:S134"/>
    <mergeCell ref="P149:R150"/>
    <mergeCell ref="S149:Y150"/>
    <mergeCell ref="C151:C152"/>
    <mergeCell ref="D151:F152"/>
    <mergeCell ref="G151:M152"/>
    <mergeCell ref="O151:O152"/>
    <mergeCell ref="P151:R152"/>
    <mergeCell ref="S151:Y152"/>
    <mergeCell ref="D141:F142"/>
    <mergeCell ref="T131:Z131"/>
    <mergeCell ref="R128:S128"/>
    <mergeCell ref="T128:Z128"/>
    <mergeCell ref="F129:G129"/>
    <mergeCell ref="H129:N129"/>
    <mergeCell ref="R129:S129"/>
    <mergeCell ref="T129:Z129"/>
    <mergeCell ref="F130:G130"/>
    <mergeCell ref="H130:N130"/>
    <mergeCell ref="R130:S130"/>
    <mergeCell ref="F131:G131"/>
    <mergeCell ref="H131:N131"/>
    <mergeCell ref="R131:S131"/>
    <mergeCell ref="O127:O134"/>
    <mergeCell ref="R127:S127"/>
    <mergeCell ref="F128:G128"/>
    <mergeCell ref="H128:N128"/>
    <mergeCell ref="F132:G132"/>
    <mergeCell ref="H132:N132"/>
    <mergeCell ref="T127:Z127"/>
    <mergeCell ref="T133:Z133"/>
    <mergeCell ref="F127:G127"/>
    <mergeCell ref="H127:N127"/>
    <mergeCell ref="F134:G134"/>
    <mergeCell ref="S109:Y110"/>
    <mergeCell ref="D109:F110"/>
    <mergeCell ref="G109:M110"/>
    <mergeCell ref="G107:M108"/>
    <mergeCell ref="B116:B123"/>
    <mergeCell ref="C116:Z117"/>
    <mergeCell ref="C119:C121"/>
    <mergeCell ref="F119:N119"/>
    <mergeCell ref="O119:O121"/>
    <mergeCell ref="R119:Z119"/>
    <mergeCell ref="F120:N120"/>
    <mergeCell ref="R120:Z120"/>
    <mergeCell ref="F121:N121"/>
    <mergeCell ref="R121:Z121"/>
    <mergeCell ref="C122:C123"/>
    <mergeCell ref="D122:G122"/>
    <mergeCell ref="H122:N122"/>
    <mergeCell ref="O122:O123"/>
    <mergeCell ref="P122:R123"/>
    <mergeCell ref="S122:Y123"/>
    <mergeCell ref="D123:N123"/>
    <mergeCell ref="D80:F81"/>
    <mergeCell ref="G80:M81"/>
    <mergeCell ref="N83:N84"/>
    <mergeCell ref="B112:B114"/>
    <mergeCell ref="C112:Z114"/>
    <mergeCell ref="B105:B110"/>
    <mergeCell ref="C105:C106"/>
    <mergeCell ref="D105:F106"/>
    <mergeCell ref="G105:M106"/>
    <mergeCell ref="O105:O106"/>
    <mergeCell ref="P105:R106"/>
    <mergeCell ref="S105:Y106"/>
    <mergeCell ref="C109:C110"/>
    <mergeCell ref="C107:C108"/>
    <mergeCell ref="D107:D108"/>
    <mergeCell ref="E107:F107"/>
    <mergeCell ref="E108:F108"/>
    <mergeCell ref="S107:Y108"/>
    <mergeCell ref="O109:O110"/>
    <mergeCell ref="B74:B81"/>
    <mergeCell ref="C74:C75"/>
    <mergeCell ref="D74:F75"/>
    <mergeCell ref="G74:H75"/>
    <mergeCell ref="I74:I75"/>
    <mergeCell ref="C76:C77"/>
    <mergeCell ref="O78:O79"/>
    <mergeCell ref="D76:F77"/>
    <mergeCell ref="G76:M77"/>
    <mergeCell ref="C78:C79"/>
    <mergeCell ref="D78:F79"/>
    <mergeCell ref="G78:H79"/>
    <mergeCell ref="I78:I79"/>
    <mergeCell ref="J78:M79"/>
    <mergeCell ref="P74:R75"/>
    <mergeCell ref="C64:C65"/>
    <mergeCell ref="D64:F65"/>
    <mergeCell ref="G64:M65"/>
    <mergeCell ref="O64:O65"/>
    <mergeCell ref="P64:R65"/>
    <mergeCell ref="N69:N70"/>
    <mergeCell ref="C60:C61"/>
    <mergeCell ref="D60:D61"/>
    <mergeCell ref="E60:F60"/>
    <mergeCell ref="O60:O61"/>
    <mergeCell ref="P60:P61"/>
    <mergeCell ref="C66:C67"/>
    <mergeCell ref="D66:F67"/>
    <mergeCell ref="G66:M67"/>
    <mergeCell ref="O66:O67"/>
    <mergeCell ref="P66:R67"/>
    <mergeCell ref="C71:C72"/>
    <mergeCell ref="D71:D72"/>
    <mergeCell ref="E71:F71"/>
    <mergeCell ref="G71:M71"/>
    <mergeCell ref="O71:O72"/>
    <mergeCell ref="P71:R72"/>
    <mergeCell ref="C69:C70"/>
    <mergeCell ref="P41:R42"/>
    <mergeCell ref="C43:C44"/>
    <mergeCell ref="D43:D44"/>
    <mergeCell ref="B46:B53"/>
    <mergeCell ref="C46:C47"/>
    <mergeCell ref="D46:F47"/>
    <mergeCell ref="G46:M47"/>
    <mergeCell ref="O46:O47"/>
    <mergeCell ref="P46:R47"/>
    <mergeCell ref="G48:M49"/>
    <mergeCell ref="O48:O49"/>
    <mergeCell ref="P48:R49"/>
    <mergeCell ref="C50:C51"/>
    <mergeCell ref="D50:F51"/>
    <mergeCell ref="G50:M51"/>
    <mergeCell ref="O50:O51"/>
    <mergeCell ref="P50:R51"/>
    <mergeCell ref="N18:N19"/>
    <mergeCell ref="G18:M19"/>
    <mergeCell ref="O18:O19"/>
    <mergeCell ref="B60:B67"/>
    <mergeCell ref="J74:M75"/>
    <mergeCell ref="O74:O75"/>
    <mergeCell ref="P12:R13"/>
    <mergeCell ref="S10:Y11"/>
    <mergeCell ref="C12:C13"/>
    <mergeCell ref="S16:Y17"/>
    <mergeCell ref="S43:Y44"/>
    <mergeCell ref="C52:C53"/>
    <mergeCell ref="D52:F53"/>
    <mergeCell ref="G52:M53"/>
    <mergeCell ref="O52:O53"/>
    <mergeCell ref="C38:C39"/>
    <mergeCell ref="D38:F39"/>
    <mergeCell ref="C41:C42"/>
    <mergeCell ref="D41:F42"/>
    <mergeCell ref="G41:M42"/>
    <mergeCell ref="O41:O42"/>
    <mergeCell ref="E44:F44"/>
    <mergeCell ref="G44:M44"/>
    <mergeCell ref="G38:Y39"/>
    <mergeCell ref="B83:B84"/>
    <mergeCell ref="S83:Y84"/>
    <mergeCell ref="G83:M84"/>
    <mergeCell ref="C32:C33"/>
    <mergeCell ref="G32:M33"/>
    <mergeCell ref="N32:N33"/>
    <mergeCell ref="O32:O33"/>
    <mergeCell ref="P32:R33"/>
    <mergeCell ref="O35:O36"/>
    <mergeCell ref="P35:R36"/>
    <mergeCell ref="D32:F33"/>
    <mergeCell ref="C35:C36"/>
    <mergeCell ref="G35:M36"/>
    <mergeCell ref="N35:N36"/>
    <mergeCell ref="D35:F36"/>
    <mergeCell ref="G43:M43"/>
    <mergeCell ref="O43:O44"/>
    <mergeCell ref="B41:B44"/>
    <mergeCell ref="E43:F43"/>
    <mergeCell ref="P52:R53"/>
    <mergeCell ref="S48:Y49"/>
    <mergeCell ref="B55:B58"/>
    <mergeCell ref="C55:C56"/>
    <mergeCell ref="C57:C58"/>
    <mergeCell ref="B32:B33"/>
    <mergeCell ref="S32:Y33"/>
    <mergeCell ref="B35:B36"/>
    <mergeCell ref="P18:R19"/>
    <mergeCell ref="S52:Y53"/>
    <mergeCell ref="S41:Y42"/>
    <mergeCell ref="N57:N58"/>
    <mergeCell ref="O55:O56"/>
    <mergeCell ref="D12:E13"/>
    <mergeCell ref="C18:C19"/>
    <mergeCell ref="B26:B29"/>
    <mergeCell ref="C26:Z29"/>
    <mergeCell ref="C31:Z31"/>
    <mergeCell ref="C21:C22"/>
    <mergeCell ref="D21:E22"/>
    <mergeCell ref="G21:Z21"/>
    <mergeCell ref="G22:Z22"/>
    <mergeCell ref="C23:C24"/>
    <mergeCell ref="D23:E24"/>
    <mergeCell ref="G23:M24"/>
    <mergeCell ref="O23:O24"/>
    <mergeCell ref="D18:E19"/>
    <mergeCell ref="F18:F19"/>
    <mergeCell ref="S18:Z19"/>
    <mergeCell ref="X5:Z5"/>
    <mergeCell ref="D10:F10"/>
    <mergeCell ref="D11:F11"/>
    <mergeCell ref="P43:R44"/>
    <mergeCell ref="C48:C49"/>
    <mergeCell ref="D48:F49"/>
    <mergeCell ref="B86:B93"/>
    <mergeCell ref="B7:B19"/>
    <mergeCell ref="P23:Q24"/>
    <mergeCell ref="S23:Y24"/>
    <mergeCell ref="C16:C17"/>
    <mergeCell ref="D16:E17"/>
    <mergeCell ref="C7:Z9"/>
    <mergeCell ref="C10:C11"/>
    <mergeCell ref="G10:R11"/>
    <mergeCell ref="C14:C15"/>
    <mergeCell ref="G12:M13"/>
    <mergeCell ref="O12:O13"/>
    <mergeCell ref="S12:Z12"/>
    <mergeCell ref="S13:Z13"/>
    <mergeCell ref="D14:E15"/>
    <mergeCell ref="B38:B39"/>
    <mergeCell ref="Z23:Z24"/>
    <mergeCell ref="B21:B24"/>
    <mergeCell ref="O16:O17"/>
    <mergeCell ref="G16:M17"/>
    <mergeCell ref="N16:N17"/>
    <mergeCell ref="Z83:Z84"/>
    <mergeCell ref="Z55:Z56"/>
    <mergeCell ref="Z57:Z58"/>
    <mergeCell ref="E1:H3"/>
    <mergeCell ref="I1:L1"/>
    <mergeCell ref="I2:O2"/>
    <mergeCell ref="J3:Z4"/>
    <mergeCell ref="P2:Z2"/>
    <mergeCell ref="S14:Y15"/>
    <mergeCell ref="G60:M61"/>
    <mergeCell ref="S60:Y61"/>
    <mergeCell ref="G69:M70"/>
    <mergeCell ref="Z32:Z33"/>
    <mergeCell ref="S35:Y36"/>
    <mergeCell ref="Z35:Z36"/>
    <mergeCell ref="M1:O1"/>
    <mergeCell ref="J5:K5"/>
    <mergeCell ref="L5:P5"/>
    <mergeCell ref="Q5:R5"/>
    <mergeCell ref="S5:U5"/>
    <mergeCell ref="V5:W5"/>
  </mergeCells>
  <conditionalFormatting sqref="D11:F11">
    <cfRule type="containsText" dxfId="8" priority="4" operator="containsText" text="rev">
      <formula>NOT(ISERROR(SEARCH("rev",D11)))</formula>
    </cfRule>
  </conditionalFormatting>
  <conditionalFormatting sqref="BB4:BB39">
    <cfRule type="containsText" dxfId="7" priority="1" operator="containsText" text="n/a">
      <formula>NOT(ISERROR(SEARCH("n/a",BB4)))</formula>
    </cfRule>
    <cfRule type="containsText" dxfId="6" priority="2" operator="containsText" text="n/c">
      <formula>NOT(ISERROR(SEARCH("n/c",BB4)))</formula>
    </cfRule>
    <cfRule type="containsText" dxfId="5" priority="3" operator="containsText" text="no change">
      <formula>NOT(ISERROR(SEARCH("no change",BB4)))</formula>
    </cfRule>
  </conditionalFormatting>
  <dataValidations count="40">
    <dataValidation allowBlank="1" showErrorMessage="1" sqref="WUV983162:WVB983162 IJ123:IP123 SF123:SL123 ACB123:ACH123 ALX123:AMD123 AVT123:AVZ123 BFP123:BFV123 BPL123:BPR123 BZH123:BZN123 CJD123:CJJ123 CSZ123:CTF123 DCV123:DDB123 DMR123:DMX123 DWN123:DWT123 EGJ123:EGP123 EQF123:EQL123 FAB123:FAH123 FJX123:FKD123 FTT123:FTZ123 GDP123:GDV123 GNL123:GNR123 GXH123:GXN123 HHD123:HHJ123 HQZ123:HRF123 IAV123:IBB123 IKR123:IKX123 IUN123:IUT123 JEJ123:JEP123 JOF123:JOL123 JYB123:JYH123 KHX123:KID123 KRT123:KRZ123 LBP123:LBV123 LLL123:LLR123 LVH123:LVN123 MFD123:MFJ123 MOZ123:MPF123 MYV123:MZB123 NIR123:NIX123 NSN123:NST123 OCJ123:OCP123 OMF123:OML123 OWB123:OWH123 PFX123:PGD123 PPT123:PPZ123 PZP123:PZV123 QJL123:QJR123 QTH123:QTN123 RDD123:RDJ123 RMZ123:RNF123 RWV123:RXB123 SGR123:SGX123 SQN123:SQT123 TAJ123:TAP123 TKF123:TKL123 TUB123:TUH123 UDX123:UED123 UNT123:UNZ123 UXP123:UXV123 VHL123:VHR123 VRH123:VRN123 WBD123:WBJ123 WKZ123:WLF123 WUV123:WVB123 G65644:M65644 IJ65658:IP65658 SF65658:SL65658 ACB65658:ACH65658 ALX65658:AMD65658 AVT65658:AVZ65658 BFP65658:BFV65658 BPL65658:BPR65658 BZH65658:BZN65658 CJD65658:CJJ65658 CSZ65658:CTF65658 DCV65658:DDB65658 DMR65658:DMX65658 DWN65658:DWT65658 EGJ65658:EGP65658 EQF65658:EQL65658 FAB65658:FAH65658 FJX65658:FKD65658 FTT65658:FTZ65658 GDP65658:GDV65658 GNL65658:GNR65658 GXH65658:GXN65658 HHD65658:HHJ65658 HQZ65658:HRF65658 IAV65658:IBB65658 IKR65658:IKX65658 IUN65658:IUT65658 JEJ65658:JEP65658 JOF65658:JOL65658 JYB65658:JYH65658 KHX65658:KID65658 KRT65658:KRZ65658 LBP65658:LBV65658 LLL65658:LLR65658 LVH65658:LVN65658 MFD65658:MFJ65658 MOZ65658:MPF65658 MYV65658:MZB65658 NIR65658:NIX65658 NSN65658:NST65658 OCJ65658:OCP65658 OMF65658:OML65658 OWB65658:OWH65658 PFX65658:PGD65658 PPT65658:PPZ65658 PZP65658:PZV65658 QJL65658:QJR65658 QTH65658:QTN65658 RDD65658:RDJ65658 RMZ65658:RNF65658 RWV65658:RXB65658 SGR65658:SGX65658 SQN65658:SQT65658 TAJ65658:TAP65658 TKF65658:TKL65658 TUB65658:TUH65658 UDX65658:UED65658 UNT65658:UNZ65658 UXP65658:UXV65658 VHL65658:VHR65658 VRH65658:VRN65658 WBD65658:WBJ65658 WKZ65658:WLF65658 WUV65658:WVB65658 G131180:M131180 IJ131194:IP131194 SF131194:SL131194 ACB131194:ACH131194 ALX131194:AMD131194 AVT131194:AVZ131194 BFP131194:BFV131194 BPL131194:BPR131194 BZH131194:BZN131194 CJD131194:CJJ131194 CSZ131194:CTF131194 DCV131194:DDB131194 DMR131194:DMX131194 DWN131194:DWT131194 EGJ131194:EGP131194 EQF131194:EQL131194 FAB131194:FAH131194 FJX131194:FKD131194 FTT131194:FTZ131194 GDP131194:GDV131194 GNL131194:GNR131194 GXH131194:GXN131194 HHD131194:HHJ131194 HQZ131194:HRF131194 IAV131194:IBB131194 IKR131194:IKX131194 IUN131194:IUT131194 JEJ131194:JEP131194 JOF131194:JOL131194 JYB131194:JYH131194 KHX131194:KID131194 KRT131194:KRZ131194 LBP131194:LBV131194 LLL131194:LLR131194 LVH131194:LVN131194 MFD131194:MFJ131194 MOZ131194:MPF131194 MYV131194:MZB131194 NIR131194:NIX131194 NSN131194:NST131194 OCJ131194:OCP131194 OMF131194:OML131194 OWB131194:OWH131194 PFX131194:PGD131194 PPT131194:PPZ131194 PZP131194:PZV131194 QJL131194:QJR131194 QTH131194:QTN131194 RDD131194:RDJ131194 RMZ131194:RNF131194 RWV131194:RXB131194 SGR131194:SGX131194 SQN131194:SQT131194 TAJ131194:TAP131194 TKF131194:TKL131194 TUB131194:TUH131194 UDX131194:UED131194 UNT131194:UNZ131194 UXP131194:UXV131194 VHL131194:VHR131194 VRH131194:VRN131194 WBD131194:WBJ131194 WKZ131194:WLF131194 WUV131194:WVB131194 G196716:M196716 IJ196730:IP196730 SF196730:SL196730 ACB196730:ACH196730 ALX196730:AMD196730 AVT196730:AVZ196730 BFP196730:BFV196730 BPL196730:BPR196730 BZH196730:BZN196730 CJD196730:CJJ196730 CSZ196730:CTF196730 DCV196730:DDB196730 DMR196730:DMX196730 DWN196730:DWT196730 EGJ196730:EGP196730 EQF196730:EQL196730 FAB196730:FAH196730 FJX196730:FKD196730 FTT196730:FTZ196730 GDP196730:GDV196730 GNL196730:GNR196730 GXH196730:GXN196730 HHD196730:HHJ196730 HQZ196730:HRF196730 IAV196730:IBB196730 IKR196730:IKX196730 IUN196730:IUT196730 JEJ196730:JEP196730 JOF196730:JOL196730 JYB196730:JYH196730 KHX196730:KID196730 KRT196730:KRZ196730 LBP196730:LBV196730 LLL196730:LLR196730 LVH196730:LVN196730 MFD196730:MFJ196730 MOZ196730:MPF196730 MYV196730:MZB196730 NIR196730:NIX196730 NSN196730:NST196730 OCJ196730:OCP196730 OMF196730:OML196730 OWB196730:OWH196730 PFX196730:PGD196730 PPT196730:PPZ196730 PZP196730:PZV196730 QJL196730:QJR196730 QTH196730:QTN196730 RDD196730:RDJ196730 RMZ196730:RNF196730 RWV196730:RXB196730 SGR196730:SGX196730 SQN196730:SQT196730 TAJ196730:TAP196730 TKF196730:TKL196730 TUB196730:TUH196730 UDX196730:UED196730 UNT196730:UNZ196730 UXP196730:UXV196730 VHL196730:VHR196730 VRH196730:VRN196730 WBD196730:WBJ196730 WKZ196730:WLF196730 WUV196730:WVB196730 G262252:M262252 IJ262266:IP262266 SF262266:SL262266 ACB262266:ACH262266 ALX262266:AMD262266 AVT262266:AVZ262266 BFP262266:BFV262266 BPL262266:BPR262266 BZH262266:BZN262266 CJD262266:CJJ262266 CSZ262266:CTF262266 DCV262266:DDB262266 DMR262266:DMX262266 DWN262266:DWT262266 EGJ262266:EGP262266 EQF262266:EQL262266 FAB262266:FAH262266 FJX262266:FKD262266 FTT262266:FTZ262266 GDP262266:GDV262266 GNL262266:GNR262266 GXH262266:GXN262266 HHD262266:HHJ262266 HQZ262266:HRF262266 IAV262266:IBB262266 IKR262266:IKX262266 IUN262266:IUT262266 JEJ262266:JEP262266 JOF262266:JOL262266 JYB262266:JYH262266 KHX262266:KID262266 KRT262266:KRZ262266 LBP262266:LBV262266 LLL262266:LLR262266 LVH262266:LVN262266 MFD262266:MFJ262266 MOZ262266:MPF262266 MYV262266:MZB262266 NIR262266:NIX262266 NSN262266:NST262266 OCJ262266:OCP262266 OMF262266:OML262266 OWB262266:OWH262266 PFX262266:PGD262266 PPT262266:PPZ262266 PZP262266:PZV262266 QJL262266:QJR262266 QTH262266:QTN262266 RDD262266:RDJ262266 RMZ262266:RNF262266 RWV262266:RXB262266 SGR262266:SGX262266 SQN262266:SQT262266 TAJ262266:TAP262266 TKF262266:TKL262266 TUB262266:TUH262266 UDX262266:UED262266 UNT262266:UNZ262266 UXP262266:UXV262266 VHL262266:VHR262266 VRH262266:VRN262266 WBD262266:WBJ262266 WKZ262266:WLF262266 WUV262266:WVB262266 G327788:M327788 IJ327802:IP327802 SF327802:SL327802 ACB327802:ACH327802 ALX327802:AMD327802 AVT327802:AVZ327802 BFP327802:BFV327802 BPL327802:BPR327802 BZH327802:BZN327802 CJD327802:CJJ327802 CSZ327802:CTF327802 DCV327802:DDB327802 DMR327802:DMX327802 DWN327802:DWT327802 EGJ327802:EGP327802 EQF327802:EQL327802 FAB327802:FAH327802 FJX327802:FKD327802 FTT327802:FTZ327802 GDP327802:GDV327802 GNL327802:GNR327802 GXH327802:GXN327802 HHD327802:HHJ327802 HQZ327802:HRF327802 IAV327802:IBB327802 IKR327802:IKX327802 IUN327802:IUT327802 JEJ327802:JEP327802 JOF327802:JOL327802 JYB327802:JYH327802 KHX327802:KID327802 KRT327802:KRZ327802 LBP327802:LBV327802 LLL327802:LLR327802 LVH327802:LVN327802 MFD327802:MFJ327802 MOZ327802:MPF327802 MYV327802:MZB327802 NIR327802:NIX327802 NSN327802:NST327802 OCJ327802:OCP327802 OMF327802:OML327802 OWB327802:OWH327802 PFX327802:PGD327802 PPT327802:PPZ327802 PZP327802:PZV327802 QJL327802:QJR327802 QTH327802:QTN327802 RDD327802:RDJ327802 RMZ327802:RNF327802 RWV327802:RXB327802 SGR327802:SGX327802 SQN327802:SQT327802 TAJ327802:TAP327802 TKF327802:TKL327802 TUB327802:TUH327802 UDX327802:UED327802 UNT327802:UNZ327802 UXP327802:UXV327802 VHL327802:VHR327802 VRH327802:VRN327802 WBD327802:WBJ327802 WKZ327802:WLF327802 WUV327802:WVB327802 G393324:M393324 IJ393338:IP393338 SF393338:SL393338 ACB393338:ACH393338 ALX393338:AMD393338 AVT393338:AVZ393338 BFP393338:BFV393338 BPL393338:BPR393338 BZH393338:BZN393338 CJD393338:CJJ393338 CSZ393338:CTF393338 DCV393338:DDB393338 DMR393338:DMX393338 DWN393338:DWT393338 EGJ393338:EGP393338 EQF393338:EQL393338 FAB393338:FAH393338 FJX393338:FKD393338 FTT393338:FTZ393338 GDP393338:GDV393338 GNL393338:GNR393338 GXH393338:GXN393338 HHD393338:HHJ393338 HQZ393338:HRF393338 IAV393338:IBB393338 IKR393338:IKX393338 IUN393338:IUT393338 JEJ393338:JEP393338 JOF393338:JOL393338 JYB393338:JYH393338 KHX393338:KID393338 KRT393338:KRZ393338 LBP393338:LBV393338 LLL393338:LLR393338 LVH393338:LVN393338 MFD393338:MFJ393338 MOZ393338:MPF393338 MYV393338:MZB393338 NIR393338:NIX393338 NSN393338:NST393338 OCJ393338:OCP393338 OMF393338:OML393338 OWB393338:OWH393338 PFX393338:PGD393338 PPT393338:PPZ393338 PZP393338:PZV393338 QJL393338:QJR393338 QTH393338:QTN393338 RDD393338:RDJ393338 RMZ393338:RNF393338 RWV393338:RXB393338 SGR393338:SGX393338 SQN393338:SQT393338 TAJ393338:TAP393338 TKF393338:TKL393338 TUB393338:TUH393338 UDX393338:UED393338 UNT393338:UNZ393338 UXP393338:UXV393338 VHL393338:VHR393338 VRH393338:VRN393338 WBD393338:WBJ393338 WKZ393338:WLF393338 WUV393338:WVB393338 G458860:M458860 IJ458874:IP458874 SF458874:SL458874 ACB458874:ACH458874 ALX458874:AMD458874 AVT458874:AVZ458874 BFP458874:BFV458874 BPL458874:BPR458874 BZH458874:BZN458874 CJD458874:CJJ458874 CSZ458874:CTF458874 DCV458874:DDB458874 DMR458874:DMX458874 DWN458874:DWT458874 EGJ458874:EGP458874 EQF458874:EQL458874 FAB458874:FAH458874 FJX458874:FKD458874 FTT458874:FTZ458874 GDP458874:GDV458874 GNL458874:GNR458874 GXH458874:GXN458874 HHD458874:HHJ458874 HQZ458874:HRF458874 IAV458874:IBB458874 IKR458874:IKX458874 IUN458874:IUT458874 JEJ458874:JEP458874 JOF458874:JOL458874 JYB458874:JYH458874 KHX458874:KID458874 KRT458874:KRZ458874 LBP458874:LBV458874 LLL458874:LLR458874 LVH458874:LVN458874 MFD458874:MFJ458874 MOZ458874:MPF458874 MYV458874:MZB458874 NIR458874:NIX458874 NSN458874:NST458874 OCJ458874:OCP458874 OMF458874:OML458874 OWB458874:OWH458874 PFX458874:PGD458874 PPT458874:PPZ458874 PZP458874:PZV458874 QJL458874:QJR458874 QTH458874:QTN458874 RDD458874:RDJ458874 RMZ458874:RNF458874 RWV458874:RXB458874 SGR458874:SGX458874 SQN458874:SQT458874 TAJ458874:TAP458874 TKF458874:TKL458874 TUB458874:TUH458874 UDX458874:UED458874 UNT458874:UNZ458874 UXP458874:UXV458874 VHL458874:VHR458874 VRH458874:VRN458874 WBD458874:WBJ458874 WKZ458874:WLF458874 WUV458874:WVB458874 G524396:M524396 IJ524410:IP524410 SF524410:SL524410 ACB524410:ACH524410 ALX524410:AMD524410 AVT524410:AVZ524410 BFP524410:BFV524410 BPL524410:BPR524410 BZH524410:BZN524410 CJD524410:CJJ524410 CSZ524410:CTF524410 DCV524410:DDB524410 DMR524410:DMX524410 DWN524410:DWT524410 EGJ524410:EGP524410 EQF524410:EQL524410 FAB524410:FAH524410 FJX524410:FKD524410 FTT524410:FTZ524410 GDP524410:GDV524410 GNL524410:GNR524410 GXH524410:GXN524410 HHD524410:HHJ524410 HQZ524410:HRF524410 IAV524410:IBB524410 IKR524410:IKX524410 IUN524410:IUT524410 JEJ524410:JEP524410 JOF524410:JOL524410 JYB524410:JYH524410 KHX524410:KID524410 KRT524410:KRZ524410 LBP524410:LBV524410 LLL524410:LLR524410 LVH524410:LVN524410 MFD524410:MFJ524410 MOZ524410:MPF524410 MYV524410:MZB524410 NIR524410:NIX524410 NSN524410:NST524410 OCJ524410:OCP524410 OMF524410:OML524410 OWB524410:OWH524410 PFX524410:PGD524410 PPT524410:PPZ524410 PZP524410:PZV524410 QJL524410:QJR524410 QTH524410:QTN524410 RDD524410:RDJ524410 RMZ524410:RNF524410 RWV524410:RXB524410 SGR524410:SGX524410 SQN524410:SQT524410 TAJ524410:TAP524410 TKF524410:TKL524410 TUB524410:TUH524410 UDX524410:UED524410 UNT524410:UNZ524410 UXP524410:UXV524410 VHL524410:VHR524410 VRH524410:VRN524410 WBD524410:WBJ524410 WKZ524410:WLF524410 WUV524410:WVB524410 G589932:M589932 IJ589946:IP589946 SF589946:SL589946 ACB589946:ACH589946 ALX589946:AMD589946 AVT589946:AVZ589946 BFP589946:BFV589946 BPL589946:BPR589946 BZH589946:BZN589946 CJD589946:CJJ589946 CSZ589946:CTF589946 DCV589946:DDB589946 DMR589946:DMX589946 DWN589946:DWT589946 EGJ589946:EGP589946 EQF589946:EQL589946 FAB589946:FAH589946 FJX589946:FKD589946 FTT589946:FTZ589946 GDP589946:GDV589946 GNL589946:GNR589946 GXH589946:GXN589946 HHD589946:HHJ589946 HQZ589946:HRF589946 IAV589946:IBB589946 IKR589946:IKX589946 IUN589946:IUT589946 JEJ589946:JEP589946 JOF589946:JOL589946 JYB589946:JYH589946 KHX589946:KID589946 KRT589946:KRZ589946 LBP589946:LBV589946 LLL589946:LLR589946 LVH589946:LVN589946 MFD589946:MFJ589946 MOZ589946:MPF589946 MYV589946:MZB589946 NIR589946:NIX589946 NSN589946:NST589946 OCJ589946:OCP589946 OMF589946:OML589946 OWB589946:OWH589946 PFX589946:PGD589946 PPT589946:PPZ589946 PZP589946:PZV589946 QJL589946:QJR589946 QTH589946:QTN589946 RDD589946:RDJ589946 RMZ589946:RNF589946 RWV589946:RXB589946 SGR589946:SGX589946 SQN589946:SQT589946 TAJ589946:TAP589946 TKF589946:TKL589946 TUB589946:TUH589946 UDX589946:UED589946 UNT589946:UNZ589946 UXP589946:UXV589946 VHL589946:VHR589946 VRH589946:VRN589946 WBD589946:WBJ589946 WKZ589946:WLF589946 WUV589946:WVB589946 G655468:M655468 IJ655482:IP655482 SF655482:SL655482 ACB655482:ACH655482 ALX655482:AMD655482 AVT655482:AVZ655482 BFP655482:BFV655482 BPL655482:BPR655482 BZH655482:BZN655482 CJD655482:CJJ655482 CSZ655482:CTF655482 DCV655482:DDB655482 DMR655482:DMX655482 DWN655482:DWT655482 EGJ655482:EGP655482 EQF655482:EQL655482 FAB655482:FAH655482 FJX655482:FKD655482 FTT655482:FTZ655482 GDP655482:GDV655482 GNL655482:GNR655482 GXH655482:GXN655482 HHD655482:HHJ655482 HQZ655482:HRF655482 IAV655482:IBB655482 IKR655482:IKX655482 IUN655482:IUT655482 JEJ655482:JEP655482 JOF655482:JOL655482 JYB655482:JYH655482 KHX655482:KID655482 KRT655482:KRZ655482 LBP655482:LBV655482 LLL655482:LLR655482 LVH655482:LVN655482 MFD655482:MFJ655482 MOZ655482:MPF655482 MYV655482:MZB655482 NIR655482:NIX655482 NSN655482:NST655482 OCJ655482:OCP655482 OMF655482:OML655482 OWB655482:OWH655482 PFX655482:PGD655482 PPT655482:PPZ655482 PZP655482:PZV655482 QJL655482:QJR655482 QTH655482:QTN655482 RDD655482:RDJ655482 RMZ655482:RNF655482 RWV655482:RXB655482 SGR655482:SGX655482 SQN655482:SQT655482 TAJ655482:TAP655482 TKF655482:TKL655482 TUB655482:TUH655482 UDX655482:UED655482 UNT655482:UNZ655482 UXP655482:UXV655482 VHL655482:VHR655482 VRH655482:VRN655482 WBD655482:WBJ655482 WKZ655482:WLF655482 WUV655482:WVB655482 G721004:M721004 IJ721018:IP721018 SF721018:SL721018 ACB721018:ACH721018 ALX721018:AMD721018 AVT721018:AVZ721018 BFP721018:BFV721018 BPL721018:BPR721018 BZH721018:BZN721018 CJD721018:CJJ721018 CSZ721018:CTF721018 DCV721018:DDB721018 DMR721018:DMX721018 DWN721018:DWT721018 EGJ721018:EGP721018 EQF721018:EQL721018 FAB721018:FAH721018 FJX721018:FKD721018 FTT721018:FTZ721018 GDP721018:GDV721018 GNL721018:GNR721018 GXH721018:GXN721018 HHD721018:HHJ721018 HQZ721018:HRF721018 IAV721018:IBB721018 IKR721018:IKX721018 IUN721018:IUT721018 JEJ721018:JEP721018 JOF721018:JOL721018 JYB721018:JYH721018 KHX721018:KID721018 KRT721018:KRZ721018 LBP721018:LBV721018 LLL721018:LLR721018 LVH721018:LVN721018 MFD721018:MFJ721018 MOZ721018:MPF721018 MYV721018:MZB721018 NIR721018:NIX721018 NSN721018:NST721018 OCJ721018:OCP721018 OMF721018:OML721018 OWB721018:OWH721018 PFX721018:PGD721018 PPT721018:PPZ721018 PZP721018:PZV721018 QJL721018:QJR721018 QTH721018:QTN721018 RDD721018:RDJ721018 RMZ721018:RNF721018 RWV721018:RXB721018 SGR721018:SGX721018 SQN721018:SQT721018 TAJ721018:TAP721018 TKF721018:TKL721018 TUB721018:TUH721018 UDX721018:UED721018 UNT721018:UNZ721018 UXP721018:UXV721018 VHL721018:VHR721018 VRH721018:VRN721018 WBD721018:WBJ721018 WKZ721018:WLF721018 WUV721018:WVB721018 G786540:M786540 IJ786554:IP786554 SF786554:SL786554 ACB786554:ACH786554 ALX786554:AMD786554 AVT786554:AVZ786554 BFP786554:BFV786554 BPL786554:BPR786554 BZH786554:BZN786554 CJD786554:CJJ786554 CSZ786554:CTF786554 DCV786554:DDB786554 DMR786554:DMX786554 DWN786554:DWT786554 EGJ786554:EGP786554 EQF786554:EQL786554 FAB786554:FAH786554 FJX786554:FKD786554 FTT786554:FTZ786554 GDP786554:GDV786554 GNL786554:GNR786554 GXH786554:GXN786554 HHD786554:HHJ786554 HQZ786554:HRF786554 IAV786554:IBB786554 IKR786554:IKX786554 IUN786554:IUT786554 JEJ786554:JEP786554 JOF786554:JOL786554 JYB786554:JYH786554 KHX786554:KID786554 KRT786554:KRZ786554 LBP786554:LBV786554 LLL786554:LLR786554 LVH786554:LVN786554 MFD786554:MFJ786554 MOZ786554:MPF786554 MYV786554:MZB786554 NIR786554:NIX786554 NSN786554:NST786554 OCJ786554:OCP786554 OMF786554:OML786554 OWB786554:OWH786554 PFX786554:PGD786554 PPT786554:PPZ786554 PZP786554:PZV786554 QJL786554:QJR786554 QTH786554:QTN786554 RDD786554:RDJ786554 RMZ786554:RNF786554 RWV786554:RXB786554 SGR786554:SGX786554 SQN786554:SQT786554 TAJ786554:TAP786554 TKF786554:TKL786554 TUB786554:TUH786554 UDX786554:UED786554 UNT786554:UNZ786554 UXP786554:UXV786554 VHL786554:VHR786554 VRH786554:VRN786554 WBD786554:WBJ786554 WKZ786554:WLF786554 WUV786554:WVB786554 G852076:M852076 IJ852090:IP852090 SF852090:SL852090 ACB852090:ACH852090 ALX852090:AMD852090 AVT852090:AVZ852090 BFP852090:BFV852090 BPL852090:BPR852090 BZH852090:BZN852090 CJD852090:CJJ852090 CSZ852090:CTF852090 DCV852090:DDB852090 DMR852090:DMX852090 DWN852090:DWT852090 EGJ852090:EGP852090 EQF852090:EQL852090 FAB852090:FAH852090 FJX852090:FKD852090 FTT852090:FTZ852090 GDP852090:GDV852090 GNL852090:GNR852090 GXH852090:GXN852090 HHD852090:HHJ852090 HQZ852090:HRF852090 IAV852090:IBB852090 IKR852090:IKX852090 IUN852090:IUT852090 JEJ852090:JEP852090 JOF852090:JOL852090 JYB852090:JYH852090 KHX852090:KID852090 KRT852090:KRZ852090 LBP852090:LBV852090 LLL852090:LLR852090 LVH852090:LVN852090 MFD852090:MFJ852090 MOZ852090:MPF852090 MYV852090:MZB852090 NIR852090:NIX852090 NSN852090:NST852090 OCJ852090:OCP852090 OMF852090:OML852090 OWB852090:OWH852090 PFX852090:PGD852090 PPT852090:PPZ852090 PZP852090:PZV852090 QJL852090:QJR852090 QTH852090:QTN852090 RDD852090:RDJ852090 RMZ852090:RNF852090 RWV852090:RXB852090 SGR852090:SGX852090 SQN852090:SQT852090 TAJ852090:TAP852090 TKF852090:TKL852090 TUB852090:TUH852090 UDX852090:UED852090 UNT852090:UNZ852090 UXP852090:UXV852090 VHL852090:VHR852090 VRH852090:VRN852090 WBD852090:WBJ852090 WKZ852090:WLF852090 WUV852090:WVB852090 G917612:M917612 IJ917626:IP917626 SF917626:SL917626 ACB917626:ACH917626 ALX917626:AMD917626 AVT917626:AVZ917626 BFP917626:BFV917626 BPL917626:BPR917626 BZH917626:BZN917626 CJD917626:CJJ917626 CSZ917626:CTF917626 DCV917626:DDB917626 DMR917626:DMX917626 DWN917626:DWT917626 EGJ917626:EGP917626 EQF917626:EQL917626 FAB917626:FAH917626 FJX917626:FKD917626 FTT917626:FTZ917626 GDP917626:GDV917626 GNL917626:GNR917626 GXH917626:GXN917626 HHD917626:HHJ917626 HQZ917626:HRF917626 IAV917626:IBB917626 IKR917626:IKX917626 IUN917626:IUT917626 JEJ917626:JEP917626 JOF917626:JOL917626 JYB917626:JYH917626 KHX917626:KID917626 KRT917626:KRZ917626 LBP917626:LBV917626 LLL917626:LLR917626 LVH917626:LVN917626 MFD917626:MFJ917626 MOZ917626:MPF917626 MYV917626:MZB917626 NIR917626:NIX917626 NSN917626:NST917626 OCJ917626:OCP917626 OMF917626:OML917626 OWB917626:OWH917626 PFX917626:PGD917626 PPT917626:PPZ917626 PZP917626:PZV917626 QJL917626:QJR917626 QTH917626:QTN917626 RDD917626:RDJ917626 RMZ917626:RNF917626 RWV917626:RXB917626 SGR917626:SGX917626 SQN917626:SQT917626 TAJ917626:TAP917626 TKF917626:TKL917626 TUB917626:TUH917626 UDX917626:UED917626 UNT917626:UNZ917626 UXP917626:UXV917626 VHL917626:VHR917626 VRH917626:VRN917626 WBD917626:WBJ917626 WKZ917626:WLF917626 WUV917626:WVB917626 G983148:M983148 IJ983162:IP983162 SF983162:SL983162 ACB983162:ACH983162 ALX983162:AMD983162 AVT983162:AVZ983162 BFP983162:BFV983162 BPL983162:BPR983162 BZH983162:BZN983162 CJD983162:CJJ983162 CSZ983162:CTF983162 DCV983162:DDB983162 DMR983162:DMX983162 DWN983162:DWT983162 EGJ983162:EGP983162 EQF983162:EQL983162 FAB983162:FAH983162 FJX983162:FKD983162 FTT983162:FTZ983162 GDP983162:GDV983162 GNL983162:GNR983162 GXH983162:GXN983162 HHD983162:HHJ983162 HQZ983162:HRF983162 IAV983162:IBB983162 IKR983162:IKX983162 IUN983162:IUT983162 JEJ983162:JEP983162 JOF983162:JOL983162 JYB983162:JYH983162 KHX983162:KID983162 KRT983162:KRZ983162 LBP983162:LBV983162 LLL983162:LLR983162 LVH983162:LVN983162 MFD983162:MFJ983162 MOZ983162:MPF983162 MYV983162:MZB983162 NIR983162:NIX983162 NSN983162:NST983162 OCJ983162:OCP983162 OMF983162:OML983162 OWB983162:OWH983162 PFX983162:PGD983162 PPT983162:PPZ983162 PZP983162:PZV983162 QJL983162:QJR983162 QTH983162:QTN983162 RDD983162:RDJ983162 RMZ983162:RNF983162 RWV983162:RXB983162 SGR983162:SGX983162 SQN983162:SQT983162 TAJ983162:TAP983162 TKF983162:TKL983162 TUB983162:TUH983162 UDX983162:UED983162 UNT983162:UNZ983162 UXP983162:UXV983162 VHL983162:VHR983162 VRH983162:VRN983162 WBD983162:WBJ983162 WKZ983162:WLF983162 G107" xr:uid="{198C627C-CDC2-4756-B687-C5400CA38E98}"/>
    <dataValidation allowBlank="1" showErrorMessage="1" promptTitle="OPTIONS" prompt="Select From List" sqref="WVH983134:WVN983137 IV92:JB96 SR92:SX96 ACN92:ACT96 AMJ92:AMP96 AWF92:AWL96 BGB92:BGH96 BPX92:BQD96 BZT92:BZZ96 CJP92:CJV96 CTL92:CTR96 DDH92:DDN96 DND92:DNJ96 DWZ92:DXF96 EGV92:EHB96 EQR92:EQX96 FAN92:FAT96 FKJ92:FKP96 FUF92:FUL96 GEB92:GEH96 GNX92:GOD96 GXT92:GXZ96 HHP92:HHV96 HRL92:HRR96 IBH92:IBN96 ILD92:ILJ96 IUZ92:IVF96 JEV92:JFB96 JOR92:JOX96 JYN92:JYT96 KIJ92:KIP96 KSF92:KSL96 LCB92:LCH96 LLX92:LMD96 LVT92:LVZ96 MFP92:MFV96 MPL92:MPR96 MZH92:MZN96 NJD92:NJJ96 NSZ92:NTF96 OCV92:ODB96 OMR92:OMX96 OWN92:OWT96 PGJ92:PGP96 PQF92:PQL96 QAB92:QAH96 QJX92:QKD96 QTT92:QTZ96 RDP92:RDV96 RNL92:RNR96 RXH92:RXN96 SHD92:SHJ96 SQZ92:SRF96 TAV92:TBB96 TKR92:TKX96 TUN92:TUT96 UEJ92:UEP96 UOF92:UOL96 UYB92:UYH96 VHX92:VID96 VRT92:VRZ96 WBP92:WBV96 WLL92:WLR96 WVH92:WVN96 S65616:Y65619 IV65630:JB65633 SR65630:SX65633 ACN65630:ACT65633 AMJ65630:AMP65633 AWF65630:AWL65633 BGB65630:BGH65633 BPX65630:BQD65633 BZT65630:BZZ65633 CJP65630:CJV65633 CTL65630:CTR65633 DDH65630:DDN65633 DND65630:DNJ65633 DWZ65630:DXF65633 EGV65630:EHB65633 EQR65630:EQX65633 FAN65630:FAT65633 FKJ65630:FKP65633 FUF65630:FUL65633 GEB65630:GEH65633 GNX65630:GOD65633 GXT65630:GXZ65633 HHP65630:HHV65633 HRL65630:HRR65633 IBH65630:IBN65633 ILD65630:ILJ65633 IUZ65630:IVF65633 JEV65630:JFB65633 JOR65630:JOX65633 JYN65630:JYT65633 KIJ65630:KIP65633 KSF65630:KSL65633 LCB65630:LCH65633 LLX65630:LMD65633 LVT65630:LVZ65633 MFP65630:MFV65633 MPL65630:MPR65633 MZH65630:MZN65633 NJD65630:NJJ65633 NSZ65630:NTF65633 OCV65630:ODB65633 OMR65630:OMX65633 OWN65630:OWT65633 PGJ65630:PGP65633 PQF65630:PQL65633 QAB65630:QAH65633 QJX65630:QKD65633 QTT65630:QTZ65633 RDP65630:RDV65633 RNL65630:RNR65633 RXH65630:RXN65633 SHD65630:SHJ65633 SQZ65630:SRF65633 TAV65630:TBB65633 TKR65630:TKX65633 TUN65630:TUT65633 UEJ65630:UEP65633 UOF65630:UOL65633 UYB65630:UYH65633 VHX65630:VID65633 VRT65630:VRZ65633 WBP65630:WBV65633 WLL65630:WLR65633 WVH65630:WVN65633 S131152:Y131155 IV131166:JB131169 SR131166:SX131169 ACN131166:ACT131169 AMJ131166:AMP131169 AWF131166:AWL131169 BGB131166:BGH131169 BPX131166:BQD131169 BZT131166:BZZ131169 CJP131166:CJV131169 CTL131166:CTR131169 DDH131166:DDN131169 DND131166:DNJ131169 DWZ131166:DXF131169 EGV131166:EHB131169 EQR131166:EQX131169 FAN131166:FAT131169 FKJ131166:FKP131169 FUF131166:FUL131169 GEB131166:GEH131169 GNX131166:GOD131169 GXT131166:GXZ131169 HHP131166:HHV131169 HRL131166:HRR131169 IBH131166:IBN131169 ILD131166:ILJ131169 IUZ131166:IVF131169 JEV131166:JFB131169 JOR131166:JOX131169 JYN131166:JYT131169 KIJ131166:KIP131169 KSF131166:KSL131169 LCB131166:LCH131169 LLX131166:LMD131169 LVT131166:LVZ131169 MFP131166:MFV131169 MPL131166:MPR131169 MZH131166:MZN131169 NJD131166:NJJ131169 NSZ131166:NTF131169 OCV131166:ODB131169 OMR131166:OMX131169 OWN131166:OWT131169 PGJ131166:PGP131169 PQF131166:PQL131169 QAB131166:QAH131169 QJX131166:QKD131169 QTT131166:QTZ131169 RDP131166:RDV131169 RNL131166:RNR131169 RXH131166:RXN131169 SHD131166:SHJ131169 SQZ131166:SRF131169 TAV131166:TBB131169 TKR131166:TKX131169 TUN131166:TUT131169 UEJ131166:UEP131169 UOF131166:UOL131169 UYB131166:UYH131169 VHX131166:VID131169 VRT131166:VRZ131169 WBP131166:WBV131169 WLL131166:WLR131169 WVH131166:WVN131169 S196688:Y196691 IV196702:JB196705 SR196702:SX196705 ACN196702:ACT196705 AMJ196702:AMP196705 AWF196702:AWL196705 BGB196702:BGH196705 BPX196702:BQD196705 BZT196702:BZZ196705 CJP196702:CJV196705 CTL196702:CTR196705 DDH196702:DDN196705 DND196702:DNJ196705 DWZ196702:DXF196705 EGV196702:EHB196705 EQR196702:EQX196705 FAN196702:FAT196705 FKJ196702:FKP196705 FUF196702:FUL196705 GEB196702:GEH196705 GNX196702:GOD196705 GXT196702:GXZ196705 HHP196702:HHV196705 HRL196702:HRR196705 IBH196702:IBN196705 ILD196702:ILJ196705 IUZ196702:IVF196705 JEV196702:JFB196705 JOR196702:JOX196705 JYN196702:JYT196705 KIJ196702:KIP196705 KSF196702:KSL196705 LCB196702:LCH196705 LLX196702:LMD196705 LVT196702:LVZ196705 MFP196702:MFV196705 MPL196702:MPR196705 MZH196702:MZN196705 NJD196702:NJJ196705 NSZ196702:NTF196705 OCV196702:ODB196705 OMR196702:OMX196705 OWN196702:OWT196705 PGJ196702:PGP196705 PQF196702:PQL196705 QAB196702:QAH196705 QJX196702:QKD196705 QTT196702:QTZ196705 RDP196702:RDV196705 RNL196702:RNR196705 RXH196702:RXN196705 SHD196702:SHJ196705 SQZ196702:SRF196705 TAV196702:TBB196705 TKR196702:TKX196705 TUN196702:TUT196705 UEJ196702:UEP196705 UOF196702:UOL196705 UYB196702:UYH196705 VHX196702:VID196705 VRT196702:VRZ196705 WBP196702:WBV196705 WLL196702:WLR196705 WVH196702:WVN196705 S262224:Y262227 IV262238:JB262241 SR262238:SX262241 ACN262238:ACT262241 AMJ262238:AMP262241 AWF262238:AWL262241 BGB262238:BGH262241 BPX262238:BQD262241 BZT262238:BZZ262241 CJP262238:CJV262241 CTL262238:CTR262241 DDH262238:DDN262241 DND262238:DNJ262241 DWZ262238:DXF262241 EGV262238:EHB262241 EQR262238:EQX262241 FAN262238:FAT262241 FKJ262238:FKP262241 FUF262238:FUL262241 GEB262238:GEH262241 GNX262238:GOD262241 GXT262238:GXZ262241 HHP262238:HHV262241 HRL262238:HRR262241 IBH262238:IBN262241 ILD262238:ILJ262241 IUZ262238:IVF262241 JEV262238:JFB262241 JOR262238:JOX262241 JYN262238:JYT262241 KIJ262238:KIP262241 KSF262238:KSL262241 LCB262238:LCH262241 LLX262238:LMD262241 LVT262238:LVZ262241 MFP262238:MFV262241 MPL262238:MPR262241 MZH262238:MZN262241 NJD262238:NJJ262241 NSZ262238:NTF262241 OCV262238:ODB262241 OMR262238:OMX262241 OWN262238:OWT262241 PGJ262238:PGP262241 PQF262238:PQL262241 QAB262238:QAH262241 QJX262238:QKD262241 QTT262238:QTZ262241 RDP262238:RDV262241 RNL262238:RNR262241 RXH262238:RXN262241 SHD262238:SHJ262241 SQZ262238:SRF262241 TAV262238:TBB262241 TKR262238:TKX262241 TUN262238:TUT262241 UEJ262238:UEP262241 UOF262238:UOL262241 UYB262238:UYH262241 VHX262238:VID262241 VRT262238:VRZ262241 WBP262238:WBV262241 WLL262238:WLR262241 WVH262238:WVN262241 S327760:Y327763 IV327774:JB327777 SR327774:SX327777 ACN327774:ACT327777 AMJ327774:AMP327777 AWF327774:AWL327777 BGB327774:BGH327777 BPX327774:BQD327777 BZT327774:BZZ327777 CJP327774:CJV327777 CTL327774:CTR327777 DDH327774:DDN327777 DND327774:DNJ327777 DWZ327774:DXF327777 EGV327774:EHB327777 EQR327774:EQX327777 FAN327774:FAT327777 FKJ327774:FKP327777 FUF327774:FUL327777 GEB327774:GEH327777 GNX327774:GOD327777 GXT327774:GXZ327777 HHP327774:HHV327777 HRL327774:HRR327777 IBH327774:IBN327777 ILD327774:ILJ327777 IUZ327774:IVF327777 JEV327774:JFB327777 JOR327774:JOX327777 JYN327774:JYT327777 KIJ327774:KIP327777 KSF327774:KSL327777 LCB327774:LCH327777 LLX327774:LMD327777 LVT327774:LVZ327777 MFP327774:MFV327777 MPL327774:MPR327777 MZH327774:MZN327777 NJD327774:NJJ327777 NSZ327774:NTF327777 OCV327774:ODB327777 OMR327774:OMX327777 OWN327774:OWT327777 PGJ327774:PGP327777 PQF327774:PQL327777 QAB327774:QAH327777 QJX327774:QKD327777 QTT327774:QTZ327777 RDP327774:RDV327777 RNL327774:RNR327777 RXH327774:RXN327777 SHD327774:SHJ327777 SQZ327774:SRF327777 TAV327774:TBB327777 TKR327774:TKX327777 TUN327774:TUT327777 UEJ327774:UEP327777 UOF327774:UOL327777 UYB327774:UYH327777 VHX327774:VID327777 VRT327774:VRZ327777 WBP327774:WBV327777 WLL327774:WLR327777 WVH327774:WVN327777 S393296:Y393299 IV393310:JB393313 SR393310:SX393313 ACN393310:ACT393313 AMJ393310:AMP393313 AWF393310:AWL393313 BGB393310:BGH393313 BPX393310:BQD393313 BZT393310:BZZ393313 CJP393310:CJV393313 CTL393310:CTR393313 DDH393310:DDN393313 DND393310:DNJ393313 DWZ393310:DXF393313 EGV393310:EHB393313 EQR393310:EQX393313 FAN393310:FAT393313 FKJ393310:FKP393313 FUF393310:FUL393313 GEB393310:GEH393313 GNX393310:GOD393313 GXT393310:GXZ393313 HHP393310:HHV393313 HRL393310:HRR393313 IBH393310:IBN393313 ILD393310:ILJ393313 IUZ393310:IVF393313 JEV393310:JFB393313 JOR393310:JOX393313 JYN393310:JYT393313 KIJ393310:KIP393313 KSF393310:KSL393313 LCB393310:LCH393313 LLX393310:LMD393313 LVT393310:LVZ393313 MFP393310:MFV393313 MPL393310:MPR393313 MZH393310:MZN393313 NJD393310:NJJ393313 NSZ393310:NTF393313 OCV393310:ODB393313 OMR393310:OMX393313 OWN393310:OWT393313 PGJ393310:PGP393313 PQF393310:PQL393313 QAB393310:QAH393313 QJX393310:QKD393313 QTT393310:QTZ393313 RDP393310:RDV393313 RNL393310:RNR393313 RXH393310:RXN393313 SHD393310:SHJ393313 SQZ393310:SRF393313 TAV393310:TBB393313 TKR393310:TKX393313 TUN393310:TUT393313 UEJ393310:UEP393313 UOF393310:UOL393313 UYB393310:UYH393313 VHX393310:VID393313 VRT393310:VRZ393313 WBP393310:WBV393313 WLL393310:WLR393313 WVH393310:WVN393313 S458832:Y458835 IV458846:JB458849 SR458846:SX458849 ACN458846:ACT458849 AMJ458846:AMP458849 AWF458846:AWL458849 BGB458846:BGH458849 BPX458846:BQD458849 BZT458846:BZZ458849 CJP458846:CJV458849 CTL458846:CTR458849 DDH458846:DDN458849 DND458846:DNJ458849 DWZ458846:DXF458849 EGV458846:EHB458849 EQR458846:EQX458849 FAN458846:FAT458849 FKJ458846:FKP458849 FUF458846:FUL458849 GEB458846:GEH458849 GNX458846:GOD458849 GXT458846:GXZ458849 HHP458846:HHV458849 HRL458846:HRR458849 IBH458846:IBN458849 ILD458846:ILJ458849 IUZ458846:IVF458849 JEV458846:JFB458849 JOR458846:JOX458849 JYN458846:JYT458849 KIJ458846:KIP458849 KSF458846:KSL458849 LCB458846:LCH458849 LLX458846:LMD458849 LVT458846:LVZ458849 MFP458846:MFV458849 MPL458846:MPR458849 MZH458846:MZN458849 NJD458846:NJJ458849 NSZ458846:NTF458849 OCV458846:ODB458849 OMR458846:OMX458849 OWN458846:OWT458849 PGJ458846:PGP458849 PQF458846:PQL458849 QAB458846:QAH458849 QJX458846:QKD458849 QTT458846:QTZ458849 RDP458846:RDV458849 RNL458846:RNR458849 RXH458846:RXN458849 SHD458846:SHJ458849 SQZ458846:SRF458849 TAV458846:TBB458849 TKR458846:TKX458849 TUN458846:TUT458849 UEJ458846:UEP458849 UOF458846:UOL458849 UYB458846:UYH458849 VHX458846:VID458849 VRT458846:VRZ458849 WBP458846:WBV458849 WLL458846:WLR458849 WVH458846:WVN458849 S524368:Y524371 IV524382:JB524385 SR524382:SX524385 ACN524382:ACT524385 AMJ524382:AMP524385 AWF524382:AWL524385 BGB524382:BGH524385 BPX524382:BQD524385 BZT524382:BZZ524385 CJP524382:CJV524385 CTL524382:CTR524385 DDH524382:DDN524385 DND524382:DNJ524385 DWZ524382:DXF524385 EGV524382:EHB524385 EQR524382:EQX524385 FAN524382:FAT524385 FKJ524382:FKP524385 FUF524382:FUL524385 GEB524382:GEH524385 GNX524382:GOD524385 GXT524382:GXZ524385 HHP524382:HHV524385 HRL524382:HRR524385 IBH524382:IBN524385 ILD524382:ILJ524385 IUZ524382:IVF524385 JEV524382:JFB524385 JOR524382:JOX524385 JYN524382:JYT524385 KIJ524382:KIP524385 KSF524382:KSL524385 LCB524382:LCH524385 LLX524382:LMD524385 LVT524382:LVZ524385 MFP524382:MFV524385 MPL524382:MPR524385 MZH524382:MZN524385 NJD524382:NJJ524385 NSZ524382:NTF524385 OCV524382:ODB524385 OMR524382:OMX524385 OWN524382:OWT524385 PGJ524382:PGP524385 PQF524382:PQL524385 QAB524382:QAH524385 QJX524382:QKD524385 QTT524382:QTZ524385 RDP524382:RDV524385 RNL524382:RNR524385 RXH524382:RXN524385 SHD524382:SHJ524385 SQZ524382:SRF524385 TAV524382:TBB524385 TKR524382:TKX524385 TUN524382:TUT524385 UEJ524382:UEP524385 UOF524382:UOL524385 UYB524382:UYH524385 VHX524382:VID524385 VRT524382:VRZ524385 WBP524382:WBV524385 WLL524382:WLR524385 WVH524382:WVN524385 S589904:Y589907 IV589918:JB589921 SR589918:SX589921 ACN589918:ACT589921 AMJ589918:AMP589921 AWF589918:AWL589921 BGB589918:BGH589921 BPX589918:BQD589921 BZT589918:BZZ589921 CJP589918:CJV589921 CTL589918:CTR589921 DDH589918:DDN589921 DND589918:DNJ589921 DWZ589918:DXF589921 EGV589918:EHB589921 EQR589918:EQX589921 FAN589918:FAT589921 FKJ589918:FKP589921 FUF589918:FUL589921 GEB589918:GEH589921 GNX589918:GOD589921 GXT589918:GXZ589921 HHP589918:HHV589921 HRL589918:HRR589921 IBH589918:IBN589921 ILD589918:ILJ589921 IUZ589918:IVF589921 JEV589918:JFB589921 JOR589918:JOX589921 JYN589918:JYT589921 KIJ589918:KIP589921 KSF589918:KSL589921 LCB589918:LCH589921 LLX589918:LMD589921 LVT589918:LVZ589921 MFP589918:MFV589921 MPL589918:MPR589921 MZH589918:MZN589921 NJD589918:NJJ589921 NSZ589918:NTF589921 OCV589918:ODB589921 OMR589918:OMX589921 OWN589918:OWT589921 PGJ589918:PGP589921 PQF589918:PQL589921 QAB589918:QAH589921 QJX589918:QKD589921 QTT589918:QTZ589921 RDP589918:RDV589921 RNL589918:RNR589921 RXH589918:RXN589921 SHD589918:SHJ589921 SQZ589918:SRF589921 TAV589918:TBB589921 TKR589918:TKX589921 TUN589918:TUT589921 UEJ589918:UEP589921 UOF589918:UOL589921 UYB589918:UYH589921 VHX589918:VID589921 VRT589918:VRZ589921 WBP589918:WBV589921 WLL589918:WLR589921 WVH589918:WVN589921 S655440:Y655443 IV655454:JB655457 SR655454:SX655457 ACN655454:ACT655457 AMJ655454:AMP655457 AWF655454:AWL655457 BGB655454:BGH655457 BPX655454:BQD655457 BZT655454:BZZ655457 CJP655454:CJV655457 CTL655454:CTR655457 DDH655454:DDN655457 DND655454:DNJ655457 DWZ655454:DXF655457 EGV655454:EHB655457 EQR655454:EQX655457 FAN655454:FAT655457 FKJ655454:FKP655457 FUF655454:FUL655457 GEB655454:GEH655457 GNX655454:GOD655457 GXT655454:GXZ655457 HHP655454:HHV655457 HRL655454:HRR655457 IBH655454:IBN655457 ILD655454:ILJ655457 IUZ655454:IVF655457 JEV655454:JFB655457 JOR655454:JOX655457 JYN655454:JYT655457 KIJ655454:KIP655457 KSF655454:KSL655457 LCB655454:LCH655457 LLX655454:LMD655457 LVT655454:LVZ655457 MFP655454:MFV655457 MPL655454:MPR655457 MZH655454:MZN655457 NJD655454:NJJ655457 NSZ655454:NTF655457 OCV655454:ODB655457 OMR655454:OMX655457 OWN655454:OWT655457 PGJ655454:PGP655457 PQF655454:PQL655457 QAB655454:QAH655457 QJX655454:QKD655457 QTT655454:QTZ655457 RDP655454:RDV655457 RNL655454:RNR655457 RXH655454:RXN655457 SHD655454:SHJ655457 SQZ655454:SRF655457 TAV655454:TBB655457 TKR655454:TKX655457 TUN655454:TUT655457 UEJ655454:UEP655457 UOF655454:UOL655457 UYB655454:UYH655457 VHX655454:VID655457 VRT655454:VRZ655457 WBP655454:WBV655457 WLL655454:WLR655457 WVH655454:WVN655457 S720976:Y720979 IV720990:JB720993 SR720990:SX720993 ACN720990:ACT720993 AMJ720990:AMP720993 AWF720990:AWL720993 BGB720990:BGH720993 BPX720990:BQD720993 BZT720990:BZZ720993 CJP720990:CJV720993 CTL720990:CTR720993 DDH720990:DDN720993 DND720990:DNJ720993 DWZ720990:DXF720993 EGV720990:EHB720993 EQR720990:EQX720993 FAN720990:FAT720993 FKJ720990:FKP720993 FUF720990:FUL720993 GEB720990:GEH720993 GNX720990:GOD720993 GXT720990:GXZ720993 HHP720990:HHV720993 HRL720990:HRR720993 IBH720990:IBN720993 ILD720990:ILJ720993 IUZ720990:IVF720993 JEV720990:JFB720993 JOR720990:JOX720993 JYN720990:JYT720993 KIJ720990:KIP720993 KSF720990:KSL720993 LCB720990:LCH720993 LLX720990:LMD720993 LVT720990:LVZ720993 MFP720990:MFV720993 MPL720990:MPR720993 MZH720990:MZN720993 NJD720990:NJJ720993 NSZ720990:NTF720993 OCV720990:ODB720993 OMR720990:OMX720993 OWN720990:OWT720993 PGJ720990:PGP720993 PQF720990:PQL720993 QAB720990:QAH720993 QJX720990:QKD720993 QTT720990:QTZ720993 RDP720990:RDV720993 RNL720990:RNR720993 RXH720990:RXN720993 SHD720990:SHJ720993 SQZ720990:SRF720993 TAV720990:TBB720993 TKR720990:TKX720993 TUN720990:TUT720993 UEJ720990:UEP720993 UOF720990:UOL720993 UYB720990:UYH720993 VHX720990:VID720993 VRT720990:VRZ720993 WBP720990:WBV720993 WLL720990:WLR720993 WVH720990:WVN720993 S786512:Y786515 IV786526:JB786529 SR786526:SX786529 ACN786526:ACT786529 AMJ786526:AMP786529 AWF786526:AWL786529 BGB786526:BGH786529 BPX786526:BQD786529 BZT786526:BZZ786529 CJP786526:CJV786529 CTL786526:CTR786529 DDH786526:DDN786529 DND786526:DNJ786529 DWZ786526:DXF786529 EGV786526:EHB786529 EQR786526:EQX786529 FAN786526:FAT786529 FKJ786526:FKP786529 FUF786526:FUL786529 GEB786526:GEH786529 GNX786526:GOD786529 GXT786526:GXZ786529 HHP786526:HHV786529 HRL786526:HRR786529 IBH786526:IBN786529 ILD786526:ILJ786529 IUZ786526:IVF786529 JEV786526:JFB786529 JOR786526:JOX786529 JYN786526:JYT786529 KIJ786526:KIP786529 KSF786526:KSL786529 LCB786526:LCH786529 LLX786526:LMD786529 LVT786526:LVZ786529 MFP786526:MFV786529 MPL786526:MPR786529 MZH786526:MZN786529 NJD786526:NJJ786529 NSZ786526:NTF786529 OCV786526:ODB786529 OMR786526:OMX786529 OWN786526:OWT786529 PGJ786526:PGP786529 PQF786526:PQL786529 QAB786526:QAH786529 QJX786526:QKD786529 QTT786526:QTZ786529 RDP786526:RDV786529 RNL786526:RNR786529 RXH786526:RXN786529 SHD786526:SHJ786529 SQZ786526:SRF786529 TAV786526:TBB786529 TKR786526:TKX786529 TUN786526:TUT786529 UEJ786526:UEP786529 UOF786526:UOL786529 UYB786526:UYH786529 VHX786526:VID786529 VRT786526:VRZ786529 WBP786526:WBV786529 WLL786526:WLR786529 WVH786526:WVN786529 S852048:Y852051 IV852062:JB852065 SR852062:SX852065 ACN852062:ACT852065 AMJ852062:AMP852065 AWF852062:AWL852065 BGB852062:BGH852065 BPX852062:BQD852065 BZT852062:BZZ852065 CJP852062:CJV852065 CTL852062:CTR852065 DDH852062:DDN852065 DND852062:DNJ852065 DWZ852062:DXF852065 EGV852062:EHB852065 EQR852062:EQX852065 FAN852062:FAT852065 FKJ852062:FKP852065 FUF852062:FUL852065 GEB852062:GEH852065 GNX852062:GOD852065 GXT852062:GXZ852065 HHP852062:HHV852065 HRL852062:HRR852065 IBH852062:IBN852065 ILD852062:ILJ852065 IUZ852062:IVF852065 JEV852062:JFB852065 JOR852062:JOX852065 JYN852062:JYT852065 KIJ852062:KIP852065 KSF852062:KSL852065 LCB852062:LCH852065 LLX852062:LMD852065 LVT852062:LVZ852065 MFP852062:MFV852065 MPL852062:MPR852065 MZH852062:MZN852065 NJD852062:NJJ852065 NSZ852062:NTF852065 OCV852062:ODB852065 OMR852062:OMX852065 OWN852062:OWT852065 PGJ852062:PGP852065 PQF852062:PQL852065 QAB852062:QAH852065 QJX852062:QKD852065 QTT852062:QTZ852065 RDP852062:RDV852065 RNL852062:RNR852065 RXH852062:RXN852065 SHD852062:SHJ852065 SQZ852062:SRF852065 TAV852062:TBB852065 TKR852062:TKX852065 TUN852062:TUT852065 UEJ852062:UEP852065 UOF852062:UOL852065 UYB852062:UYH852065 VHX852062:VID852065 VRT852062:VRZ852065 WBP852062:WBV852065 WLL852062:WLR852065 WVH852062:WVN852065 S917584:Y917587 IV917598:JB917601 SR917598:SX917601 ACN917598:ACT917601 AMJ917598:AMP917601 AWF917598:AWL917601 BGB917598:BGH917601 BPX917598:BQD917601 BZT917598:BZZ917601 CJP917598:CJV917601 CTL917598:CTR917601 DDH917598:DDN917601 DND917598:DNJ917601 DWZ917598:DXF917601 EGV917598:EHB917601 EQR917598:EQX917601 FAN917598:FAT917601 FKJ917598:FKP917601 FUF917598:FUL917601 GEB917598:GEH917601 GNX917598:GOD917601 GXT917598:GXZ917601 HHP917598:HHV917601 HRL917598:HRR917601 IBH917598:IBN917601 ILD917598:ILJ917601 IUZ917598:IVF917601 JEV917598:JFB917601 JOR917598:JOX917601 JYN917598:JYT917601 KIJ917598:KIP917601 KSF917598:KSL917601 LCB917598:LCH917601 LLX917598:LMD917601 LVT917598:LVZ917601 MFP917598:MFV917601 MPL917598:MPR917601 MZH917598:MZN917601 NJD917598:NJJ917601 NSZ917598:NTF917601 OCV917598:ODB917601 OMR917598:OMX917601 OWN917598:OWT917601 PGJ917598:PGP917601 PQF917598:PQL917601 QAB917598:QAH917601 QJX917598:QKD917601 QTT917598:QTZ917601 RDP917598:RDV917601 RNL917598:RNR917601 RXH917598:RXN917601 SHD917598:SHJ917601 SQZ917598:SRF917601 TAV917598:TBB917601 TKR917598:TKX917601 TUN917598:TUT917601 UEJ917598:UEP917601 UOF917598:UOL917601 UYB917598:UYH917601 VHX917598:VID917601 VRT917598:VRZ917601 WBP917598:WBV917601 WLL917598:WLR917601 WVH917598:WVN917601 S983120:Y983123 IV983134:JB983137 SR983134:SX983137 ACN983134:ACT983137 AMJ983134:AMP983137 AWF983134:AWL983137 BGB983134:BGH983137 BPX983134:BQD983137 BZT983134:BZZ983137 CJP983134:CJV983137 CTL983134:CTR983137 DDH983134:DDN983137 DND983134:DNJ983137 DWZ983134:DXF983137 EGV983134:EHB983137 EQR983134:EQX983137 FAN983134:FAT983137 FKJ983134:FKP983137 FUF983134:FUL983137 GEB983134:GEH983137 GNX983134:GOD983137 GXT983134:GXZ983137 HHP983134:HHV983137 HRL983134:HRR983137 IBH983134:IBN983137 ILD983134:ILJ983137 IUZ983134:IVF983137 JEV983134:JFB983137 JOR983134:JOX983137 JYN983134:JYT983137 KIJ983134:KIP983137 KSF983134:KSL983137 LCB983134:LCH983137 LLX983134:LMD983137 LVT983134:LVZ983137 MFP983134:MFV983137 MPL983134:MPR983137 MZH983134:MZN983137 NJD983134:NJJ983137 NSZ983134:NTF983137 OCV983134:ODB983137 OMR983134:OMX983137 OWN983134:OWT983137 PGJ983134:PGP983137 PQF983134:PQL983137 QAB983134:QAH983137 QJX983134:QKD983137 QTT983134:QTZ983137 RDP983134:RDV983137 RNL983134:RNR983137 RXH983134:RXN983137 SHD983134:SHJ983137 SQZ983134:SRF983137 TAV983134:TBB983137 TKR983134:TKX983137 TUN983134:TUT983137 UEJ983134:UEP983137 UOF983134:UOL983137 UYB983134:UYH983137 VHX983134:VID983137 VRT983134:VRZ983137 WBP983134:WBV983137 WLL983134:WLR983137" xr:uid="{A9C03026-AB02-4FEA-AA25-5176DBE0D22B}"/>
    <dataValidation type="list" allowBlank="1" showInputMessage="1" showErrorMessage="1" promptTitle="OPTIONS:" prompt="Select From List" sqref="WUV983095:WUV983097 IJ47:IJ49 SF47:SF49 ACB47:ACB49 ALX47:ALX49 AVT47:AVT49 BFP47:BFP49 BPL47:BPL49 BZH47:BZH49 CJD47:CJD49 CSZ47:CSZ49 DCV47:DCV49 DMR47:DMR49 DWN47:DWN49 EGJ47:EGJ49 EQF47:EQF49 FAB47:FAB49 FJX47:FJX49 FTT47:FTT49 GDP47:GDP49 GNL47:GNL49 GXH47:GXH49 HHD47:HHD49 HQZ47:HQZ49 IAV47:IAV49 IKR47:IKR49 IUN47:IUN49 JEJ47:JEJ49 JOF47:JOF49 JYB47:JYB49 KHX47:KHX49 KRT47:KRT49 LBP47:LBP49 LLL47:LLL49 LVH47:LVH49 MFD47:MFD49 MOZ47:MOZ49 MYV47:MYV49 NIR47:NIR49 NSN47:NSN49 OCJ47:OCJ49 OMF47:OMF49 OWB47:OWB49 PFX47:PFX49 PPT47:PPT49 PZP47:PZP49 QJL47:QJL49 QTH47:QTH49 RDD47:RDD49 RMZ47:RMZ49 RWV47:RWV49 SGR47:SGR49 SQN47:SQN49 TAJ47:TAJ49 TKF47:TKF49 TUB47:TUB49 UDX47:UDX49 UNT47:UNT49 UXP47:UXP49 VHL47:VHL49 VRH47:VRH49 WBD47:WBD49 WKZ47:WKZ49 WUV47:WUV49 G65577:G65579 IJ65591:IJ65593 SF65591:SF65593 ACB65591:ACB65593 ALX65591:ALX65593 AVT65591:AVT65593 BFP65591:BFP65593 BPL65591:BPL65593 BZH65591:BZH65593 CJD65591:CJD65593 CSZ65591:CSZ65593 DCV65591:DCV65593 DMR65591:DMR65593 DWN65591:DWN65593 EGJ65591:EGJ65593 EQF65591:EQF65593 FAB65591:FAB65593 FJX65591:FJX65593 FTT65591:FTT65593 GDP65591:GDP65593 GNL65591:GNL65593 GXH65591:GXH65593 HHD65591:HHD65593 HQZ65591:HQZ65593 IAV65591:IAV65593 IKR65591:IKR65593 IUN65591:IUN65593 JEJ65591:JEJ65593 JOF65591:JOF65593 JYB65591:JYB65593 KHX65591:KHX65593 KRT65591:KRT65593 LBP65591:LBP65593 LLL65591:LLL65593 LVH65591:LVH65593 MFD65591:MFD65593 MOZ65591:MOZ65593 MYV65591:MYV65593 NIR65591:NIR65593 NSN65591:NSN65593 OCJ65591:OCJ65593 OMF65591:OMF65593 OWB65591:OWB65593 PFX65591:PFX65593 PPT65591:PPT65593 PZP65591:PZP65593 QJL65591:QJL65593 QTH65591:QTH65593 RDD65591:RDD65593 RMZ65591:RMZ65593 RWV65591:RWV65593 SGR65591:SGR65593 SQN65591:SQN65593 TAJ65591:TAJ65593 TKF65591:TKF65593 TUB65591:TUB65593 UDX65591:UDX65593 UNT65591:UNT65593 UXP65591:UXP65593 VHL65591:VHL65593 VRH65591:VRH65593 WBD65591:WBD65593 WKZ65591:WKZ65593 WUV65591:WUV65593 G131113:G131115 IJ131127:IJ131129 SF131127:SF131129 ACB131127:ACB131129 ALX131127:ALX131129 AVT131127:AVT131129 BFP131127:BFP131129 BPL131127:BPL131129 BZH131127:BZH131129 CJD131127:CJD131129 CSZ131127:CSZ131129 DCV131127:DCV131129 DMR131127:DMR131129 DWN131127:DWN131129 EGJ131127:EGJ131129 EQF131127:EQF131129 FAB131127:FAB131129 FJX131127:FJX131129 FTT131127:FTT131129 GDP131127:GDP131129 GNL131127:GNL131129 GXH131127:GXH131129 HHD131127:HHD131129 HQZ131127:HQZ131129 IAV131127:IAV131129 IKR131127:IKR131129 IUN131127:IUN131129 JEJ131127:JEJ131129 JOF131127:JOF131129 JYB131127:JYB131129 KHX131127:KHX131129 KRT131127:KRT131129 LBP131127:LBP131129 LLL131127:LLL131129 LVH131127:LVH131129 MFD131127:MFD131129 MOZ131127:MOZ131129 MYV131127:MYV131129 NIR131127:NIR131129 NSN131127:NSN131129 OCJ131127:OCJ131129 OMF131127:OMF131129 OWB131127:OWB131129 PFX131127:PFX131129 PPT131127:PPT131129 PZP131127:PZP131129 QJL131127:QJL131129 QTH131127:QTH131129 RDD131127:RDD131129 RMZ131127:RMZ131129 RWV131127:RWV131129 SGR131127:SGR131129 SQN131127:SQN131129 TAJ131127:TAJ131129 TKF131127:TKF131129 TUB131127:TUB131129 UDX131127:UDX131129 UNT131127:UNT131129 UXP131127:UXP131129 VHL131127:VHL131129 VRH131127:VRH131129 WBD131127:WBD131129 WKZ131127:WKZ131129 WUV131127:WUV131129 G196649:G196651 IJ196663:IJ196665 SF196663:SF196665 ACB196663:ACB196665 ALX196663:ALX196665 AVT196663:AVT196665 BFP196663:BFP196665 BPL196663:BPL196665 BZH196663:BZH196665 CJD196663:CJD196665 CSZ196663:CSZ196665 DCV196663:DCV196665 DMR196663:DMR196665 DWN196663:DWN196665 EGJ196663:EGJ196665 EQF196663:EQF196665 FAB196663:FAB196665 FJX196663:FJX196665 FTT196663:FTT196665 GDP196663:GDP196665 GNL196663:GNL196665 GXH196663:GXH196665 HHD196663:HHD196665 HQZ196663:HQZ196665 IAV196663:IAV196665 IKR196663:IKR196665 IUN196663:IUN196665 JEJ196663:JEJ196665 JOF196663:JOF196665 JYB196663:JYB196665 KHX196663:KHX196665 KRT196663:KRT196665 LBP196663:LBP196665 LLL196663:LLL196665 LVH196663:LVH196665 MFD196663:MFD196665 MOZ196663:MOZ196665 MYV196663:MYV196665 NIR196663:NIR196665 NSN196663:NSN196665 OCJ196663:OCJ196665 OMF196663:OMF196665 OWB196663:OWB196665 PFX196663:PFX196665 PPT196663:PPT196665 PZP196663:PZP196665 QJL196663:QJL196665 QTH196663:QTH196665 RDD196663:RDD196665 RMZ196663:RMZ196665 RWV196663:RWV196665 SGR196663:SGR196665 SQN196663:SQN196665 TAJ196663:TAJ196665 TKF196663:TKF196665 TUB196663:TUB196665 UDX196663:UDX196665 UNT196663:UNT196665 UXP196663:UXP196665 VHL196663:VHL196665 VRH196663:VRH196665 WBD196663:WBD196665 WKZ196663:WKZ196665 WUV196663:WUV196665 G262185:G262187 IJ262199:IJ262201 SF262199:SF262201 ACB262199:ACB262201 ALX262199:ALX262201 AVT262199:AVT262201 BFP262199:BFP262201 BPL262199:BPL262201 BZH262199:BZH262201 CJD262199:CJD262201 CSZ262199:CSZ262201 DCV262199:DCV262201 DMR262199:DMR262201 DWN262199:DWN262201 EGJ262199:EGJ262201 EQF262199:EQF262201 FAB262199:FAB262201 FJX262199:FJX262201 FTT262199:FTT262201 GDP262199:GDP262201 GNL262199:GNL262201 GXH262199:GXH262201 HHD262199:HHD262201 HQZ262199:HQZ262201 IAV262199:IAV262201 IKR262199:IKR262201 IUN262199:IUN262201 JEJ262199:JEJ262201 JOF262199:JOF262201 JYB262199:JYB262201 KHX262199:KHX262201 KRT262199:KRT262201 LBP262199:LBP262201 LLL262199:LLL262201 LVH262199:LVH262201 MFD262199:MFD262201 MOZ262199:MOZ262201 MYV262199:MYV262201 NIR262199:NIR262201 NSN262199:NSN262201 OCJ262199:OCJ262201 OMF262199:OMF262201 OWB262199:OWB262201 PFX262199:PFX262201 PPT262199:PPT262201 PZP262199:PZP262201 QJL262199:QJL262201 QTH262199:QTH262201 RDD262199:RDD262201 RMZ262199:RMZ262201 RWV262199:RWV262201 SGR262199:SGR262201 SQN262199:SQN262201 TAJ262199:TAJ262201 TKF262199:TKF262201 TUB262199:TUB262201 UDX262199:UDX262201 UNT262199:UNT262201 UXP262199:UXP262201 VHL262199:VHL262201 VRH262199:VRH262201 WBD262199:WBD262201 WKZ262199:WKZ262201 WUV262199:WUV262201 G327721:G327723 IJ327735:IJ327737 SF327735:SF327737 ACB327735:ACB327737 ALX327735:ALX327737 AVT327735:AVT327737 BFP327735:BFP327737 BPL327735:BPL327737 BZH327735:BZH327737 CJD327735:CJD327737 CSZ327735:CSZ327737 DCV327735:DCV327737 DMR327735:DMR327737 DWN327735:DWN327737 EGJ327735:EGJ327737 EQF327735:EQF327737 FAB327735:FAB327737 FJX327735:FJX327737 FTT327735:FTT327737 GDP327735:GDP327737 GNL327735:GNL327737 GXH327735:GXH327737 HHD327735:HHD327737 HQZ327735:HQZ327737 IAV327735:IAV327737 IKR327735:IKR327737 IUN327735:IUN327737 JEJ327735:JEJ327737 JOF327735:JOF327737 JYB327735:JYB327737 KHX327735:KHX327737 KRT327735:KRT327737 LBP327735:LBP327737 LLL327735:LLL327737 LVH327735:LVH327737 MFD327735:MFD327737 MOZ327735:MOZ327737 MYV327735:MYV327737 NIR327735:NIR327737 NSN327735:NSN327737 OCJ327735:OCJ327737 OMF327735:OMF327737 OWB327735:OWB327737 PFX327735:PFX327737 PPT327735:PPT327737 PZP327735:PZP327737 QJL327735:QJL327737 QTH327735:QTH327737 RDD327735:RDD327737 RMZ327735:RMZ327737 RWV327735:RWV327737 SGR327735:SGR327737 SQN327735:SQN327737 TAJ327735:TAJ327737 TKF327735:TKF327737 TUB327735:TUB327737 UDX327735:UDX327737 UNT327735:UNT327737 UXP327735:UXP327737 VHL327735:VHL327737 VRH327735:VRH327737 WBD327735:WBD327737 WKZ327735:WKZ327737 WUV327735:WUV327737 G393257:G393259 IJ393271:IJ393273 SF393271:SF393273 ACB393271:ACB393273 ALX393271:ALX393273 AVT393271:AVT393273 BFP393271:BFP393273 BPL393271:BPL393273 BZH393271:BZH393273 CJD393271:CJD393273 CSZ393271:CSZ393273 DCV393271:DCV393273 DMR393271:DMR393273 DWN393271:DWN393273 EGJ393271:EGJ393273 EQF393271:EQF393273 FAB393271:FAB393273 FJX393271:FJX393273 FTT393271:FTT393273 GDP393271:GDP393273 GNL393271:GNL393273 GXH393271:GXH393273 HHD393271:HHD393273 HQZ393271:HQZ393273 IAV393271:IAV393273 IKR393271:IKR393273 IUN393271:IUN393273 JEJ393271:JEJ393273 JOF393271:JOF393273 JYB393271:JYB393273 KHX393271:KHX393273 KRT393271:KRT393273 LBP393271:LBP393273 LLL393271:LLL393273 LVH393271:LVH393273 MFD393271:MFD393273 MOZ393271:MOZ393273 MYV393271:MYV393273 NIR393271:NIR393273 NSN393271:NSN393273 OCJ393271:OCJ393273 OMF393271:OMF393273 OWB393271:OWB393273 PFX393271:PFX393273 PPT393271:PPT393273 PZP393271:PZP393273 QJL393271:QJL393273 QTH393271:QTH393273 RDD393271:RDD393273 RMZ393271:RMZ393273 RWV393271:RWV393273 SGR393271:SGR393273 SQN393271:SQN393273 TAJ393271:TAJ393273 TKF393271:TKF393273 TUB393271:TUB393273 UDX393271:UDX393273 UNT393271:UNT393273 UXP393271:UXP393273 VHL393271:VHL393273 VRH393271:VRH393273 WBD393271:WBD393273 WKZ393271:WKZ393273 WUV393271:WUV393273 G458793:G458795 IJ458807:IJ458809 SF458807:SF458809 ACB458807:ACB458809 ALX458807:ALX458809 AVT458807:AVT458809 BFP458807:BFP458809 BPL458807:BPL458809 BZH458807:BZH458809 CJD458807:CJD458809 CSZ458807:CSZ458809 DCV458807:DCV458809 DMR458807:DMR458809 DWN458807:DWN458809 EGJ458807:EGJ458809 EQF458807:EQF458809 FAB458807:FAB458809 FJX458807:FJX458809 FTT458807:FTT458809 GDP458807:GDP458809 GNL458807:GNL458809 GXH458807:GXH458809 HHD458807:HHD458809 HQZ458807:HQZ458809 IAV458807:IAV458809 IKR458807:IKR458809 IUN458807:IUN458809 JEJ458807:JEJ458809 JOF458807:JOF458809 JYB458807:JYB458809 KHX458807:KHX458809 KRT458807:KRT458809 LBP458807:LBP458809 LLL458807:LLL458809 LVH458807:LVH458809 MFD458807:MFD458809 MOZ458807:MOZ458809 MYV458807:MYV458809 NIR458807:NIR458809 NSN458807:NSN458809 OCJ458807:OCJ458809 OMF458807:OMF458809 OWB458807:OWB458809 PFX458807:PFX458809 PPT458807:PPT458809 PZP458807:PZP458809 QJL458807:QJL458809 QTH458807:QTH458809 RDD458807:RDD458809 RMZ458807:RMZ458809 RWV458807:RWV458809 SGR458807:SGR458809 SQN458807:SQN458809 TAJ458807:TAJ458809 TKF458807:TKF458809 TUB458807:TUB458809 UDX458807:UDX458809 UNT458807:UNT458809 UXP458807:UXP458809 VHL458807:VHL458809 VRH458807:VRH458809 WBD458807:WBD458809 WKZ458807:WKZ458809 WUV458807:WUV458809 G524329:G524331 IJ524343:IJ524345 SF524343:SF524345 ACB524343:ACB524345 ALX524343:ALX524345 AVT524343:AVT524345 BFP524343:BFP524345 BPL524343:BPL524345 BZH524343:BZH524345 CJD524343:CJD524345 CSZ524343:CSZ524345 DCV524343:DCV524345 DMR524343:DMR524345 DWN524343:DWN524345 EGJ524343:EGJ524345 EQF524343:EQF524345 FAB524343:FAB524345 FJX524343:FJX524345 FTT524343:FTT524345 GDP524343:GDP524345 GNL524343:GNL524345 GXH524343:GXH524345 HHD524343:HHD524345 HQZ524343:HQZ524345 IAV524343:IAV524345 IKR524343:IKR524345 IUN524343:IUN524345 JEJ524343:JEJ524345 JOF524343:JOF524345 JYB524343:JYB524345 KHX524343:KHX524345 KRT524343:KRT524345 LBP524343:LBP524345 LLL524343:LLL524345 LVH524343:LVH524345 MFD524343:MFD524345 MOZ524343:MOZ524345 MYV524343:MYV524345 NIR524343:NIR524345 NSN524343:NSN524345 OCJ524343:OCJ524345 OMF524343:OMF524345 OWB524343:OWB524345 PFX524343:PFX524345 PPT524343:PPT524345 PZP524343:PZP524345 QJL524343:QJL524345 QTH524343:QTH524345 RDD524343:RDD524345 RMZ524343:RMZ524345 RWV524343:RWV524345 SGR524343:SGR524345 SQN524343:SQN524345 TAJ524343:TAJ524345 TKF524343:TKF524345 TUB524343:TUB524345 UDX524343:UDX524345 UNT524343:UNT524345 UXP524343:UXP524345 VHL524343:VHL524345 VRH524343:VRH524345 WBD524343:WBD524345 WKZ524343:WKZ524345 WUV524343:WUV524345 G589865:G589867 IJ589879:IJ589881 SF589879:SF589881 ACB589879:ACB589881 ALX589879:ALX589881 AVT589879:AVT589881 BFP589879:BFP589881 BPL589879:BPL589881 BZH589879:BZH589881 CJD589879:CJD589881 CSZ589879:CSZ589881 DCV589879:DCV589881 DMR589879:DMR589881 DWN589879:DWN589881 EGJ589879:EGJ589881 EQF589879:EQF589881 FAB589879:FAB589881 FJX589879:FJX589881 FTT589879:FTT589881 GDP589879:GDP589881 GNL589879:GNL589881 GXH589879:GXH589881 HHD589879:HHD589881 HQZ589879:HQZ589881 IAV589879:IAV589881 IKR589879:IKR589881 IUN589879:IUN589881 JEJ589879:JEJ589881 JOF589879:JOF589881 JYB589879:JYB589881 KHX589879:KHX589881 KRT589879:KRT589881 LBP589879:LBP589881 LLL589879:LLL589881 LVH589879:LVH589881 MFD589879:MFD589881 MOZ589879:MOZ589881 MYV589879:MYV589881 NIR589879:NIR589881 NSN589879:NSN589881 OCJ589879:OCJ589881 OMF589879:OMF589881 OWB589879:OWB589881 PFX589879:PFX589881 PPT589879:PPT589881 PZP589879:PZP589881 QJL589879:QJL589881 QTH589879:QTH589881 RDD589879:RDD589881 RMZ589879:RMZ589881 RWV589879:RWV589881 SGR589879:SGR589881 SQN589879:SQN589881 TAJ589879:TAJ589881 TKF589879:TKF589881 TUB589879:TUB589881 UDX589879:UDX589881 UNT589879:UNT589881 UXP589879:UXP589881 VHL589879:VHL589881 VRH589879:VRH589881 WBD589879:WBD589881 WKZ589879:WKZ589881 WUV589879:WUV589881 G655401:G655403 IJ655415:IJ655417 SF655415:SF655417 ACB655415:ACB655417 ALX655415:ALX655417 AVT655415:AVT655417 BFP655415:BFP655417 BPL655415:BPL655417 BZH655415:BZH655417 CJD655415:CJD655417 CSZ655415:CSZ655417 DCV655415:DCV655417 DMR655415:DMR655417 DWN655415:DWN655417 EGJ655415:EGJ655417 EQF655415:EQF655417 FAB655415:FAB655417 FJX655415:FJX655417 FTT655415:FTT655417 GDP655415:GDP655417 GNL655415:GNL655417 GXH655415:GXH655417 HHD655415:HHD655417 HQZ655415:HQZ655417 IAV655415:IAV655417 IKR655415:IKR655417 IUN655415:IUN655417 JEJ655415:JEJ655417 JOF655415:JOF655417 JYB655415:JYB655417 KHX655415:KHX655417 KRT655415:KRT655417 LBP655415:LBP655417 LLL655415:LLL655417 LVH655415:LVH655417 MFD655415:MFD655417 MOZ655415:MOZ655417 MYV655415:MYV655417 NIR655415:NIR655417 NSN655415:NSN655417 OCJ655415:OCJ655417 OMF655415:OMF655417 OWB655415:OWB655417 PFX655415:PFX655417 PPT655415:PPT655417 PZP655415:PZP655417 QJL655415:QJL655417 QTH655415:QTH655417 RDD655415:RDD655417 RMZ655415:RMZ655417 RWV655415:RWV655417 SGR655415:SGR655417 SQN655415:SQN655417 TAJ655415:TAJ655417 TKF655415:TKF655417 TUB655415:TUB655417 UDX655415:UDX655417 UNT655415:UNT655417 UXP655415:UXP655417 VHL655415:VHL655417 VRH655415:VRH655417 WBD655415:WBD655417 WKZ655415:WKZ655417 WUV655415:WUV655417 G720937:G720939 IJ720951:IJ720953 SF720951:SF720953 ACB720951:ACB720953 ALX720951:ALX720953 AVT720951:AVT720953 BFP720951:BFP720953 BPL720951:BPL720953 BZH720951:BZH720953 CJD720951:CJD720953 CSZ720951:CSZ720953 DCV720951:DCV720953 DMR720951:DMR720953 DWN720951:DWN720953 EGJ720951:EGJ720953 EQF720951:EQF720953 FAB720951:FAB720953 FJX720951:FJX720953 FTT720951:FTT720953 GDP720951:GDP720953 GNL720951:GNL720953 GXH720951:GXH720953 HHD720951:HHD720953 HQZ720951:HQZ720953 IAV720951:IAV720953 IKR720951:IKR720953 IUN720951:IUN720953 JEJ720951:JEJ720953 JOF720951:JOF720953 JYB720951:JYB720953 KHX720951:KHX720953 KRT720951:KRT720953 LBP720951:LBP720953 LLL720951:LLL720953 LVH720951:LVH720953 MFD720951:MFD720953 MOZ720951:MOZ720953 MYV720951:MYV720953 NIR720951:NIR720953 NSN720951:NSN720953 OCJ720951:OCJ720953 OMF720951:OMF720953 OWB720951:OWB720953 PFX720951:PFX720953 PPT720951:PPT720953 PZP720951:PZP720953 QJL720951:QJL720953 QTH720951:QTH720953 RDD720951:RDD720953 RMZ720951:RMZ720953 RWV720951:RWV720953 SGR720951:SGR720953 SQN720951:SQN720953 TAJ720951:TAJ720953 TKF720951:TKF720953 TUB720951:TUB720953 UDX720951:UDX720953 UNT720951:UNT720953 UXP720951:UXP720953 VHL720951:VHL720953 VRH720951:VRH720953 WBD720951:WBD720953 WKZ720951:WKZ720953 WUV720951:WUV720953 G786473:G786475 IJ786487:IJ786489 SF786487:SF786489 ACB786487:ACB786489 ALX786487:ALX786489 AVT786487:AVT786489 BFP786487:BFP786489 BPL786487:BPL786489 BZH786487:BZH786489 CJD786487:CJD786489 CSZ786487:CSZ786489 DCV786487:DCV786489 DMR786487:DMR786489 DWN786487:DWN786489 EGJ786487:EGJ786489 EQF786487:EQF786489 FAB786487:FAB786489 FJX786487:FJX786489 FTT786487:FTT786489 GDP786487:GDP786489 GNL786487:GNL786489 GXH786487:GXH786489 HHD786487:HHD786489 HQZ786487:HQZ786489 IAV786487:IAV786489 IKR786487:IKR786489 IUN786487:IUN786489 JEJ786487:JEJ786489 JOF786487:JOF786489 JYB786487:JYB786489 KHX786487:KHX786489 KRT786487:KRT786489 LBP786487:LBP786489 LLL786487:LLL786489 LVH786487:LVH786489 MFD786487:MFD786489 MOZ786487:MOZ786489 MYV786487:MYV786489 NIR786487:NIR786489 NSN786487:NSN786489 OCJ786487:OCJ786489 OMF786487:OMF786489 OWB786487:OWB786489 PFX786487:PFX786489 PPT786487:PPT786489 PZP786487:PZP786489 QJL786487:QJL786489 QTH786487:QTH786489 RDD786487:RDD786489 RMZ786487:RMZ786489 RWV786487:RWV786489 SGR786487:SGR786489 SQN786487:SQN786489 TAJ786487:TAJ786489 TKF786487:TKF786489 TUB786487:TUB786489 UDX786487:UDX786489 UNT786487:UNT786489 UXP786487:UXP786489 VHL786487:VHL786489 VRH786487:VRH786489 WBD786487:WBD786489 WKZ786487:WKZ786489 WUV786487:WUV786489 G852009:G852011 IJ852023:IJ852025 SF852023:SF852025 ACB852023:ACB852025 ALX852023:ALX852025 AVT852023:AVT852025 BFP852023:BFP852025 BPL852023:BPL852025 BZH852023:BZH852025 CJD852023:CJD852025 CSZ852023:CSZ852025 DCV852023:DCV852025 DMR852023:DMR852025 DWN852023:DWN852025 EGJ852023:EGJ852025 EQF852023:EQF852025 FAB852023:FAB852025 FJX852023:FJX852025 FTT852023:FTT852025 GDP852023:GDP852025 GNL852023:GNL852025 GXH852023:GXH852025 HHD852023:HHD852025 HQZ852023:HQZ852025 IAV852023:IAV852025 IKR852023:IKR852025 IUN852023:IUN852025 JEJ852023:JEJ852025 JOF852023:JOF852025 JYB852023:JYB852025 KHX852023:KHX852025 KRT852023:KRT852025 LBP852023:LBP852025 LLL852023:LLL852025 LVH852023:LVH852025 MFD852023:MFD852025 MOZ852023:MOZ852025 MYV852023:MYV852025 NIR852023:NIR852025 NSN852023:NSN852025 OCJ852023:OCJ852025 OMF852023:OMF852025 OWB852023:OWB852025 PFX852023:PFX852025 PPT852023:PPT852025 PZP852023:PZP852025 QJL852023:QJL852025 QTH852023:QTH852025 RDD852023:RDD852025 RMZ852023:RMZ852025 RWV852023:RWV852025 SGR852023:SGR852025 SQN852023:SQN852025 TAJ852023:TAJ852025 TKF852023:TKF852025 TUB852023:TUB852025 UDX852023:UDX852025 UNT852023:UNT852025 UXP852023:UXP852025 VHL852023:VHL852025 VRH852023:VRH852025 WBD852023:WBD852025 WKZ852023:WKZ852025 WUV852023:WUV852025 G917545:G917547 IJ917559:IJ917561 SF917559:SF917561 ACB917559:ACB917561 ALX917559:ALX917561 AVT917559:AVT917561 BFP917559:BFP917561 BPL917559:BPL917561 BZH917559:BZH917561 CJD917559:CJD917561 CSZ917559:CSZ917561 DCV917559:DCV917561 DMR917559:DMR917561 DWN917559:DWN917561 EGJ917559:EGJ917561 EQF917559:EQF917561 FAB917559:FAB917561 FJX917559:FJX917561 FTT917559:FTT917561 GDP917559:GDP917561 GNL917559:GNL917561 GXH917559:GXH917561 HHD917559:HHD917561 HQZ917559:HQZ917561 IAV917559:IAV917561 IKR917559:IKR917561 IUN917559:IUN917561 JEJ917559:JEJ917561 JOF917559:JOF917561 JYB917559:JYB917561 KHX917559:KHX917561 KRT917559:KRT917561 LBP917559:LBP917561 LLL917559:LLL917561 LVH917559:LVH917561 MFD917559:MFD917561 MOZ917559:MOZ917561 MYV917559:MYV917561 NIR917559:NIR917561 NSN917559:NSN917561 OCJ917559:OCJ917561 OMF917559:OMF917561 OWB917559:OWB917561 PFX917559:PFX917561 PPT917559:PPT917561 PZP917559:PZP917561 QJL917559:QJL917561 QTH917559:QTH917561 RDD917559:RDD917561 RMZ917559:RMZ917561 RWV917559:RWV917561 SGR917559:SGR917561 SQN917559:SQN917561 TAJ917559:TAJ917561 TKF917559:TKF917561 TUB917559:TUB917561 UDX917559:UDX917561 UNT917559:UNT917561 UXP917559:UXP917561 VHL917559:VHL917561 VRH917559:VRH917561 WBD917559:WBD917561 WKZ917559:WKZ917561 WUV917559:WUV917561 G983081:G983083 IJ983095:IJ983097 SF983095:SF983097 ACB983095:ACB983097 ALX983095:ALX983097 AVT983095:AVT983097 BFP983095:BFP983097 BPL983095:BPL983097 BZH983095:BZH983097 CJD983095:CJD983097 CSZ983095:CSZ983097 DCV983095:DCV983097 DMR983095:DMR983097 DWN983095:DWN983097 EGJ983095:EGJ983097 EQF983095:EQF983097 FAB983095:FAB983097 FJX983095:FJX983097 FTT983095:FTT983097 GDP983095:GDP983097 GNL983095:GNL983097 GXH983095:GXH983097 HHD983095:HHD983097 HQZ983095:HQZ983097 IAV983095:IAV983097 IKR983095:IKR983097 IUN983095:IUN983097 JEJ983095:JEJ983097 JOF983095:JOF983097 JYB983095:JYB983097 KHX983095:KHX983097 KRT983095:KRT983097 LBP983095:LBP983097 LLL983095:LLL983097 LVH983095:LVH983097 MFD983095:MFD983097 MOZ983095:MOZ983097 MYV983095:MYV983097 NIR983095:NIR983097 NSN983095:NSN983097 OCJ983095:OCJ983097 OMF983095:OMF983097 OWB983095:OWB983097 PFX983095:PFX983097 PPT983095:PPT983097 PZP983095:PZP983097 QJL983095:QJL983097 QTH983095:QTH983097 RDD983095:RDD983097 RMZ983095:RMZ983097 RWV983095:RWV983097 SGR983095:SGR983097 SQN983095:SQN983097 TAJ983095:TAJ983097 TKF983095:TKF983097 TUB983095:TUB983097 UDX983095:UDX983097 UNT983095:UNT983097 UXP983095:UXP983097 VHL983095:VHL983097 VRH983095:VRH983097 WBD983095:WBD983097 WKZ983095:WKZ983097" xr:uid="{8B4B5989-BA2D-482E-80CB-1739DAC98F5F}">
      <formula1>"Yes,No"</formula1>
    </dataValidation>
    <dataValidation type="list" allowBlank="1" showInputMessage="1" showErrorMessage="1" promptTitle="Options:" prompt="Select from list" sqref="G65646:M65647 IJ65660:IP65661 SF65660:SL65661 ACB65660:ACH65661 ALX65660:AMD65661 AVT65660:AVZ65661 BFP65660:BFV65661 BPL65660:BPR65661 BZH65660:BZN65661 CJD65660:CJJ65661 CSZ65660:CTF65661 DCV65660:DDB65661 DMR65660:DMX65661 DWN65660:DWT65661 EGJ65660:EGP65661 EQF65660:EQL65661 FAB65660:FAH65661 FJX65660:FKD65661 FTT65660:FTZ65661 GDP65660:GDV65661 GNL65660:GNR65661 GXH65660:GXN65661 HHD65660:HHJ65661 HQZ65660:HRF65661 IAV65660:IBB65661 IKR65660:IKX65661 IUN65660:IUT65661 JEJ65660:JEP65661 JOF65660:JOL65661 JYB65660:JYH65661 KHX65660:KID65661 KRT65660:KRZ65661 LBP65660:LBV65661 LLL65660:LLR65661 LVH65660:LVN65661 MFD65660:MFJ65661 MOZ65660:MPF65661 MYV65660:MZB65661 NIR65660:NIX65661 NSN65660:NST65661 OCJ65660:OCP65661 OMF65660:OML65661 OWB65660:OWH65661 PFX65660:PGD65661 PPT65660:PPZ65661 PZP65660:PZV65661 QJL65660:QJR65661 QTH65660:QTN65661 RDD65660:RDJ65661 RMZ65660:RNF65661 RWV65660:RXB65661 SGR65660:SGX65661 SQN65660:SQT65661 TAJ65660:TAP65661 TKF65660:TKL65661 TUB65660:TUH65661 UDX65660:UED65661 UNT65660:UNZ65661 UXP65660:UXV65661 VHL65660:VHR65661 VRH65660:VRN65661 WBD65660:WBJ65661 WKZ65660:WLF65661 WUV65660:WVB65661 G131182:M131183 IJ131196:IP131197 SF131196:SL131197 ACB131196:ACH131197 ALX131196:AMD131197 AVT131196:AVZ131197 BFP131196:BFV131197 BPL131196:BPR131197 BZH131196:BZN131197 CJD131196:CJJ131197 CSZ131196:CTF131197 DCV131196:DDB131197 DMR131196:DMX131197 DWN131196:DWT131197 EGJ131196:EGP131197 EQF131196:EQL131197 FAB131196:FAH131197 FJX131196:FKD131197 FTT131196:FTZ131197 GDP131196:GDV131197 GNL131196:GNR131197 GXH131196:GXN131197 HHD131196:HHJ131197 HQZ131196:HRF131197 IAV131196:IBB131197 IKR131196:IKX131197 IUN131196:IUT131197 JEJ131196:JEP131197 JOF131196:JOL131197 JYB131196:JYH131197 KHX131196:KID131197 KRT131196:KRZ131197 LBP131196:LBV131197 LLL131196:LLR131197 LVH131196:LVN131197 MFD131196:MFJ131197 MOZ131196:MPF131197 MYV131196:MZB131197 NIR131196:NIX131197 NSN131196:NST131197 OCJ131196:OCP131197 OMF131196:OML131197 OWB131196:OWH131197 PFX131196:PGD131197 PPT131196:PPZ131197 PZP131196:PZV131197 QJL131196:QJR131197 QTH131196:QTN131197 RDD131196:RDJ131197 RMZ131196:RNF131197 RWV131196:RXB131197 SGR131196:SGX131197 SQN131196:SQT131197 TAJ131196:TAP131197 TKF131196:TKL131197 TUB131196:TUH131197 UDX131196:UED131197 UNT131196:UNZ131197 UXP131196:UXV131197 VHL131196:VHR131197 VRH131196:VRN131197 WBD131196:WBJ131197 WKZ131196:WLF131197 WUV131196:WVB131197 G196718:M196719 IJ196732:IP196733 SF196732:SL196733 ACB196732:ACH196733 ALX196732:AMD196733 AVT196732:AVZ196733 BFP196732:BFV196733 BPL196732:BPR196733 BZH196732:BZN196733 CJD196732:CJJ196733 CSZ196732:CTF196733 DCV196732:DDB196733 DMR196732:DMX196733 DWN196732:DWT196733 EGJ196732:EGP196733 EQF196732:EQL196733 FAB196732:FAH196733 FJX196732:FKD196733 FTT196732:FTZ196733 GDP196732:GDV196733 GNL196732:GNR196733 GXH196732:GXN196733 HHD196732:HHJ196733 HQZ196732:HRF196733 IAV196732:IBB196733 IKR196732:IKX196733 IUN196732:IUT196733 JEJ196732:JEP196733 JOF196732:JOL196733 JYB196732:JYH196733 KHX196732:KID196733 KRT196732:KRZ196733 LBP196732:LBV196733 LLL196732:LLR196733 LVH196732:LVN196733 MFD196732:MFJ196733 MOZ196732:MPF196733 MYV196732:MZB196733 NIR196732:NIX196733 NSN196732:NST196733 OCJ196732:OCP196733 OMF196732:OML196733 OWB196732:OWH196733 PFX196732:PGD196733 PPT196732:PPZ196733 PZP196732:PZV196733 QJL196732:QJR196733 QTH196732:QTN196733 RDD196732:RDJ196733 RMZ196732:RNF196733 RWV196732:RXB196733 SGR196732:SGX196733 SQN196732:SQT196733 TAJ196732:TAP196733 TKF196732:TKL196733 TUB196732:TUH196733 UDX196732:UED196733 UNT196732:UNZ196733 UXP196732:UXV196733 VHL196732:VHR196733 VRH196732:VRN196733 WBD196732:WBJ196733 WKZ196732:WLF196733 WUV196732:WVB196733 G262254:M262255 IJ262268:IP262269 SF262268:SL262269 ACB262268:ACH262269 ALX262268:AMD262269 AVT262268:AVZ262269 BFP262268:BFV262269 BPL262268:BPR262269 BZH262268:BZN262269 CJD262268:CJJ262269 CSZ262268:CTF262269 DCV262268:DDB262269 DMR262268:DMX262269 DWN262268:DWT262269 EGJ262268:EGP262269 EQF262268:EQL262269 FAB262268:FAH262269 FJX262268:FKD262269 FTT262268:FTZ262269 GDP262268:GDV262269 GNL262268:GNR262269 GXH262268:GXN262269 HHD262268:HHJ262269 HQZ262268:HRF262269 IAV262268:IBB262269 IKR262268:IKX262269 IUN262268:IUT262269 JEJ262268:JEP262269 JOF262268:JOL262269 JYB262268:JYH262269 KHX262268:KID262269 KRT262268:KRZ262269 LBP262268:LBV262269 LLL262268:LLR262269 LVH262268:LVN262269 MFD262268:MFJ262269 MOZ262268:MPF262269 MYV262268:MZB262269 NIR262268:NIX262269 NSN262268:NST262269 OCJ262268:OCP262269 OMF262268:OML262269 OWB262268:OWH262269 PFX262268:PGD262269 PPT262268:PPZ262269 PZP262268:PZV262269 QJL262268:QJR262269 QTH262268:QTN262269 RDD262268:RDJ262269 RMZ262268:RNF262269 RWV262268:RXB262269 SGR262268:SGX262269 SQN262268:SQT262269 TAJ262268:TAP262269 TKF262268:TKL262269 TUB262268:TUH262269 UDX262268:UED262269 UNT262268:UNZ262269 UXP262268:UXV262269 VHL262268:VHR262269 VRH262268:VRN262269 WBD262268:WBJ262269 WKZ262268:WLF262269 WUV262268:WVB262269 G327790:M327791 IJ327804:IP327805 SF327804:SL327805 ACB327804:ACH327805 ALX327804:AMD327805 AVT327804:AVZ327805 BFP327804:BFV327805 BPL327804:BPR327805 BZH327804:BZN327805 CJD327804:CJJ327805 CSZ327804:CTF327805 DCV327804:DDB327805 DMR327804:DMX327805 DWN327804:DWT327805 EGJ327804:EGP327805 EQF327804:EQL327805 FAB327804:FAH327805 FJX327804:FKD327805 FTT327804:FTZ327805 GDP327804:GDV327805 GNL327804:GNR327805 GXH327804:GXN327805 HHD327804:HHJ327805 HQZ327804:HRF327805 IAV327804:IBB327805 IKR327804:IKX327805 IUN327804:IUT327805 JEJ327804:JEP327805 JOF327804:JOL327805 JYB327804:JYH327805 KHX327804:KID327805 KRT327804:KRZ327805 LBP327804:LBV327805 LLL327804:LLR327805 LVH327804:LVN327805 MFD327804:MFJ327805 MOZ327804:MPF327805 MYV327804:MZB327805 NIR327804:NIX327805 NSN327804:NST327805 OCJ327804:OCP327805 OMF327804:OML327805 OWB327804:OWH327805 PFX327804:PGD327805 PPT327804:PPZ327805 PZP327804:PZV327805 QJL327804:QJR327805 QTH327804:QTN327805 RDD327804:RDJ327805 RMZ327804:RNF327805 RWV327804:RXB327805 SGR327804:SGX327805 SQN327804:SQT327805 TAJ327804:TAP327805 TKF327804:TKL327805 TUB327804:TUH327805 UDX327804:UED327805 UNT327804:UNZ327805 UXP327804:UXV327805 VHL327804:VHR327805 VRH327804:VRN327805 WBD327804:WBJ327805 WKZ327804:WLF327805 WUV327804:WVB327805 G393326:M393327 IJ393340:IP393341 SF393340:SL393341 ACB393340:ACH393341 ALX393340:AMD393341 AVT393340:AVZ393341 BFP393340:BFV393341 BPL393340:BPR393341 BZH393340:BZN393341 CJD393340:CJJ393341 CSZ393340:CTF393341 DCV393340:DDB393341 DMR393340:DMX393341 DWN393340:DWT393341 EGJ393340:EGP393341 EQF393340:EQL393341 FAB393340:FAH393341 FJX393340:FKD393341 FTT393340:FTZ393341 GDP393340:GDV393341 GNL393340:GNR393341 GXH393340:GXN393341 HHD393340:HHJ393341 HQZ393340:HRF393341 IAV393340:IBB393341 IKR393340:IKX393341 IUN393340:IUT393341 JEJ393340:JEP393341 JOF393340:JOL393341 JYB393340:JYH393341 KHX393340:KID393341 KRT393340:KRZ393341 LBP393340:LBV393341 LLL393340:LLR393341 LVH393340:LVN393341 MFD393340:MFJ393341 MOZ393340:MPF393341 MYV393340:MZB393341 NIR393340:NIX393341 NSN393340:NST393341 OCJ393340:OCP393341 OMF393340:OML393341 OWB393340:OWH393341 PFX393340:PGD393341 PPT393340:PPZ393341 PZP393340:PZV393341 QJL393340:QJR393341 QTH393340:QTN393341 RDD393340:RDJ393341 RMZ393340:RNF393341 RWV393340:RXB393341 SGR393340:SGX393341 SQN393340:SQT393341 TAJ393340:TAP393341 TKF393340:TKL393341 TUB393340:TUH393341 UDX393340:UED393341 UNT393340:UNZ393341 UXP393340:UXV393341 VHL393340:VHR393341 VRH393340:VRN393341 WBD393340:WBJ393341 WKZ393340:WLF393341 WUV393340:WVB393341 G458862:M458863 IJ458876:IP458877 SF458876:SL458877 ACB458876:ACH458877 ALX458876:AMD458877 AVT458876:AVZ458877 BFP458876:BFV458877 BPL458876:BPR458877 BZH458876:BZN458877 CJD458876:CJJ458877 CSZ458876:CTF458877 DCV458876:DDB458877 DMR458876:DMX458877 DWN458876:DWT458877 EGJ458876:EGP458877 EQF458876:EQL458877 FAB458876:FAH458877 FJX458876:FKD458877 FTT458876:FTZ458877 GDP458876:GDV458877 GNL458876:GNR458877 GXH458876:GXN458877 HHD458876:HHJ458877 HQZ458876:HRF458877 IAV458876:IBB458877 IKR458876:IKX458877 IUN458876:IUT458877 JEJ458876:JEP458877 JOF458876:JOL458877 JYB458876:JYH458877 KHX458876:KID458877 KRT458876:KRZ458877 LBP458876:LBV458877 LLL458876:LLR458877 LVH458876:LVN458877 MFD458876:MFJ458877 MOZ458876:MPF458877 MYV458876:MZB458877 NIR458876:NIX458877 NSN458876:NST458877 OCJ458876:OCP458877 OMF458876:OML458877 OWB458876:OWH458877 PFX458876:PGD458877 PPT458876:PPZ458877 PZP458876:PZV458877 QJL458876:QJR458877 QTH458876:QTN458877 RDD458876:RDJ458877 RMZ458876:RNF458877 RWV458876:RXB458877 SGR458876:SGX458877 SQN458876:SQT458877 TAJ458876:TAP458877 TKF458876:TKL458877 TUB458876:TUH458877 UDX458876:UED458877 UNT458876:UNZ458877 UXP458876:UXV458877 VHL458876:VHR458877 VRH458876:VRN458877 WBD458876:WBJ458877 WKZ458876:WLF458877 WUV458876:WVB458877 G524398:M524399 IJ524412:IP524413 SF524412:SL524413 ACB524412:ACH524413 ALX524412:AMD524413 AVT524412:AVZ524413 BFP524412:BFV524413 BPL524412:BPR524413 BZH524412:BZN524413 CJD524412:CJJ524413 CSZ524412:CTF524413 DCV524412:DDB524413 DMR524412:DMX524413 DWN524412:DWT524413 EGJ524412:EGP524413 EQF524412:EQL524413 FAB524412:FAH524413 FJX524412:FKD524413 FTT524412:FTZ524413 GDP524412:GDV524413 GNL524412:GNR524413 GXH524412:GXN524413 HHD524412:HHJ524413 HQZ524412:HRF524413 IAV524412:IBB524413 IKR524412:IKX524413 IUN524412:IUT524413 JEJ524412:JEP524413 JOF524412:JOL524413 JYB524412:JYH524413 KHX524412:KID524413 KRT524412:KRZ524413 LBP524412:LBV524413 LLL524412:LLR524413 LVH524412:LVN524413 MFD524412:MFJ524413 MOZ524412:MPF524413 MYV524412:MZB524413 NIR524412:NIX524413 NSN524412:NST524413 OCJ524412:OCP524413 OMF524412:OML524413 OWB524412:OWH524413 PFX524412:PGD524413 PPT524412:PPZ524413 PZP524412:PZV524413 QJL524412:QJR524413 QTH524412:QTN524413 RDD524412:RDJ524413 RMZ524412:RNF524413 RWV524412:RXB524413 SGR524412:SGX524413 SQN524412:SQT524413 TAJ524412:TAP524413 TKF524412:TKL524413 TUB524412:TUH524413 UDX524412:UED524413 UNT524412:UNZ524413 UXP524412:UXV524413 VHL524412:VHR524413 VRH524412:VRN524413 WBD524412:WBJ524413 WKZ524412:WLF524413 WUV524412:WVB524413 G589934:M589935 IJ589948:IP589949 SF589948:SL589949 ACB589948:ACH589949 ALX589948:AMD589949 AVT589948:AVZ589949 BFP589948:BFV589949 BPL589948:BPR589949 BZH589948:BZN589949 CJD589948:CJJ589949 CSZ589948:CTF589949 DCV589948:DDB589949 DMR589948:DMX589949 DWN589948:DWT589949 EGJ589948:EGP589949 EQF589948:EQL589949 FAB589948:FAH589949 FJX589948:FKD589949 FTT589948:FTZ589949 GDP589948:GDV589949 GNL589948:GNR589949 GXH589948:GXN589949 HHD589948:HHJ589949 HQZ589948:HRF589949 IAV589948:IBB589949 IKR589948:IKX589949 IUN589948:IUT589949 JEJ589948:JEP589949 JOF589948:JOL589949 JYB589948:JYH589949 KHX589948:KID589949 KRT589948:KRZ589949 LBP589948:LBV589949 LLL589948:LLR589949 LVH589948:LVN589949 MFD589948:MFJ589949 MOZ589948:MPF589949 MYV589948:MZB589949 NIR589948:NIX589949 NSN589948:NST589949 OCJ589948:OCP589949 OMF589948:OML589949 OWB589948:OWH589949 PFX589948:PGD589949 PPT589948:PPZ589949 PZP589948:PZV589949 QJL589948:QJR589949 QTH589948:QTN589949 RDD589948:RDJ589949 RMZ589948:RNF589949 RWV589948:RXB589949 SGR589948:SGX589949 SQN589948:SQT589949 TAJ589948:TAP589949 TKF589948:TKL589949 TUB589948:TUH589949 UDX589948:UED589949 UNT589948:UNZ589949 UXP589948:UXV589949 VHL589948:VHR589949 VRH589948:VRN589949 WBD589948:WBJ589949 WKZ589948:WLF589949 WUV589948:WVB589949 G655470:M655471 IJ655484:IP655485 SF655484:SL655485 ACB655484:ACH655485 ALX655484:AMD655485 AVT655484:AVZ655485 BFP655484:BFV655485 BPL655484:BPR655485 BZH655484:BZN655485 CJD655484:CJJ655485 CSZ655484:CTF655485 DCV655484:DDB655485 DMR655484:DMX655485 DWN655484:DWT655485 EGJ655484:EGP655485 EQF655484:EQL655485 FAB655484:FAH655485 FJX655484:FKD655485 FTT655484:FTZ655485 GDP655484:GDV655485 GNL655484:GNR655485 GXH655484:GXN655485 HHD655484:HHJ655485 HQZ655484:HRF655485 IAV655484:IBB655485 IKR655484:IKX655485 IUN655484:IUT655485 JEJ655484:JEP655485 JOF655484:JOL655485 JYB655484:JYH655485 KHX655484:KID655485 KRT655484:KRZ655485 LBP655484:LBV655485 LLL655484:LLR655485 LVH655484:LVN655485 MFD655484:MFJ655485 MOZ655484:MPF655485 MYV655484:MZB655485 NIR655484:NIX655485 NSN655484:NST655485 OCJ655484:OCP655485 OMF655484:OML655485 OWB655484:OWH655485 PFX655484:PGD655485 PPT655484:PPZ655485 PZP655484:PZV655485 QJL655484:QJR655485 QTH655484:QTN655485 RDD655484:RDJ655485 RMZ655484:RNF655485 RWV655484:RXB655485 SGR655484:SGX655485 SQN655484:SQT655485 TAJ655484:TAP655485 TKF655484:TKL655485 TUB655484:TUH655485 UDX655484:UED655485 UNT655484:UNZ655485 UXP655484:UXV655485 VHL655484:VHR655485 VRH655484:VRN655485 WBD655484:WBJ655485 WKZ655484:WLF655485 WUV655484:WVB655485 G721006:M721007 IJ721020:IP721021 SF721020:SL721021 ACB721020:ACH721021 ALX721020:AMD721021 AVT721020:AVZ721021 BFP721020:BFV721021 BPL721020:BPR721021 BZH721020:BZN721021 CJD721020:CJJ721021 CSZ721020:CTF721021 DCV721020:DDB721021 DMR721020:DMX721021 DWN721020:DWT721021 EGJ721020:EGP721021 EQF721020:EQL721021 FAB721020:FAH721021 FJX721020:FKD721021 FTT721020:FTZ721021 GDP721020:GDV721021 GNL721020:GNR721021 GXH721020:GXN721021 HHD721020:HHJ721021 HQZ721020:HRF721021 IAV721020:IBB721021 IKR721020:IKX721021 IUN721020:IUT721021 JEJ721020:JEP721021 JOF721020:JOL721021 JYB721020:JYH721021 KHX721020:KID721021 KRT721020:KRZ721021 LBP721020:LBV721021 LLL721020:LLR721021 LVH721020:LVN721021 MFD721020:MFJ721021 MOZ721020:MPF721021 MYV721020:MZB721021 NIR721020:NIX721021 NSN721020:NST721021 OCJ721020:OCP721021 OMF721020:OML721021 OWB721020:OWH721021 PFX721020:PGD721021 PPT721020:PPZ721021 PZP721020:PZV721021 QJL721020:QJR721021 QTH721020:QTN721021 RDD721020:RDJ721021 RMZ721020:RNF721021 RWV721020:RXB721021 SGR721020:SGX721021 SQN721020:SQT721021 TAJ721020:TAP721021 TKF721020:TKL721021 TUB721020:TUH721021 UDX721020:UED721021 UNT721020:UNZ721021 UXP721020:UXV721021 VHL721020:VHR721021 VRH721020:VRN721021 WBD721020:WBJ721021 WKZ721020:WLF721021 WUV721020:WVB721021 G786542:M786543 IJ786556:IP786557 SF786556:SL786557 ACB786556:ACH786557 ALX786556:AMD786557 AVT786556:AVZ786557 BFP786556:BFV786557 BPL786556:BPR786557 BZH786556:BZN786557 CJD786556:CJJ786557 CSZ786556:CTF786557 DCV786556:DDB786557 DMR786556:DMX786557 DWN786556:DWT786557 EGJ786556:EGP786557 EQF786556:EQL786557 FAB786556:FAH786557 FJX786556:FKD786557 FTT786556:FTZ786557 GDP786556:GDV786557 GNL786556:GNR786557 GXH786556:GXN786557 HHD786556:HHJ786557 HQZ786556:HRF786557 IAV786556:IBB786557 IKR786556:IKX786557 IUN786556:IUT786557 JEJ786556:JEP786557 JOF786556:JOL786557 JYB786556:JYH786557 KHX786556:KID786557 KRT786556:KRZ786557 LBP786556:LBV786557 LLL786556:LLR786557 LVH786556:LVN786557 MFD786556:MFJ786557 MOZ786556:MPF786557 MYV786556:MZB786557 NIR786556:NIX786557 NSN786556:NST786557 OCJ786556:OCP786557 OMF786556:OML786557 OWB786556:OWH786557 PFX786556:PGD786557 PPT786556:PPZ786557 PZP786556:PZV786557 QJL786556:QJR786557 QTH786556:QTN786557 RDD786556:RDJ786557 RMZ786556:RNF786557 RWV786556:RXB786557 SGR786556:SGX786557 SQN786556:SQT786557 TAJ786556:TAP786557 TKF786556:TKL786557 TUB786556:TUH786557 UDX786556:UED786557 UNT786556:UNZ786557 UXP786556:UXV786557 VHL786556:VHR786557 VRH786556:VRN786557 WBD786556:WBJ786557 WKZ786556:WLF786557 WUV786556:WVB786557 G852078:M852079 IJ852092:IP852093 SF852092:SL852093 ACB852092:ACH852093 ALX852092:AMD852093 AVT852092:AVZ852093 BFP852092:BFV852093 BPL852092:BPR852093 BZH852092:BZN852093 CJD852092:CJJ852093 CSZ852092:CTF852093 DCV852092:DDB852093 DMR852092:DMX852093 DWN852092:DWT852093 EGJ852092:EGP852093 EQF852092:EQL852093 FAB852092:FAH852093 FJX852092:FKD852093 FTT852092:FTZ852093 GDP852092:GDV852093 GNL852092:GNR852093 GXH852092:GXN852093 HHD852092:HHJ852093 HQZ852092:HRF852093 IAV852092:IBB852093 IKR852092:IKX852093 IUN852092:IUT852093 JEJ852092:JEP852093 JOF852092:JOL852093 JYB852092:JYH852093 KHX852092:KID852093 KRT852092:KRZ852093 LBP852092:LBV852093 LLL852092:LLR852093 LVH852092:LVN852093 MFD852092:MFJ852093 MOZ852092:MPF852093 MYV852092:MZB852093 NIR852092:NIX852093 NSN852092:NST852093 OCJ852092:OCP852093 OMF852092:OML852093 OWB852092:OWH852093 PFX852092:PGD852093 PPT852092:PPZ852093 PZP852092:PZV852093 QJL852092:QJR852093 QTH852092:QTN852093 RDD852092:RDJ852093 RMZ852092:RNF852093 RWV852092:RXB852093 SGR852092:SGX852093 SQN852092:SQT852093 TAJ852092:TAP852093 TKF852092:TKL852093 TUB852092:TUH852093 UDX852092:UED852093 UNT852092:UNZ852093 UXP852092:UXV852093 VHL852092:VHR852093 VRH852092:VRN852093 WBD852092:WBJ852093 WKZ852092:WLF852093 WUV852092:WVB852093 G917614:M917615 IJ917628:IP917629 SF917628:SL917629 ACB917628:ACH917629 ALX917628:AMD917629 AVT917628:AVZ917629 BFP917628:BFV917629 BPL917628:BPR917629 BZH917628:BZN917629 CJD917628:CJJ917629 CSZ917628:CTF917629 DCV917628:DDB917629 DMR917628:DMX917629 DWN917628:DWT917629 EGJ917628:EGP917629 EQF917628:EQL917629 FAB917628:FAH917629 FJX917628:FKD917629 FTT917628:FTZ917629 GDP917628:GDV917629 GNL917628:GNR917629 GXH917628:GXN917629 HHD917628:HHJ917629 HQZ917628:HRF917629 IAV917628:IBB917629 IKR917628:IKX917629 IUN917628:IUT917629 JEJ917628:JEP917629 JOF917628:JOL917629 JYB917628:JYH917629 KHX917628:KID917629 KRT917628:KRZ917629 LBP917628:LBV917629 LLL917628:LLR917629 LVH917628:LVN917629 MFD917628:MFJ917629 MOZ917628:MPF917629 MYV917628:MZB917629 NIR917628:NIX917629 NSN917628:NST917629 OCJ917628:OCP917629 OMF917628:OML917629 OWB917628:OWH917629 PFX917628:PGD917629 PPT917628:PPZ917629 PZP917628:PZV917629 QJL917628:QJR917629 QTH917628:QTN917629 RDD917628:RDJ917629 RMZ917628:RNF917629 RWV917628:RXB917629 SGR917628:SGX917629 SQN917628:SQT917629 TAJ917628:TAP917629 TKF917628:TKL917629 TUB917628:TUH917629 UDX917628:UED917629 UNT917628:UNZ917629 UXP917628:UXV917629 VHL917628:VHR917629 VRH917628:VRN917629 WBD917628:WBJ917629 WKZ917628:WLF917629 WUV917628:WVB917629 G983150:M983151 IJ983164:IP983165 SF983164:SL983165 ACB983164:ACH983165 ALX983164:AMD983165 AVT983164:AVZ983165 BFP983164:BFV983165 BPL983164:BPR983165 BZH983164:BZN983165 CJD983164:CJJ983165 CSZ983164:CTF983165 DCV983164:DDB983165 DMR983164:DMX983165 DWN983164:DWT983165 EGJ983164:EGP983165 EQF983164:EQL983165 FAB983164:FAH983165 FJX983164:FKD983165 FTT983164:FTZ983165 GDP983164:GDV983165 GNL983164:GNR983165 GXH983164:GXN983165 HHD983164:HHJ983165 HQZ983164:HRF983165 IAV983164:IBB983165 IKR983164:IKX983165 IUN983164:IUT983165 JEJ983164:JEP983165 JOF983164:JOL983165 JYB983164:JYH983165 KHX983164:KID983165 KRT983164:KRZ983165 LBP983164:LBV983165 LLL983164:LLR983165 LVH983164:LVN983165 MFD983164:MFJ983165 MOZ983164:MPF983165 MYV983164:MZB983165 NIR983164:NIX983165 NSN983164:NST983165 OCJ983164:OCP983165 OMF983164:OML983165 OWB983164:OWH983165 PFX983164:PGD983165 PPT983164:PPZ983165 PZP983164:PZV983165 QJL983164:QJR983165 QTH983164:QTN983165 RDD983164:RDJ983165 RMZ983164:RNF983165 RWV983164:RXB983165 SGR983164:SGX983165 SQN983164:SQT983165 TAJ983164:TAP983165 TKF983164:TKL983165 TUB983164:TUH983165 UDX983164:UED983165 UNT983164:UNZ983165 UXP983164:UXV983165 VHL983164:VHR983165 VRH983164:VRN983165 WBD983164:WBJ983165 WKZ983164:WLF983165 WUV983164:WVB983165" xr:uid="{539E570C-2413-489D-8C9C-1BC40B0CCBBB}">
      <formula1>"Wired, Wireless"</formula1>
    </dataValidation>
    <dataValidation type="list" allowBlank="1" showInputMessage="1" showErrorMessage="1" promptTitle="Options:" prompt="Select from list" sqref="G52:M54 IJ64:IP65 SF64:SL65 ACB64:ACH65 ALX64:AMD65 AVT64:AVZ65 BFP64:BFV65 BPL64:BPR65 BZH64:BZN65 CJD64:CJJ65 CSZ64:CTF65 DCV64:DDB65 DMR64:DMX65 DWN64:DWT65 EGJ64:EGP65 EQF64:EQL65 FAB64:FAH65 FJX64:FKD65 FTT64:FTZ65 GDP64:GDV65 GNL64:GNR65 GXH64:GXN65 HHD64:HHJ65 HQZ64:HRF65 IAV64:IBB65 IKR64:IKX65 IUN64:IUT65 JEJ64:JEP65 JOF64:JOL65 JYB64:JYH65 KHX64:KID65 KRT64:KRZ65 LBP64:LBV65 LLL64:LLR65 LVH64:LVN65 MFD64:MFJ65 MOZ64:MPF65 MYV64:MZB65 NIR64:NIX65 NSN64:NST65 OCJ64:OCP65 OMF64:OML65 OWB64:OWH65 PFX64:PGD65 PPT64:PPZ65 PZP64:PZV65 QJL64:QJR65 QTH64:QTN65 RDD64:RDJ65 RMZ64:RNF65 RWV64:RXB65 SGR64:SGX65 SQN64:SQT65 TAJ64:TAP65 TKF64:TKL65 TUB64:TUH65 UDX64:UED65 UNT64:UNZ65 UXP64:UXV65 VHL64:VHR65 VRH64:VRN65 WBD64:WBJ65 WKZ64:WLF65 WUV64:WVB65 G65592:M65593 IJ65606:IP65607 SF65606:SL65607 ACB65606:ACH65607 ALX65606:AMD65607 AVT65606:AVZ65607 BFP65606:BFV65607 BPL65606:BPR65607 BZH65606:BZN65607 CJD65606:CJJ65607 CSZ65606:CTF65607 DCV65606:DDB65607 DMR65606:DMX65607 DWN65606:DWT65607 EGJ65606:EGP65607 EQF65606:EQL65607 FAB65606:FAH65607 FJX65606:FKD65607 FTT65606:FTZ65607 GDP65606:GDV65607 GNL65606:GNR65607 GXH65606:GXN65607 HHD65606:HHJ65607 HQZ65606:HRF65607 IAV65606:IBB65607 IKR65606:IKX65607 IUN65606:IUT65607 JEJ65606:JEP65607 JOF65606:JOL65607 JYB65606:JYH65607 KHX65606:KID65607 KRT65606:KRZ65607 LBP65606:LBV65607 LLL65606:LLR65607 LVH65606:LVN65607 MFD65606:MFJ65607 MOZ65606:MPF65607 MYV65606:MZB65607 NIR65606:NIX65607 NSN65606:NST65607 OCJ65606:OCP65607 OMF65606:OML65607 OWB65606:OWH65607 PFX65606:PGD65607 PPT65606:PPZ65607 PZP65606:PZV65607 QJL65606:QJR65607 QTH65606:QTN65607 RDD65606:RDJ65607 RMZ65606:RNF65607 RWV65606:RXB65607 SGR65606:SGX65607 SQN65606:SQT65607 TAJ65606:TAP65607 TKF65606:TKL65607 TUB65606:TUH65607 UDX65606:UED65607 UNT65606:UNZ65607 UXP65606:UXV65607 VHL65606:VHR65607 VRH65606:VRN65607 WBD65606:WBJ65607 WKZ65606:WLF65607 WUV65606:WVB65607 G131128:M131129 IJ131142:IP131143 SF131142:SL131143 ACB131142:ACH131143 ALX131142:AMD131143 AVT131142:AVZ131143 BFP131142:BFV131143 BPL131142:BPR131143 BZH131142:BZN131143 CJD131142:CJJ131143 CSZ131142:CTF131143 DCV131142:DDB131143 DMR131142:DMX131143 DWN131142:DWT131143 EGJ131142:EGP131143 EQF131142:EQL131143 FAB131142:FAH131143 FJX131142:FKD131143 FTT131142:FTZ131143 GDP131142:GDV131143 GNL131142:GNR131143 GXH131142:GXN131143 HHD131142:HHJ131143 HQZ131142:HRF131143 IAV131142:IBB131143 IKR131142:IKX131143 IUN131142:IUT131143 JEJ131142:JEP131143 JOF131142:JOL131143 JYB131142:JYH131143 KHX131142:KID131143 KRT131142:KRZ131143 LBP131142:LBV131143 LLL131142:LLR131143 LVH131142:LVN131143 MFD131142:MFJ131143 MOZ131142:MPF131143 MYV131142:MZB131143 NIR131142:NIX131143 NSN131142:NST131143 OCJ131142:OCP131143 OMF131142:OML131143 OWB131142:OWH131143 PFX131142:PGD131143 PPT131142:PPZ131143 PZP131142:PZV131143 QJL131142:QJR131143 QTH131142:QTN131143 RDD131142:RDJ131143 RMZ131142:RNF131143 RWV131142:RXB131143 SGR131142:SGX131143 SQN131142:SQT131143 TAJ131142:TAP131143 TKF131142:TKL131143 TUB131142:TUH131143 UDX131142:UED131143 UNT131142:UNZ131143 UXP131142:UXV131143 VHL131142:VHR131143 VRH131142:VRN131143 WBD131142:WBJ131143 WKZ131142:WLF131143 WUV131142:WVB131143 G196664:M196665 IJ196678:IP196679 SF196678:SL196679 ACB196678:ACH196679 ALX196678:AMD196679 AVT196678:AVZ196679 BFP196678:BFV196679 BPL196678:BPR196679 BZH196678:BZN196679 CJD196678:CJJ196679 CSZ196678:CTF196679 DCV196678:DDB196679 DMR196678:DMX196679 DWN196678:DWT196679 EGJ196678:EGP196679 EQF196678:EQL196679 FAB196678:FAH196679 FJX196678:FKD196679 FTT196678:FTZ196679 GDP196678:GDV196679 GNL196678:GNR196679 GXH196678:GXN196679 HHD196678:HHJ196679 HQZ196678:HRF196679 IAV196678:IBB196679 IKR196678:IKX196679 IUN196678:IUT196679 JEJ196678:JEP196679 JOF196678:JOL196679 JYB196678:JYH196679 KHX196678:KID196679 KRT196678:KRZ196679 LBP196678:LBV196679 LLL196678:LLR196679 LVH196678:LVN196679 MFD196678:MFJ196679 MOZ196678:MPF196679 MYV196678:MZB196679 NIR196678:NIX196679 NSN196678:NST196679 OCJ196678:OCP196679 OMF196678:OML196679 OWB196678:OWH196679 PFX196678:PGD196679 PPT196678:PPZ196679 PZP196678:PZV196679 QJL196678:QJR196679 QTH196678:QTN196679 RDD196678:RDJ196679 RMZ196678:RNF196679 RWV196678:RXB196679 SGR196678:SGX196679 SQN196678:SQT196679 TAJ196678:TAP196679 TKF196678:TKL196679 TUB196678:TUH196679 UDX196678:UED196679 UNT196678:UNZ196679 UXP196678:UXV196679 VHL196678:VHR196679 VRH196678:VRN196679 WBD196678:WBJ196679 WKZ196678:WLF196679 WUV196678:WVB196679 G262200:M262201 IJ262214:IP262215 SF262214:SL262215 ACB262214:ACH262215 ALX262214:AMD262215 AVT262214:AVZ262215 BFP262214:BFV262215 BPL262214:BPR262215 BZH262214:BZN262215 CJD262214:CJJ262215 CSZ262214:CTF262215 DCV262214:DDB262215 DMR262214:DMX262215 DWN262214:DWT262215 EGJ262214:EGP262215 EQF262214:EQL262215 FAB262214:FAH262215 FJX262214:FKD262215 FTT262214:FTZ262215 GDP262214:GDV262215 GNL262214:GNR262215 GXH262214:GXN262215 HHD262214:HHJ262215 HQZ262214:HRF262215 IAV262214:IBB262215 IKR262214:IKX262215 IUN262214:IUT262215 JEJ262214:JEP262215 JOF262214:JOL262215 JYB262214:JYH262215 KHX262214:KID262215 KRT262214:KRZ262215 LBP262214:LBV262215 LLL262214:LLR262215 LVH262214:LVN262215 MFD262214:MFJ262215 MOZ262214:MPF262215 MYV262214:MZB262215 NIR262214:NIX262215 NSN262214:NST262215 OCJ262214:OCP262215 OMF262214:OML262215 OWB262214:OWH262215 PFX262214:PGD262215 PPT262214:PPZ262215 PZP262214:PZV262215 QJL262214:QJR262215 QTH262214:QTN262215 RDD262214:RDJ262215 RMZ262214:RNF262215 RWV262214:RXB262215 SGR262214:SGX262215 SQN262214:SQT262215 TAJ262214:TAP262215 TKF262214:TKL262215 TUB262214:TUH262215 UDX262214:UED262215 UNT262214:UNZ262215 UXP262214:UXV262215 VHL262214:VHR262215 VRH262214:VRN262215 WBD262214:WBJ262215 WKZ262214:WLF262215 WUV262214:WVB262215 G327736:M327737 IJ327750:IP327751 SF327750:SL327751 ACB327750:ACH327751 ALX327750:AMD327751 AVT327750:AVZ327751 BFP327750:BFV327751 BPL327750:BPR327751 BZH327750:BZN327751 CJD327750:CJJ327751 CSZ327750:CTF327751 DCV327750:DDB327751 DMR327750:DMX327751 DWN327750:DWT327751 EGJ327750:EGP327751 EQF327750:EQL327751 FAB327750:FAH327751 FJX327750:FKD327751 FTT327750:FTZ327751 GDP327750:GDV327751 GNL327750:GNR327751 GXH327750:GXN327751 HHD327750:HHJ327751 HQZ327750:HRF327751 IAV327750:IBB327751 IKR327750:IKX327751 IUN327750:IUT327751 JEJ327750:JEP327751 JOF327750:JOL327751 JYB327750:JYH327751 KHX327750:KID327751 KRT327750:KRZ327751 LBP327750:LBV327751 LLL327750:LLR327751 LVH327750:LVN327751 MFD327750:MFJ327751 MOZ327750:MPF327751 MYV327750:MZB327751 NIR327750:NIX327751 NSN327750:NST327751 OCJ327750:OCP327751 OMF327750:OML327751 OWB327750:OWH327751 PFX327750:PGD327751 PPT327750:PPZ327751 PZP327750:PZV327751 QJL327750:QJR327751 QTH327750:QTN327751 RDD327750:RDJ327751 RMZ327750:RNF327751 RWV327750:RXB327751 SGR327750:SGX327751 SQN327750:SQT327751 TAJ327750:TAP327751 TKF327750:TKL327751 TUB327750:TUH327751 UDX327750:UED327751 UNT327750:UNZ327751 UXP327750:UXV327751 VHL327750:VHR327751 VRH327750:VRN327751 WBD327750:WBJ327751 WKZ327750:WLF327751 WUV327750:WVB327751 G393272:M393273 IJ393286:IP393287 SF393286:SL393287 ACB393286:ACH393287 ALX393286:AMD393287 AVT393286:AVZ393287 BFP393286:BFV393287 BPL393286:BPR393287 BZH393286:BZN393287 CJD393286:CJJ393287 CSZ393286:CTF393287 DCV393286:DDB393287 DMR393286:DMX393287 DWN393286:DWT393287 EGJ393286:EGP393287 EQF393286:EQL393287 FAB393286:FAH393287 FJX393286:FKD393287 FTT393286:FTZ393287 GDP393286:GDV393287 GNL393286:GNR393287 GXH393286:GXN393287 HHD393286:HHJ393287 HQZ393286:HRF393287 IAV393286:IBB393287 IKR393286:IKX393287 IUN393286:IUT393287 JEJ393286:JEP393287 JOF393286:JOL393287 JYB393286:JYH393287 KHX393286:KID393287 KRT393286:KRZ393287 LBP393286:LBV393287 LLL393286:LLR393287 LVH393286:LVN393287 MFD393286:MFJ393287 MOZ393286:MPF393287 MYV393286:MZB393287 NIR393286:NIX393287 NSN393286:NST393287 OCJ393286:OCP393287 OMF393286:OML393287 OWB393286:OWH393287 PFX393286:PGD393287 PPT393286:PPZ393287 PZP393286:PZV393287 QJL393286:QJR393287 QTH393286:QTN393287 RDD393286:RDJ393287 RMZ393286:RNF393287 RWV393286:RXB393287 SGR393286:SGX393287 SQN393286:SQT393287 TAJ393286:TAP393287 TKF393286:TKL393287 TUB393286:TUH393287 UDX393286:UED393287 UNT393286:UNZ393287 UXP393286:UXV393287 VHL393286:VHR393287 VRH393286:VRN393287 WBD393286:WBJ393287 WKZ393286:WLF393287 WUV393286:WVB393287 G458808:M458809 IJ458822:IP458823 SF458822:SL458823 ACB458822:ACH458823 ALX458822:AMD458823 AVT458822:AVZ458823 BFP458822:BFV458823 BPL458822:BPR458823 BZH458822:BZN458823 CJD458822:CJJ458823 CSZ458822:CTF458823 DCV458822:DDB458823 DMR458822:DMX458823 DWN458822:DWT458823 EGJ458822:EGP458823 EQF458822:EQL458823 FAB458822:FAH458823 FJX458822:FKD458823 FTT458822:FTZ458823 GDP458822:GDV458823 GNL458822:GNR458823 GXH458822:GXN458823 HHD458822:HHJ458823 HQZ458822:HRF458823 IAV458822:IBB458823 IKR458822:IKX458823 IUN458822:IUT458823 JEJ458822:JEP458823 JOF458822:JOL458823 JYB458822:JYH458823 KHX458822:KID458823 KRT458822:KRZ458823 LBP458822:LBV458823 LLL458822:LLR458823 LVH458822:LVN458823 MFD458822:MFJ458823 MOZ458822:MPF458823 MYV458822:MZB458823 NIR458822:NIX458823 NSN458822:NST458823 OCJ458822:OCP458823 OMF458822:OML458823 OWB458822:OWH458823 PFX458822:PGD458823 PPT458822:PPZ458823 PZP458822:PZV458823 QJL458822:QJR458823 QTH458822:QTN458823 RDD458822:RDJ458823 RMZ458822:RNF458823 RWV458822:RXB458823 SGR458822:SGX458823 SQN458822:SQT458823 TAJ458822:TAP458823 TKF458822:TKL458823 TUB458822:TUH458823 UDX458822:UED458823 UNT458822:UNZ458823 UXP458822:UXV458823 VHL458822:VHR458823 VRH458822:VRN458823 WBD458822:WBJ458823 WKZ458822:WLF458823 WUV458822:WVB458823 G524344:M524345 IJ524358:IP524359 SF524358:SL524359 ACB524358:ACH524359 ALX524358:AMD524359 AVT524358:AVZ524359 BFP524358:BFV524359 BPL524358:BPR524359 BZH524358:BZN524359 CJD524358:CJJ524359 CSZ524358:CTF524359 DCV524358:DDB524359 DMR524358:DMX524359 DWN524358:DWT524359 EGJ524358:EGP524359 EQF524358:EQL524359 FAB524358:FAH524359 FJX524358:FKD524359 FTT524358:FTZ524359 GDP524358:GDV524359 GNL524358:GNR524359 GXH524358:GXN524359 HHD524358:HHJ524359 HQZ524358:HRF524359 IAV524358:IBB524359 IKR524358:IKX524359 IUN524358:IUT524359 JEJ524358:JEP524359 JOF524358:JOL524359 JYB524358:JYH524359 KHX524358:KID524359 KRT524358:KRZ524359 LBP524358:LBV524359 LLL524358:LLR524359 LVH524358:LVN524359 MFD524358:MFJ524359 MOZ524358:MPF524359 MYV524358:MZB524359 NIR524358:NIX524359 NSN524358:NST524359 OCJ524358:OCP524359 OMF524358:OML524359 OWB524358:OWH524359 PFX524358:PGD524359 PPT524358:PPZ524359 PZP524358:PZV524359 QJL524358:QJR524359 QTH524358:QTN524359 RDD524358:RDJ524359 RMZ524358:RNF524359 RWV524358:RXB524359 SGR524358:SGX524359 SQN524358:SQT524359 TAJ524358:TAP524359 TKF524358:TKL524359 TUB524358:TUH524359 UDX524358:UED524359 UNT524358:UNZ524359 UXP524358:UXV524359 VHL524358:VHR524359 VRH524358:VRN524359 WBD524358:WBJ524359 WKZ524358:WLF524359 WUV524358:WVB524359 G589880:M589881 IJ589894:IP589895 SF589894:SL589895 ACB589894:ACH589895 ALX589894:AMD589895 AVT589894:AVZ589895 BFP589894:BFV589895 BPL589894:BPR589895 BZH589894:BZN589895 CJD589894:CJJ589895 CSZ589894:CTF589895 DCV589894:DDB589895 DMR589894:DMX589895 DWN589894:DWT589895 EGJ589894:EGP589895 EQF589894:EQL589895 FAB589894:FAH589895 FJX589894:FKD589895 FTT589894:FTZ589895 GDP589894:GDV589895 GNL589894:GNR589895 GXH589894:GXN589895 HHD589894:HHJ589895 HQZ589894:HRF589895 IAV589894:IBB589895 IKR589894:IKX589895 IUN589894:IUT589895 JEJ589894:JEP589895 JOF589894:JOL589895 JYB589894:JYH589895 KHX589894:KID589895 KRT589894:KRZ589895 LBP589894:LBV589895 LLL589894:LLR589895 LVH589894:LVN589895 MFD589894:MFJ589895 MOZ589894:MPF589895 MYV589894:MZB589895 NIR589894:NIX589895 NSN589894:NST589895 OCJ589894:OCP589895 OMF589894:OML589895 OWB589894:OWH589895 PFX589894:PGD589895 PPT589894:PPZ589895 PZP589894:PZV589895 QJL589894:QJR589895 QTH589894:QTN589895 RDD589894:RDJ589895 RMZ589894:RNF589895 RWV589894:RXB589895 SGR589894:SGX589895 SQN589894:SQT589895 TAJ589894:TAP589895 TKF589894:TKL589895 TUB589894:TUH589895 UDX589894:UED589895 UNT589894:UNZ589895 UXP589894:UXV589895 VHL589894:VHR589895 VRH589894:VRN589895 WBD589894:WBJ589895 WKZ589894:WLF589895 WUV589894:WVB589895 G655416:M655417 IJ655430:IP655431 SF655430:SL655431 ACB655430:ACH655431 ALX655430:AMD655431 AVT655430:AVZ655431 BFP655430:BFV655431 BPL655430:BPR655431 BZH655430:BZN655431 CJD655430:CJJ655431 CSZ655430:CTF655431 DCV655430:DDB655431 DMR655430:DMX655431 DWN655430:DWT655431 EGJ655430:EGP655431 EQF655430:EQL655431 FAB655430:FAH655431 FJX655430:FKD655431 FTT655430:FTZ655431 GDP655430:GDV655431 GNL655430:GNR655431 GXH655430:GXN655431 HHD655430:HHJ655431 HQZ655430:HRF655431 IAV655430:IBB655431 IKR655430:IKX655431 IUN655430:IUT655431 JEJ655430:JEP655431 JOF655430:JOL655431 JYB655430:JYH655431 KHX655430:KID655431 KRT655430:KRZ655431 LBP655430:LBV655431 LLL655430:LLR655431 LVH655430:LVN655431 MFD655430:MFJ655431 MOZ655430:MPF655431 MYV655430:MZB655431 NIR655430:NIX655431 NSN655430:NST655431 OCJ655430:OCP655431 OMF655430:OML655431 OWB655430:OWH655431 PFX655430:PGD655431 PPT655430:PPZ655431 PZP655430:PZV655431 QJL655430:QJR655431 QTH655430:QTN655431 RDD655430:RDJ655431 RMZ655430:RNF655431 RWV655430:RXB655431 SGR655430:SGX655431 SQN655430:SQT655431 TAJ655430:TAP655431 TKF655430:TKL655431 TUB655430:TUH655431 UDX655430:UED655431 UNT655430:UNZ655431 UXP655430:UXV655431 VHL655430:VHR655431 VRH655430:VRN655431 WBD655430:WBJ655431 WKZ655430:WLF655431 WUV655430:WVB655431 G720952:M720953 IJ720966:IP720967 SF720966:SL720967 ACB720966:ACH720967 ALX720966:AMD720967 AVT720966:AVZ720967 BFP720966:BFV720967 BPL720966:BPR720967 BZH720966:BZN720967 CJD720966:CJJ720967 CSZ720966:CTF720967 DCV720966:DDB720967 DMR720966:DMX720967 DWN720966:DWT720967 EGJ720966:EGP720967 EQF720966:EQL720967 FAB720966:FAH720967 FJX720966:FKD720967 FTT720966:FTZ720967 GDP720966:GDV720967 GNL720966:GNR720967 GXH720966:GXN720967 HHD720966:HHJ720967 HQZ720966:HRF720967 IAV720966:IBB720967 IKR720966:IKX720967 IUN720966:IUT720967 JEJ720966:JEP720967 JOF720966:JOL720967 JYB720966:JYH720967 KHX720966:KID720967 KRT720966:KRZ720967 LBP720966:LBV720967 LLL720966:LLR720967 LVH720966:LVN720967 MFD720966:MFJ720967 MOZ720966:MPF720967 MYV720966:MZB720967 NIR720966:NIX720967 NSN720966:NST720967 OCJ720966:OCP720967 OMF720966:OML720967 OWB720966:OWH720967 PFX720966:PGD720967 PPT720966:PPZ720967 PZP720966:PZV720967 QJL720966:QJR720967 QTH720966:QTN720967 RDD720966:RDJ720967 RMZ720966:RNF720967 RWV720966:RXB720967 SGR720966:SGX720967 SQN720966:SQT720967 TAJ720966:TAP720967 TKF720966:TKL720967 TUB720966:TUH720967 UDX720966:UED720967 UNT720966:UNZ720967 UXP720966:UXV720967 VHL720966:VHR720967 VRH720966:VRN720967 WBD720966:WBJ720967 WKZ720966:WLF720967 WUV720966:WVB720967 G786488:M786489 IJ786502:IP786503 SF786502:SL786503 ACB786502:ACH786503 ALX786502:AMD786503 AVT786502:AVZ786503 BFP786502:BFV786503 BPL786502:BPR786503 BZH786502:BZN786503 CJD786502:CJJ786503 CSZ786502:CTF786503 DCV786502:DDB786503 DMR786502:DMX786503 DWN786502:DWT786503 EGJ786502:EGP786503 EQF786502:EQL786503 FAB786502:FAH786503 FJX786502:FKD786503 FTT786502:FTZ786503 GDP786502:GDV786503 GNL786502:GNR786503 GXH786502:GXN786503 HHD786502:HHJ786503 HQZ786502:HRF786503 IAV786502:IBB786503 IKR786502:IKX786503 IUN786502:IUT786503 JEJ786502:JEP786503 JOF786502:JOL786503 JYB786502:JYH786503 KHX786502:KID786503 KRT786502:KRZ786503 LBP786502:LBV786503 LLL786502:LLR786503 LVH786502:LVN786503 MFD786502:MFJ786503 MOZ786502:MPF786503 MYV786502:MZB786503 NIR786502:NIX786503 NSN786502:NST786503 OCJ786502:OCP786503 OMF786502:OML786503 OWB786502:OWH786503 PFX786502:PGD786503 PPT786502:PPZ786503 PZP786502:PZV786503 QJL786502:QJR786503 QTH786502:QTN786503 RDD786502:RDJ786503 RMZ786502:RNF786503 RWV786502:RXB786503 SGR786502:SGX786503 SQN786502:SQT786503 TAJ786502:TAP786503 TKF786502:TKL786503 TUB786502:TUH786503 UDX786502:UED786503 UNT786502:UNZ786503 UXP786502:UXV786503 VHL786502:VHR786503 VRH786502:VRN786503 WBD786502:WBJ786503 WKZ786502:WLF786503 WUV786502:WVB786503 G852024:M852025 IJ852038:IP852039 SF852038:SL852039 ACB852038:ACH852039 ALX852038:AMD852039 AVT852038:AVZ852039 BFP852038:BFV852039 BPL852038:BPR852039 BZH852038:BZN852039 CJD852038:CJJ852039 CSZ852038:CTF852039 DCV852038:DDB852039 DMR852038:DMX852039 DWN852038:DWT852039 EGJ852038:EGP852039 EQF852038:EQL852039 FAB852038:FAH852039 FJX852038:FKD852039 FTT852038:FTZ852039 GDP852038:GDV852039 GNL852038:GNR852039 GXH852038:GXN852039 HHD852038:HHJ852039 HQZ852038:HRF852039 IAV852038:IBB852039 IKR852038:IKX852039 IUN852038:IUT852039 JEJ852038:JEP852039 JOF852038:JOL852039 JYB852038:JYH852039 KHX852038:KID852039 KRT852038:KRZ852039 LBP852038:LBV852039 LLL852038:LLR852039 LVH852038:LVN852039 MFD852038:MFJ852039 MOZ852038:MPF852039 MYV852038:MZB852039 NIR852038:NIX852039 NSN852038:NST852039 OCJ852038:OCP852039 OMF852038:OML852039 OWB852038:OWH852039 PFX852038:PGD852039 PPT852038:PPZ852039 PZP852038:PZV852039 QJL852038:QJR852039 QTH852038:QTN852039 RDD852038:RDJ852039 RMZ852038:RNF852039 RWV852038:RXB852039 SGR852038:SGX852039 SQN852038:SQT852039 TAJ852038:TAP852039 TKF852038:TKL852039 TUB852038:TUH852039 UDX852038:UED852039 UNT852038:UNZ852039 UXP852038:UXV852039 VHL852038:VHR852039 VRH852038:VRN852039 WBD852038:WBJ852039 WKZ852038:WLF852039 WUV852038:WVB852039 G917560:M917561 IJ917574:IP917575 SF917574:SL917575 ACB917574:ACH917575 ALX917574:AMD917575 AVT917574:AVZ917575 BFP917574:BFV917575 BPL917574:BPR917575 BZH917574:BZN917575 CJD917574:CJJ917575 CSZ917574:CTF917575 DCV917574:DDB917575 DMR917574:DMX917575 DWN917574:DWT917575 EGJ917574:EGP917575 EQF917574:EQL917575 FAB917574:FAH917575 FJX917574:FKD917575 FTT917574:FTZ917575 GDP917574:GDV917575 GNL917574:GNR917575 GXH917574:GXN917575 HHD917574:HHJ917575 HQZ917574:HRF917575 IAV917574:IBB917575 IKR917574:IKX917575 IUN917574:IUT917575 JEJ917574:JEP917575 JOF917574:JOL917575 JYB917574:JYH917575 KHX917574:KID917575 KRT917574:KRZ917575 LBP917574:LBV917575 LLL917574:LLR917575 LVH917574:LVN917575 MFD917574:MFJ917575 MOZ917574:MPF917575 MYV917574:MZB917575 NIR917574:NIX917575 NSN917574:NST917575 OCJ917574:OCP917575 OMF917574:OML917575 OWB917574:OWH917575 PFX917574:PGD917575 PPT917574:PPZ917575 PZP917574:PZV917575 QJL917574:QJR917575 QTH917574:QTN917575 RDD917574:RDJ917575 RMZ917574:RNF917575 RWV917574:RXB917575 SGR917574:SGX917575 SQN917574:SQT917575 TAJ917574:TAP917575 TKF917574:TKL917575 TUB917574:TUH917575 UDX917574:UED917575 UNT917574:UNZ917575 UXP917574:UXV917575 VHL917574:VHR917575 VRH917574:VRN917575 WBD917574:WBJ917575 WKZ917574:WLF917575 WUV917574:WVB917575 G983096:M983097 IJ983110:IP983111 SF983110:SL983111 ACB983110:ACH983111 ALX983110:AMD983111 AVT983110:AVZ983111 BFP983110:BFV983111 BPL983110:BPR983111 BZH983110:BZN983111 CJD983110:CJJ983111 CSZ983110:CTF983111 DCV983110:DDB983111 DMR983110:DMX983111 DWN983110:DWT983111 EGJ983110:EGP983111 EQF983110:EQL983111 FAB983110:FAH983111 FJX983110:FKD983111 FTT983110:FTZ983111 GDP983110:GDV983111 GNL983110:GNR983111 GXH983110:GXN983111 HHD983110:HHJ983111 HQZ983110:HRF983111 IAV983110:IBB983111 IKR983110:IKX983111 IUN983110:IUT983111 JEJ983110:JEP983111 JOF983110:JOL983111 JYB983110:JYH983111 KHX983110:KID983111 KRT983110:KRZ983111 LBP983110:LBV983111 LLL983110:LLR983111 LVH983110:LVN983111 MFD983110:MFJ983111 MOZ983110:MPF983111 MYV983110:MZB983111 NIR983110:NIX983111 NSN983110:NST983111 OCJ983110:OCP983111 OMF983110:OML983111 OWB983110:OWH983111 PFX983110:PGD983111 PPT983110:PPZ983111 PZP983110:PZV983111 QJL983110:QJR983111 QTH983110:QTN983111 RDD983110:RDJ983111 RMZ983110:RNF983111 RWV983110:RXB983111 SGR983110:SGX983111 SQN983110:SQT983111 TAJ983110:TAP983111 TKF983110:TKL983111 TUB983110:TUH983111 UDX983110:UED983111 UNT983110:UNZ983111 UXP983110:UXV983111 VHL983110:VHR983111 VRH983110:VRN983111 WBD983110:WBJ983111 WKZ983110:WLF983111 WUV983110:WVB983111" xr:uid="{4811AAD4-53FA-4F03-BE3C-DAA0986D9FD9}">
      <formula1>"Yes, No"</formula1>
    </dataValidation>
    <dataValidation type="list" allowBlank="1" showInputMessage="1" showErrorMessage="1" promptTitle="OPTIONS:" prompt="Select from list" sqref="WUV983192 IJ151 SF151 ACB151 ALX151 AVT151 BFP151 BPL151 BZH151 CJD151 CSZ151 DCV151 DMR151 DWN151 EGJ151 EQF151 FAB151 FJX151 FTT151 GDP151 GNL151 GXH151 HHD151 HQZ151 IAV151 IKR151 IUN151 JEJ151 JOF151 JYB151 KHX151 KRT151 LBP151 LLL151 LVH151 MFD151 MOZ151 MYV151 NIR151 NSN151 OCJ151 OMF151 OWB151 PFX151 PPT151 PZP151 QJL151 QTH151 RDD151 RMZ151 RWV151 SGR151 SQN151 TAJ151 TKF151 TUB151 UDX151 UNT151 UXP151 VHL151 VRH151 WBD151 WKZ151 WUV151 G65674 IJ65688 SF65688 ACB65688 ALX65688 AVT65688 BFP65688 BPL65688 BZH65688 CJD65688 CSZ65688 DCV65688 DMR65688 DWN65688 EGJ65688 EQF65688 FAB65688 FJX65688 FTT65688 GDP65688 GNL65688 GXH65688 HHD65688 HQZ65688 IAV65688 IKR65688 IUN65688 JEJ65688 JOF65688 JYB65688 KHX65688 KRT65688 LBP65688 LLL65688 LVH65688 MFD65688 MOZ65688 MYV65688 NIR65688 NSN65688 OCJ65688 OMF65688 OWB65688 PFX65688 PPT65688 PZP65688 QJL65688 QTH65688 RDD65688 RMZ65688 RWV65688 SGR65688 SQN65688 TAJ65688 TKF65688 TUB65688 UDX65688 UNT65688 UXP65688 VHL65688 VRH65688 WBD65688 WKZ65688 WUV65688 G131210 IJ131224 SF131224 ACB131224 ALX131224 AVT131224 BFP131224 BPL131224 BZH131224 CJD131224 CSZ131224 DCV131224 DMR131224 DWN131224 EGJ131224 EQF131224 FAB131224 FJX131224 FTT131224 GDP131224 GNL131224 GXH131224 HHD131224 HQZ131224 IAV131224 IKR131224 IUN131224 JEJ131224 JOF131224 JYB131224 KHX131224 KRT131224 LBP131224 LLL131224 LVH131224 MFD131224 MOZ131224 MYV131224 NIR131224 NSN131224 OCJ131224 OMF131224 OWB131224 PFX131224 PPT131224 PZP131224 QJL131224 QTH131224 RDD131224 RMZ131224 RWV131224 SGR131224 SQN131224 TAJ131224 TKF131224 TUB131224 UDX131224 UNT131224 UXP131224 VHL131224 VRH131224 WBD131224 WKZ131224 WUV131224 G196746 IJ196760 SF196760 ACB196760 ALX196760 AVT196760 BFP196760 BPL196760 BZH196760 CJD196760 CSZ196760 DCV196760 DMR196760 DWN196760 EGJ196760 EQF196760 FAB196760 FJX196760 FTT196760 GDP196760 GNL196760 GXH196760 HHD196760 HQZ196760 IAV196760 IKR196760 IUN196760 JEJ196760 JOF196760 JYB196760 KHX196760 KRT196760 LBP196760 LLL196760 LVH196760 MFD196760 MOZ196760 MYV196760 NIR196760 NSN196760 OCJ196760 OMF196760 OWB196760 PFX196760 PPT196760 PZP196760 QJL196760 QTH196760 RDD196760 RMZ196760 RWV196760 SGR196760 SQN196760 TAJ196760 TKF196760 TUB196760 UDX196760 UNT196760 UXP196760 VHL196760 VRH196760 WBD196760 WKZ196760 WUV196760 G262282 IJ262296 SF262296 ACB262296 ALX262296 AVT262296 BFP262296 BPL262296 BZH262296 CJD262296 CSZ262296 DCV262296 DMR262296 DWN262296 EGJ262296 EQF262296 FAB262296 FJX262296 FTT262296 GDP262296 GNL262296 GXH262296 HHD262296 HQZ262296 IAV262296 IKR262296 IUN262296 JEJ262296 JOF262296 JYB262296 KHX262296 KRT262296 LBP262296 LLL262296 LVH262296 MFD262296 MOZ262296 MYV262296 NIR262296 NSN262296 OCJ262296 OMF262296 OWB262296 PFX262296 PPT262296 PZP262296 QJL262296 QTH262296 RDD262296 RMZ262296 RWV262296 SGR262296 SQN262296 TAJ262296 TKF262296 TUB262296 UDX262296 UNT262296 UXP262296 VHL262296 VRH262296 WBD262296 WKZ262296 WUV262296 G327818 IJ327832 SF327832 ACB327832 ALX327832 AVT327832 BFP327832 BPL327832 BZH327832 CJD327832 CSZ327832 DCV327832 DMR327832 DWN327832 EGJ327832 EQF327832 FAB327832 FJX327832 FTT327832 GDP327832 GNL327832 GXH327832 HHD327832 HQZ327832 IAV327832 IKR327832 IUN327832 JEJ327832 JOF327832 JYB327832 KHX327832 KRT327832 LBP327832 LLL327832 LVH327832 MFD327832 MOZ327832 MYV327832 NIR327832 NSN327832 OCJ327832 OMF327832 OWB327832 PFX327832 PPT327832 PZP327832 QJL327832 QTH327832 RDD327832 RMZ327832 RWV327832 SGR327832 SQN327832 TAJ327832 TKF327832 TUB327832 UDX327832 UNT327832 UXP327832 VHL327832 VRH327832 WBD327832 WKZ327832 WUV327832 G393354 IJ393368 SF393368 ACB393368 ALX393368 AVT393368 BFP393368 BPL393368 BZH393368 CJD393368 CSZ393368 DCV393368 DMR393368 DWN393368 EGJ393368 EQF393368 FAB393368 FJX393368 FTT393368 GDP393368 GNL393368 GXH393368 HHD393368 HQZ393368 IAV393368 IKR393368 IUN393368 JEJ393368 JOF393368 JYB393368 KHX393368 KRT393368 LBP393368 LLL393368 LVH393368 MFD393368 MOZ393368 MYV393368 NIR393368 NSN393368 OCJ393368 OMF393368 OWB393368 PFX393368 PPT393368 PZP393368 QJL393368 QTH393368 RDD393368 RMZ393368 RWV393368 SGR393368 SQN393368 TAJ393368 TKF393368 TUB393368 UDX393368 UNT393368 UXP393368 VHL393368 VRH393368 WBD393368 WKZ393368 WUV393368 G458890 IJ458904 SF458904 ACB458904 ALX458904 AVT458904 BFP458904 BPL458904 BZH458904 CJD458904 CSZ458904 DCV458904 DMR458904 DWN458904 EGJ458904 EQF458904 FAB458904 FJX458904 FTT458904 GDP458904 GNL458904 GXH458904 HHD458904 HQZ458904 IAV458904 IKR458904 IUN458904 JEJ458904 JOF458904 JYB458904 KHX458904 KRT458904 LBP458904 LLL458904 LVH458904 MFD458904 MOZ458904 MYV458904 NIR458904 NSN458904 OCJ458904 OMF458904 OWB458904 PFX458904 PPT458904 PZP458904 QJL458904 QTH458904 RDD458904 RMZ458904 RWV458904 SGR458904 SQN458904 TAJ458904 TKF458904 TUB458904 UDX458904 UNT458904 UXP458904 VHL458904 VRH458904 WBD458904 WKZ458904 WUV458904 G524426 IJ524440 SF524440 ACB524440 ALX524440 AVT524440 BFP524440 BPL524440 BZH524440 CJD524440 CSZ524440 DCV524440 DMR524440 DWN524440 EGJ524440 EQF524440 FAB524440 FJX524440 FTT524440 GDP524440 GNL524440 GXH524440 HHD524440 HQZ524440 IAV524440 IKR524440 IUN524440 JEJ524440 JOF524440 JYB524440 KHX524440 KRT524440 LBP524440 LLL524440 LVH524440 MFD524440 MOZ524440 MYV524440 NIR524440 NSN524440 OCJ524440 OMF524440 OWB524440 PFX524440 PPT524440 PZP524440 QJL524440 QTH524440 RDD524440 RMZ524440 RWV524440 SGR524440 SQN524440 TAJ524440 TKF524440 TUB524440 UDX524440 UNT524440 UXP524440 VHL524440 VRH524440 WBD524440 WKZ524440 WUV524440 G589962 IJ589976 SF589976 ACB589976 ALX589976 AVT589976 BFP589976 BPL589976 BZH589976 CJD589976 CSZ589976 DCV589976 DMR589976 DWN589976 EGJ589976 EQF589976 FAB589976 FJX589976 FTT589976 GDP589976 GNL589976 GXH589976 HHD589976 HQZ589976 IAV589976 IKR589976 IUN589976 JEJ589976 JOF589976 JYB589976 KHX589976 KRT589976 LBP589976 LLL589976 LVH589976 MFD589976 MOZ589976 MYV589976 NIR589976 NSN589976 OCJ589976 OMF589976 OWB589976 PFX589976 PPT589976 PZP589976 QJL589976 QTH589976 RDD589976 RMZ589976 RWV589976 SGR589976 SQN589976 TAJ589976 TKF589976 TUB589976 UDX589976 UNT589976 UXP589976 VHL589976 VRH589976 WBD589976 WKZ589976 WUV589976 G655498 IJ655512 SF655512 ACB655512 ALX655512 AVT655512 BFP655512 BPL655512 BZH655512 CJD655512 CSZ655512 DCV655512 DMR655512 DWN655512 EGJ655512 EQF655512 FAB655512 FJX655512 FTT655512 GDP655512 GNL655512 GXH655512 HHD655512 HQZ655512 IAV655512 IKR655512 IUN655512 JEJ655512 JOF655512 JYB655512 KHX655512 KRT655512 LBP655512 LLL655512 LVH655512 MFD655512 MOZ655512 MYV655512 NIR655512 NSN655512 OCJ655512 OMF655512 OWB655512 PFX655512 PPT655512 PZP655512 QJL655512 QTH655512 RDD655512 RMZ655512 RWV655512 SGR655512 SQN655512 TAJ655512 TKF655512 TUB655512 UDX655512 UNT655512 UXP655512 VHL655512 VRH655512 WBD655512 WKZ655512 WUV655512 G721034 IJ721048 SF721048 ACB721048 ALX721048 AVT721048 BFP721048 BPL721048 BZH721048 CJD721048 CSZ721048 DCV721048 DMR721048 DWN721048 EGJ721048 EQF721048 FAB721048 FJX721048 FTT721048 GDP721048 GNL721048 GXH721048 HHD721048 HQZ721048 IAV721048 IKR721048 IUN721048 JEJ721048 JOF721048 JYB721048 KHX721048 KRT721048 LBP721048 LLL721048 LVH721048 MFD721048 MOZ721048 MYV721048 NIR721048 NSN721048 OCJ721048 OMF721048 OWB721048 PFX721048 PPT721048 PZP721048 QJL721048 QTH721048 RDD721048 RMZ721048 RWV721048 SGR721048 SQN721048 TAJ721048 TKF721048 TUB721048 UDX721048 UNT721048 UXP721048 VHL721048 VRH721048 WBD721048 WKZ721048 WUV721048 G786570 IJ786584 SF786584 ACB786584 ALX786584 AVT786584 BFP786584 BPL786584 BZH786584 CJD786584 CSZ786584 DCV786584 DMR786584 DWN786584 EGJ786584 EQF786584 FAB786584 FJX786584 FTT786584 GDP786584 GNL786584 GXH786584 HHD786584 HQZ786584 IAV786584 IKR786584 IUN786584 JEJ786584 JOF786584 JYB786584 KHX786584 KRT786584 LBP786584 LLL786584 LVH786584 MFD786584 MOZ786584 MYV786584 NIR786584 NSN786584 OCJ786584 OMF786584 OWB786584 PFX786584 PPT786584 PZP786584 QJL786584 QTH786584 RDD786584 RMZ786584 RWV786584 SGR786584 SQN786584 TAJ786584 TKF786584 TUB786584 UDX786584 UNT786584 UXP786584 VHL786584 VRH786584 WBD786584 WKZ786584 WUV786584 G852106 IJ852120 SF852120 ACB852120 ALX852120 AVT852120 BFP852120 BPL852120 BZH852120 CJD852120 CSZ852120 DCV852120 DMR852120 DWN852120 EGJ852120 EQF852120 FAB852120 FJX852120 FTT852120 GDP852120 GNL852120 GXH852120 HHD852120 HQZ852120 IAV852120 IKR852120 IUN852120 JEJ852120 JOF852120 JYB852120 KHX852120 KRT852120 LBP852120 LLL852120 LVH852120 MFD852120 MOZ852120 MYV852120 NIR852120 NSN852120 OCJ852120 OMF852120 OWB852120 PFX852120 PPT852120 PZP852120 QJL852120 QTH852120 RDD852120 RMZ852120 RWV852120 SGR852120 SQN852120 TAJ852120 TKF852120 TUB852120 UDX852120 UNT852120 UXP852120 VHL852120 VRH852120 WBD852120 WKZ852120 WUV852120 G917642 IJ917656 SF917656 ACB917656 ALX917656 AVT917656 BFP917656 BPL917656 BZH917656 CJD917656 CSZ917656 DCV917656 DMR917656 DWN917656 EGJ917656 EQF917656 FAB917656 FJX917656 FTT917656 GDP917656 GNL917656 GXH917656 HHD917656 HQZ917656 IAV917656 IKR917656 IUN917656 JEJ917656 JOF917656 JYB917656 KHX917656 KRT917656 LBP917656 LLL917656 LVH917656 MFD917656 MOZ917656 MYV917656 NIR917656 NSN917656 OCJ917656 OMF917656 OWB917656 PFX917656 PPT917656 PZP917656 QJL917656 QTH917656 RDD917656 RMZ917656 RWV917656 SGR917656 SQN917656 TAJ917656 TKF917656 TUB917656 UDX917656 UNT917656 UXP917656 VHL917656 VRH917656 WBD917656 WKZ917656 WUV917656 G983178 IJ983192 SF983192 ACB983192 ALX983192 AVT983192 BFP983192 BPL983192 BZH983192 CJD983192 CSZ983192 DCV983192 DMR983192 DWN983192 EGJ983192 EQF983192 FAB983192 FJX983192 FTT983192 GDP983192 GNL983192 GXH983192 HHD983192 HQZ983192 IAV983192 IKR983192 IUN983192 JEJ983192 JOF983192 JYB983192 KHX983192 KRT983192 LBP983192 LLL983192 LVH983192 MFD983192 MOZ983192 MYV983192 NIR983192 NSN983192 OCJ983192 OMF983192 OWB983192 PFX983192 PPT983192 PZP983192 QJL983192 QTH983192 RDD983192 RMZ983192 RWV983192 SGR983192 SQN983192 TAJ983192 TKF983192 TUB983192 UDX983192 UNT983192 UXP983192 VHL983192 VRH983192 WBD983192 WKZ983192 G137:M138" xr:uid="{557D34DF-D315-4999-8F77-5856FA5A0F71}">
      <formula1>SafetyCode</formula1>
    </dataValidation>
    <dataValidation type="list" allowBlank="1" showInputMessage="1" showErrorMessage="1" promptTitle="OPTIONS:" prompt="Select from list" sqref="D135 IS141:IS149 SO141:SO149 ACK141:ACK149 AMG141:AMG149 AWC141:AWC149 BFY141:BFY149 BPU141:BPU149 BZQ141:BZQ149 CJM141:CJM149 CTI141:CTI149 DDE141:DDE149 DNA141:DNA149 DWW141:DWW149 EGS141:EGS149 EQO141:EQO149 FAK141:FAK149 FKG141:FKG149 FUC141:FUC149 GDY141:GDY149 GNU141:GNU149 GXQ141:GXQ149 HHM141:HHM149 HRI141:HRI149 IBE141:IBE149 ILA141:ILA149 IUW141:IUW149 JES141:JES149 JOO141:JOO149 JYK141:JYK149 KIG141:KIG149 KSC141:KSC149 LBY141:LBY149 LLU141:LLU149 LVQ141:LVQ149 MFM141:MFM149 MPI141:MPI149 MZE141:MZE149 NJA141:NJA149 NSW141:NSW149 OCS141:OCS149 OMO141:OMO149 OWK141:OWK149 PGG141:PGG149 PQC141:PQC149 PZY141:PZY149 QJU141:QJU149 QTQ141:QTQ149 RDM141:RDM149 RNI141:RNI149 RXE141:RXE149 SHA141:SHA149 SQW141:SQW149 TAS141:TAS149 TKO141:TKO149 TUK141:TUK149 UEG141:UEG149 UOC141:UOC149 UXY141:UXY149 VHU141:VHU149 VRQ141:VRQ149 WBM141:WBM149 WLI141:WLI149 WVE141:WVE149 P65664:P65672 IS65678:IS65686 SO65678:SO65686 ACK65678:ACK65686 AMG65678:AMG65686 AWC65678:AWC65686 BFY65678:BFY65686 BPU65678:BPU65686 BZQ65678:BZQ65686 CJM65678:CJM65686 CTI65678:CTI65686 DDE65678:DDE65686 DNA65678:DNA65686 DWW65678:DWW65686 EGS65678:EGS65686 EQO65678:EQO65686 FAK65678:FAK65686 FKG65678:FKG65686 FUC65678:FUC65686 GDY65678:GDY65686 GNU65678:GNU65686 GXQ65678:GXQ65686 HHM65678:HHM65686 HRI65678:HRI65686 IBE65678:IBE65686 ILA65678:ILA65686 IUW65678:IUW65686 JES65678:JES65686 JOO65678:JOO65686 JYK65678:JYK65686 KIG65678:KIG65686 KSC65678:KSC65686 LBY65678:LBY65686 LLU65678:LLU65686 LVQ65678:LVQ65686 MFM65678:MFM65686 MPI65678:MPI65686 MZE65678:MZE65686 NJA65678:NJA65686 NSW65678:NSW65686 OCS65678:OCS65686 OMO65678:OMO65686 OWK65678:OWK65686 PGG65678:PGG65686 PQC65678:PQC65686 PZY65678:PZY65686 QJU65678:QJU65686 QTQ65678:QTQ65686 RDM65678:RDM65686 RNI65678:RNI65686 RXE65678:RXE65686 SHA65678:SHA65686 SQW65678:SQW65686 TAS65678:TAS65686 TKO65678:TKO65686 TUK65678:TUK65686 UEG65678:UEG65686 UOC65678:UOC65686 UXY65678:UXY65686 VHU65678:VHU65686 VRQ65678:VRQ65686 WBM65678:WBM65686 WLI65678:WLI65686 WVE65678:WVE65686 P131200:P131208 IS131214:IS131222 SO131214:SO131222 ACK131214:ACK131222 AMG131214:AMG131222 AWC131214:AWC131222 BFY131214:BFY131222 BPU131214:BPU131222 BZQ131214:BZQ131222 CJM131214:CJM131222 CTI131214:CTI131222 DDE131214:DDE131222 DNA131214:DNA131222 DWW131214:DWW131222 EGS131214:EGS131222 EQO131214:EQO131222 FAK131214:FAK131222 FKG131214:FKG131222 FUC131214:FUC131222 GDY131214:GDY131222 GNU131214:GNU131222 GXQ131214:GXQ131222 HHM131214:HHM131222 HRI131214:HRI131222 IBE131214:IBE131222 ILA131214:ILA131222 IUW131214:IUW131222 JES131214:JES131222 JOO131214:JOO131222 JYK131214:JYK131222 KIG131214:KIG131222 KSC131214:KSC131222 LBY131214:LBY131222 LLU131214:LLU131222 LVQ131214:LVQ131222 MFM131214:MFM131222 MPI131214:MPI131222 MZE131214:MZE131222 NJA131214:NJA131222 NSW131214:NSW131222 OCS131214:OCS131222 OMO131214:OMO131222 OWK131214:OWK131222 PGG131214:PGG131222 PQC131214:PQC131222 PZY131214:PZY131222 QJU131214:QJU131222 QTQ131214:QTQ131222 RDM131214:RDM131222 RNI131214:RNI131222 RXE131214:RXE131222 SHA131214:SHA131222 SQW131214:SQW131222 TAS131214:TAS131222 TKO131214:TKO131222 TUK131214:TUK131222 UEG131214:UEG131222 UOC131214:UOC131222 UXY131214:UXY131222 VHU131214:VHU131222 VRQ131214:VRQ131222 WBM131214:WBM131222 WLI131214:WLI131222 WVE131214:WVE131222 P196736:P196744 IS196750:IS196758 SO196750:SO196758 ACK196750:ACK196758 AMG196750:AMG196758 AWC196750:AWC196758 BFY196750:BFY196758 BPU196750:BPU196758 BZQ196750:BZQ196758 CJM196750:CJM196758 CTI196750:CTI196758 DDE196750:DDE196758 DNA196750:DNA196758 DWW196750:DWW196758 EGS196750:EGS196758 EQO196750:EQO196758 FAK196750:FAK196758 FKG196750:FKG196758 FUC196750:FUC196758 GDY196750:GDY196758 GNU196750:GNU196758 GXQ196750:GXQ196758 HHM196750:HHM196758 HRI196750:HRI196758 IBE196750:IBE196758 ILA196750:ILA196758 IUW196750:IUW196758 JES196750:JES196758 JOO196750:JOO196758 JYK196750:JYK196758 KIG196750:KIG196758 KSC196750:KSC196758 LBY196750:LBY196758 LLU196750:LLU196758 LVQ196750:LVQ196758 MFM196750:MFM196758 MPI196750:MPI196758 MZE196750:MZE196758 NJA196750:NJA196758 NSW196750:NSW196758 OCS196750:OCS196758 OMO196750:OMO196758 OWK196750:OWK196758 PGG196750:PGG196758 PQC196750:PQC196758 PZY196750:PZY196758 QJU196750:QJU196758 QTQ196750:QTQ196758 RDM196750:RDM196758 RNI196750:RNI196758 RXE196750:RXE196758 SHA196750:SHA196758 SQW196750:SQW196758 TAS196750:TAS196758 TKO196750:TKO196758 TUK196750:TUK196758 UEG196750:UEG196758 UOC196750:UOC196758 UXY196750:UXY196758 VHU196750:VHU196758 VRQ196750:VRQ196758 WBM196750:WBM196758 WLI196750:WLI196758 WVE196750:WVE196758 P262272:P262280 IS262286:IS262294 SO262286:SO262294 ACK262286:ACK262294 AMG262286:AMG262294 AWC262286:AWC262294 BFY262286:BFY262294 BPU262286:BPU262294 BZQ262286:BZQ262294 CJM262286:CJM262294 CTI262286:CTI262294 DDE262286:DDE262294 DNA262286:DNA262294 DWW262286:DWW262294 EGS262286:EGS262294 EQO262286:EQO262294 FAK262286:FAK262294 FKG262286:FKG262294 FUC262286:FUC262294 GDY262286:GDY262294 GNU262286:GNU262294 GXQ262286:GXQ262294 HHM262286:HHM262294 HRI262286:HRI262294 IBE262286:IBE262294 ILA262286:ILA262294 IUW262286:IUW262294 JES262286:JES262294 JOO262286:JOO262294 JYK262286:JYK262294 KIG262286:KIG262294 KSC262286:KSC262294 LBY262286:LBY262294 LLU262286:LLU262294 LVQ262286:LVQ262294 MFM262286:MFM262294 MPI262286:MPI262294 MZE262286:MZE262294 NJA262286:NJA262294 NSW262286:NSW262294 OCS262286:OCS262294 OMO262286:OMO262294 OWK262286:OWK262294 PGG262286:PGG262294 PQC262286:PQC262294 PZY262286:PZY262294 QJU262286:QJU262294 QTQ262286:QTQ262294 RDM262286:RDM262294 RNI262286:RNI262294 RXE262286:RXE262294 SHA262286:SHA262294 SQW262286:SQW262294 TAS262286:TAS262294 TKO262286:TKO262294 TUK262286:TUK262294 UEG262286:UEG262294 UOC262286:UOC262294 UXY262286:UXY262294 VHU262286:VHU262294 VRQ262286:VRQ262294 WBM262286:WBM262294 WLI262286:WLI262294 WVE262286:WVE262294 P327808:P327816 IS327822:IS327830 SO327822:SO327830 ACK327822:ACK327830 AMG327822:AMG327830 AWC327822:AWC327830 BFY327822:BFY327830 BPU327822:BPU327830 BZQ327822:BZQ327830 CJM327822:CJM327830 CTI327822:CTI327830 DDE327822:DDE327830 DNA327822:DNA327830 DWW327822:DWW327830 EGS327822:EGS327830 EQO327822:EQO327830 FAK327822:FAK327830 FKG327822:FKG327830 FUC327822:FUC327830 GDY327822:GDY327830 GNU327822:GNU327830 GXQ327822:GXQ327830 HHM327822:HHM327830 HRI327822:HRI327830 IBE327822:IBE327830 ILA327822:ILA327830 IUW327822:IUW327830 JES327822:JES327830 JOO327822:JOO327830 JYK327822:JYK327830 KIG327822:KIG327830 KSC327822:KSC327830 LBY327822:LBY327830 LLU327822:LLU327830 LVQ327822:LVQ327830 MFM327822:MFM327830 MPI327822:MPI327830 MZE327822:MZE327830 NJA327822:NJA327830 NSW327822:NSW327830 OCS327822:OCS327830 OMO327822:OMO327830 OWK327822:OWK327830 PGG327822:PGG327830 PQC327822:PQC327830 PZY327822:PZY327830 QJU327822:QJU327830 QTQ327822:QTQ327830 RDM327822:RDM327830 RNI327822:RNI327830 RXE327822:RXE327830 SHA327822:SHA327830 SQW327822:SQW327830 TAS327822:TAS327830 TKO327822:TKO327830 TUK327822:TUK327830 UEG327822:UEG327830 UOC327822:UOC327830 UXY327822:UXY327830 VHU327822:VHU327830 VRQ327822:VRQ327830 WBM327822:WBM327830 WLI327822:WLI327830 WVE327822:WVE327830 P393344:P393352 IS393358:IS393366 SO393358:SO393366 ACK393358:ACK393366 AMG393358:AMG393366 AWC393358:AWC393366 BFY393358:BFY393366 BPU393358:BPU393366 BZQ393358:BZQ393366 CJM393358:CJM393366 CTI393358:CTI393366 DDE393358:DDE393366 DNA393358:DNA393366 DWW393358:DWW393366 EGS393358:EGS393366 EQO393358:EQO393366 FAK393358:FAK393366 FKG393358:FKG393366 FUC393358:FUC393366 GDY393358:GDY393366 GNU393358:GNU393366 GXQ393358:GXQ393366 HHM393358:HHM393366 HRI393358:HRI393366 IBE393358:IBE393366 ILA393358:ILA393366 IUW393358:IUW393366 JES393358:JES393366 JOO393358:JOO393366 JYK393358:JYK393366 KIG393358:KIG393366 KSC393358:KSC393366 LBY393358:LBY393366 LLU393358:LLU393366 LVQ393358:LVQ393366 MFM393358:MFM393366 MPI393358:MPI393366 MZE393358:MZE393366 NJA393358:NJA393366 NSW393358:NSW393366 OCS393358:OCS393366 OMO393358:OMO393366 OWK393358:OWK393366 PGG393358:PGG393366 PQC393358:PQC393366 PZY393358:PZY393366 QJU393358:QJU393366 QTQ393358:QTQ393366 RDM393358:RDM393366 RNI393358:RNI393366 RXE393358:RXE393366 SHA393358:SHA393366 SQW393358:SQW393366 TAS393358:TAS393366 TKO393358:TKO393366 TUK393358:TUK393366 UEG393358:UEG393366 UOC393358:UOC393366 UXY393358:UXY393366 VHU393358:VHU393366 VRQ393358:VRQ393366 WBM393358:WBM393366 WLI393358:WLI393366 WVE393358:WVE393366 P458880:P458888 IS458894:IS458902 SO458894:SO458902 ACK458894:ACK458902 AMG458894:AMG458902 AWC458894:AWC458902 BFY458894:BFY458902 BPU458894:BPU458902 BZQ458894:BZQ458902 CJM458894:CJM458902 CTI458894:CTI458902 DDE458894:DDE458902 DNA458894:DNA458902 DWW458894:DWW458902 EGS458894:EGS458902 EQO458894:EQO458902 FAK458894:FAK458902 FKG458894:FKG458902 FUC458894:FUC458902 GDY458894:GDY458902 GNU458894:GNU458902 GXQ458894:GXQ458902 HHM458894:HHM458902 HRI458894:HRI458902 IBE458894:IBE458902 ILA458894:ILA458902 IUW458894:IUW458902 JES458894:JES458902 JOO458894:JOO458902 JYK458894:JYK458902 KIG458894:KIG458902 KSC458894:KSC458902 LBY458894:LBY458902 LLU458894:LLU458902 LVQ458894:LVQ458902 MFM458894:MFM458902 MPI458894:MPI458902 MZE458894:MZE458902 NJA458894:NJA458902 NSW458894:NSW458902 OCS458894:OCS458902 OMO458894:OMO458902 OWK458894:OWK458902 PGG458894:PGG458902 PQC458894:PQC458902 PZY458894:PZY458902 QJU458894:QJU458902 QTQ458894:QTQ458902 RDM458894:RDM458902 RNI458894:RNI458902 RXE458894:RXE458902 SHA458894:SHA458902 SQW458894:SQW458902 TAS458894:TAS458902 TKO458894:TKO458902 TUK458894:TUK458902 UEG458894:UEG458902 UOC458894:UOC458902 UXY458894:UXY458902 VHU458894:VHU458902 VRQ458894:VRQ458902 WBM458894:WBM458902 WLI458894:WLI458902 WVE458894:WVE458902 P524416:P524424 IS524430:IS524438 SO524430:SO524438 ACK524430:ACK524438 AMG524430:AMG524438 AWC524430:AWC524438 BFY524430:BFY524438 BPU524430:BPU524438 BZQ524430:BZQ524438 CJM524430:CJM524438 CTI524430:CTI524438 DDE524430:DDE524438 DNA524430:DNA524438 DWW524430:DWW524438 EGS524430:EGS524438 EQO524430:EQO524438 FAK524430:FAK524438 FKG524430:FKG524438 FUC524430:FUC524438 GDY524430:GDY524438 GNU524430:GNU524438 GXQ524430:GXQ524438 HHM524430:HHM524438 HRI524430:HRI524438 IBE524430:IBE524438 ILA524430:ILA524438 IUW524430:IUW524438 JES524430:JES524438 JOO524430:JOO524438 JYK524430:JYK524438 KIG524430:KIG524438 KSC524430:KSC524438 LBY524430:LBY524438 LLU524430:LLU524438 LVQ524430:LVQ524438 MFM524430:MFM524438 MPI524430:MPI524438 MZE524430:MZE524438 NJA524430:NJA524438 NSW524430:NSW524438 OCS524430:OCS524438 OMO524430:OMO524438 OWK524430:OWK524438 PGG524430:PGG524438 PQC524430:PQC524438 PZY524430:PZY524438 QJU524430:QJU524438 QTQ524430:QTQ524438 RDM524430:RDM524438 RNI524430:RNI524438 RXE524430:RXE524438 SHA524430:SHA524438 SQW524430:SQW524438 TAS524430:TAS524438 TKO524430:TKO524438 TUK524430:TUK524438 UEG524430:UEG524438 UOC524430:UOC524438 UXY524430:UXY524438 VHU524430:VHU524438 VRQ524430:VRQ524438 WBM524430:WBM524438 WLI524430:WLI524438 WVE524430:WVE524438 P589952:P589960 IS589966:IS589974 SO589966:SO589974 ACK589966:ACK589974 AMG589966:AMG589974 AWC589966:AWC589974 BFY589966:BFY589974 BPU589966:BPU589974 BZQ589966:BZQ589974 CJM589966:CJM589974 CTI589966:CTI589974 DDE589966:DDE589974 DNA589966:DNA589974 DWW589966:DWW589974 EGS589966:EGS589974 EQO589966:EQO589974 FAK589966:FAK589974 FKG589966:FKG589974 FUC589966:FUC589974 GDY589966:GDY589974 GNU589966:GNU589974 GXQ589966:GXQ589974 HHM589966:HHM589974 HRI589966:HRI589974 IBE589966:IBE589974 ILA589966:ILA589974 IUW589966:IUW589974 JES589966:JES589974 JOO589966:JOO589974 JYK589966:JYK589974 KIG589966:KIG589974 KSC589966:KSC589974 LBY589966:LBY589974 LLU589966:LLU589974 LVQ589966:LVQ589974 MFM589966:MFM589974 MPI589966:MPI589974 MZE589966:MZE589974 NJA589966:NJA589974 NSW589966:NSW589974 OCS589966:OCS589974 OMO589966:OMO589974 OWK589966:OWK589974 PGG589966:PGG589974 PQC589966:PQC589974 PZY589966:PZY589974 QJU589966:QJU589974 QTQ589966:QTQ589974 RDM589966:RDM589974 RNI589966:RNI589974 RXE589966:RXE589974 SHA589966:SHA589974 SQW589966:SQW589974 TAS589966:TAS589974 TKO589966:TKO589974 TUK589966:TUK589974 UEG589966:UEG589974 UOC589966:UOC589974 UXY589966:UXY589974 VHU589966:VHU589974 VRQ589966:VRQ589974 WBM589966:WBM589974 WLI589966:WLI589974 WVE589966:WVE589974 P655488:P655496 IS655502:IS655510 SO655502:SO655510 ACK655502:ACK655510 AMG655502:AMG655510 AWC655502:AWC655510 BFY655502:BFY655510 BPU655502:BPU655510 BZQ655502:BZQ655510 CJM655502:CJM655510 CTI655502:CTI655510 DDE655502:DDE655510 DNA655502:DNA655510 DWW655502:DWW655510 EGS655502:EGS655510 EQO655502:EQO655510 FAK655502:FAK655510 FKG655502:FKG655510 FUC655502:FUC655510 GDY655502:GDY655510 GNU655502:GNU655510 GXQ655502:GXQ655510 HHM655502:HHM655510 HRI655502:HRI655510 IBE655502:IBE655510 ILA655502:ILA655510 IUW655502:IUW655510 JES655502:JES655510 JOO655502:JOO655510 JYK655502:JYK655510 KIG655502:KIG655510 KSC655502:KSC655510 LBY655502:LBY655510 LLU655502:LLU655510 LVQ655502:LVQ655510 MFM655502:MFM655510 MPI655502:MPI655510 MZE655502:MZE655510 NJA655502:NJA655510 NSW655502:NSW655510 OCS655502:OCS655510 OMO655502:OMO655510 OWK655502:OWK655510 PGG655502:PGG655510 PQC655502:PQC655510 PZY655502:PZY655510 QJU655502:QJU655510 QTQ655502:QTQ655510 RDM655502:RDM655510 RNI655502:RNI655510 RXE655502:RXE655510 SHA655502:SHA655510 SQW655502:SQW655510 TAS655502:TAS655510 TKO655502:TKO655510 TUK655502:TUK655510 UEG655502:UEG655510 UOC655502:UOC655510 UXY655502:UXY655510 VHU655502:VHU655510 VRQ655502:VRQ655510 WBM655502:WBM655510 WLI655502:WLI655510 WVE655502:WVE655510 P721024:P721032 IS721038:IS721046 SO721038:SO721046 ACK721038:ACK721046 AMG721038:AMG721046 AWC721038:AWC721046 BFY721038:BFY721046 BPU721038:BPU721046 BZQ721038:BZQ721046 CJM721038:CJM721046 CTI721038:CTI721046 DDE721038:DDE721046 DNA721038:DNA721046 DWW721038:DWW721046 EGS721038:EGS721046 EQO721038:EQO721046 FAK721038:FAK721046 FKG721038:FKG721046 FUC721038:FUC721046 GDY721038:GDY721046 GNU721038:GNU721046 GXQ721038:GXQ721046 HHM721038:HHM721046 HRI721038:HRI721046 IBE721038:IBE721046 ILA721038:ILA721046 IUW721038:IUW721046 JES721038:JES721046 JOO721038:JOO721046 JYK721038:JYK721046 KIG721038:KIG721046 KSC721038:KSC721046 LBY721038:LBY721046 LLU721038:LLU721046 LVQ721038:LVQ721046 MFM721038:MFM721046 MPI721038:MPI721046 MZE721038:MZE721046 NJA721038:NJA721046 NSW721038:NSW721046 OCS721038:OCS721046 OMO721038:OMO721046 OWK721038:OWK721046 PGG721038:PGG721046 PQC721038:PQC721046 PZY721038:PZY721046 QJU721038:QJU721046 QTQ721038:QTQ721046 RDM721038:RDM721046 RNI721038:RNI721046 RXE721038:RXE721046 SHA721038:SHA721046 SQW721038:SQW721046 TAS721038:TAS721046 TKO721038:TKO721046 TUK721038:TUK721046 UEG721038:UEG721046 UOC721038:UOC721046 UXY721038:UXY721046 VHU721038:VHU721046 VRQ721038:VRQ721046 WBM721038:WBM721046 WLI721038:WLI721046 WVE721038:WVE721046 P786560:P786568 IS786574:IS786582 SO786574:SO786582 ACK786574:ACK786582 AMG786574:AMG786582 AWC786574:AWC786582 BFY786574:BFY786582 BPU786574:BPU786582 BZQ786574:BZQ786582 CJM786574:CJM786582 CTI786574:CTI786582 DDE786574:DDE786582 DNA786574:DNA786582 DWW786574:DWW786582 EGS786574:EGS786582 EQO786574:EQO786582 FAK786574:FAK786582 FKG786574:FKG786582 FUC786574:FUC786582 GDY786574:GDY786582 GNU786574:GNU786582 GXQ786574:GXQ786582 HHM786574:HHM786582 HRI786574:HRI786582 IBE786574:IBE786582 ILA786574:ILA786582 IUW786574:IUW786582 JES786574:JES786582 JOO786574:JOO786582 JYK786574:JYK786582 KIG786574:KIG786582 KSC786574:KSC786582 LBY786574:LBY786582 LLU786574:LLU786582 LVQ786574:LVQ786582 MFM786574:MFM786582 MPI786574:MPI786582 MZE786574:MZE786582 NJA786574:NJA786582 NSW786574:NSW786582 OCS786574:OCS786582 OMO786574:OMO786582 OWK786574:OWK786582 PGG786574:PGG786582 PQC786574:PQC786582 PZY786574:PZY786582 QJU786574:QJU786582 QTQ786574:QTQ786582 RDM786574:RDM786582 RNI786574:RNI786582 RXE786574:RXE786582 SHA786574:SHA786582 SQW786574:SQW786582 TAS786574:TAS786582 TKO786574:TKO786582 TUK786574:TUK786582 UEG786574:UEG786582 UOC786574:UOC786582 UXY786574:UXY786582 VHU786574:VHU786582 VRQ786574:VRQ786582 WBM786574:WBM786582 WLI786574:WLI786582 WVE786574:WVE786582 P852096:P852104 IS852110:IS852118 SO852110:SO852118 ACK852110:ACK852118 AMG852110:AMG852118 AWC852110:AWC852118 BFY852110:BFY852118 BPU852110:BPU852118 BZQ852110:BZQ852118 CJM852110:CJM852118 CTI852110:CTI852118 DDE852110:DDE852118 DNA852110:DNA852118 DWW852110:DWW852118 EGS852110:EGS852118 EQO852110:EQO852118 FAK852110:FAK852118 FKG852110:FKG852118 FUC852110:FUC852118 GDY852110:GDY852118 GNU852110:GNU852118 GXQ852110:GXQ852118 HHM852110:HHM852118 HRI852110:HRI852118 IBE852110:IBE852118 ILA852110:ILA852118 IUW852110:IUW852118 JES852110:JES852118 JOO852110:JOO852118 JYK852110:JYK852118 KIG852110:KIG852118 KSC852110:KSC852118 LBY852110:LBY852118 LLU852110:LLU852118 LVQ852110:LVQ852118 MFM852110:MFM852118 MPI852110:MPI852118 MZE852110:MZE852118 NJA852110:NJA852118 NSW852110:NSW852118 OCS852110:OCS852118 OMO852110:OMO852118 OWK852110:OWK852118 PGG852110:PGG852118 PQC852110:PQC852118 PZY852110:PZY852118 QJU852110:QJU852118 QTQ852110:QTQ852118 RDM852110:RDM852118 RNI852110:RNI852118 RXE852110:RXE852118 SHA852110:SHA852118 SQW852110:SQW852118 TAS852110:TAS852118 TKO852110:TKO852118 TUK852110:TUK852118 UEG852110:UEG852118 UOC852110:UOC852118 UXY852110:UXY852118 VHU852110:VHU852118 VRQ852110:VRQ852118 WBM852110:WBM852118 WLI852110:WLI852118 WVE852110:WVE852118 P917632:P917640 IS917646:IS917654 SO917646:SO917654 ACK917646:ACK917654 AMG917646:AMG917654 AWC917646:AWC917654 BFY917646:BFY917654 BPU917646:BPU917654 BZQ917646:BZQ917654 CJM917646:CJM917654 CTI917646:CTI917654 DDE917646:DDE917654 DNA917646:DNA917654 DWW917646:DWW917654 EGS917646:EGS917654 EQO917646:EQO917654 FAK917646:FAK917654 FKG917646:FKG917654 FUC917646:FUC917654 GDY917646:GDY917654 GNU917646:GNU917654 GXQ917646:GXQ917654 HHM917646:HHM917654 HRI917646:HRI917654 IBE917646:IBE917654 ILA917646:ILA917654 IUW917646:IUW917654 JES917646:JES917654 JOO917646:JOO917654 JYK917646:JYK917654 KIG917646:KIG917654 KSC917646:KSC917654 LBY917646:LBY917654 LLU917646:LLU917654 LVQ917646:LVQ917654 MFM917646:MFM917654 MPI917646:MPI917654 MZE917646:MZE917654 NJA917646:NJA917654 NSW917646:NSW917654 OCS917646:OCS917654 OMO917646:OMO917654 OWK917646:OWK917654 PGG917646:PGG917654 PQC917646:PQC917654 PZY917646:PZY917654 QJU917646:QJU917654 QTQ917646:QTQ917654 RDM917646:RDM917654 RNI917646:RNI917654 RXE917646:RXE917654 SHA917646:SHA917654 SQW917646:SQW917654 TAS917646:TAS917654 TKO917646:TKO917654 TUK917646:TUK917654 UEG917646:UEG917654 UOC917646:UOC917654 UXY917646:UXY917654 VHU917646:VHU917654 VRQ917646:VRQ917654 WBM917646:WBM917654 WLI917646:WLI917654 WVE917646:WVE917654 P983168:P983176 IS983182:IS983190 SO983182:SO983190 ACK983182:ACK983190 AMG983182:AMG983190 AWC983182:AWC983190 BFY983182:BFY983190 BPU983182:BPU983190 BZQ983182:BZQ983190 CJM983182:CJM983190 CTI983182:CTI983190 DDE983182:DDE983190 DNA983182:DNA983190 DWW983182:DWW983190 EGS983182:EGS983190 EQO983182:EQO983190 FAK983182:FAK983190 FKG983182:FKG983190 FUC983182:FUC983190 GDY983182:GDY983190 GNU983182:GNU983190 GXQ983182:GXQ983190 HHM983182:HHM983190 HRI983182:HRI983190 IBE983182:IBE983190 ILA983182:ILA983190 IUW983182:IUW983190 JES983182:JES983190 JOO983182:JOO983190 JYK983182:JYK983190 KIG983182:KIG983190 KSC983182:KSC983190 LBY983182:LBY983190 LLU983182:LLU983190 LVQ983182:LVQ983190 MFM983182:MFM983190 MPI983182:MPI983190 MZE983182:MZE983190 NJA983182:NJA983190 NSW983182:NSW983190 OCS983182:OCS983190 OMO983182:OMO983190 OWK983182:OWK983190 PGG983182:PGG983190 PQC983182:PQC983190 PZY983182:PZY983190 QJU983182:QJU983190 QTQ983182:QTQ983190 RDM983182:RDM983190 RNI983182:RNI983190 RXE983182:RXE983190 SHA983182:SHA983190 SQW983182:SQW983190 TAS983182:TAS983190 TKO983182:TKO983190 TUK983182:TUK983190 UEG983182:UEG983190 UOC983182:UOC983190 UXY983182:UXY983190 VHU983182:VHU983190 VRQ983182:VRQ983190 WBM983182:WBM983190 WLI983182:WLI983190 WVE983182:WVE983190 WUS983182:WUS983190 IG141:IG149 SC141:SC149 ABY141:ABY149 ALU141:ALU149 AVQ141:AVQ149 BFM141:BFM149 BPI141:BPI149 BZE141:BZE149 CJA141:CJA149 CSW141:CSW149 DCS141:DCS149 DMO141:DMO149 DWK141:DWK149 EGG141:EGG149 EQC141:EQC149 EZY141:EZY149 FJU141:FJU149 FTQ141:FTQ149 GDM141:GDM149 GNI141:GNI149 GXE141:GXE149 HHA141:HHA149 HQW141:HQW149 IAS141:IAS149 IKO141:IKO149 IUK141:IUK149 JEG141:JEG149 JOC141:JOC149 JXY141:JXY149 KHU141:KHU149 KRQ141:KRQ149 LBM141:LBM149 LLI141:LLI149 LVE141:LVE149 MFA141:MFA149 MOW141:MOW149 MYS141:MYS149 NIO141:NIO149 NSK141:NSK149 OCG141:OCG149 OMC141:OMC149 OVY141:OVY149 PFU141:PFU149 PPQ141:PPQ149 PZM141:PZM149 QJI141:QJI149 QTE141:QTE149 RDA141:RDA149 RMW141:RMW149 RWS141:RWS149 SGO141:SGO149 SQK141:SQK149 TAG141:TAG149 TKC141:TKC149 TTY141:TTY149 UDU141:UDU149 UNQ141:UNQ149 UXM141:UXM149 VHI141:VHI149 VRE141:VRE149 WBA141:WBA149 WKW141:WKW149 WUS141:WUS149 D65664:D65672 IG65678:IG65686 SC65678:SC65686 ABY65678:ABY65686 ALU65678:ALU65686 AVQ65678:AVQ65686 BFM65678:BFM65686 BPI65678:BPI65686 BZE65678:BZE65686 CJA65678:CJA65686 CSW65678:CSW65686 DCS65678:DCS65686 DMO65678:DMO65686 DWK65678:DWK65686 EGG65678:EGG65686 EQC65678:EQC65686 EZY65678:EZY65686 FJU65678:FJU65686 FTQ65678:FTQ65686 GDM65678:GDM65686 GNI65678:GNI65686 GXE65678:GXE65686 HHA65678:HHA65686 HQW65678:HQW65686 IAS65678:IAS65686 IKO65678:IKO65686 IUK65678:IUK65686 JEG65678:JEG65686 JOC65678:JOC65686 JXY65678:JXY65686 KHU65678:KHU65686 KRQ65678:KRQ65686 LBM65678:LBM65686 LLI65678:LLI65686 LVE65678:LVE65686 MFA65678:MFA65686 MOW65678:MOW65686 MYS65678:MYS65686 NIO65678:NIO65686 NSK65678:NSK65686 OCG65678:OCG65686 OMC65678:OMC65686 OVY65678:OVY65686 PFU65678:PFU65686 PPQ65678:PPQ65686 PZM65678:PZM65686 QJI65678:QJI65686 QTE65678:QTE65686 RDA65678:RDA65686 RMW65678:RMW65686 RWS65678:RWS65686 SGO65678:SGO65686 SQK65678:SQK65686 TAG65678:TAG65686 TKC65678:TKC65686 TTY65678:TTY65686 UDU65678:UDU65686 UNQ65678:UNQ65686 UXM65678:UXM65686 VHI65678:VHI65686 VRE65678:VRE65686 WBA65678:WBA65686 WKW65678:WKW65686 WUS65678:WUS65686 D131200:D131208 IG131214:IG131222 SC131214:SC131222 ABY131214:ABY131222 ALU131214:ALU131222 AVQ131214:AVQ131222 BFM131214:BFM131222 BPI131214:BPI131222 BZE131214:BZE131222 CJA131214:CJA131222 CSW131214:CSW131222 DCS131214:DCS131222 DMO131214:DMO131222 DWK131214:DWK131222 EGG131214:EGG131222 EQC131214:EQC131222 EZY131214:EZY131222 FJU131214:FJU131222 FTQ131214:FTQ131222 GDM131214:GDM131222 GNI131214:GNI131222 GXE131214:GXE131222 HHA131214:HHA131222 HQW131214:HQW131222 IAS131214:IAS131222 IKO131214:IKO131222 IUK131214:IUK131222 JEG131214:JEG131222 JOC131214:JOC131222 JXY131214:JXY131222 KHU131214:KHU131222 KRQ131214:KRQ131222 LBM131214:LBM131222 LLI131214:LLI131222 LVE131214:LVE131222 MFA131214:MFA131222 MOW131214:MOW131222 MYS131214:MYS131222 NIO131214:NIO131222 NSK131214:NSK131222 OCG131214:OCG131222 OMC131214:OMC131222 OVY131214:OVY131222 PFU131214:PFU131222 PPQ131214:PPQ131222 PZM131214:PZM131222 QJI131214:QJI131222 QTE131214:QTE131222 RDA131214:RDA131222 RMW131214:RMW131222 RWS131214:RWS131222 SGO131214:SGO131222 SQK131214:SQK131222 TAG131214:TAG131222 TKC131214:TKC131222 TTY131214:TTY131222 UDU131214:UDU131222 UNQ131214:UNQ131222 UXM131214:UXM131222 VHI131214:VHI131222 VRE131214:VRE131222 WBA131214:WBA131222 WKW131214:WKW131222 WUS131214:WUS131222 D196736:D196744 IG196750:IG196758 SC196750:SC196758 ABY196750:ABY196758 ALU196750:ALU196758 AVQ196750:AVQ196758 BFM196750:BFM196758 BPI196750:BPI196758 BZE196750:BZE196758 CJA196750:CJA196758 CSW196750:CSW196758 DCS196750:DCS196758 DMO196750:DMO196758 DWK196750:DWK196758 EGG196750:EGG196758 EQC196750:EQC196758 EZY196750:EZY196758 FJU196750:FJU196758 FTQ196750:FTQ196758 GDM196750:GDM196758 GNI196750:GNI196758 GXE196750:GXE196758 HHA196750:HHA196758 HQW196750:HQW196758 IAS196750:IAS196758 IKO196750:IKO196758 IUK196750:IUK196758 JEG196750:JEG196758 JOC196750:JOC196758 JXY196750:JXY196758 KHU196750:KHU196758 KRQ196750:KRQ196758 LBM196750:LBM196758 LLI196750:LLI196758 LVE196750:LVE196758 MFA196750:MFA196758 MOW196750:MOW196758 MYS196750:MYS196758 NIO196750:NIO196758 NSK196750:NSK196758 OCG196750:OCG196758 OMC196750:OMC196758 OVY196750:OVY196758 PFU196750:PFU196758 PPQ196750:PPQ196758 PZM196750:PZM196758 QJI196750:QJI196758 QTE196750:QTE196758 RDA196750:RDA196758 RMW196750:RMW196758 RWS196750:RWS196758 SGO196750:SGO196758 SQK196750:SQK196758 TAG196750:TAG196758 TKC196750:TKC196758 TTY196750:TTY196758 UDU196750:UDU196758 UNQ196750:UNQ196758 UXM196750:UXM196758 VHI196750:VHI196758 VRE196750:VRE196758 WBA196750:WBA196758 WKW196750:WKW196758 WUS196750:WUS196758 D262272:D262280 IG262286:IG262294 SC262286:SC262294 ABY262286:ABY262294 ALU262286:ALU262294 AVQ262286:AVQ262294 BFM262286:BFM262294 BPI262286:BPI262294 BZE262286:BZE262294 CJA262286:CJA262294 CSW262286:CSW262294 DCS262286:DCS262294 DMO262286:DMO262294 DWK262286:DWK262294 EGG262286:EGG262294 EQC262286:EQC262294 EZY262286:EZY262294 FJU262286:FJU262294 FTQ262286:FTQ262294 GDM262286:GDM262294 GNI262286:GNI262294 GXE262286:GXE262294 HHA262286:HHA262294 HQW262286:HQW262294 IAS262286:IAS262294 IKO262286:IKO262294 IUK262286:IUK262294 JEG262286:JEG262294 JOC262286:JOC262294 JXY262286:JXY262294 KHU262286:KHU262294 KRQ262286:KRQ262294 LBM262286:LBM262294 LLI262286:LLI262294 LVE262286:LVE262294 MFA262286:MFA262294 MOW262286:MOW262294 MYS262286:MYS262294 NIO262286:NIO262294 NSK262286:NSK262294 OCG262286:OCG262294 OMC262286:OMC262294 OVY262286:OVY262294 PFU262286:PFU262294 PPQ262286:PPQ262294 PZM262286:PZM262294 QJI262286:QJI262294 QTE262286:QTE262294 RDA262286:RDA262294 RMW262286:RMW262294 RWS262286:RWS262294 SGO262286:SGO262294 SQK262286:SQK262294 TAG262286:TAG262294 TKC262286:TKC262294 TTY262286:TTY262294 UDU262286:UDU262294 UNQ262286:UNQ262294 UXM262286:UXM262294 VHI262286:VHI262294 VRE262286:VRE262294 WBA262286:WBA262294 WKW262286:WKW262294 WUS262286:WUS262294 D327808:D327816 IG327822:IG327830 SC327822:SC327830 ABY327822:ABY327830 ALU327822:ALU327830 AVQ327822:AVQ327830 BFM327822:BFM327830 BPI327822:BPI327830 BZE327822:BZE327830 CJA327822:CJA327830 CSW327822:CSW327830 DCS327822:DCS327830 DMO327822:DMO327830 DWK327822:DWK327830 EGG327822:EGG327830 EQC327822:EQC327830 EZY327822:EZY327830 FJU327822:FJU327830 FTQ327822:FTQ327830 GDM327822:GDM327830 GNI327822:GNI327830 GXE327822:GXE327830 HHA327822:HHA327830 HQW327822:HQW327830 IAS327822:IAS327830 IKO327822:IKO327830 IUK327822:IUK327830 JEG327822:JEG327830 JOC327822:JOC327830 JXY327822:JXY327830 KHU327822:KHU327830 KRQ327822:KRQ327830 LBM327822:LBM327830 LLI327822:LLI327830 LVE327822:LVE327830 MFA327822:MFA327830 MOW327822:MOW327830 MYS327822:MYS327830 NIO327822:NIO327830 NSK327822:NSK327830 OCG327822:OCG327830 OMC327822:OMC327830 OVY327822:OVY327830 PFU327822:PFU327830 PPQ327822:PPQ327830 PZM327822:PZM327830 QJI327822:QJI327830 QTE327822:QTE327830 RDA327822:RDA327830 RMW327822:RMW327830 RWS327822:RWS327830 SGO327822:SGO327830 SQK327822:SQK327830 TAG327822:TAG327830 TKC327822:TKC327830 TTY327822:TTY327830 UDU327822:UDU327830 UNQ327822:UNQ327830 UXM327822:UXM327830 VHI327822:VHI327830 VRE327822:VRE327830 WBA327822:WBA327830 WKW327822:WKW327830 WUS327822:WUS327830 D393344:D393352 IG393358:IG393366 SC393358:SC393366 ABY393358:ABY393366 ALU393358:ALU393366 AVQ393358:AVQ393366 BFM393358:BFM393366 BPI393358:BPI393366 BZE393358:BZE393366 CJA393358:CJA393366 CSW393358:CSW393366 DCS393358:DCS393366 DMO393358:DMO393366 DWK393358:DWK393366 EGG393358:EGG393366 EQC393358:EQC393366 EZY393358:EZY393366 FJU393358:FJU393366 FTQ393358:FTQ393366 GDM393358:GDM393366 GNI393358:GNI393366 GXE393358:GXE393366 HHA393358:HHA393366 HQW393358:HQW393366 IAS393358:IAS393366 IKO393358:IKO393366 IUK393358:IUK393366 JEG393358:JEG393366 JOC393358:JOC393366 JXY393358:JXY393366 KHU393358:KHU393366 KRQ393358:KRQ393366 LBM393358:LBM393366 LLI393358:LLI393366 LVE393358:LVE393366 MFA393358:MFA393366 MOW393358:MOW393366 MYS393358:MYS393366 NIO393358:NIO393366 NSK393358:NSK393366 OCG393358:OCG393366 OMC393358:OMC393366 OVY393358:OVY393366 PFU393358:PFU393366 PPQ393358:PPQ393366 PZM393358:PZM393366 QJI393358:QJI393366 QTE393358:QTE393366 RDA393358:RDA393366 RMW393358:RMW393366 RWS393358:RWS393366 SGO393358:SGO393366 SQK393358:SQK393366 TAG393358:TAG393366 TKC393358:TKC393366 TTY393358:TTY393366 UDU393358:UDU393366 UNQ393358:UNQ393366 UXM393358:UXM393366 VHI393358:VHI393366 VRE393358:VRE393366 WBA393358:WBA393366 WKW393358:WKW393366 WUS393358:WUS393366 D458880:D458888 IG458894:IG458902 SC458894:SC458902 ABY458894:ABY458902 ALU458894:ALU458902 AVQ458894:AVQ458902 BFM458894:BFM458902 BPI458894:BPI458902 BZE458894:BZE458902 CJA458894:CJA458902 CSW458894:CSW458902 DCS458894:DCS458902 DMO458894:DMO458902 DWK458894:DWK458902 EGG458894:EGG458902 EQC458894:EQC458902 EZY458894:EZY458902 FJU458894:FJU458902 FTQ458894:FTQ458902 GDM458894:GDM458902 GNI458894:GNI458902 GXE458894:GXE458902 HHA458894:HHA458902 HQW458894:HQW458902 IAS458894:IAS458902 IKO458894:IKO458902 IUK458894:IUK458902 JEG458894:JEG458902 JOC458894:JOC458902 JXY458894:JXY458902 KHU458894:KHU458902 KRQ458894:KRQ458902 LBM458894:LBM458902 LLI458894:LLI458902 LVE458894:LVE458902 MFA458894:MFA458902 MOW458894:MOW458902 MYS458894:MYS458902 NIO458894:NIO458902 NSK458894:NSK458902 OCG458894:OCG458902 OMC458894:OMC458902 OVY458894:OVY458902 PFU458894:PFU458902 PPQ458894:PPQ458902 PZM458894:PZM458902 QJI458894:QJI458902 QTE458894:QTE458902 RDA458894:RDA458902 RMW458894:RMW458902 RWS458894:RWS458902 SGO458894:SGO458902 SQK458894:SQK458902 TAG458894:TAG458902 TKC458894:TKC458902 TTY458894:TTY458902 UDU458894:UDU458902 UNQ458894:UNQ458902 UXM458894:UXM458902 VHI458894:VHI458902 VRE458894:VRE458902 WBA458894:WBA458902 WKW458894:WKW458902 WUS458894:WUS458902 D524416:D524424 IG524430:IG524438 SC524430:SC524438 ABY524430:ABY524438 ALU524430:ALU524438 AVQ524430:AVQ524438 BFM524430:BFM524438 BPI524430:BPI524438 BZE524430:BZE524438 CJA524430:CJA524438 CSW524430:CSW524438 DCS524430:DCS524438 DMO524430:DMO524438 DWK524430:DWK524438 EGG524430:EGG524438 EQC524430:EQC524438 EZY524430:EZY524438 FJU524430:FJU524438 FTQ524430:FTQ524438 GDM524430:GDM524438 GNI524430:GNI524438 GXE524430:GXE524438 HHA524430:HHA524438 HQW524430:HQW524438 IAS524430:IAS524438 IKO524430:IKO524438 IUK524430:IUK524438 JEG524430:JEG524438 JOC524430:JOC524438 JXY524430:JXY524438 KHU524430:KHU524438 KRQ524430:KRQ524438 LBM524430:LBM524438 LLI524430:LLI524438 LVE524430:LVE524438 MFA524430:MFA524438 MOW524430:MOW524438 MYS524430:MYS524438 NIO524430:NIO524438 NSK524430:NSK524438 OCG524430:OCG524438 OMC524430:OMC524438 OVY524430:OVY524438 PFU524430:PFU524438 PPQ524430:PPQ524438 PZM524430:PZM524438 QJI524430:QJI524438 QTE524430:QTE524438 RDA524430:RDA524438 RMW524430:RMW524438 RWS524430:RWS524438 SGO524430:SGO524438 SQK524430:SQK524438 TAG524430:TAG524438 TKC524430:TKC524438 TTY524430:TTY524438 UDU524430:UDU524438 UNQ524430:UNQ524438 UXM524430:UXM524438 VHI524430:VHI524438 VRE524430:VRE524438 WBA524430:WBA524438 WKW524430:WKW524438 WUS524430:WUS524438 D589952:D589960 IG589966:IG589974 SC589966:SC589974 ABY589966:ABY589974 ALU589966:ALU589974 AVQ589966:AVQ589974 BFM589966:BFM589974 BPI589966:BPI589974 BZE589966:BZE589974 CJA589966:CJA589974 CSW589966:CSW589974 DCS589966:DCS589974 DMO589966:DMO589974 DWK589966:DWK589974 EGG589966:EGG589974 EQC589966:EQC589974 EZY589966:EZY589974 FJU589966:FJU589974 FTQ589966:FTQ589974 GDM589966:GDM589974 GNI589966:GNI589974 GXE589966:GXE589974 HHA589966:HHA589974 HQW589966:HQW589974 IAS589966:IAS589974 IKO589966:IKO589974 IUK589966:IUK589974 JEG589966:JEG589974 JOC589966:JOC589974 JXY589966:JXY589974 KHU589966:KHU589974 KRQ589966:KRQ589974 LBM589966:LBM589974 LLI589966:LLI589974 LVE589966:LVE589974 MFA589966:MFA589974 MOW589966:MOW589974 MYS589966:MYS589974 NIO589966:NIO589974 NSK589966:NSK589974 OCG589966:OCG589974 OMC589966:OMC589974 OVY589966:OVY589974 PFU589966:PFU589974 PPQ589966:PPQ589974 PZM589966:PZM589974 QJI589966:QJI589974 QTE589966:QTE589974 RDA589966:RDA589974 RMW589966:RMW589974 RWS589966:RWS589974 SGO589966:SGO589974 SQK589966:SQK589974 TAG589966:TAG589974 TKC589966:TKC589974 TTY589966:TTY589974 UDU589966:UDU589974 UNQ589966:UNQ589974 UXM589966:UXM589974 VHI589966:VHI589974 VRE589966:VRE589974 WBA589966:WBA589974 WKW589966:WKW589974 WUS589966:WUS589974 D655488:D655496 IG655502:IG655510 SC655502:SC655510 ABY655502:ABY655510 ALU655502:ALU655510 AVQ655502:AVQ655510 BFM655502:BFM655510 BPI655502:BPI655510 BZE655502:BZE655510 CJA655502:CJA655510 CSW655502:CSW655510 DCS655502:DCS655510 DMO655502:DMO655510 DWK655502:DWK655510 EGG655502:EGG655510 EQC655502:EQC655510 EZY655502:EZY655510 FJU655502:FJU655510 FTQ655502:FTQ655510 GDM655502:GDM655510 GNI655502:GNI655510 GXE655502:GXE655510 HHA655502:HHA655510 HQW655502:HQW655510 IAS655502:IAS655510 IKO655502:IKO655510 IUK655502:IUK655510 JEG655502:JEG655510 JOC655502:JOC655510 JXY655502:JXY655510 KHU655502:KHU655510 KRQ655502:KRQ655510 LBM655502:LBM655510 LLI655502:LLI655510 LVE655502:LVE655510 MFA655502:MFA655510 MOW655502:MOW655510 MYS655502:MYS655510 NIO655502:NIO655510 NSK655502:NSK655510 OCG655502:OCG655510 OMC655502:OMC655510 OVY655502:OVY655510 PFU655502:PFU655510 PPQ655502:PPQ655510 PZM655502:PZM655510 QJI655502:QJI655510 QTE655502:QTE655510 RDA655502:RDA655510 RMW655502:RMW655510 RWS655502:RWS655510 SGO655502:SGO655510 SQK655502:SQK655510 TAG655502:TAG655510 TKC655502:TKC655510 TTY655502:TTY655510 UDU655502:UDU655510 UNQ655502:UNQ655510 UXM655502:UXM655510 VHI655502:VHI655510 VRE655502:VRE655510 WBA655502:WBA655510 WKW655502:WKW655510 WUS655502:WUS655510 D721024:D721032 IG721038:IG721046 SC721038:SC721046 ABY721038:ABY721046 ALU721038:ALU721046 AVQ721038:AVQ721046 BFM721038:BFM721046 BPI721038:BPI721046 BZE721038:BZE721046 CJA721038:CJA721046 CSW721038:CSW721046 DCS721038:DCS721046 DMO721038:DMO721046 DWK721038:DWK721046 EGG721038:EGG721046 EQC721038:EQC721046 EZY721038:EZY721046 FJU721038:FJU721046 FTQ721038:FTQ721046 GDM721038:GDM721046 GNI721038:GNI721046 GXE721038:GXE721046 HHA721038:HHA721046 HQW721038:HQW721046 IAS721038:IAS721046 IKO721038:IKO721046 IUK721038:IUK721046 JEG721038:JEG721046 JOC721038:JOC721046 JXY721038:JXY721046 KHU721038:KHU721046 KRQ721038:KRQ721046 LBM721038:LBM721046 LLI721038:LLI721046 LVE721038:LVE721046 MFA721038:MFA721046 MOW721038:MOW721046 MYS721038:MYS721046 NIO721038:NIO721046 NSK721038:NSK721046 OCG721038:OCG721046 OMC721038:OMC721046 OVY721038:OVY721046 PFU721038:PFU721046 PPQ721038:PPQ721046 PZM721038:PZM721046 QJI721038:QJI721046 QTE721038:QTE721046 RDA721038:RDA721046 RMW721038:RMW721046 RWS721038:RWS721046 SGO721038:SGO721046 SQK721038:SQK721046 TAG721038:TAG721046 TKC721038:TKC721046 TTY721038:TTY721046 UDU721038:UDU721046 UNQ721038:UNQ721046 UXM721038:UXM721046 VHI721038:VHI721046 VRE721038:VRE721046 WBA721038:WBA721046 WKW721038:WKW721046 WUS721038:WUS721046 D786560:D786568 IG786574:IG786582 SC786574:SC786582 ABY786574:ABY786582 ALU786574:ALU786582 AVQ786574:AVQ786582 BFM786574:BFM786582 BPI786574:BPI786582 BZE786574:BZE786582 CJA786574:CJA786582 CSW786574:CSW786582 DCS786574:DCS786582 DMO786574:DMO786582 DWK786574:DWK786582 EGG786574:EGG786582 EQC786574:EQC786582 EZY786574:EZY786582 FJU786574:FJU786582 FTQ786574:FTQ786582 GDM786574:GDM786582 GNI786574:GNI786582 GXE786574:GXE786582 HHA786574:HHA786582 HQW786574:HQW786582 IAS786574:IAS786582 IKO786574:IKO786582 IUK786574:IUK786582 JEG786574:JEG786582 JOC786574:JOC786582 JXY786574:JXY786582 KHU786574:KHU786582 KRQ786574:KRQ786582 LBM786574:LBM786582 LLI786574:LLI786582 LVE786574:LVE786582 MFA786574:MFA786582 MOW786574:MOW786582 MYS786574:MYS786582 NIO786574:NIO786582 NSK786574:NSK786582 OCG786574:OCG786582 OMC786574:OMC786582 OVY786574:OVY786582 PFU786574:PFU786582 PPQ786574:PPQ786582 PZM786574:PZM786582 QJI786574:QJI786582 QTE786574:QTE786582 RDA786574:RDA786582 RMW786574:RMW786582 RWS786574:RWS786582 SGO786574:SGO786582 SQK786574:SQK786582 TAG786574:TAG786582 TKC786574:TKC786582 TTY786574:TTY786582 UDU786574:UDU786582 UNQ786574:UNQ786582 UXM786574:UXM786582 VHI786574:VHI786582 VRE786574:VRE786582 WBA786574:WBA786582 WKW786574:WKW786582 WUS786574:WUS786582 D852096:D852104 IG852110:IG852118 SC852110:SC852118 ABY852110:ABY852118 ALU852110:ALU852118 AVQ852110:AVQ852118 BFM852110:BFM852118 BPI852110:BPI852118 BZE852110:BZE852118 CJA852110:CJA852118 CSW852110:CSW852118 DCS852110:DCS852118 DMO852110:DMO852118 DWK852110:DWK852118 EGG852110:EGG852118 EQC852110:EQC852118 EZY852110:EZY852118 FJU852110:FJU852118 FTQ852110:FTQ852118 GDM852110:GDM852118 GNI852110:GNI852118 GXE852110:GXE852118 HHA852110:HHA852118 HQW852110:HQW852118 IAS852110:IAS852118 IKO852110:IKO852118 IUK852110:IUK852118 JEG852110:JEG852118 JOC852110:JOC852118 JXY852110:JXY852118 KHU852110:KHU852118 KRQ852110:KRQ852118 LBM852110:LBM852118 LLI852110:LLI852118 LVE852110:LVE852118 MFA852110:MFA852118 MOW852110:MOW852118 MYS852110:MYS852118 NIO852110:NIO852118 NSK852110:NSK852118 OCG852110:OCG852118 OMC852110:OMC852118 OVY852110:OVY852118 PFU852110:PFU852118 PPQ852110:PPQ852118 PZM852110:PZM852118 QJI852110:QJI852118 QTE852110:QTE852118 RDA852110:RDA852118 RMW852110:RMW852118 RWS852110:RWS852118 SGO852110:SGO852118 SQK852110:SQK852118 TAG852110:TAG852118 TKC852110:TKC852118 TTY852110:TTY852118 UDU852110:UDU852118 UNQ852110:UNQ852118 UXM852110:UXM852118 VHI852110:VHI852118 VRE852110:VRE852118 WBA852110:WBA852118 WKW852110:WKW852118 WUS852110:WUS852118 D917632:D917640 IG917646:IG917654 SC917646:SC917654 ABY917646:ABY917654 ALU917646:ALU917654 AVQ917646:AVQ917654 BFM917646:BFM917654 BPI917646:BPI917654 BZE917646:BZE917654 CJA917646:CJA917654 CSW917646:CSW917654 DCS917646:DCS917654 DMO917646:DMO917654 DWK917646:DWK917654 EGG917646:EGG917654 EQC917646:EQC917654 EZY917646:EZY917654 FJU917646:FJU917654 FTQ917646:FTQ917654 GDM917646:GDM917654 GNI917646:GNI917654 GXE917646:GXE917654 HHA917646:HHA917654 HQW917646:HQW917654 IAS917646:IAS917654 IKO917646:IKO917654 IUK917646:IUK917654 JEG917646:JEG917654 JOC917646:JOC917654 JXY917646:JXY917654 KHU917646:KHU917654 KRQ917646:KRQ917654 LBM917646:LBM917654 LLI917646:LLI917654 LVE917646:LVE917654 MFA917646:MFA917654 MOW917646:MOW917654 MYS917646:MYS917654 NIO917646:NIO917654 NSK917646:NSK917654 OCG917646:OCG917654 OMC917646:OMC917654 OVY917646:OVY917654 PFU917646:PFU917654 PPQ917646:PPQ917654 PZM917646:PZM917654 QJI917646:QJI917654 QTE917646:QTE917654 RDA917646:RDA917654 RMW917646:RMW917654 RWS917646:RWS917654 SGO917646:SGO917654 SQK917646:SQK917654 TAG917646:TAG917654 TKC917646:TKC917654 TTY917646:TTY917654 UDU917646:UDU917654 UNQ917646:UNQ917654 UXM917646:UXM917654 VHI917646:VHI917654 VRE917646:VRE917654 WBA917646:WBA917654 WKW917646:WKW917654 WUS917646:WUS917654 D983168:D983176 IG983182:IG983190 SC983182:SC983190 ABY983182:ABY983190 ALU983182:ALU983190 AVQ983182:AVQ983190 BFM983182:BFM983190 BPI983182:BPI983190 BZE983182:BZE983190 CJA983182:CJA983190 CSW983182:CSW983190 DCS983182:DCS983190 DMO983182:DMO983190 DWK983182:DWK983190 EGG983182:EGG983190 EQC983182:EQC983190 EZY983182:EZY983190 FJU983182:FJU983190 FTQ983182:FTQ983190 GDM983182:GDM983190 GNI983182:GNI983190 GXE983182:GXE983190 HHA983182:HHA983190 HQW983182:HQW983190 IAS983182:IAS983190 IKO983182:IKO983190 IUK983182:IUK983190 JEG983182:JEG983190 JOC983182:JOC983190 JXY983182:JXY983190 KHU983182:KHU983190 KRQ983182:KRQ983190 LBM983182:LBM983190 LLI983182:LLI983190 LVE983182:LVE983190 MFA983182:MFA983190 MOW983182:MOW983190 MYS983182:MYS983190 NIO983182:NIO983190 NSK983182:NSK983190 OCG983182:OCG983190 OMC983182:OMC983190 OVY983182:OVY983190 PFU983182:PFU983190 PPQ983182:PPQ983190 PZM983182:PZM983190 QJI983182:QJI983190 QTE983182:QTE983190 RDA983182:RDA983190 RMW983182:RMW983190 RWS983182:RWS983190 SGO983182:SGO983190 SQK983182:SQK983190 TAG983182:TAG983190 TKC983182:TKC983190 TTY983182:TTY983190 UDU983182:UDU983190 UNQ983182:UNQ983190 UXM983182:UXM983190 VHI983182:VHI983190 VRE983182:VRE983190 WBA983182:WBA983190 WKW983182:WKW983190 P135" xr:uid="{047BE262-FD90-476F-8338-376F997C75F2}">
      <formula1>"Provided,N/A"</formula1>
    </dataValidation>
    <dataValidation type="list" allowBlank="1" showInputMessage="1" showErrorMessage="1" promptTitle="OPTIONS:" prompt="Select From List" sqref="WUV983094 IJ46 SF46 ACB46 ALX46 AVT46 BFP46 BPL46 BZH46 CJD46 CSZ46 DCV46 DMR46 DWN46 EGJ46 EQF46 FAB46 FJX46 FTT46 GDP46 GNL46 GXH46 HHD46 HQZ46 IAV46 IKR46 IUN46 JEJ46 JOF46 JYB46 KHX46 KRT46 LBP46 LLL46 LVH46 MFD46 MOZ46 MYV46 NIR46 NSN46 OCJ46 OMF46 OWB46 PFX46 PPT46 PZP46 QJL46 QTH46 RDD46 RMZ46 RWV46 SGR46 SQN46 TAJ46 TKF46 TUB46 UDX46 UNT46 UXP46 VHL46 VRH46 WBD46 WKZ46 WUV46 G65576 IJ65590 SF65590 ACB65590 ALX65590 AVT65590 BFP65590 BPL65590 BZH65590 CJD65590 CSZ65590 DCV65590 DMR65590 DWN65590 EGJ65590 EQF65590 FAB65590 FJX65590 FTT65590 GDP65590 GNL65590 GXH65590 HHD65590 HQZ65590 IAV65590 IKR65590 IUN65590 JEJ65590 JOF65590 JYB65590 KHX65590 KRT65590 LBP65590 LLL65590 LVH65590 MFD65590 MOZ65590 MYV65590 NIR65590 NSN65590 OCJ65590 OMF65590 OWB65590 PFX65590 PPT65590 PZP65590 QJL65590 QTH65590 RDD65590 RMZ65590 RWV65590 SGR65590 SQN65590 TAJ65590 TKF65590 TUB65590 UDX65590 UNT65590 UXP65590 VHL65590 VRH65590 WBD65590 WKZ65590 WUV65590 G131112 IJ131126 SF131126 ACB131126 ALX131126 AVT131126 BFP131126 BPL131126 BZH131126 CJD131126 CSZ131126 DCV131126 DMR131126 DWN131126 EGJ131126 EQF131126 FAB131126 FJX131126 FTT131126 GDP131126 GNL131126 GXH131126 HHD131126 HQZ131126 IAV131126 IKR131126 IUN131126 JEJ131126 JOF131126 JYB131126 KHX131126 KRT131126 LBP131126 LLL131126 LVH131126 MFD131126 MOZ131126 MYV131126 NIR131126 NSN131126 OCJ131126 OMF131126 OWB131126 PFX131126 PPT131126 PZP131126 QJL131126 QTH131126 RDD131126 RMZ131126 RWV131126 SGR131126 SQN131126 TAJ131126 TKF131126 TUB131126 UDX131126 UNT131126 UXP131126 VHL131126 VRH131126 WBD131126 WKZ131126 WUV131126 G196648 IJ196662 SF196662 ACB196662 ALX196662 AVT196662 BFP196662 BPL196662 BZH196662 CJD196662 CSZ196662 DCV196662 DMR196662 DWN196662 EGJ196662 EQF196662 FAB196662 FJX196662 FTT196662 GDP196662 GNL196662 GXH196662 HHD196662 HQZ196662 IAV196662 IKR196662 IUN196662 JEJ196662 JOF196662 JYB196662 KHX196662 KRT196662 LBP196662 LLL196662 LVH196662 MFD196662 MOZ196662 MYV196662 NIR196662 NSN196662 OCJ196662 OMF196662 OWB196662 PFX196662 PPT196662 PZP196662 QJL196662 QTH196662 RDD196662 RMZ196662 RWV196662 SGR196662 SQN196662 TAJ196662 TKF196662 TUB196662 UDX196662 UNT196662 UXP196662 VHL196662 VRH196662 WBD196662 WKZ196662 WUV196662 G262184 IJ262198 SF262198 ACB262198 ALX262198 AVT262198 BFP262198 BPL262198 BZH262198 CJD262198 CSZ262198 DCV262198 DMR262198 DWN262198 EGJ262198 EQF262198 FAB262198 FJX262198 FTT262198 GDP262198 GNL262198 GXH262198 HHD262198 HQZ262198 IAV262198 IKR262198 IUN262198 JEJ262198 JOF262198 JYB262198 KHX262198 KRT262198 LBP262198 LLL262198 LVH262198 MFD262198 MOZ262198 MYV262198 NIR262198 NSN262198 OCJ262198 OMF262198 OWB262198 PFX262198 PPT262198 PZP262198 QJL262198 QTH262198 RDD262198 RMZ262198 RWV262198 SGR262198 SQN262198 TAJ262198 TKF262198 TUB262198 UDX262198 UNT262198 UXP262198 VHL262198 VRH262198 WBD262198 WKZ262198 WUV262198 G327720 IJ327734 SF327734 ACB327734 ALX327734 AVT327734 BFP327734 BPL327734 BZH327734 CJD327734 CSZ327734 DCV327734 DMR327734 DWN327734 EGJ327734 EQF327734 FAB327734 FJX327734 FTT327734 GDP327734 GNL327734 GXH327734 HHD327734 HQZ327734 IAV327734 IKR327734 IUN327734 JEJ327734 JOF327734 JYB327734 KHX327734 KRT327734 LBP327734 LLL327734 LVH327734 MFD327734 MOZ327734 MYV327734 NIR327734 NSN327734 OCJ327734 OMF327734 OWB327734 PFX327734 PPT327734 PZP327734 QJL327734 QTH327734 RDD327734 RMZ327734 RWV327734 SGR327734 SQN327734 TAJ327734 TKF327734 TUB327734 UDX327734 UNT327734 UXP327734 VHL327734 VRH327734 WBD327734 WKZ327734 WUV327734 G393256 IJ393270 SF393270 ACB393270 ALX393270 AVT393270 BFP393270 BPL393270 BZH393270 CJD393270 CSZ393270 DCV393270 DMR393270 DWN393270 EGJ393270 EQF393270 FAB393270 FJX393270 FTT393270 GDP393270 GNL393270 GXH393270 HHD393270 HQZ393270 IAV393270 IKR393270 IUN393270 JEJ393270 JOF393270 JYB393270 KHX393270 KRT393270 LBP393270 LLL393270 LVH393270 MFD393270 MOZ393270 MYV393270 NIR393270 NSN393270 OCJ393270 OMF393270 OWB393270 PFX393270 PPT393270 PZP393270 QJL393270 QTH393270 RDD393270 RMZ393270 RWV393270 SGR393270 SQN393270 TAJ393270 TKF393270 TUB393270 UDX393270 UNT393270 UXP393270 VHL393270 VRH393270 WBD393270 WKZ393270 WUV393270 G458792 IJ458806 SF458806 ACB458806 ALX458806 AVT458806 BFP458806 BPL458806 BZH458806 CJD458806 CSZ458806 DCV458806 DMR458806 DWN458806 EGJ458806 EQF458806 FAB458806 FJX458806 FTT458806 GDP458806 GNL458806 GXH458806 HHD458806 HQZ458806 IAV458806 IKR458806 IUN458806 JEJ458806 JOF458806 JYB458806 KHX458806 KRT458806 LBP458806 LLL458806 LVH458806 MFD458806 MOZ458806 MYV458806 NIR458806 NSN458806 OCJ458806 OMF458806 OWB458806 PFX458806 PPT458806 PZP458806 QJL458806 QTH458806 RDD458806 RMZ458806 RWV458806 SGR458806 SQN458806 TAJ458806 TKF458806 TUB458806 UDX458806 UNT458806 UXP458806 VHL458806 VRH458806 WBD458806 WKZ458806 WUV458806 G524328 IJ524342 SF524342 ACB524342 ALX524342 AVT524342 BFP524342 BPL524342 BZH524342 CJD524342 CSZ524342 DCV524342 DMR524342 DWN524342 EGJ524342 EQF524342 FAB524342 FJX524342 FTT524342 GDP524342 GNL524342 GXH524342 HHD524342 HQZ524342 IAV524342 IKR524342 IUN524342 JEJ524342 JOF524342 JYB524342 KHX524342 KRT524342 LBP524342 LLL524342 LVH524342 MFD524342 MOZ524342 MYV524342 NIR524342 NSN524342 OCJ524342 OMF524342 OWB524342 PFX524342 PPT524342 PZP524342 QJL524342 QTH524342 RDD524342 RMZ524342 RWV524342 SGR524342 SQN524342 TAJ524342 TKF524342 TUB524342 UDX524342 UNT524342 UXP524342 VHL524342 VRH524342 WBD524342 WKZ524342 WUV524342 G589864 IJ589878 SF589878 ACB589878 ALX589878 AVT589878 BFP589878 BPL589878 BZH589878 CJD589878 CSZ589878 DCV589878 DMR589878 DWN589878 EGJ589878 EQF589878 FAB589878 FJX589878 FTT589878 GDP589878 GNL589878 GXH589878 HHD589878 HQZ589878 IAV589878 IKR589878 IUN589878 JEJ589878 JOF589878 JYB589878 KHX589878 KRT589878 LBP589878 LLL589878 LVH589878 MFD589878 MOZ589878 MYV589878 NIR589878 NSN589878 OCJ589878 OMF589878 OWB589878 PFX589878 PPT589878 PZP589878 QJL589878 QTH589878 RDD589878 RMZ589878 RWV589878 SGR589878 SQN589878 TAJ589878 TKF589878 TUB589878 UDX589878 UNT589878 UXP589878 VHL589878 VRH589878 WBD589878 WKZ589878 WUV589878 G655400 IJ655414 SF655414 ACB655414 ALX655414 AVT655414 BFP655414 BPL655414 BZH655414 CJD655414 CSZ655414 DCV655414 DMR655414 DWN655414 EGJ655414 EQF655414 FAB655414 FJX655414 FTT655414 GDP655414 GNL655414 GXH655414 HHD655414 HQZ655414 IAV655414 IKR655414 IUN655414 JEJ655414 JOF655414 JYB655414 KHX655414 KRT655414 LBP655414 LLL655414 LVH655414 MFD655414 MOZ655414 MYV655414 NIR655414 NSN655414 OCJ655414 OMF655414 OWB655414 PFX655414 PPT655414 PZP655414 QJL655414 QTH655414 RDD655414 RMZ655414 RWV655414 SGR655414 SQN655414 TAJ655414 TKF655414 TUB655414 UDX655414 UNT655414 UXP655414 VHL655414 VRH655414 WBD655414 WKZ655414 WUV655414 G720936 IJ720950 SF720950 ACB720950 ALX720950 AVT720950 BFP720950 BPL720950 BZH720950 CJD720950 CSZ720950 DCV720950 DMR720950 DWN720950 EGJ720950 EQF720950 FAB720950 FJX720950 FTT720950 GDP720950 GNL720950 GXH720950 HHD720950 HQZ720950 IAV720950 IKR720950 IUN720950 JEJ720950 JOF720950 JYB720950 KHX720950 KRT720950 LBP720950 LLL720950 LVH720950 MFD720950 MOZ720950 MYV720950 NIR720950 NSN720950 OCJ720950 OMF720950 OWB720950 PFX720950 PPT720950 PZP720950 QJL720950 QTH720950 RDD720950 RMZ720950 RWV720950 SGR720950 SQN720950 TAJ720950 TKF720950 TUB720950 UDX720950 UNT720950 UXP720950 VHL720950 VRH720950 WBD720950 WKZ720950 WUV720950 G786472 IJ786486 SF786486 ACB786486 ALX786486 AVT786486 BFP786486 BPL786486 BZH786486 CJD786486 CSZ786486 DCV786486 DMR786486 DWN786486 EGJ786486 EQF786486 FAB786486 FJX786486 FTT786486 GDP786486 GNL786486 GXH786486 HHD786486 HQZ786486 IAV786486 IKR786486 IUN786486 JEJ786486 JOF786486 JYB786486 KHX786486 KRT786486 LBP786486 LLL786486 LVH786486 MFD786486 MOZ786486 MYV786486 NIR786486 NSN786486 OCJ786486 OMF786486 OWB786486 PFX786486 PPT786486 PZP786486 QJL786486 QTH786486 RDD786486 RMZ786486 RWV786486 SGR786486 SQN786486 TAJ786486 TKF786486 TUB786486 UDX786486 UNT786486 UXP786486 VHL786486 VRH786486 WBD786486 WKZ786486 WUV786486 G852008 IJ852022 SF852022 ACB852022 ALX852022 AVT852022 BFP852022 BPL852022 BZH852022 CJD852022 CSZ852022 DCV852022 DMR852022 DWN852022 EGJ852022 EQF852022 FAB852022 FJX852022 FTT852022 GDP852022 GNL852022 GXH852022 HHD852022 HQZ852022 IAV852022 IKR852022 IUN852022 JEJ852022 JOF852022 JYB852022 KHX852022 KRT852022 LBP852022 LLL852022 LVH852022 MFD852022 MOZ852022 MYV852022 NIR852022 NSN852022 OCJ852022 OMF852022 OWB852022 PFX852022 PPT852022 PZP852022 QJL852022 QTH852022 RDD852022 RMZ852022 RWV852022 SGR852022 SQN852022 TAJ852022 TKF852022 TUB852022 UDX852022 UNT852022 UXP852022 VHL852022 VRH852022 WBD852022 WKZ852022 WUV852022 G917544 IJ917558 SF917558 ACB917558 ALX917558 AVT917558 BFP917558 BPL917558 BZH917558 CJD917558 CSZ917558 DCV917558 DMR917558 DWN917558 EGJ917558 EQF917558 FAB917558 FJX917558 FTT917558 GDP917558 GNL917558 GXH917558 HHD917558 HQZ917558 IAV917558 IKR917558 IUN917558 JEJ917558 JOF917558 JYB917558 KHX917558 KRT917558 LBP917558 LLL917558 LVH917558 MFD917558 MOZ917558 MYV917558 NIR917558 NSN917558 OCJ917558 OMF917558 OWB917558 PFX917558 PPT917558 PZP917558 QJL917558 QTH917558 RDD917558 RMZ917558 RWV917558 SGR917558 SQN917558 TAJ917558 TKF917558 TUB917558 UDX917558 UNT917558 UXP917558 VHL917558 VRH917558 WBD917558 WKZ917558 WUV917558 G983080 IJ983094 SF983094 ACB983094 ALX983094 AVT983094 BFP983094 BPL983094 BZH983094 CJD983094 CSZ983094 DCV983094 DMR983094 DWN983094 EGJ983094 EQF983094 FAB983094 FJX983094 FTT983094 GDP983094 GNL983094 GXH983094 HHD983094 HQZ983094 IAV983094 IKR983094 IUN983094 JEJ983094 JOF983094 JYB983094 KHX983094 KRT983094 LBP983094 LLL983094 LVH983094 MFD983094 MOZ983094 MYV983094 NIR983094 NSN983094 OCJ983094 OMF983094 OWB983094 PFX983094 PPT983094 PZP983094 QJL983094 QTH983094 RDD983094 RMZ983094 RWV983094 SGR983094 SQN983094 TAJ983094 TKF983094 TUB983094 UDX983094 UNT983094 UXP983094 VHL983094 VRH983094 WBD983094 WKZ983094" xr:uid="{7BFA3033-53A3-435E-8A4A-F8A14C55A3E0}">
      <formula1>"Yes,No,N/A,N/C"</formula1>
    </dataValidation>
    <dataValidation allowBlank="1" showInputMessage="1" showErrorMessage="1" prompt="Enter the maximum distance allowed between the car guide rail brackets." sqref="WVH983152 IV111 SR111 ACN111 AMJ111 AWF111 BGB111 BPX111 BZT111 CJP111 CTL111 DDH111 DND111 DWZ111 EGV111 EQR111 FAN111 FKJ111 FUF111 GEB111 GNX111 GXT111 HHP111 HRL111 IBH111 ILD111 IUZ111 JEV111 JOR111 JYN111 KIJ111 KSF111 LCB111 LLX111 LVT111 MFP111 MPL111 MZH111 NJD111 NSZ111 OCV111 OMR111 OWN111 PGJ111 PQF111 QAB111 QJX111 QTT111 RDP111 RNL111 RXH111 SHD111 SQZ111 TAV111 TKR111 TUN111 UEJ111 UOF111 UYB111 VHX111 VRT111 WBP111 WLL111 WVH111 S65634 IV65648 SR65648 ACN65648 AMJ65648 AWF65648 BGB65648 BPX65648 BZT65648 CJP65648 CTL65648 DDH65648 DND65648 DWZ65648 EGV65648 EQR65648 FAN65648 FKJ65648 FUF65648 GEB65648 GNX65648 GXT65648 HHP65648 HRL65648 IBH65648 ILD65648 IUZ65648 JEV65648 JOR65648 JYN65648 KIJ65648 KSF65648 LCB65648 LLX65648 LVT65648 MFP65648 MPL65648 MZH65648 NJD65648 NSZ65648 OCV65648 OMR65648 OWN65648 PGJ65648 PQF65648 QAB65648 QJX65648 QTT65648 RDP65648 RNL65648 RXH65648 SHD65648 SQZ65648 TAV65648 TKR65648 TUN65648 UEJ65648 UOF65648 UYB65648 VHX65648 VRT65648 WBP65648 WLL65648 WVH65648 S131170 IV131184 SR131184 ACN131184 AMJ131184 AWF131184 BGB131184 BPX131184 BZT131184 CJP131184 CTL131184 DDH131184 DND131184 DWZ131184 EGV131184 EQR131184 FAN131184 FKJ131184 FUF131184 GEB131184 GNX131184 GXT131184 HHP131184 HRL131184 IBH131184 ILD131184 IUZ131184 JEV131184 JOR131184 JYN131184 KIJ131184 KSF131184 LCB131184 LLX131184 LVT131184 MFP131184 MPL131184 MZH131184 NJD131184 NSZ131184 OCV131184 OMR131184 OWN131184 PGJ131184 PQF131184 QAB131184 QJX131184 QTT131184 RDP131184 RNL131184 RXH131184 SHD131184 SQZ131184 TAV131184 TKR131184 TUN131184 UEJ131184 UOF131184 UYB131184 VHX131184 VRT131184 WBP131184 WLL131184 WVH131184 S196706 IV196720 SR196720 ACN196720 AMJ196720 AWF196720 BGB196720 BPX196720 BZT196720 CJP196720 CTL196720 DDH196720 DND196720 DWZ196720 EGV196720 EQR196720 FAN196720 FKJ196720 FUF196720 GEB196720 GNX196720 GXT196720 HHP196720 HRL196720 IBH196720 ILD196720 IUZ196720 JEV196720 JOR196720 JYN196720 KIJ196720 KSF196720 LCB196720 LLX196720 LVT196720 MFP196720 MPL196720 MZH196720 NJD196720 NSZ196720 OCV196720 OMR196720 OWN196720 PGJ196720 PQF196720 QAB196720 QJX196720 QTT196720 RDP196720 RNL196720 RXH196720 SHD196720 SQZ196720 TAV196720 TKR196720 TUN196720 UEJ196720 UOF196720 UYB196720 VHX196720 VRT196720 WBP196720 WLL196720 WVH196720 S262242 IV262256 SR262256 ACN262256 AMJ262256 AWF262256 BGB262256 BPX262256 BZT262256 CJP262256 CTL262256 DDH262256 DND262256 DWZ262256 EGV262256 EQR262256 FAN262256 FKJ262256 FUF262256 GEB262256 GNX262256 GXT262256 HHP262256 HRL262256 IBH262256 ILD262256 IUZ262256 JEV262256 JOR262256 JYN262256 KIJ262256 KSF262256 LCB262256 LLX262256 LVT262256 MFP262256 MPL262256 MZH262256 NJD262256 NSZ262256 OCV262256 OMR262256 OWN262256 PGJ262256 PQF262256 QAB262256 QJX262256 QTT262256 RDP262256 RNL262256 RXH262256 SHD262256 SQZ262256 TAV262256 TKR262256 TUN262256 UEJ262256 UOF262256 UYB262256 VHX262256 VRT262256 WBP262256 WLL262256 WVH262256 S327778 IV327792 SR327792 ACN327792 AMJ327792 AWF327792 BGB327792 BPX327792 BZT327792 CJP327792 CTL327792 DDH327792 DND327792 DWZ327792 EGV327792 EQR327792 FAN327792 FKJ327792 FUF327792 GEB327792 GNX327792 GXT327792 HHP327792 HRL327792 IBH327792 ILD327792 IUZ327792 JEV327792 JOR327792 JYN327792 KIJ327792 KSF327792 LCB327792 LLX327792 LVT327792 MFP327792 MPL327792 MZH327792 NJD327792 NSZ327792 OCV327792 OMR327792 OWN327792 PGJ327792 PQF327792 QAB327792 QJX327792 QTT327792 RDP327792 RNL327792 RXH327792 SHD327792 SQZ327792 TAV327792 TKR327792 TUN327792 UEJ327792 UOF327792 UYB327792 VHX327792 VRT327792 WBP327792 WLL327792 WVH327792 S393314 IV393328 SR393328 ACN393328 AMJ393328 AWF393328 BGB393328 BPX393328 BZT393328 CJP393328 CTL393328 DDH393328 DND393328 DWZ393328 EGV393328 EQR393328 FAN393328 FKJ393328 FUF393328 GEB393328 GNX393328 GXT393328 HHP393328 HRL393328 IBH393328 ILD393328 IUZ393328 JEV393328 JOR393328 JYN393328 KIJ393328 KSF393328 LCB393328 LLX393328 LVT393328 MFP393328 MPL393328 MZH393328 NJD393328 NSZ393328 OCV393328 OMR393328 OWN393328 PGJ393328 PQF393328 QAB393328 QJX393328 QTT393328 RDP393328 RNL393328 RXH393328 SHD393328 SQZ393328 TAV393328 TKR393328 TUN393328 UEJ393328 UOF393328 UYB393328 VHX393328 VRT393328 WBP393328 WLL393328 WVH393328 S458850 IV458864 SR458864 ACN458864 AMJ458864 AWF458864 BGB458864 BPX458864 BZT458864 CJP458864 CTL458864 DDH458864 DND458864 DWZ458864 EGV458864 EQR458864 FAN458864 FKJ458864 FUF458864 GEB458864 GNX458864 GXT458864 HHP458864 HRL458864 IBH458864 ILD458864 IUZ458864 JEV458864 JOR458864 JYN458864 KIJ458864 KSF458864 LCB458864 LLX458864 LVT458864 MFP458864 MPL458864 MZH458864 NJD458864 NSZ458864 OCV458864 OMR458864 OWN458864 PGJ458864 PQF458864 QAB458864 QJX458864 QTT458864 RDP458864 RNL458864 RXH458864 SHD458864 SQZ458864 TAV458864 TKR458864 TUN458864 UEJ458864 UOF458864 UYB458864 VHX458864 VRT458864 WBP458864 WLL458864 WVH458864 S524386 IV524400 SR524400 ACN524400 AMJ524400 AWF524400 BGB524400 BPX524400 BZT524400 CJP524400 CTL524400 DDH524400 DND524400 DWZ524400 EGV524400 EQR524400 FAN524400 FKJ524400 FUF524400 GEB524400 GNX524400 GXT524400 HHP524400 HRL524400 IBH524400 ILD524400 IUZ524400 JEV524400 JOR524400 JYN524400 KIJ524400 KSF524400 LCB524400 LLX524400 LVT524400 MFP524400 MPL524400 MZH524400 NJD524400 NSZ524400 OCV524400 OMR524400 OWN524400 PGJ524400 PQF524400 QAB524400 QJX524400 QTT524400 RDP524400 RNL524400 RXH524400 SHD524400 SQZ524400 TAV524400 TKR524400 TUN524400 UEJ524400 UOF524400 UYB524400 VHX524400 VRT524400 WBP524400 WLL524400 WVH524400 S589922 IV589936 SR589936 ACN589936 AMJ589936 AWF589936 BGB589936 BPX589936 BZT589936 CJP589936 CTL589936 DDH589936 DND589936 DWZ589936 EGV589936 EQR589936 FAN589936 FKJ589936 FUF589936 GEB589936 GNX589936 GXT589936 HHP589936 HRL589936 IBH589936 ILD589936 IUZ589936 JEV589936 JOR589936 JYN589936 KIJ589936 KSF589936 LCB589936 LLX589936 LVT589936 MFP589936 MPL589936 MZH589936 NJD589936 NSZ589936 OCV589936 OMR589936 OWN589936 PGJ589936 PQF589936 QAB589936 QJX589936 QTT589936 RDP589936 RNL589936 RXH589936 SHD589936 SQZ589936 TAV589936 TKR589936 TUN589936 UEJ589936 UOF589936 UYB589936 VHX589936 VRT589936 WBP589936 WLL589936 WVH589936 S655458 IV655472 SR655472 ACN655472 AMJ655472 AWF655472 BGB655472 BPX655472 BZT655472 CJP655472 CTL655472 DDH655472 DND655472 DWZ655472 EGV655472 EQR655472 FAN655472 FKJ655472 FUF655472 GEB655472 GNX655472 GXT655472 HHP655472 HRL655472 IBH655472 ILD655472 IUZ655472 JEV655472 JOR655472 JYN655472 KIJ655472 KSF655472 LCB655472 LLX655472 LVT655472 MFP655472 MPL655472 MZH655472 NJD655472 NSZ655472 OCV655472 OMR655472 OWN655472 PGJ655472 PQF655472 QAB655472 QJX655472 QTT655472 RDP655472 RNL655472 RXH655472 SHD655472 SQZ655472 TAV655472 TKR655472 TUN655472 UEJ655472 UOF655472 UYB655472 VHX655472 VRT655472 WBP655472 WLL655472 WVH655472 S720994 IV721008 SR721008 ACN721008 AMJ721008 AWF721008 BGB721008 BPX721008 BZT721008 CJP721008 CTL721008 DDH721008 DND721008 DWZ721008 EGV721008 EQR721008 FAN721008 FKJ721008 FUF721008 GEB721008 GNX721008 GXT721008 HHP721008 HRL721008 IBH721008 ILD721008 IUZ721008 JEV721008 JOR721008 JYN721008 KIJ721008 KSF721008 LCB721008 LLX721008 LVT721008 MFP721008 MPL721008 MZH721008 NJD721008 NSZ721008 OCV721008 OMR721008 OWN721008 PGJ721008 PQF721008 QAB721008 QJX721008 QTT721008 RDP721008 RNL721008 RXH721008 SHD721008 SQZ721008 TAV721008 TKR721008 TUN721008 UEJ721008 UOF721008 UYB721008 VHX721008 VRT721008 WBP721008 WLL721008 WVH721008 S786530 IV786544 SR786544 ACN786544 AMJ786544 AWF786544 BGB786544 BPX786544 BZT786544 CJP786544 CTL786544 DDH786544 DND786544 DWZ786544 EGV786544 EQR786544 FAN786544 FKJ786544 FUF786544 GEB786544 GNX786544 GXT786544 HHP786544 HRL786544 IBH786544 ILD786544 IUZ786544 JEV786544 JOR786544 JYN786544 KIJ786544 KSF786544 LCB786544 LLX786544 LVT786544 MFP786544 MPL786544 MZH786544 NJD786544 NSZ786544 OCV786544 OMR786544 OWN786544 PGJ786544 PQF786544 QAB786544 QJX786544 QTT786544 RDP786544 RNL786544 RXH786544 SHD786544 SQZ786544 TAV786544 TKR786544 TUN786544 UEJ786544 UOF786544 UYB786544 VHX786544 VRT786544 WBP786544 WLL786544 WVH786544 S852066 IV852080 SR852080 ACN852080 AMJ852080 AWF852080 BGB852080 BPX852080 BZT852080 CJP852080 CTL852080 DDH852080 DND852080 DWZ852080 EGV852080 EQR852080 FAN852080 FKJ852080 FUF852080 GEB852080 GNX852080 GXT852080 HHP852080 HRL852080 IBH852080 ILD852080 IUZ852080 JEV852080 JOR852080 JYN852080 KIJ852080 KSF852080 LCB852080 LLX852080 LVT852080 MFP852080 MPL852080 MZH852080 NJD852080 NSZ852080 OCV852080 OMR852080 OWN852080 PGJ852080 PQF852080 QAB852080 QJX852080 QTT852080 RDP852080 RNL852080 RXH852080 SHD852080 SQZ852080 TAV852080 TKR852080 TUN852080 UEJ852080 UOF852080 UYB852080 VHX852080 VRT852080 WBP852080 WLL852080 WVH852080 S917602 IV917616 SR917616 ACN917616 AMJ917616 AWF917616 BGB917616 BPX917616 BZT917616 CJP917616 CTL917616 DDH917616 DND917616 DWZ917616 EGV917616 EQR917616 FAN917616 FKJ917616 FUF917616 GEB917616 GNX917616 GXT917616 HHP917616 HRL917616 IBH917616 ILD917616 IUZ917616 JEV917616 JOR917616 JYN917616 KIJ917616 KSF917616 LCB917616 LLX917616 LVT917616 MFP917616 MPL917616 MZH917616 NJD917616 NSZ917616 OCV917616 OMR917616 OWN917616 PGJ917616 PQF917616 QAB917616 QJX917616 QTT917616 RDP917616 RNL917616 RXH917616 SHD917616 SQZ917616 TAV917616 TKR917616 TUN917616 UEJ917616 UOF917616 UYB917616 VHX917616 VRT917616 WBP917616 WLL917616 WVH917616 S983138 IV983152 SR983152 ACN983152 AMJ983152 AWF983152 BGB983152 BPX983152 BZT983152 CJP983152 CTL983152 DDH983152 DND983152 DWZ983152 EGV983152 EQR983152 FAN983152 FKJ983152 FUF983152 GEB983152 GNX983152 GXT983152 HHP983152 HRL983152 IBH983152 ILD983152 IUZ983152 JEV983152 JOR983152 JYN983152 KIJ983152 KSF983152 LCB983152 LLX983152 LVT983152 MFP983152 MPL983152 MZH983152 NJD983152 NSZ983152 OCV983152 OMR983152 OWN983152 PGJ983152 PQF983152 QAB983152 QJX983152 QTT983152 RDP983152 RNL983152 RXH983152 SHD983152 SQZ983152 TAV983152 TKR983152 TUN983152 UEJ983152 UOF983152 UYB983152 VHX983152 VRT983152 WBP983152 WLL983152" xr:uid="{87C15B26-5B81-4056-A313-0B4D39A9C60B}"/>
    <dataValidation type="list" allowBlank="1" showInputMessage="1" showErrorMessage="1" promptTitle="OPTIONS" prompt="Select From List" sqref="G86 IJ102 SF102 ACB102 ALX102 AVT102 BFP102 BPL102 BZH102 CJD102 CSZ102 DCV102 DMR102 DWN102 EGJ102 EQF102 FAB102 FJX102 FTT102 GDP102 GNL102 GXH102 HHD102 HQZ102 IAV102 IKR102 IUN102 JEJ102 JOF102 JYB102 KHX102 KRT102 LBP102 LLL102 LVH102 MFD102 MOZ102 MYV102 NIR102 NSN102 OCJ102 OMF102 OWB102 PFX102 PPT102 PZP102 QJL102 QTH102 RDD102 RMZ102 RWV102 SGR102 SQN102 TAJ102 TKF102 TUB102 UDX102 UNT102 UXP102 VHL102 VRH102 WBD102 WKZ102 WUV102 G65626 IJ65640 SF65640 ACB65640 ALX65640 AVT65640 BFP65640 BPL65640 BZH65640 CJD65640 CSZ65640 DCV65640 DMR65640 DWN65640 EGJ65640 EQF65640 FAB65640 FJX65640 FTT65640 GDP65640 GNL65640 GXH65640 HHD65640 HQZ65640 IAV65640 IKR65640 IUN65640 JEJ65640 JOF65640 JYB65640 KHX65640 KRT65640 LBP65640 LLL65640 LVH65640 MFD65640 MOZ65640 MYV65640 NIR65640 NSN65640 OCJ65640 OMF65640 OWB65640 PFX65640 PPT65640 PZP65640 QJL65640 QTH65640 RDD65640 RMZ65640 RWV65640 SGR65640 SQN65640 TAJ65640 TKF65640 TUB65640 UDX65640 UNT65640 UXP65640 VHL65640 VRH65640 WBD65640 WKZ65640 WUV65640 G131162 IJ131176 SF131176 ACB131176 ALX131176 AVT131176 BFP131176 BPL131176 BZH131176 CJD131176 CSZ131176 DCV131176 DMR131176 DWN131176 EGJ131176 EQF131176 FAB131176 FJX131176 FTT131176 GDP131176 GNL131176 GXH131176 HHD131176 HQZ131176 IAV131176 IKR131176 IUN131176 JEJ131176 JOF131176 JYB131176 KHX131176 KRT131176 LBP131176 LLL131176 LVH131176 MFD131176 MOZ131176 MYV131176 NIR131176 NSN131176 OCJ131176 OMF131176 OWB131176 PFX131176 PPT131176 PZP131176 QJL131176 QTH131176 RDD131176 RMZ131176 RWV131176 SGR131176 SQN131176 TAJ131176 TKF131176 TUB131176 UDX131176 UNT131176 UXP131176 VHL131176 VRH131176 WBD131176 WKZ131176 WUV131176 G196698 IJ196712 SF196712 ACB196712 ALX196712 AVT196712 BFP196712 BPL196712 BZH196712 CJD196712 CSZ196712 DCV196712 DMR196712 DWN196712 EGJ196712 EQF196712 FAB196712 FJX196712 FTT196712 GDP196712 GNL196712 GXH196712 HHD196712 HQZ196712 IAV196712 IKR196712 IUN196712 JEJ196712 JOF196712 JYB196712 KHX196712 KRT196712 LBP196712 LLL196712 LVH196712 MFD196712 MOZ196712 MYV196712 NIR196712 NSN196712 OCJ196712 OMF196712 OWB196712 PFX196712 PPT196712 PZP196712 QJL196712 QTH196712 RDD196712 RMZ196712 RWV196712 SGR196712 SQN196712 TAJ196712 TKF196712 TUB196712 UDX196712 UNT196712 UXP196712 VHL196712 VRH196712 WBD196712 WKZ196712 WUV196712 G262234 IJ262248 SF262248 ACB262248 ALX262248 AVT262248 BFP262248 BPL262248 BZH262248 CJD262248 CSZ262248 DCV262248 DMR262248 DWN262248 EGJ262248 EQF262248 FAB262248 FJX262248 FTT262248 GDP262248 GNL262248 GXH262248 HHD262248 HQZ262248 IAV262248 IKR262248 IUN262248 JEJ262248 JOF262248 JYB262248 KHX262248 KRT262248 LBP262248 LLL262248 LVH262248 MFD262248 MOZ262248 MYV262248 NIR262248 NSN262248 OCJ262248 OMF262248 OWB262248 PFX262248 PPT262248 PZP262248 QJL262248 QTH262248 RDD262248 RMZ262248 RWV262248 SGR262248 SQN262248 TAJ262248 TKF262248 TUB262248 UDX262248 UNT262248 UXP262248 VHL262248 VRH262248 WBD262248 WKZ262248 WUV262248 G327770 IJ327784 SF327784 ACB327784 ALX327784 AVT327784 BFP327784 BPL327784 BZH327784 CJD327784 CSZ327784 DCV327784 DMR327784 DWN327784 EGJ327784 EQF327784 FAB327784 FJX327784 FTT327784 GDP327784 GNL327784 GXH327784 HHD327784 HQZ327784 IAV327784 IKR327784 IUN327784 JEJ327784 JOF327784 JYB327784 KHX327784 KRT327784 LBP327784 LLL327784 LVH327784 MFD327784 MOZ327784 MYV327784 NIR327784 NSN327784 OCJ327784 OMF327784 OWB327784 PFX327784 PPT327784 PZP327784 QJL327784 QTH327784 RDD327784 RMZ327784 RWV327784 SGR327784 SQN327784 TAJ327784 TKF327784 TUB327784 UDX327784 UNT327784 UXP327784 VHL327784 VRH327784 WBD327784 WKZ327784 WUV327784 G393306 IJ393320 SF393320 ACB393320 ALX393320 AVT393320 BFP393320 BPL393320 BZH393320 CJD393320 CSZ393320 DCV393320 DMR393320 DWN393320 EGJ393320 EQF393320 FAB393320 FJX393320 FTT393320 GDP393320 GNL393320 GXH393320 HHD393320 HQZ393320 IAV393320 IKR393320 IUN393320 JEJ393320 JOF393320 JYB393320 KHX393320 KRT393320 LBP393320 LLL393320 LVH393320 MFD393320 MOZ393320 MYV393320 NIR393320 NSN393320 OCJ393320 OMF393320 OWB393320 PFX393320 PPT393320 PZP393320 QJL393320 QTH393320 RDD393320 RMZ393320 RWV393320 SGR393320 SQN393320 TAJ393320 TKF393320 TUB393320 UDX393320 UNT393320 UXP393320 VHL393320 VRH393320 WBD393320 WKZ393320 WUV393320 G458842 IJ458856 SF458856 ACB458856 ALX458856 AVT458856 BFP458856 BPL458856 BZH458856 CJD458856 CSZ458856 DCV458856 DMR458856 DWN458856 EGJ458856 EQF458856 FAB458856 FJX458856 FTT458856 GDP458856 GNL458856 GXH458856 HHD458856 HQZ458856 IAV458856 IKR458856 IUN458856 JEJ458856 JOF458856 JYB458856 KHX458856 KRT458856 LBP458856 LLL458856 LVH458856 MFD458856 MOZ458856 MYV458856 NIR458856 NSN458856 OCJ458856 OMF458856 OWB458856 PFX458856 PPT458856 PZP458856 QJL458856 QTH458856 RDD458856 RMZ458856 RWV458856 SGR458856 SQN458856 TAJ458856 TKF458856 TUB458856 UDX458856 UNT458856 UXP458856 VHL458856 VRH458856 WBD458856 WKZ458856 WUV458856 G524378 IJ524392 SF524392 ACB524392 ALX524392 AVT524392 BFP524392 BPL524392 BZH524392 CJD524392 CSZ524392 DCV524392 DMR524392 DWN524392 EGJ524392 EQF524392 FAB524392 FJX524392 FTT524392 GDP524392 GNL524392 GXH524392 HHD524392 HQZ524392 IAV524392 IKR524392 IUN524392 JEJ524392 JOF524392 JYB524392 KHX524392 KRT524392 LBP524392 LLL524392 LVH524392 MFD524392 MOZ524392 MYV524392 NIR524392 NSN524392 OCJ524392 OMF524392 OWB524392 PFX524392 PPT524392 PZP524392 QJL524392 QTH524392 RDD524392 RMZ524392 RWV524392 SGR524392 SQN524392 TAJ524392 TKF524392 TUB524392 UDX524392 UNT524392 UXP524392 VHL524392 VRH524392 WBD524392 WKZ524392 WUV524392 G589914 IJ589928 SF589928 ACB589928 ALX589928 AVT589928 BFP589928 BPL589928 BZH589928 CJD589928 CSZ589928 DCV589928 DMR589928 DWN589928 EGJ589928 EQF589928 FAB589928 FJX589928 FTT589928 GDP589928 GNL589928 GXH589928 HHD589928 HQZ589928 IAV589928 IKR589928 IUN589928 JEJ589928 JOF589928 JYB589928 KHX589928 KRT589928 LBP589928 LLL589928 LVH589928 MFD589928 MOZ589928 MYV589928 NIR589928 NSN589928 OCJ589928 OMF589928 OWB589928 PFX589928 PPT589928 PZP589928 QJL589928 QTH589928 RDD589928 RMZ589928 RWV589928 SGR589928 SQN589928 TAJ589928 TKF589928 TUB589928 UDX589928 UNT589928 UXP589928 VHL589928 VRH589928 WBD589928 WKZ589928 WUV589928 G655450 IJ655464 SF655464 ACB655464 ALX655464 AVT655464 BFP655464 BPL655464 BZH655464 CJD655464 CSZ655464 DCV655464 DMR655464 DWN655464 EGJ655464 EQF655464 FAB655464 FJX655464 FTT655464 GDP655464 GNL655464 GXH655464 HHD655464 HQZ655464 IAV655464 IKR655464 IUN655464 JEJ655464 JOF655464 JYB655464 KHX655464 KRT655464 LBP655464 LLL655464 LVH655464 MFD655464 MOZ655464 MYV655464 NIR655464 NSN655464 OCJ655464 OMF655464 OWB655464 PFX655464 PPT655464 PZP655464 QJL655464 QTH655464 RDD655464 RMZ655464 RWV655464 SGR655464 SQN655464 TAJ655464 TKF655464 TUB655464 UDX655464 UNT655464 UXP655464 VHL655464 VRH655464 WBD655464 WKZ655464 WUV655464 G720986 IJ721000 SF721000 ACB721000 ALX721000 AVT721000 BFP721000 BPL721000 BZH721000 CJD721000 CSZ721000 DCV721000 DMR721000 DWN721000 EGJ721000 EQF721000 FAB721000 FJX721000 FTT721000 GDP721000 GNL721000 GXH721000 HHD721000 HQZ721000 IAV721000 IKR721000 IUN721000 JEJ721000 JOF721000 JYB721000 KHX721000 KRT721000 LBP721000 LLL721000 LVH721000 MFD721000 MOZ721000 MYV721000 NIR721000 NSN721000 OCJ721000 OMF721000 OWB721000 PFX721000 PPT721000 PZP721000 QJL721000 QTH721000 RDD721000 RMZ721000 RWV721000 SGR721000 SQN721000 TAJ721000 TKF721000 TUB721000 UDX721000 UNT721000 UXP721000 VHL721000 VRH721000 WBD721000 WKZ721000 WUV721000 G786522 IJ786536 SF786536 ACB786536 ALX786536 AVT786536 BFP786536 BPL786536 BZH786536 CJD786536 CSZ786536 DCV786536 DMR786536 DWN786536 EGJ786536 EQF786536 FAB786536 FJX786536 FTT786536 GDP786536 GNL786536 GXH786536 HHD786536 HQZ786536 IAV786536 IKR786536 IUN786536 JEJ786536 JOF786536 JYB786536 KHX786536 KRT786536 LBP786536 LLL786536 LVH786536 MFD786536 MOZ786536 MYV786536 NIR786536 NSN786536 OCJ786536 OMF786536 OWB786536 PFX786536 PPT786536 PZP786536 QJL786536 QTH786536 RDD786536 RMZ786536 RWV786536 SGR786536 SQN786536 TAJ786536 TKF786536 TUB786536 UDX786536 UNT786536 UXP786536 VHL786536 VRH786536 WBD786536 WKZ786536 WUV786536 G852058 IJ852072 SF852072 ACB852072 ALX852072 AVT852072 BFP852072 BPL852072 BZH852072 CJD852072 CSZ852072 DCV852072 DMR852072 DWN852072 EGJ852072 EQF852072 FAB852072 FJX852072 FTT852072 GDP852072 GNL852072 GXH852072 HHD852072 HQZ852072 IAV852072 IKR852072 IUN852072 JEJ852072 JOF852072 JYB852072 KHX852072 KRT852072 LBP852072 LLL852072 LVH852072 MFD852072 MOZ852072 MYV852072 NIR852072 NSN852072 OCJ852072 OMF852072 OWB852072 PFX852072 PPT852072 PZP852072 QJL852072 QTH852072 RDD852072 RMZ852072 RWV852072 SGR852072 SQN852072 TAJ852072 TKF852072 TUB852072 UDX852072 UNT852072 UXP852072 VHL852072 VRH852072 WBD852072 WKZ852072 WUV852072 G917594 IJ917608 SF917608 ACB917608 ALX917608 AVT917608 BFP917608 BPL917608 BZH917608 CJD917608 CSZ917608 DCV917608 DMR917608 DWN917608 EGJ917608 EQF917608 FAB917608 FJX917608 FTT917608 GDP917608 GNL917608 GXH917608 HHD917608 HQZ917608 IAV917608 IKR917608 IUN917608 JEJ917608 JOF917608 JYB917608 KHX917608 KRT917608 LBP917608 LLL917608 LVH917608 MFD917608 MOZ917608 MYV917608 NIR917608 NSN917608 OCJ917608 OMF917608 OWB917608 PFX917608 PPT917608 PZP917608 QJL917608 QTH917608 RDD917608 RMZ917608 RWV917608 SGR917608 SQN917608 TAJ917608 TKF917608 TUB917608 UDX917608 UNT917608 UXP917608 VHL917608 VRH917608 WBD917608 WKZ917608 WUV917608 G983130 IJ983144 SF983144 ACB983144 ALX983144 AVT983144 BFP983144 BPL983144 BZH983144 CJD983144 CSZ983144 DCV983144 DMR983144 DWN983144 EGJ983144 EQF983144 FAB983144 FJX983144 FTT983144 GDP983144 GNL983144 GXH983144 HHD983144 HQZ983144 IAV983144 IKR983144 IUN983144 JEJ983144 JOF983144 JYB983144 KHX983144 KRT983144 LBP983144 LLL983144 LVH983144 MFD983144 MOZ983144 MYV983144 NIR983144 NSN983144 OCJ983144 OMF983144 OWB983144 PFX983144 PPT983144 PZP983144 QJL983144 QTH983144 RDD983144 RMZ983144 RWV983144 SGR983144 SQN983144 TAJ983144 TKF983144 TUB983144 UDX983144 UNT983144 UXP983144 VHL983144 VRH983144 WBD983144 WKZ983144 WUV983144" xr:uid="{5376EE1D-396B-4DD5-9130-6D7BDFB32430}">
      <formula1>BufferType</formula1>
    </dataValidation>
    <dataValidation type="list" allowBlank="1" showInputMessage="1" showErrorMessage="1" promptTitle="OPTIONS:" prompt="Select From List" sqref="S86 IV102 SR102 ACN102 AMJ102 AWF102 BGB102 BPX102 BZT102 CJP102 CTL102 DDH102 DND102 DWZ102 EGV102 EQR102 FAN102 FKJ102 FUF102 GEB102 GNX102 GXT102 HHP102 HRL102 IBH102 ILD102 IUZ102 JEV102 JOR102 JYN102 KIJ102 KSF102 LCB102 LLX102 LVT102 MFP102 MPL102 MZH102 NJD102 NSZ102 OCV102 OMR102 OWN102 PGJ102 PQF102 QAB102 QJX102 QTT102 RDP102 RNL102 RXH102 SHD102 SQZ102 TAV102 TKR102 TUN102 UEJ102 UOF102 UYB102 VHX102 VRT102 WBP102 WLL102 WVH102 S65626 IV65640 SR65640 ACN65640 AMJ65640 AWF65640 BGB65640 BPX65640 BZT65640 CJP65640 CTL65640 DDH65640 DND65640 DWZ65640 EGV65640 EQR65640 FAN65640 FKJ65640 FUF65640 GEB65640 GNX65640 GXT65640 HHP65640 HRL65640 IBH65640 ILD65640 IUZ65640 JEV65640 JOR65640 JYN65640 KIJ65640 KSF65640 LCB65640 LLX65640 LVT65640 MFP65640 MPL65640 MZH65640 NJD65640 NSZ65640 OCV65640 OMR65640 OWN65640 PGJ65640 PQF65640 QAB65640 QJX65640 QTT65640 RDP65640 RNL65640 RXH65640 SHD65640 SQZ65640 TAV65640 TKR65640 TUN65640 UEJ65640 UOF65640 UYB65640 VHX65640 VRT65640 WBP65640 WLL65640 WVH65640 S131162 IV131176 SR131176 ACN131176 AMJ131176 AWF131176 BGB131176 BPX131176 BZT131176 CJP131176 CTL131176 DDH131176 DND131176 DWZ131176 EGV131176 EQR131176 FAN131176 FKJ131176 FUF131176 GEB131176 GNX131176 GXT131176 HHP131176 HRL131176 IBH131176 ILD131176 IUZ131176 JEV131176 JOR131176 JYN131176 KIJ131176 KSF131176 LCB131176 LLX131176 LVT131176 MFP131176 MPL131176 MZH131176 NJD131176 NSZ131176 OCV131176 OMR131176 OWN131176 PGJ131176 PQF131176 QAB131176 QJX131176 QTT131176 RDP131176 RNL131176 RXH131176 SHD131176 SQZ131176 TAV131176 TKR131176 TUN131176 UEJ131176 UOF131176 UYB131176 VHX131176 VRT131176 WBP131176 WLL131176 WVH131176 S196698 IV196712 SR196712 ACN196712 AMJ196712 AWF196712 BGB196712 BPX196712 BZT196712 CJP196712 CTL196712 DDH196712 DND196712 DWZ196712 EGV196712 EQR196712 FAN196712 FKJ196712 FUF196712 GEB196712 GNX196712 GXT196712 HHP196712 HRL196712 IBH196712 ILD196712 IUZ196712 JEV196712 JOR196712 JYN196712 KIJ196712 KSF196712 LCB196712 LLX196712 LVT196712 MFP196712 MPL196712 MZH196712 NJD196712 NSZ196712 OCV196712 OMR196712 OWN196712 PGJ196712 PQF196712 QAB196712 QJX196712 QTT196712 RDP196712 RNL196712 RXH196712 SHD196712 SQZ196712 TAV196712 TKR196712 TUN196712 UEJ196712 UOF196712 UYB196712 VHX196712 VRT196712 WBP196712 WLL196712 WVH196712 S262234 IV262248 SR262248 ACN262248 AMJ262248 AWF262248 BGB262248 BPX262248 BZT262248 CJP262248 CTL262248 DDH262248 DND262248 DWZ262248 EGV262248 EQR262248 FAN262248 FKJ262248 FUF262248 GEB262248 GNX262248 GXT262248 HHP262248 HRL262248 IBH262248 ILD262248 IUZ262248 JEV262248 JOR262248 JYN262248 KIJ262248 KSF262248 LCB262248 LLX262248 LVT262248 MFP262248 MPL262248 MZH262248 NJD262248 NSZ262248 OCV262248 OMR262248 OWN262248 PGJ262248 PQF262248 QAB262248 QJX262248 QTT262248 RDP262248 RNL262248 RXH262248 SHD262248 SQZ262248 TAV262248 TKR262248 TUN262248 UEJ262248 UOF262248 UYB262248 VHX262248 VRT262248 WBP262248 WLL262248 WVH262248 S327770 IV327784 SR327784 ACN327784 AMJ327784 AWF327784 BGB327784 BPX327784 BZT327784 CJP327784 CTL327784 DDH327784 DND327784 DWZ327784 EGV327784 EQR327784 FAN327784 FKJ327784 FUF327784 GEB327784 GNX327784 GXT327784 HHP327784 HRL327784 IBH327784 ILD327784 IUZ327784 JEV327784 JOR327784 JYN327784 KIJ327784 KSF327784 LCB327784 LLX327784 LVT327784 MFP327784 MPL327784 MZH327784 NJD327784 NSZ327784 OCV327784 OMR327784 OWN327784 PGJ327784 PQF327784 QAB327784 QJX327784 QTT327784 RDP327784 RNL327784 RXH327784 SHD327784 SQZ327784 TAV327784 TKR327784 TUN327784 UEJ327784 UOF327784 UYB327784 VHX327784 VRT327784 WBP327784 WLL327784 WVH327784 S393306 IV393320 SR393320 ACN393320 AMJ393320 AWF393320 BGB393320 BPX393320 BZT393320 CJP393320 CTL393320 DDH393320 DND393320 DWZ393320 EGV393320 EQR393320 FAN393320 FKJ393320 FUF393320 GEB393320 GNX393320 GXT393320 HHP393320 HRL393320 IBH393320 ILD393320 IUZ393320 JEV393320 JOR393320 JYN393320 KIJ393320 KSF393320 LCB393320 LLX393320 LVT393320 MFP393320 MPL393320 MZH393320 NJD393320 NSZ393320 OCV393320 OMR393320 OWN393320 PGJ393320 PQF393320 QAB393320 QJX393320 QTT393320 RDP393320 RNL393320 RXH393320 SHD393320 SQZ393320 TAV393320 TKR393320 TUN393320 UEJ393320 UOF393320 UYB393320 VHX393320 VRT393320 WBP393320 WLL393320 WVH393320 S458842 IV458856 SR458856 ACN458856 AMJ458856 AWF458856 BGB458856 BPX458856 BZT458856 CJP458856 CTL458856 DDH458856 DND458856 DWZ458856 EGV458856 EQR458856 FAN458856 FKJ458856 FUF458856 GEB458856 GNX458856 GXT458856 HHP458856 HRL458856 IBH458856 ILD458856 IUZ458856 JEV458856 JOR458856 JYN458856 KIJ458856 KSF458856 LCB458856 LLX458856 LVT458856 MFP458856 MPL458856 MZH458856 NJD458856 NSZ458856 OCV458856 OMR458856 OWN458856 PGJ458856 PQF458856 QAB458856 QJX458856 QTT458856 RDP458856 RNL458856 RXH458856 SHD458856 SQZ458856 TAV458856 TKR458856 TUN458856 UEJ458856 UOF458856 UYB458856 VHX458856 VRT458856 WBP458856 WLL458856 WVH458856 S524378 IV524392 SR524392 ACN524392 AMJ524392 AWF524392 BGB524392 BPX524392 BZT524392 CJP524392 CTL524392 DDH524392 DND524392 DWZ524392 EGV524392 EQR524392 FAN524392 FKJ524392 FUF524392 GEB524392 GNX524392 GXT524392 HHP524392 HRL524392 IBH524392 ILD524392 IUZ524392 JEV524392 JOR524392 JYN524392 KIJ524392 KSF524392 LCB524392 LLX524392 LVT524392 MFP524392 MPL524392 MZH524392 NJD524392 NSZ524392 OCV524392 OMR524392 OWN524392 PGJ524392 PQF524392 QAB524392 QJX524392 QTT524392 RDP524392 RNL524392 RXH524392 SHD524392 SQZ524392 TAV524392 TKR524392 TUN524392 UEJ524392 UOF524392 UYB524392 VHX524392 VRT524392 WBP524392 WLL524392 WVH524392 S589914 IV589928 SR589928 ACN589928 AMJ589928 AWF589928 BGB589928 BPX589928 BZT589928 CJP589928 CTL589928 DDH589928 DND589928 DWZ589928 EGV589928 EQR589928 FAN589928 FKJ589928 FUF589928 GEB589928 GNX589928 GXT589928 HHP589928 HRL589928 IBH589928 ILD589928 IUZ589928 JEV589928 JOR589928 JYN589928 KIJ589928 KSF589928 LCB589928 LLX589928 LVT589928 MFP589928 MPL589928 MZH589928 NJD589928 NSZ589928 OCV589928 OMR589928 OWN589928 PGJ589928 PQF589928 QAB589928 QJX589928 QTT589928 RDP589928 RNL589928 RXH589928 SHD589928 SQZ589928 TAV589928 TKR589928 TUN589928 UEJ589928 UOF589928 UYB589928 VHX589928 VRT589928 WBP589928 WLL589928 WVH589928 S655450 IV655464 SR655464 ACN655464 AMJ655464 AWF655464 BGB655464 BPX655464 BZT655464 CJP655464 CTL655464 DDH655464 DND655464 DWZ655464 EGV655464 EQR655464 FAN655464 FKJ655464 FUF655464 GEB655464 GNX655464 GXT655464 HHP655464 HRL655464 IBH655464 ILD655464 IUZ655464 JEV655464 JOR655464 JYN655464 KIJ655464 KSF655464 LCB655464 LLX655464 LVT655464 MFP655464 MPL655464 MZH655464 NJD655464 NSZ655464 OCV655464 OMR655464 OWN655464 PGJ655464 PQF655464 QAB655464 QJX655464 QTT655464 RDP655464 RNL655464 RXH655464 SHD655464 SQZ655464 TAV655464 TKR655464 TUN655464 UEJ655464 UOF655464 UYB655464 VHX655464 VRT655464 WBP655464 WLL655464 WVH655464 S720986 IV721000 SR721000 ACN721000 AMJ721000 AWF721000 BGB721000 BPX721000 BZT721000 CJP721000 CTL721000 DDH721000 DND721000 DWZ721000 EGV721000 EQR721000 FAN721000 FKJ721000 FUF721000 GEB721000 GNX721000 GXT721000 HHP721000 HRL721000 IBH721000 ILD721000 IUZ721000 JEV721000 JOR721000 JYN721000 KIJ721000 KSF721000 LCB721000 LLX721000 LVT721000 MFP721000 MPL721000 MZH721000 NJD721000 NSZ721000 OCV721000 OMR721000 OWN721000 PGJ721000 PQF721000 QAB721000 QJX721000 QTT721000 RDP721000 RNL721000 RXH721000 SHD721000 SQZ721000 TAV721000 TKR721000 TUN721000 UEJ721000 UOF721000 UYB721000 VHX721000 VRT721000 WBP721000 WLL721000 WVH721000 S786522 IV786536 SR786536 ACN786536 AMJ786536 AWF786536 BGB786536 BPX786536 BZT786536 CJP786536 CTL786536 DDH786536 DND786536 DWZ786536 EGV786536 EQR786536 FAN786536 FKJ786536 FUF786536 GEB786536 GNX786536 GXT786536 HHP786536 HRL786536 IBH786536 ILD786536 IUZ786536 JEV786536 JOR786536 JYN786536 KIJ786536 KSF786536 LCB786536 LLX786536 LVT786536 MFP786536 MPL786536 MZH786536 NJD786536 NSZ786536 OCV786536 OMR786536 OWN786536 PGJ786536 PQF786536 QAB786536 QJX786536 QTT786536 RDP786536 RNL786536 RXH786536 SHD786536 SQZ786536 TAV786536 TKR786536 TUN786536 UEJ786536 UOF786536 UYB786536 VHX786536 VRT786536 WBP786536 WLL786536 WVH786536 S852058 IV852072 SR852072 ACN852072 AMJ852072 AWF852072 BGB852072 BPX852072 BZT852072 CJP852072 CTL852072 DDH852072 DND852072 DWZ852072 EGV852072 EQR852072 FAN852072 FKJ852072 FUF852072 GEB852072 GNX852072 GXT852072 HHP852072 HRL852072 IBH852072 ILD852072 IUZ852072 JEV852072 JOR852072 JYN852072 KIJ852072 KSF852072 LCB852072 LLX852072 LVT852072 MFP852072 MPL852072 MZH852072 NJD852072 NSZ852072 OCV852072 OMR852072 OWN852072 PGJ852072 PQF852072 QAB852072 QJX852072 QTT852072 RDP852072 RNL852072 RXH852072 SHD852072 SQZ852072 TAV852072 TKR852072 TUN852072 UEJ852072 UOF852072 UYB852072 VHX852072 VRT852072 WBP852072 WLL852072 WVH852072 S917594 IV917608 SR917608 ACN917608 AMJ917608 AWF917608 BGB917608 BPX917608 BZT917608 CJP917608 CTL917608 DDH917608 DND917608 DWZ917608 EGV917608 EQR917608 FAN917608 FKJ917608 FUF917608 GEB917608 GNX917608 GXT917608 HHP917608 HRL917608 IBH917608 ILD917608 IUZ917608 JEV917608 JOR917608 JYN917608 KIJ917608 KSF917608 LCB917608 LLX917608 LVT917608 MFP917608 MPL917608 MZH917608 NJD917608 NSZ917608 OCV917608 OMR917608 OWN917608 PGJ917608 PQF917608 QAB917608 QJX917608 QTT917608 RDP917608 RNL917608 RXH917608 SHD917608 SQZ917608 TAV917608 TKR917608 TUN917608 UEJ917608 UOF917608 UYB917608 VHX917608 VRT917608 WBP917608 WLL917608 WVH917608 S983130 IV983144 SR983144 ACN983144 AMJ983144 AWF983144 BGB983144 BPX983144 BZT983144 CJP983144 CTL983144 DDH983144 DND983144 DWZ983144 EGV983144 EQR983144 FAN983144 FKJ983144 FUF983144 GEB983144 GNX983144 GXT983144 HHP983144 HRL983144 IBH983144 ILD983144 IUZ983144 JEV983144 JOR983144 JYN983144 KIJ983144 KSF983144 LCB983144 LLX983144 LVT983144 MFP983144 MPL983144 MZH983144 NJD983144 NSZ983144 OCV983144 OMR983144 OWN983144 PGJ983144 PQF983144 QAB983144 QJX983144 QTT983144 RDP983144 RNL983144 RXH983144 SHD983144 SQZ983144 TAV983144 TKR983144 TUN983144 UEJ983144 UOF983144 UYB983144 VHX983144 VRT983144 WBP983144 WLL983144 WVH983144" xr:uid="{A21765DE-AB2E-4729-82BA-A0555858A49D}">
      <formula1>BufferType</formula1>
    </dataValidation>
    <dataValidation showErrorMessage="1" promptTitle="OPTIONS" prompt="Select From List" sqref="WUV983156:WVB983157 IJ115:IP116 SF115:SL116 ACB115:ACH116 ALX115:AMD116 AVT115:AVZ116 BFP115:BFV116 BPL115:BPR116 BZH115:BZN116 CJD115:CJJ116 CSZ115:CTF116 DCV115:DDB116 DMR115:DMX116 DWN115:DWT116 EGJ115:EGP116 EQF115:EQL116 FAB115:FAH116 FJX115:FKD116 FTT115:FTZ116 GDP115:GDV116 GNL115:GNR116 GXH115:GXN116 HHD115:HHJ116 HQZ115:HRF116 IAV115:IBB116 IKR115:IKX116 IUN115:IUT116 JEJ115:JEP116 JOF115:JOL116 JYB115:JYH116 KHX115:KID116 KRT115:KRZ116 LBP115:LBV116 LLL115:LLR116 LVH115:LVN116 MFD115:MFJ116 MOZ115:MPF116 MYV115:MZB116 NIR115:NIX116 NSN115:NST116 OCJ115:OCP116 OMF115:OML116 OWB115:OWH116 PFX115:PGD116 PPT115:PPZ116 PZP115:PZV116 QJL115:QJR116 QTH115:QTN116 RDD115:RDJ116 RMZ115:RNF116 RWV115:RXB116 SGR115:SGX116 SQN115:SQT116 TAJ115:TAP116 TKF115:TKL116 TUB115:TUH116 UDX115:UED116 UNT115:UNZ116 UXP115:UXV116 VHL115:VHR116 VRH115:VRN116 WBD115:WBJ116 WKZ115:WLF116 WUV115:WVB116 G65638:M65639 IJ65652:IP65653 SF65652:SL65653 ACB65652:ACH65653 ALX65652:AMD65653 AVT65652:AVZ65653 BFP65652:BFV65653 BPL65652:BPR65653 BZH65652:BZN65653 CJD65652:CJJ65653 CSZ65652:CTF65653 DCV65652:DDB65653 DMR65652:DMX65653 DWN65652:DWT65653 EGJ65652:EGP65653 EQF65652:EQL65653 FAB65652:FAH65653 FJX65652:FKD65653 FTT65652:FTZ65653 GDP65652:GDV65653 GNL65652:GNR65653 GXH65652:GXN65653 HHD65652:HHJ65653 HQZ65652:HRF65653 IAV65652:IBB65653 IKR65652:IKX65653 IUN65652:IUT65653 JEJ65652:JEP65653 JOF65652:JOL65653 JYB65652:JYH65653 KHX65652:KID65653 KRT65652:KRZ65653 LBP65652:LBV65653 LLL65652:LLR65653 LVH65652:LVN65653 MFD65652:MFJ65653 MOZ65652:MPF65653 MYV65652:MZB65653 NIR65652:NIX65653 NSN65652:NST65653 OCJ65652:OCP65653 OMF65652:OML65653 OWB65652:OWH65653 PFX65652:PGD65653 PPT65652:PPZ65653 PZP65652:PZV65653 QJL65652:QJR65653 QTH65652:QTN65653 RDD65652:RDJ65653 RMZ65652:RNF65653 RWV65652:RXB65653 SGR65652:SGX65653 SQN65652:SQT65653 TAJ65652:TAP65653 TKF65652:TKL65653 TUB65652:TUH65653 UDX65652:UED65653 UNT65652:UNZ65653 UXP65652:UXV65653 VHL65652:VHR65653 VRH65652:VRN65653 WBD65652:WBJ65653 WKZ65652:WLF65653 WUV65652:WVB65653 G131174:M131175 IJ131188:IP131189 SF131188:SL131189 ACB131188:ACH131189 ALX131188:AMD131189 AVT131188:AVZ131189 BFP131188:BFV131189 BPL131188:BPR131189 BZH131188:BZN131189 CJD131188:CJJ131189 CSZ131188:CTF131189 DCV131188:DDB131189 DMR131188:DMX131189 DWN131188:DWT131189 EGJ131188:EGP131189 EQF131188:EQL131189 FAB131188:FAH131189 FJX131188:FKD131189 FTT131188:FTZ131189 GDP131188:GDV131189 GNL131188:GNR131189 GXH131188:GXN131189 HHD131188:HHJ131189 HQZ131188:HRF131189 IAV131188:IBB131189 IKR131188:IKX131189 IUN131188:IUT131189 JEJ131188:JEP131189 JOF131188:JOL131189 JYB131188:JYH131189 KHX131188:KID131189 KRT131188:KRZ131189 LBP131188:LBV131189 LLL131188:LLR131189 LVH131188:LVN131189 MFD131188:MFJ131189 MOZ131188:MPF131189 MYV131188:MZB131189 NIR131188:NIX131189 NSN131188:NST131189 OCJ131188:OCP131189 OMF131188:OML131189 OWB131188:OWH131189 PFX131188:PGD131189 PPT131188:PPZ131189 PZP131188:PZV131189 QJL131188:QJR131189 QTH131188:QTN131189 RDD131188:RDJ131189 RMZ131188:RNF131189 RWV131188:RXB131189 SGR131188:SGX131189 SQN131188:SQT131189 TAJ131188:TAP131189 TKF131188:TKL131189 TUB131188:TUH131189 UDX131188:UED131189 UNT131188:UNZ131189 UXP131188:UXV131189 VHL131188:VHR131189 VRH131188:VRN131189 WBD131188:WBJ131189 WKZ131188:WLF131189 WUV131188:WVB131189 G196710:M196711 IJ196724:IP196725 SF196724:SL196725 ACB196724:ACH196725 ALX196724:AMD196725 AVT196724:AVZ196725 BFP196724:BFV196725 BPL196724:BPR196725 BZH196724:BZN196725 CJD196724:CJJ196725 CSZ196724:CTF196725 DCV196724:DDB196725 DMR196724:DMX196725 DWN196724:DWT196725 EGJ196724:EGP196725 EQF196724:EQL196725 FAB196724:FAH196725 FJX196724:FKD196725 FTT196724:FTZ196725 GDP196724:GDV196725 GNL196724:GNR196725 GXH196724:GXN196725 HHD196724:HHJ196725 HQZ196724:HRF196725 IAV196724:IBB196725 IKR196724:IKX196725 IUN196724:IUT196725 JEJ196724:JEP196725 JOF196724:JOL196725 JYB196724:JYH196725 KHX196724:KID196725 KRT196724:KRZ196725 LBP196724:LBV196725 LLL196724:LLR196725 LVH196724:LVN196725 MFD196724:MFJ196725 MOZ196724:MPF196725 MYV196724:MZB196725 NIR196724:NIX196725 NSN196724:NST196725 OCJ196724:OCP196725 OMF196724:OML196725 OWB196724:OWH196725 PFX196724:PGD196725 PPT196724:PPZ196725 PZP196724:PZV196725 QJL196724:QJR196725 QTH196724:QTN196725 RDD196724:RDJ196725 RMZ196724:RNF196725 RWV196724:RXB196725 SGR196724:SGX196725 SQN196724:SQT196725 TAJ196724:TAP196725 TKF196724:TKL196725 TUB196724:TUH196725 UDX196724:UED196725 UNT196724:UNZ196725 UXP196724:UXV196725 VHL196724:VHR196725 VRH196724:VRN196725 WBD196724:WBJ196725 WKZ196724:WLF196725 WUV196724:WVB196725 G262246:M262247 IJ262260:IP262261 SF262260:SL262261 ACB262260:ACH262261 ALX262260:AMD262261 AVT262260:AVZ262261 BFP262260:BFV262261 BPL262260:BPR262261 BZH262260:BZN262261 CJD262260:CJJ262261 CSZ262260:CTF262261 DCV262260:DDB262261 DMR262260:DMX262261 DWN262260:DWT262261 EGJ262260:EGP262261 EQF262260:EQL262261 FAB262260:FAH262261 FJX262260:FKD262261 FTT262260:FTZ262261 GDP262260:GDV262261 GNL262260:GNR262261 GXH262260:GXN262261 HHD262260:HHJ262261 HQZ262260:HRF262261 IAV262260:IBB262261 IKR262260:IKX262261 IUN262260:IUT262261 JEJ262260:JEP262261 JOF262260:JOL262261 JYB262260:JYH262261 KHX262260:KID262261 KRT262260:KRZ262261 LBP262260:LBV262261 LLL262260:LLR262261 LVH262260:LVN262261 MFD262260:MFJ262261 MOZ262260:MPF262261 MYV262260:MZB262261 NIR262260:NIX262261 NSN262260:NST262261 OCJ262260:OCP262261 OMF262260:OML262261 OWB262260:OWH262261 PFX262260:PGD262261 PPT262260:PPZ262261 PZP262260:PZV262261 QJL262260:QJR262261 QTH262260:QTN262261 RDD262260:RDJ262261 RMZ262260:RNF262261 RWV262260:RXB262261 SGR262260:SGX262261 SQN262260:SQT262261 TAJ262260:TAP262261 TKF262260:TKL262261 TUB262260:TUH262261 UDX262260:UED262261 UNT262260:UNZ262261 UXP262260:UXV262261 VHL262260:VHR262261 VRH262260:VRN262261 WBD262260:WBJ262261 WKZ262260:WLF262261 WUV262260:WVB262261 G327782:M327783 IJ327796:IP327797 SF327796:SL327797 ACB327796:ACH327797 ALX327796:AMD327797 AVT327796:AVZ327797 BFP327796:BFV327797 BPL327796:BPR327797 BZH327796:BZN327797 CJD327796:CJJ327797 CSZ327796:CTF327797 DCV327796:DDB327797 DMR327796:DMX327797 DWN327796:DWT327797 EGJ327796:EGP327797 EQF327796:EQL327797 FAB327796:FAH327797 FJX327796:FKD327797 FTT327796:FTZ327797 GDP327796:GDV327797 GNL327796:GNR327797 GXH327796:GXN327797 HHD327796:HHJ327797 HQZ327796:HRF327797 IAV327796:IBB327797 IKR327796:IKX327797 IUN327796:IUT327797 JEJ327796:JEP327797 JOF327796:JOL327797 JYB327796:JYH327797 KHX327796:KID327797 KRT327796:KRZ327797 LBP327796:LBV327797 LLL327796:LLR327797 LVH327796:LVN327797 MFD327796:MFJ327797 MOZ327796:MPF327797 MYV327796:MZB327797 NIR327796:NIX327797 NSN327796:NST327797 OCJ327796:OCP327797 OMF327796:OML327797 OWB327796:OWH327797 PFX327796:PGD327797 PPT327796:PPZ327797 PZP327796:PZV327797 QJL327796:QJR327797 QTH327796:QTN327797 RDD327796:RDJ327797 RMZ327796:RNF327797 RWV327796:RXB327797 SGR327796:SGX327797 SQN327796:SQT327797 TAJ327796:TAP327797 TKF327796:TKL327797 TUB327796:TUH327797 UDX327796:UED327797 UNT327796:UNZ327797 UXP327796:UXV327797 VHL327796:VHR327797 VRH327796:VRN327797 WBD327796:WBJ327797 WKZ327796:WLF327797 WUV327796:WVB327797 G393318:M393319 IJ393332:IP393333 SF393332:SL393333 ACB393332:ACH393333 ALX393332:AMD393333 AVT393332:AVZ393333 BFP393332:BFV393333 BPL393332:BPR393333 BZH393332:BZN393333 CJD393332:CJJ393333 CSZ393332:CTF393333 DCV393332:DDB393333 DMR393332:DMX393333 DWN393332:DWT393333 EGJ393332:EGP393333 EQF393332:EQL393333 FAB393332:FAH393333 FJX393332:FKD393333 FTT393332:FTZ393333 GDP393332:GDV393333 GNL393332:GNR393333 GXH393332:GXN393333 HHD393332:HHJ393333 HQZ393332:HRF393333 IAV393332:IBB393333 IKR393332:IKX393333 IUN393332:IUT393333 JEJ393332:JEP393333 JOF393332:JOL393333 JYB393332:JYH393333 KHX393332:KID393333 KRT393332:KRZ393333 LBP393332:LBV393333 LLL393332:LLR393333 LVH393332:LVN393333 MFD393332:MFJ393333 MOZ393332:MPF393333 MYV393332:MZB393333 NIR393332:NIX393333 NSN393332:NST393333 OCJ393332:OCP393333 OMF393332:OML393333 OWB393332:OWH393333 PFX393332:PGD393333 PPT393332:PPZ393333 PZP393332:PZV393333 QJL393332:QJR393333 QTH393332:QTN393333 RDD393332:RDJ393333 RMZ393332:RNF393333 RWV393332:RXB393333 SGR393332:SGX393333 SQN393332:SQT393333 TAJ393332:TAP393333 TKF393332:TKL393333 TUB393332:TUH393333 UDX393332:UED393333 UNT393332:UNZ393333 UXP393332:UXV393333 VHL393332:VHR393333 VRH393332:VRN393333 WBD393332:WBJ393333 WKZ393332:WLF393333 WUV393332:WVB393333 G458854:M458855 IJ458868:IP458869 SF458868:SL458869 ACB458868:ACH458869 ALX458868:AMD458869 AVT458868:AVZ458869 BFP458868:BFV458869 BPL458868:BPR458869 BZH458868:BZN458869 CJD458868:CJJ458869 CSZ458868:CTF458869 DCV458868:DDB458869 DMR458868:DMX458869 DWN458868:DWT458869 EGJ458868:EGP458869 EQF458868:EQL458869 FAB458868:FAH458869 FJX458868:FKD458869 FTT458868:FTZ458869 GDP458868:GDV458869 GNL458868:GNR458869 GXH458868:GXN458869 HHD458868:HHJ458869 HQZ458868:HRF458869 IAV458868:IBB458869 IKR458868:IKX458869 IUN458868:IUT458869 JEJ458868:JEP458869 JOF458868:JOL458869 JYB458868:JYH458869 KHX458868:KID458869 KRT458868:KRZ458869 LBP458868:LBV458869 LLL458868:LLR458869 LVH458868:LVN458869 MFD458868:MFJ458869 MOZ458868:MPF458869 MYV458868:MZB458869 NIR458868:NIX458869 NSN458868:NST458869 OCJ458868:OCP458869 OMF458868:OML458869 OWB458868:OWH458869 PFX458868:PGD458869 PPT458868:PPZ458869 PZP458868:PZV458869 QJL458868:QJR458869 QTH458868:QTN458869 RDD458868:RDJ458869 RMZ458868:RNF458869 RWV458868:RXB458869 SGR458868:SGX458869 SQN458868:SQT458869 TAJ458868:TAP458869 TKF458868:TKL458869 TUB458868:TUH458869 UDX458868:UED458869 UNT458868:UNZ458869 UXP458868:UXV458869 VHL458868:VHR458869 VRH458868:VRN458869 WBD458868:WBJ458869 WKZ458868:WLF458869 WUV458868:WVB458869 G524390:M524391 IJ524404:IP524405 SF524404:SL524405 ACB524404:ACH524405 ALX524404:AMD524405 AVT524404:AVZ524405 BFP524404:BFV524405 BPL524404:BPR524405 BZH524404:BZN524405 CJD524404:CJJ524405 CSZ524404:CTF524405 DCV524404:DDB524405 DMR524404:DMX524405 DWN524404:DWT524405 EGJ524404:EGP524405 EQF524404:EQL524405 FAB524404:FAH524405 FJX524404:FKD524405 FTT524404:FTZ524405 GDP524404:GDV524405 GNL524404:GNR524405 GXH524404:GXN524405 HHD524404:HHJ524405 HQZ524404:HRF524405 IAV524404:IBB524405 IKR524404:IKX524405 IUN524404:IUT524405 JEJ524404:JEP524405 JOF524404:JOL524405 JYB524404:JYH524405 KHX524404:KID524405 KRT524404:KRZ524405 LBP524404:LBV524405 LLL524404:LLR524405 LVH524404:LVN524405 MFD524404:MFJ524405 MOZ524404:MPF524405 MYV524404:MZB524405 NIR524404:NIX524405 NSN524404:NST524405 OCJ524404:OCP524405 OMF524404:OML524405 OWB524404:OWH524405 PFX524404:PGD524405 PPT524404:PPZ524405 PZP524404:PZV524405 QJL524404:QJR524405 QTH524404:QTN524405 RDD524404:RDJ524405 RMZ524404:RNF524405 RWV524404:RXB524405 SGR524404:SGX524405 SQN524404:SQT524405 TAJ524404:TAP524405 TKF524404:TKL524405 TUB524404:TUH524405 UDX524404:UED524405 UNT524404:UNZ524405 UXP524404:UXV524405 VHL524404:VHR524405 VRH524404:VRN524405 WBD524404:WBJ524405 WKZ524404:WLF524405 WUV524404:WVB524405 G589926:M589927 IJ589940:IP589941 SF589940:SL589941 ACB589940:ACH589941 ALX589940:AMD589941 AVT589940:AVZ589941 BFP589940:BFV589941 BPL589940:BPR589941 BZH589940:BZN589941 CJD589940:CJJ589941 CSZ589940:CTF589941 DCV589940:DDB589941 DMR589940:DMX589941 DWN589940:DWT589941 EGJ589940:EGP589941 EQF589940:EQL589941 FAB589940:FAH589941 FJX589940:FKD589941 FTT589940:FTZ589941 GDP589940:GDV589941 GNL589940:GNR589941 GXH589940:GXN589941 HHD589940:HHJ589941 HQZ589940:HRF589941 IAV589940:IBB589941 IKR589940:IKX589941 IUN589940:IUT589941 JEJ589940:JEP589941 JOF589940:JOL589941 JYB589940:JYH589941 KHX589940:KID589941 KRT589940:KRZ589941 LBP589940:LBV589941 LLL589940:LLR589941 LVH589940:LVN589941 MFD589940:MFJ589941 MOZ589940:MPF589941 MYV589940:MZB589941 NIR589940:NIX589941 NSN589940:NST589941 OCJ589940:OCP589941 OMF589940:OML589941 OWB589940:OWH589941 PFX589940:PGD589941 PPT589940:PPZ589941 PZP589940:PZV589941 QJL589940:QJR589941 QTH589940:QTN589941 RDD589940:RDJ589941 RMZ589940:RNF589941 RWV589940:RXB589941 SGR589940:SGX589941 SQN589940:SQT589941 TAJ589940:TAP589941 TKF589940:TKL589941 TUB589940:TUH589941 UDX589940:UED589941 UNT589940:UNZ589941 UXP589940:UXV589941 VHL589940:VHR589941 VRH589940:VRN589941 WBD589940:WBJ589941 WKZ589940:WLF589941 WUV589940:WVB589941 G655462:M655463 IJ655476:IP655477 SF655476:SL655477 ACB655476:ACH655477 ALX655476:AMD655477 AVT655476:AVZ655477 BFP655476:BFV655477 BPL655476:BPR655477 BZH655476:BZN655477 CJD655476:CJJ655477 CSZ655476:CTF655477 DCV655476:DDB655477 DMR655476:DMX655477 DWN655476:DWT655477 EGJ655476:EGP655477 EQF655476:EQL655477 FAB655476:FAH655477 FJX655476:FKD655477 FTT655476:FTZ655477 GDP655476:GDV655477 GNL655476:GNR655477 GXH655476:GXN655477 HHD655476:HHJ655477 HQZ655476:HRF655477 IAV655476:IBB655477 IKR655476:IKX655477 IUN655476:IUT655477 JEJ655476:JEP655477 JOF655476:JOL655477 JYB655476:JYH655477 KHX655476:KID655477 KRT655476:KRZ655477 LBP655476:LBV655477 LLL655476:LLR655477 LVH655476:LVN655477 MFD655476:MFJ655477 MOZ655476:MPF655477 MYV655476:MZB655477 NIR655476:NIX655477 NSN655476:NST655477 OCJ655476:OCP655477 OMF655476:OML655477 OWB655476:OWH655477 PFX655476:PGD655477 PPT655476:PPZ655477 PZP655476:PZV655477 QJL655476:QJR655477 QTH655476:QTN655477 RDD655476:RDJ655477 RMZ655476:RNF655477 RWV655476:RXB655477 SGR655476:SGX655477 SQN655476:SQT655477 TAJ655476:TAP655477 TKF655476:TKL655477 TUB655476:TUH655477 UDX655476:UED655477 UNT655476:UNZ655477 UXP655476:UXV655477 VHL655476:VHR655477 VRH655476:VRN655477 WBD655476:WBJ655477 WKZ655476:WLF655477 WUV655476:WVB655477 G720998:M720999 IJ721012:IP721013 SF721012:SL721013 ACB721012:ACH721013 ALX721012:AMD721013 AVT721012:AVZ721013 BFP721012:BFV721013 BPL721012:BPR721013 BZH721012:BZN721013 CJD721012:CJJ721013 CSZ721012:CTF721013 DCV721012:DDB721013 DMR721012:DMX721013 DWN721012:DWT721013 EGJ721012:EGP721013 EQF721012:EQL721013 FAB721012:FAH721013 FJX721012:FKD721013 FTT721012:FTZ721013 GDP721012:GDV721013 GNL721012:GNR721013 GXH721012:GXN721013 HHD721012:HHJ721013 HQZ721012:HRF721013 IAV721012:IBB721013 IKR721012:IKX721013 IUN721012:IUT721013 JEJ721012:JEP721013 JOF721012:JOL721013 JYB721012:JYH721013 KHX721012:KID721013 KRT721012:KRZ721013 LBP721012:LBV721013 LLL721012:LLR721013 LVH721012:LVN721013 MFD721012:MFJ721013 MOZ721012:MPF721013 MYV721012:MZB721013 NIR721012:NIX721013 NSN721012:NST721013 OCJ721012:OCP721013 OMF721012:OML721013 OWB721012:OWH721013 PFX721012:PGD721013 PPT721012:PPZ721013 PZP721012:PZV721013 QJL721012:QJR721013 QTH721012:QTN721013 RDD721012:RDJ721013 RMZ721012:RNF721013 RWV721012:RXB721013 SGR721012:SGX721013 SQN721012:SQT721013 TAJ721012:TAP721013 TKF721012:TKL721013 TUB721012:TUH721013 UDX721012:UED721013 UNT721012:UNZ721013 UXP721012:UXV721013 VHL721012:VHR721013 VRH721012:VRN721013 WBD721012:WBJ721013 WKZ721012:WLF721013 WUV721012:WVB721013 G786534:M786535 IJ786548:IP786549 SF786548:SL786549 ACB786548:ACH786549 ALX786548:AMD786549 AVT786548:AVZ786549 BFP786548:BFV786549 BPL786548:BPR786549 BZH786548:BZN786549 CJD786548:CJJ786549 CSZ786548:CTF786549 DCV786548:DDB786549 DMR786548:DMX786549 DWN786548:DWT786549 EGJ786548:EGP786549 EQF786548:EQL786549 FAB786548:FAH786549 FJX786548:FKD786549 FTT786548:FTZ786549 GDP786548:GDV786549 GNL786548:GNR786549 GXH786548:GXN786549 HHD786548:HHJ786549 HQZ786548:HRF786549 IAV786548:IBB786549 IKR786548:IKX786549 IUN786548:IUT786549 JEJ786548:JEP786549 JOF786548:JOL786549 JYB786548:JYH786549 KHX786548:KID786549 KRT786548:KRZ786549 LBP786548:LBV786549 LLL786548:LLR786549 LVH786548:LVN786549 MFD786548:MFJ786549 MOZ786548:MPF786549 MYV786548:MZB786549 NIR786548:NIX786549 NSN786548:NST786549 OCJ786548:OCP786549 OMF786548:OML786549 OWB786548:OWH786549 PFX786548:PGD786549 PPT786548:PPZ786549 PZP786548:PZV786549 QJL786548:QJR786549 QTH786548:QTN786549 RDD786548:RDJ786549 RMZ786548:RNF786549 RWV786548:RXB786549 SGR786548:SGX786549 SQN786548:SQT786549 TAJ786548:TAP786549 TKF786548:TKL786549 TUB786548:TUH786549 UDX786548:UED786549 UNT786548:UNZ786549 UXP786548:UXV786549 VHL786548:VHR786549 VRH786548:VRN786549 WBD786548:WBJ786549 WKZ786548:WLF786549 WUV786548:WVB786549 G852070:M852071 IJ852084:IP852085 SF852084:SL852085 ACB852084:ACH852085 ALX852084:AMD852085 AVT852084:AVZ852085 BFP852084:BFV852085 BPL852084:BPR852085 BZH852084:BZN852085 CJD852084:CJJ852085 CSZ852084:CTF852085 DCV852084:DDB852085 DMR852084:DMX852085 DWN852084:DWT852085 EGJ852084:EGP852085 EQF852084:EQL852085 FAB852084:FAH852085 FJX852084:FKD852085 FTT852084:FTZ852085 GDP852084:GDV852085 GNL852084:GNR852085 GXH852084:GXN852085 HHD852084:HHJ852085 HQZ852084:HRF852085 IAV852084:IBB852085 IKR852084:IKX852085 IUN852084:IUT852085 JEJ852084:JEP852085 JOF852084:JOL852085 JYB852084:JYH852085 KHX852084:KID852085 KRT852084:KRZ852085 LBP852084:LBV852085 LLL852084:LLR852085 LVH852084:LVN852085 MFD852084:MFJ852085 MOZ852084:MPF852085 MYV852084:MZB852085 NIR852084:NIX852085 NSN852084:NST852085 OCJ852084:OCP852085 OMF852084:OML852085 OWB852084:OWH852085 PFX852084:PGD852085 PPT852084:PPZ852085 PZP852084:PZV852085 QJL852084:QJR852085 QTH852084:QTN852085 RDD852084:RDJ852085 RMZ852084:RNF852085 RWV852084:RXB852085 SGR852084:SGX852085 SQN852084:SQT852085 TAJ852084:TAP852085 TKF852084:TKL852085 TUB852084:TUH852085 UDX852084:UED852085 UNT852084:UNZ852085 UXP852084:UXV852085 VHL852084:VHR852085 VRH852084:VRN852085 WBD852084:WBJ852085 WKZ852084:WLF852085 WUV852084:WVB852085 G917606:M917607 IJ917620:IP917621 SF917620:SL917621 ACB917620:ACH917621 ALX917620:AMD917621 AVT917620:AVZ917621 BFP917620:BFV917621 BPL917620:BPR917621 BZH917620:BZN917621 CJD917620:CJJ917621 CSZ917620:CTF917621 DCV917620:DDB917621 DMR917620:DMX917621 DWN917620:DWT917621 EGJ917620:EGP917621 EQF917620:EQL917621 FAB917620:FAH917621 FJX917620:FKD917621 FTT917620:FTZ917621 GDP917620:GDV917621 GNL917620:GNR917621 GXH917620:GXN917621 HHD917620:HHJ917621 HQZ917620:HRF917621 IAV917620:IBB917621 IKR917620:IKX917621 IUN917620:IUT917621 JEJ917620:JEP917621 JOF917620:JOL917621 JYB917620:JYH917621 KHX917620:KID917621 KRT917620:KRZ917621 LBP917620:LBV917621 LLL917620:LLR917621 LVH917620:LVN917621 MFD917620:MFJ917621 MOZ917620:MPF917621 MYV917620:MZB917621 NIR917620:NIX917621 NSN917620:NST917621 OCJ917620:OCP917621 OMF917620:OML917621 OWB917620:OWH917621 PFX917620:PGD917621 PPT917620:PPZ917621 PZP917620:PZV917621 QJL917620:QJR917621 QTH917620:QTN917621 RDD917620:RDJ917621 RMZ917620:RNF917621 RWV917620:RXB917621 SGR917620:SGX917621 SQN917620:SQT917621 TAJ917620:TAP917621 TKF917620:TKL917621 TUB917620:TUH917621 UDX917620:UED917621 UNT917620:UNZ917621 UXP917620:UXV917621 VHL917620:VHR917621 VRH917620:VRN917621 WBD917620:WBJ917621 WKZ917620:WLF917621 WUV917620:WVB917621 G983142:M983143 IJ983156:IP983157 SF983156:SL983157 ACB983156:ACH983157 ALX983156:AMD983157 AVT983156:AVZ983157 BFP983156:BFV983157 BPL983156:BPR983157 BZH983156:BZN983157 CJD983156:CJJ983157 CSZ983156:CTF983157 DCV983156:DDB983157 DMR983156:DMX983157 DWN983156:DWT983157 EGJ983156:EGP983157 EQF983156:EQL983157 FAB983156:FAH983157 FJX983156:FKD983157 FTT983156:FTZ983157 GDP983156:GDV983157 GNL983156:GNR983157 GXH983156:GXN983157 HHD983156:HHJ983157 HQZ983156:HRF983157 IAV983156:IBB983157 IKR983156:IKX983157 IUN983156:IUT983157 JEJ983156:JEP983157 JOF983156:JOL983157 JYB983156:JYH983157 KHX983156:KID983157 KRT983156:KRZ983157 LBP983156:LBV983157 LLL983156:LLR983157 LVH983156:LVN983157 MFD983156:MFJ983157 MOZ983156:MPF983157 MYV983156:MZB983157 NIR983156:NIX983157 NSN983156:NST983157 OCJ983156:OCP983157 OMF983156:OML983157 OWB983156:OWH983157 PFX983156:PGD983157 PPT983156:PPZ983157 PZP983156:PZV983157 QJL983156:QJR983157 QTH983156:QTN983157 RDD983156:RDJ983157 RMZ983156:RNF983157 RWV983156:RXB983157 SGR983156:SGX983157 SQN983156:SQT983157 TAJ983156:TAP983157 TKF983156:TKL983157 TUB983156:TUH983157 UDX983156:UED983157 UNT983156:UNZ983157 UXP983156:UXV983157 VHL983156:VHR983157 VRH983156:VRN983157 WBD983156:WBJ983157 WKZ983156:WLF983157" xr:uid="{16583177-6E1C-45F1-A6AA-12B6BC8FDA87}"/>
    <dataValidation type="list" allowBlank="1" showInputMessage="1" showErrorMessage="1" promptTitle="OPTIONS:" prompt="Select from list" sqref="G41 IJ52 SF52 ACB52 ALX52 AVT52 BFP52 BPL52 BZH52 CJD52 CSZ52 DCV52 DMR52 DWN52 EGJ52 EQF52 FAB52 FJX52 FTT52 GDP52 GNL52 GXH52 HHD52 HQZ52 IAV52 IKR52 IUN52 JEJ52 JOF52 JYB52 KHX52 KRT52 LBP52 LLL52 LVH52 MFD52 MOZ52 MYV52 NIR52 NSN52 OCJ52 OMF52 OWB52 PFX52 PPT52 PZP52 QJL52 QTH52 RDD52 RMZ52 RWV52 SGR52 SQN52 TAJ52 TKF52 TUB52 UDX52 UNT52 UXP52 VHL52 VRH52 WBD52 WKZ52 WUV52 G65582 IJ65596 SF65596 ACB65596 ALX65596 AVT65596 BFP65596 BPL65596 BZH65596 CJD65596 CSZ65596 DCV65596 DMR65596 DWN65596 EGJ65596 EQF65596 FAB65596 FJX65596 FTT65596 GDP65596 GNL65596 GXH65596 HHD65596 HQZ65596 IAV65596 IKR65596 IUN65596 JEJ65596 JOF65596 JYB65596 KHX65596 KRT65596 LBP65596 LLL65596 LVH65596 MFD65596 MOZ65596 MYV65596 NIR65596 NSN65596 OCJ65596 OMF65596 OWB65596 PFX65596 PPT65596 PZP65596 QJL65596 QTH65596 RDD65596 RMZ65596 RWV65596 SGR65596 SQN65596 TAJ65596 TKF65596 TUB65596 UDX65596 UNT65596 UXP65596 VHL65596 VRH65596 WBD65596 WKZ65596 WUV65596 G131118 IJ131132 SF131132 ACB131132 ALX131132 AVT131132 BFP131132 BPL131132 BZH131132 CJD131132 CSZ131132 DCV131132 DMR131132 DWN131132 EGJ131132 EQF131132 FAB131132 FJX131132 FTT131132 GDP131132 GNL131132 GXH131132 HHD131132 HQZ131132 IAV131132 IKR131132 IUN131132 JEJ131132 JOF131132 JYB131132 KHX131132 KRT131132 LBP131132 LLL131132 LVH131132 MFD131132 MOZ131132 MYV131132 NIR131132 NSN131132 OCJ131132 OMF131132 OWB131132 PFX131132 PPT131132 PZP131132 QJL131132 QTH131132 RDD131132 RMZ131132 RWV131132 SGR131132 SQN131132 TAJ131132 TKF131132 TUB131132 UDX131132 UNT131132 UXP131132 VHL131132 VRH131132 WBD131132 WKZ131132 WUV131132 G196654 IJ196668 SF196668 ACB196668 ALX196668 AVT196668 BFP196668 BPL196668 BZH196668 CJD196668 CSZ196668 DCV196668 DMR196668 DWN196668 EGJ196668 EQF196668 FAB196668 FJX196668 FTT196668 GDP196668 GNL196668 GXH196668 HHD196668 HQZ196668 IAV196668 IKR196668 IUN196668 JEJ196668 JOF196668 JYB196668 KHX196668 KRT196668 LBP196668 LLL196668 LVH196668 MFD196668 MOZ196668 MYV196668 NIR196668 NSN196668 OCJ196668 OMF196668 OWB196668 PFX196668 PPT196668 PZP196668 QJL196668 QTH196668 RDD196668 RMZ196668 RWV196668 SGR196668 SQN196668 TAJ196668 TKF196668 TUB196668 UDX196668 UNT196668 UXP196668 VHL196668 VRH196668 WBD196668 WKZ196668 WUV196668 G262190 IJ262204 SF262204 ACB262204 ALX262204 AVT262204 BFP262204 BPL262204 BZH262204 CJD262204 CSZ262204 DCV262204 DMR262204 DWN262204 EGJ262204 EQF262204 FAB262204 FJX262204 FTT262204 GDP262204 GNL262204 GXH262204 HHD262204 HQZ262204 IAV262204 IKR262204 IUN262204 JEJ262204 JOF262204 JYB262204 KHX262204 KRT262204 LBP262204 LLL262204 LVH262204 MFD262204 MOZ262204 MYV262204 NIR262204 NSN262204 OCJ262204 OMF262204 OWB262204 PFX262204 PPT262204 PZP262204 QJL262204 QTH262204 RDD262204 RMZ262204 RWV262204 SGR262204 SQN262204 TAJ262204 TKF262204 TUB262204 UDX262204 UNT262204 UXP262204 VHL262204 VRH262204 WBD262204 WKZ262204 WUV262204 G327726 IJ327740 SF327740 ACB327740 ALX327740 AVT327740 BFP327740 BPL327740 BZH327740 CJD327740 CSZ327740 DCV327740 DMR327740 DWN327740 EGJ327740 EQF327740 FAB327740 FJX327740 FTT327740 GDP327740 GNL327740 GXH327740 HHD327740 HQZ327740 IAV327740 IKR327740 IUN327740 JEJ327740 JOF327740 JYB327740 KHX327740 KRT327740 LBP327740 LLL327740 LVH327740 MFD327740 MOZ327740 MYV327740 NIR327740 NSN327740 OCJ327740 OMF327740 OWB327740 PFX327740 PPT327740 PZP327740 QJL327740 QTH327740 RDD327740 RMZ327740 RWV327740 SGR327740 SQN327740 TAJ327740 TKF327740 TUB327740 UDX327740 UNT327740 UXP327740 VHL327740 VRH327740 WBD327740 WKZ327740 WUV327740 G393262 IJ393276 SF393276 ACB393276 ALX393276 AVT393276 BFP393276 BPL393276 BZH393276 CJD393276 CSZ393276 DCV393276 DMR393276 DWN393276 EGJ393276 EQF393276 FAB393276 FJX393276 FTT393276 GDP393276 GNL393276 GXH393276 HHD393276 HQZ393276 IAV393276 IKR393276 IUN393276 JEJ393276 JOF393276 JYB393276 KHX393276 KRT393276 LBP393276 LLL393276 LVH393276 MFD393276 MOZ393276 MYV393276 NIR393276 NSN393276 OCJ393276 OMF393276 OWB393276 PFX393276 PPT393276 PZP393276 QJL393276 QTH393276 RDD393276 RMZ393276 RWV393276 SGR393276 SQN393276 TAJ393276 TKF393276 TUB393276 UDX393276 UNT393276 UXP393276 VHL393276 VRH393276 WBD393276 WKZ393276 WUV393276 G458798 IJ458812 SF458812 ACB458812 ALX458812 AVT458812 BFP458812 BPL458812 BZH458812 CJD458812 CSZ458812 DCV458812 DMR458812 DWN458812 EGJ458812 EQF458812 FAB458812 FJX458812 FTT458812 GDP458812 GNL458812 GXH458812 HHD458812 HQZ458812 IAV458812 IKR458812 IUN458812 JEJ458812 JOF458812 JYB458812 KHX458812 KRT458812 LBP458812 LLL458812 LVH458812 MFD458812 MOZ458812 MYV458812 NIR458812 NSN458812 OCJ458812 OMF458812 OWB458812 PFX458812 PPT458812 PZP458812 QJL458812 QTH458812 RDD458812 RMZ458812 RWV458812 SGR458812 SQN458812 TAJ458812 TKF458812 TUB458812 UDX458812 UNT458812 UXP458812 VHL458812 VRH458812 WBD458812 WKZ458812 WUV458812 G524334 IJ524348 SF524348 ACB524348 ALX524348 AVT524348 BFP524348 BPL524348 BZH524348 CJD524348 CSZ524348 DCV524348 DMR524348 DWN524348 EGJ524348 EQF524348 FAB524348 FJX524348 FTT524348 GDP524348 GNL524348 GXH524348 HHD524348 HQZ524348 IAV524348 IKR524348 IUN524348 JEJ524348 JOF524348 JYB524348 KHX524348 KRT524348 LBP524348 LLL524348 LVH524348 MFD524348 MOZ524348 MYV524348 NIR524348 NSN524348 OCJ524348 OMF524348 OWB524348 PFX524348 PPT524348 PZP524348 QJL524348 QTH524348 RDD524348 RMZ524348 RWV524348 SGR524348 SQN524348 TAJ524348 TKF524348 TUB524348 UDX524348 UNT524348 UXP524348 VHL524348 VRH524348 WBD524348 WKZ524348 WUV524348 G589870 IJ589884 SF589884 ACB589884 ALX589884 AVT589884 BFP589884 BPL589884 BZH589884 CJD589884 CSZ589884 DCV589884 DMR589884 DWN589884 EGJ589884 EQF589884 FAB589884 FJX589884 FTT589884 GDP589884 GNL589884 GXH589884 HHD589884 HQZ589884 IAV589884 IKR589884 IUN589884 JEJ589884 JOF589884 JYB589884 KHX589884 KRT589884 LBP589884 LLL589884 LVH589884 MFD589884 MOZ589884 MYV589884 NIR589884 NSN589884 OCJ589884 OMF589884 OWB589884 PFX589884 PPT589884 PZP589884 QJL589884 QTH589884 RDD589884 RMZ589884 RWV589884 SGR589884 SQN589884 TAJ589884 TKF589884 TUB589884 UDX589884 UNT589884 UXP589884 VHL589884 VRH589884 WBD589884 WKZ589884 WUV589884 G655406 IJ655420 SF655420 ACB655420 ALX655420 AVT655420 BFP655420 BPL655420 BZH655420 CJD655420 CSZ655420 DCV655420 DMR655420 DWN655420 EGJ655420 EQF655420 FAB655420 FJX655420 FTT655420 GDP655420 GNL655420 GXH655420 HHD655420 HQZ655420 IAV655420 IKR655420 IUN655420 JEJ655420 JOF655420 JYB655420 KHX655420 KRT655420 LBP655420 LLL655420 LVH655420 MFD655420 MOZ655420 MYV655420 NIR655420 NSN655420 OCJ655420 OMF655420 OWB655420 PFX655420 PPT655420 PZP655420 QJL655420 QTH655420 RDD655420 RMZ655420 RWV655420 SGR655420 SQN655420 TAJ655420 TKF655420 TUB655420 UDX655420 UNT655420 UXP655420 VHL655420 VRH655420 WBD655420 WKZ655420 WUV655420 G720942 IJ720956 SF720956 ACB720956 ALX720956 AVT720956 BFP720956 BPL720956 BZH720956 CJD720956 CSZ720956 DCV720956 DMR720956 DWN720956 EGJ720956 EQF720956 FAB720956 FJX720956 FTT720956 GDP720956 GNL720956 GXH720956 HHD720956 HQZ720956 IAV720956 IKR720956 IUN720956 JEJ720956 JOF720956 JYB720956 KHX720956 KRT720956 LBP720956 LLL720956 LVH720956 MFD720956 MOZ720956 MYV720956 NIR720956 NSN720956 OCJ720956 OMF720956 OWB720956 PFX720956 PPT720956 PZP720956 QJL720956 QTH720956 RDD720956 RMZ720956 RWV720956 SGR720956 SQN720956 TAJ720956 TKF720956 TUB720956 UDX720956 UNT720956 UXP720956 VHL720956 VRH720956 WBD720956 WKZ720956 WUV720956 G786478 IJ786492 SF786492 ACB786492 ALX786492 AVT786492 BFP786492 BPL786492 BZH786492 CJD786492 CSZ786492 DCV786492 DMR786492 DWN786492 EGJ786492 EQF786492 FAB786492 FJX786492 FTT786492 GDP786492 GNL786492 GXH786492 HHD786492 HQZ786492 IAV786492 IKR786492 IUN786492 JEJ786492 JOF786492 JYB786492 KHX786492 KRT786492 LBP786492 LLL786492 LVH786492 MFD786492 MOZ786492 MYV786492 NIR786492 NSN786492 OCJ786492 OMF786492 OWB786492 PFX786492 PPT786492 PZP786492 QJL786492 QTH786492 RDD786492 RMZ786492 RWV786492 SGR786492 SQN786492 TAJ786492 TKF786492 TUB786492 UDX786492 UNT786492 UXP786492 VHL786492 VRH786492 WBD786492 WKZ786492 WUV786492 G852014 IJ852028 SF852028 ACB852028 ALX852028 AVT852028 BFP852028 BPL852028 BZH852028 CJD852028 CSZ852028 DCV852028 DMR852028 DWN852028 EGJ852028 EQF852028 FAB852028 FJX852028 FTT852028 GDP852028 GNL852028 GXH852028 HHD852028 HQZ852028 IAV852028 IKR852028 IUN852028 JEJ852028 JOF852028 JYB852028 KHX852028 KRT852028 LBP852028 LLL852028 LVH852028 MFD852028 MOZ852028 MYV852028 NIR852028 NSN852028 OCJ852028 OMF852028 OWB852028 PFX852028 PPT852028 PZP852028 QJL852028 QTH852028 RDD852028 RMZ852028 RWV852028 SGR852028 SQN852028 TAJ852028 TKF852028 TUB852028 UDX852028 UNT852028 UXP852028 VHL852028 VRH852028 WBD852028 WKZ852028 WUV852028 G917550 IJ917564 SF917564 ACB917564 ALX917564 AVT917564 BFP917564 BPL917564 BZH917564 CJD917564 CSZ917564 DCV917564 DMR917564 DWN917564 EGJ917564 EQF917564 FAB917564 FJX917564 FTT917564 GDP917564 GNL917564 GXH917564 HHD917564 HQZ917564 IAV917564 IKR917564 IUN917564 JEJ917564 JOF917564 JYB917564 KHX917564 KRT917564 LBP917564 LLL917564 LVH917564 MFD917564 MOZ917564 MYV917564 NIR917564 NSN917564 OCJ917564 OMF917564 OWB917564 PFX917564 PPT917564 PZP917564 QJL917564 QTH917564 RDD917564 RMZ917564 RWV917564 SGR917564 SQN917564 TAJ917564 TKF917564 TUB917564 UDX917564 UNT917564 UXP917564 VHL917564 VRH917564 WBD917564 WKZ917564 WUV917564 G983086 IJ983100 SF983100 ACB983100 ALX983100 AVT983100 BFP983100 BPL983100 BZH983100 CJD983100 CSZ983100 DCV983100 DMR983100 DWN983100 EGJ983100 EQF983100 FAB983100 FJX983100 FTT983100 GDP983100 GNL983100 GXH983100 HHD983100 HQZ983100 IAV983100 IKR983100 IUN983100 JEJ983100 JOF983100 JYB983100 KHX983100 KRT983100 LBP983100 LLL983100 LVH983100 MFD983100 MOZ983100 MYV983100 NIR983100 NSN983100 OCJ983100 OMF983100 OWB983100 PFX983100 PPT983100 PZP983100 QJL983100 QTH983100 RDD983100 RMZ983100 RWV983100 SGR983100 SQN983100 TAJ983100 TKF983100 TUB983100 UDX983100 UNT983100 UXP983100 VHL983100 VRH983100 WBD983100 WKZ983100 WUV983100" xr:uid="{A8C468F8-4BB2-40C1-B4E3-89D463FB85F4}">
      <formula1>DoorLockingDeviceType</formula1>
    </dataValidation>
    <dataValidation type="list" allowBlank="1" showInputMessage="1" showErrorMessage="1" promptTitle="OPTIONS:" prompt="Select from list" sqref="W25:Y25 IZ31:JB31 SV31:SX31 ACR31:ACT31 AMN31:AMP31 AWJ31:AWL31 BGF31:BGH31 BQB31:BQD31 BZX31:BZZ31 CJT31:CJV31 CTP31:CTR31 DDL31:DDN31 DNH31:DNJ31 DXD31:DXF31 EGZ31:EHB31 EQV31:EQX31 FAR31:FAT31 FKN31:FKP31 FUJ31:FUL31 GEF31:GEH31 GOB31:GOD31 GXX31:GXZ31 HHT31:HHV31 HRP31:HRR31 IBL31:IBN31 ILH31:ILJ31 IVD31:IVF31 JEZ31:JFB31 JOV31:JOX31 JYR31:JYT31 KIN31:KIP31 KSJ31:KSL31 LCF31:LCH31 LMB31:LMD31 LVX31:LVZ31 MFT31:MFV31 MPP31:MPR31 MZL31:MZN31 NJH31:NJJ31 NTD31:NTF31 OCZ31:ODB31 OMV31:OMX31 OWR31:OWT31 PGN31:PGP31 PQJ31:PQL31 QAF31:QAH31 QKB31:QKD31 QTX31:QTZ31 RDT31:RDV31 RNP31:RNR31 RXL31:RXN31 SHH31:SHJ31 SRD31:SRF31 TAZ31:TBB31 TKV31:TKX31 TUR31:TUT31 UEN31:UEP31 UOJ31:UOL31 UYF31:UYH31 VIB31:VID31 VRX31:VRZ31 WBT31:WBV31 WLP31:WLR31 WVL31:WVN31 W65565:Y65565 IZ65579:JB65579 SV65579:SX65579 ACR65579:ACT65579 AMN65579:AMP65579 AWJ65579:AWL65579 BGF65579:BGH65579 BQB65579:BQD65579 BZX65579:BZZ65579 CJT65579:CJV65579 CTP65579:CTR65579 DDL65579:DDN65579 DNH65579:DNJ65579 DXD65579:DXF65579 EGZ65579:EHB65579 EQV65579:EQX65579 FAR65579:FAT65579 FKN65579:FKP65579 FUJ65579:FUL65579 GEF65579:GEH65579 GOB65579:GOD65579 GXX65579:GXZ65579 HHT65579:HHV65579 HRP65579:HRR65579 IBL65579:IBN65579 ILH65579:ILJ65579 IVD65579:IVF65579 JEZ65579:JFB65579 JOV65579:JOX65579 JYR65579:JYT65579 KIN65579:KIP65579 KSJ65579:KSL65579 LCF65579:LCH65579 LMB65579:LMD65579 LVX65579:LVZ65579 MFT65579:MFV65579 MPP65579:MPR65579 MZL65579:MZN65579 NJH65579:NJJ65579 NTD65579:NTF65579 OCZ65579:ODB65579 OMV65579:OMX65579 OWR65579:OWT65579 PGN65579:PGP65579 PQJ65579:PQL65579 QAF65579:QAH65579 QKB65579:QKD65579 QTX65579:QTZ65579 RDT65579:RDV65579 RNP65579:RNR65579 RXL65579:RXN65579 SHH65579:SHJ65579 SRD65579:SRF65579 TAZ65579:TBB65579 TKV65579:TKX65579 TUR65579:TUT65579 UEN65579:UEP65579 UOJ65579:UOL65579 UYF65579:UYH65579 VIB65579:VID65579 VRX65579:VRZ65579 WBT65579:WBV65579 WLP65579:WLR65579 WVL65579:WVN65579 W131101:Y131101 IZ131115:JB131115 SV131115:SX131115 ACR131115:ACT131115 AMN131115:AMP131115 AWJ131115:AWL131115 BGF131115:BGH131115 BQB131115:BQD131115 BZX131115:BZZ131115 CJT131115:CJV131115 CTP131115:CTR131115 DDL131115:DDN131115 DNH131115:DNJ131115 DXD131115:DXF131115 EGZ131115:EHB131115 EQV131115:EQX131115 FAR131115:FAT131115 FKN131115:FKP131115 FUJ131115:FUL131115 GEF131115:GEH131115 GOB131115:GOD131115 GXX131115:GXZ131115 HHT131115:HHV131115 HRP131115:HRR131115 IBL131115:IBN131115 ILH131115:ILJ131115 IVD131115:IVF131115 JEZ131115:JFB131115 JOV131115:JOX131115 JYR131115:JYT131115 KIN131115:KIP131115 KSJ131115:KSL131115 LCF131115:LCH131115 LMB131115:LMD131115 LVX131115:LVZ131115 MFT131115:MFV131115 MPP131115:MPR131115 MZL131115:MZN131115 NJH131115:NJJ131115 NTD131115:NTF131115 OCZ131115:ODB131115 OMV131115:OMX131115 OWR131115:OWT131115 PGN131115:PGP131115 PQJ131115:PQL131115 QAF131115:QAH131115 QKB131115:QKD131115 QTX131115:QTZ131115 RDT131115:RDV131115 RNP131115:RNR131115 RXL131115:RXN131115 SHH131115:SHJ131115 SRD131115:SRF131115 TAZ131115:TBB131115 TKV131115:TKX131115 TUR131115:TUT131115 UEN131115:UEP131115 UOJ131115:UOL131115 UYF131115:UYH131115 VIB131115:VID131115 VRX131115:VRZ131115 WBT131115:WBV131115 WLP131115:WLR131115 WVL131115:WVN131115 W196637:Y196637 IZ196651:JB196651 SV196651:SX196651 ACR196651:ACT196651 AMN196651:AMP196651 AWJ196651:AWL196651 BGF196651:BGH196651 BQB196651:BQD196651 BZX196651:BZZ196651 CJT196651:CJV196651 CTP196651:CTR196651 DDL196651:DDN196651 DNH196651:DNJ196651 DXD196651:DXF196651 EGZ196651:EHB196651 EQV196651:EQX196651 FAR196651:FAT196651 FKN196651:FKP196651 FUJ196651:FUL196651 GEF196651:GEH196651 GOB196651:GOD196651 GXX196651:GXZ196651 HHT196651:HHV196651 HRP196651:HRR196651 IBL196651:IBN196651 ILH196651:ILJ196651 IVD196651:IVF196651 JEZ196651:JFB196651 JOV196651:JOX196651 JYR196651:JYT196651 KIN196651:KIP196651 KSJ196651:KSL196651 LCF196651:LCH196651 LMB196651:LMD196651 LVX196651:LVZ196651 MFT196651:MFV196651 MPP196651:MPR196651 MZL196651:MZN196651 NJH196651:NJJ196651 NTD196651:NTF196651 OCZ196651:ODB196651 OMV196651:OMX196651 OWR196651:OWT196651 PGN196651:PGP196651 PQJ196651:PQL196651 QAF196651:QAH196651 QKB196651:QKD196651 QTX196651:QTZ196651 RDT196651:RDV196651 RNP196651:RNR196651 RXL196651:RXN196651 SHH196651:SHJ196651 SRD196651:SRF196651 TAZ196651:TBB196651 TKV196651:TKX196651 TUR196651:TUT196651 UEN196651:UEP196651 UOJ196651:UOL196651 UYF196651:UYH196651 VIB196651:VID196651 VRX196651:VRZ196651 WBT196651:WBV196651 WLP196651:WLR196651 WVL196651:WVN196651 W262173:Y262173 IZ262187:JB262187 SV262187:SX262187 ACR262187:ACT262187 AMN262187:AMP262187 AWJ262187:AWL262187 BGF262187:BGH262187 BQB262187:BQD262187 BZX262187:BZZ262187 CJT262187:CJV262187 CTP262187:CTR262187 DDL262187:DDN262187 DNH262187:DNJ262187 DXD262187:DXF262187 EGZ262187:EHB262187 EQV262187:EQX262187 FAR262187:FAT262187 FKN262187:FKP262187 FUJ262187:FUL262187 GEF262187:GEH262187 GOB262187:GOD262187 GXX262187:GXZ262187 HHT262187:HHV262187 HRP262187:HRR262187 IBL262187:IBN262187 ILH262187:ILJ262187 IVD262187:IVF262187 JEZ262187:JFB262187 JOV262187:JOX262187 JYR262187:JYT262187 KIN262187:KIP262187 KSJ262187:KSL262187 LCF262187:LCH262187 LMB262187:LMD262187 LVX262187:LVZ262187 MFT262187:MFV262187 MPP262187:MPR262187 MZL262187:MZN262187 NJH262187:NJJ262187 NTD262187:NTF262187 OCZ262187:ODB262187 OMV262187:OMX262187 OWR262187:OWT262187 PGN262187:PGP262187 PQJ262187:PQL262187 QAF262187:QAH262187 QKB262187:QKD262187 QTX262187:QTZ262187 RDT262187:RDV262187 RNP262187:RNR262187 RXL262187:RXN262187 SHH262187:SHJ262187 SRD262187:SRF262187 TAZ262187:TBB262187 TKV262187:TKX262187 TUR262187:TUT262187 UEN262187:UEP262187 UOJ262187:UOL262187 UYF262187:UYH262187 VIB262187:VID262187 VRX262187:VRZ262187 WBT262187:WBV262187 WLP262187:WLR262187 WVL262187:WVN262187 W327709:Y327709 IZ327723:JB327723 SV327723:SX327723 ACR327723:ACT327723 AMN327723:AMP327723 AWJ327723:AWL327723 BGF327723:BGH327723 BQB327723:BQD327723 BZX327723:BZZ327723 CJT327723:CJV327723 CTP327723:CTR327723 DDL327723:DDN327723 DNH327723:DNJ327723 DXD327723:DXF327723 EGZ327723:EHB327723 EQV327723:EQX327723 FAR327723:FAT327723 FKN327723:FKP327723 FUJ327723:FUL327723 GEF327723:GEH327723 GOB327723:GOD327723 GXX327723:GXZ327723 HHT327723:HHV327723 HRP327723:HRR327723 IBL327723:IBN327723 ILH327723:ILJ327723 IVD327723:IVF327723 JEZ327723:JFB327723 JOV327723:JOX327723 JYR327723:JYT327723 KIN327723:KIP327723 KSJ327723:KSL327723 LCF327723:LCH327723 LMB327723:LMD327723 LVX327723:LVZ327723 MFT327723:MFV327723 MPP327723:MPR327723 MZL327723:MZN327723 NJH327723:NJJ327723 NTD327723:NTF327723 OCZ327723:ODB327723 OMV327723:OMX327723 OWR327723:OWT327723 PGN327723:PGP327723 PQJ327723:PQL327723 QAF327723:QAH327723 QKB327723:QKD327723 QTX327723:QTZ327723 RDT327723:RDV327723 RNP327723:RNR327723 RXL327723:RXN327723 SHH327723:SHJ327723 SRD327723:SRF327723 TAZ327723:TBB327723 TKV327723:TKX327723 TUR327723:TUT327723 UEN327723:UEP327723 UOJ327723:UOL327723 UYF327723:UYH327723 VIB327723:VID327723 VRX327723:VRZ327723 WBT327723:WBV327723 WLP327723:WLR327723 WVL327723:WVN327723 W393245:Y393245 IZ393259:JB393259 SV393259:SX393259 ACR393259:ACT393259 AMN393259:AMP393259 AWJ393259:AWL393259 BGF393259:BGH393259 BQB393259:BQD393259 BZX393259:BZZ393259 CJT393259:CJV393259 CTP393259:CTR393259 DDL393259:DDN393259 DNH393259:DNJ393259 DXD393259:DXF393259 EGZ393259:EHB393259 EQV393259:EQX393259 FAR393259:FAT393259 FKN393259:FKP393259 FUJ393259:FUL393259 GEF393259:GEH393259 GOB393259:GOD393259 GXX393259:GXZ393259 HHT393259:HHV393259 HRP393259:HRR393259 IBL393259:IBN393259 ILH393259:ILJ393259 IVD393259:IVF393259 JEZ393259:JFB393259 JOV393259:JOX393259 JYR393259:JYT393259 KIN393259:KIP393259 KSJ393259:KSL393259 LCF393259:LCH393259 LMB393259:LMD393259 LVX393259:LVZ393259 MFT393259:MFV393259 MPP393259:MPR393259 MZL393259:MZN393259 NJH393259:NJJ393259 NTD393259:NTF393259 OCZ393259:ODB393259 OMV393259:OMX393259 OWR393259:OWT393259 PGN393259:PGP393259 PQJ393259:PQL393259 QAF393259:QAH393259 QKB393259:QKD393259 QTX393259:QTZ393259 RDT393259:RDV393259 RNP393259:RNR393259 RXL393259:RXN393259 SHH393259:SHJ393259 SRD393259:SRF393259 TAZ393259:TBB393259 TKV393259:TKX393259 TUR393259:TUT393259 UEN393259:UEP393259 UOJ393259:UOL393259 UYF393259:UYH393259 VIB393259:VID393259 VRX393259:VRZ393259 WBT393259:WBV393259 WLP393259:WLR393259 WVL393259:WVN393259 W458781:Y458781 IZ458795:JB458795 SV458795:SX458795 ACR458795:ACT458795 AMN458795:AMP458795 AWJ458795:AWL458795 BGF458795:BGH458795 BQB458795:BQD458795 BZX458795:BZZ458795 CJT458795:CJV458795 CTP458795:CTR458795 DDL458795:DDN458795 DNH458795:DNJ458795 DXD458795:DXF458795 EGZ458795:EHB458795 EQV458795:EQX458795 FAR458795:FAT458795 FKN458795:FKP458795 FUJ458795:FUL458795 GEF458795:GEH458795 GOB458795:GOD458795 GXX458795:GXZ458795 HHT458795:HHV458795 HRP458795:HRR458795 IBL458795:IBN458795 ILH458795:ILJ458795 IVD458795:IVF458795 JEZ458795:JFB458795 JOV458795:JOX458795 JYR458795:JYT458795 KIN458795:KIP458795 KSJ458795:KSL458795 LCF458795:LCH458795 LMB458795:LMD458795 LVX458795:LVZ458795 MFT458795:MFV458795 MPP458795:MPR458795 MZL458795:MZN458795 NJH458795:NJJ458795 NTD458795:NTF458795 OCZ458795:ODB458795 OMV458795:OMX458795 OWR458795:OWT458795 PGN458795:PGP458795 PQJ458795:PQL458795 QAF458795:QAH458795 QKB458795:QKD458795 QTX458795:QTZ458795 RDT458795:RDV458795 RNP458795:RNR458795 RXL458795:RXN458795 SHH458795:SHJ458795 SRD458795:SRF458795 TAZ458795:TBB458795 TKV458795:TKX458795 TUR458795:TUT458795 UEN458795:UEP458795 UOJ458795:UOL458795 UYF458795:UYH458795 VIB458795:VID458795 VRX458795:VRZ458795 WBT458795:WBV458795 WLP458795:WLR458795 WVL458795:WVN458795 W524317:Y524317 IZ524331:JB524331 SV524331:SX524331 ACR524331:ACT524331 AMN524331:AMP524331 AWJ524331:AWL524331 BGF524331:BGH524331 BQB524331:BQD524331 BZX524331:BZZ524331 CJT524331:CJV524331 CTP524331:CTR524331 DDL524331:DDN524331 DNH524331:DNJ524331 DXD524331:DXF524331 EGZ524331:EHB524331 EQV524331:EQX524331 FAR524331:FAT524331 FKN524331:FKP524331 FUJ524331:FUL524331 GEF524331:GEH524331 GOB524331:GOD524331 GXX524331:GXZ524331 HHT524331:HHV524331 HRP524331:HRR524331 IBL524331:IBN524331 ILH524331:ILJ524331 IVD524331:IVF524331 JEZ524331:JFB524331 JOV524331:JOX524331 JYR524331:JYT524331 KIN524331:KIP524331 KSJ524331:KSL524331 LCF524331:LCH524331 LMB524331:LMD524331 LVX524331:LVZ524331 MFT524331:MFV524331 MPP524331:MPR524331 MZL524331:MZN524331 NJH524331:NJJ524331 NTD524331:NTF524331 OCZ524331:ODB524331 OMV524331:OMX524331 OWR524331:OWT524331 PGN524331:PGP524331 PQJ524331:PQL524331 QAF524331:QAH524331 QKB524331:QKD524331 QTX524331:QTZ524331 RDT524331:RDV524331 RNP524331:RNR524331 RXL524331:RXN524331 SHH524331:SHJ524331 SRD524331:SRF524331 TAZ524331:TBB524331 TKV524331:TKX524331 TUR524331:TUT524331 UEN524331:UEP524331 UOJ524331:UOL524331 UYF524331:UYH524331 VIB524331:VID524331 VRX524331:VRZ524331 WBT524331:WBV524331 WLP524331:WLR524331 WVL524331:WVN524331 W589853:Y589853 IZ589867:JB589867 SV589867:SX589867 ACR589867:ACT589867 AMN589867:AMP589867 AWJ589867:AWL589867 BGF589867:BGH589867 BQB589867:BQD589867 BZX589867:BZZ589867 CJT589867:CJV589867 CTP589867:CTR589867 DDL589867:DDN589867 DNH589867:DNJ589867 DXD589867:DXF589867 EGZ589867:EHB589867 EQV589867:EQX589867 FAR589867:FAT589867 FKN589867:FKP589867 FUJ589867:FUL589867 GEF589867:GEH589867 GOB589867:GOD589867 GXX589867:GXZ589867 HHT589867:HHV589867 HRP589867:HRR589867 IBL589867:IBN589867 ILH589867:ILJ589867 IVD589867:IVF589867 JEZ589867:JFB589867 JOV589867:JOX589867 JYR589867:JYT589867 KIN589867:KIP589867 KSJ589867:KSL589867 LCF589867:LCH589867 LMB589867:LMD589867 LVX589867:LVZ589867 MFT589867:MFV589867 MPP589867:MPR589867 MZL589867:MZN589867 NJH589867:NJJ589867 NTD589867:NTF589867 OCZ589867:ODB589867 OMV589867:OMX589867 OWR589867:OWT589867 PGN589867:PGP589867 PQJ589867:PQL589867 QAF589867:QAH589867 QKB589867:QKD589867 QTX589867:QTZ589867 RDT589867:RDV589867 RNP589867:RNR589867 RXL589867:RXN589867 SHH589867:SHJ589867 SRD589867:SRF589867 TAZ589867:TBB589867 TKV589867:TKX589867 TUR589867:TUT589867 UEN589867:UEP589867 UOJ589867:UOL589867 UYF589867:UYH589867 VIB589867:VID589867 VRX589867:VRZ589867 WBT589867:WBV589867 WLP589867:WLR589867 WVL589867:WVN589867 W655389:Y655389 IZ655403:JB655403 SV655403:SX655403 ACR655403:ACT655403 AMN655403:AMP655403 AWJ655403:AWL655403 BGF655403:BGH655403 BQB655403:BQD655403 BZX655403:BZZ655403 CJT655403:CJV655403 CTP655403:CTR655403 DDL655403:DDN655403 DNH655403:DNJ655403 DXD655403:DXF655403 EGZ655403:EHB655403 EQV655403:EQX655403 FAR655403:FAT655403 FKN655403:FKP655403 FUJ655403:FUL655403 GEF655403:GEH655403 GOB655403:GOD655403 GXX655403:GXZ655403 HHT655403:HHV655403 HRP655403:HRR655403 IBL655403:IBN655403 ILH655403:ILJ655403 IVD655403:IVF655403 JEZ655403:JFB655403 JOV655403:JOX655403 JYR655403:JYT655403 KIN655403:KIP655403 KSJ655403:KSL655403 LCF655403:LCH655403 LMB655403:LMD655403 LVX655403:LVZ655403 MFT655403:MFV655403 MPP655403:MPR655403 MZL655403:MZN655403 NJH655403:NJJ655403 NTD655403:NTF655403 OCZ655403:ODB655403 OMV655403:OMX655403 OWR655403:OWT655403 PGN655403:PGP655403 PQJ655403:PQL655403 QAF655403:QAH655403 QKB655403:QKD655403 QTX655403:QTZ655403 RDT655403:RDV655403 RNP655403:RNR655403 RXL655403:RXN655403 SHH655403:SHJ655403 SRD655403:SRF655403 TAZ655403:TBB655403 TKV655403:TKX655403 TUR655403:TUT655403 UEN655403:UEP655403 UOJ655403:UOL655403 UYF655403:UYH655403 VIB655403:VID655403 VRX655403:VRZ655403 WBT655403:WBV655403 WLP655403:WLR655403 WVL655403:WVN655403 W720925:Y720925 IZ720939:JB720939 SV720939:SX720939 ACR720939:ACT720939 AMN720939:AMP720939 AWJ720939:AWL720939 BGF720939:BGH720939 BQB720939:BQD720939 BZX720939:BZZ720939 CJT720939:CJV720939 CTP720939:CTR720939 DDL720939:DDN720939 DNH720939:DNJ720939 DXD720939:DXF720939 EGZ720939:EHB720939 EQV720939:EQX720939 FAR720939:FAT720939 FKN720939:FKP720939 FUJ720939:FUL720939 GEF720939:GEH720939 GOB720939:GOD720939 GXX720939:GXZ720939 HHT720939:HHV720939 HRP720939:HRR720939 IBL720939:IBN720939 ILH720939:ILJ720939 IVD720939:IVF720939 JEZ720939:JFB720939 JOV720939:JOX720939 JYR720939:JYT720939 KIN720939:KIP720939 KSJ720939:KSL720939 LCF720939:LCH720939 LMB720939:LMD720939 LVX720939:LVZ720939 MFT720939:MFV720939 MPP720939:MPR720939 MZL720939:MZN720939 NJH720939:NJJ720939 NTD720939:NTF720939 OCZ720939:ODB720939 OMV720939:OMX720939 OWR720939:OWT720939 PGN720939:PGP720939 PQJ720939:PQL720939 QAF720939:QAH720939 QKB720939:QKD720939 QTX720939:QTZ720939 RDT720939:RDV720939 RNP720939:RNR720939 RXL720939:RXN720939 SHH720939:SHJ720939 SRD720939:SRF720939 TAZ720939:TBB720939 TKV720939:TKX720939 TUR720939:TUT720939 UEN720939:UEP720939 UOJ720939:UOL720939 UYF720939:UYH720939 VIB720939:VID720939 VRX720939:VRZ720939 WBT720939:WBV720939 WLP720939:WLR720939 WVL720939:WVN720939 W786461:Y786461 IZ786475:JB786475 SV786475:SX786475 ACR786475:ACT786475 AMN786475:AMP786475 AWJ786475:AWL786475 BGF786475:BGH786475 BQB786475:BQD786475 BZX786475:BZZ786475 CJT786475:CJV786475 CTP786475:CTR786475 DDL786475:DDN786475 DNH786475:DNJ786475 DXD786475:DXF786475 EGZ786475:EHB786475 EQV786475:EQX786475 FAR786475:FAT786475 FKN786475:FKP786475 FUJ786475:FUL786475 GEF786475:GEH786475 GOB786475:GOD786475 GXX786475:GXZ786475 HHT786475:HHV786475 HRP786475:HRR786475 IBL786475:IBN786475 ILH786475:ILJ786475 IVD786475:IVF786475 JEZ786475:JFB786475 JOV786475:JOX786475 JYR786475:JYT786475 KIN786475:KIP786475 KSJ786475:KSL786475 LCF786475:LCH786475 LMB786475:LMD786475 LVX786475:LVZ786475 MFT786475:MFV786475 MPP786475:MPR786475 MZL786475:MZN786475 NJH786475:NJJ786475 NTD786475:NTF786475 OCZ786475:ODB786475 OMV786475:OMX786475 OWR786475:OWT786475 PGN786475:PGP786475 PQJ786475:PQL786475 QAF786475:QAH786475 QKB786475:QKD786475 QTX786475:QTZ786475 RDT786475:RDV786475 RNP786475:RNR786475 RXL786475:RXN786475 SHH786475:SHJ786475 SRD786475:SRF786475 TAZ786475:TBB786475 TKV786475:TKX786475 TUR786475:TUT786475 UEN786475:UEP786475 UOJ786475:UOL786475 UYF786475:UYH786475 VIB786475:VID786475 VRX786475:VRZ786475 WBT786475:WBV786475 WLP786475:WLR786475 WVL786475:WVN786475 W851997:Y851997 IZ852011:JB852011 SV852011:SX852011 ACR852011:ACT852011 AMN852011:AMP852011 AWJ852011:AWL852011 BGF852011:BGH852011 BQB852011:BQD852011 BZX852011:BZZ852011 CJT852011:CJV852011 CTP852011:CTR852011 DDL852011:DDN852011 DNH852011:DNJ852011 DXD852011:DXF852011 EGZ852011:EHB852011 EQV852011:EQX852011 FAR852011:FAT852011 FKN852011:FKP852011 FUJ852011:FUL852011 GEF852011:GEH852011 GOB852011:GOD852011 GXX852011:GXZ852011 HHT852011:HHV852011 HRP852011:HRR852011 IBL852011:IBN852011 ILH852011:ILJ852011 IVD852011:IVF852011 JEZ852011:JFB852011 JOV852011:JOX852011 JYR852011:JYT852011 KIN852011:KIP852011 KSJ852011:KSL852011 LCF852011:LCH852011 LMB852011:LMD852011 LVX852011:LVZ852011 MFT852011:MFV852011 MPP852011:MPR852011 MZL852011:MZN852011 NJH852011:NJJ852011 NTD852011:NTF852011 OCZ852011:ODB852011 OMV852011:OMX852011 OWR852011:OWT852011 PGN852011:PGP852011 PQJ852011:PQL852011 QAF852011:QAH852011 QKB852011:QKD852011 QTX852011:QTZ852011 RDT852011:RDV852011 RNP852011:RNR852011 RXL852011:RXN852011 SHH852011:SHJ852011 SRD852011:SRF852011 TAZ852011:TBB852011 TKV852011:TKX852011 TUR852011:TUT852011 UEN852011:UEP852011 UOJ852011:UOL852011 UYF852011:UYH852011 VIB852011:VID852011 VRX852011:VRZ852011 WBT852011:WBV852011 WLP852011:WLR852011 WVL852011:WVN852011 W917533:Y917533 IZ917547:JB917547 SV917547:SX917547 ACR917547:ACT917547 AMN917547:AMP917547 AWJ917547:AWL917547 BGF917547:BGH917547 BQB917547:BQD917547 BZX917547:BZZ917547 CJT917547:CJV917547 CTP917547:CTR917547 DDL917547:DDN917547 DNH917547:DNJ917547 DXD917547:DXF917547 EGZ917547:EHB917547 EQV917547:EQX917547 FAR917547:FAT917547 FKN917547:FKP917547 FUJ917547:FUL917547 GEF917547:GEH917547 GOB917547:GOD917547 GXX917547:GXZ917547 HHT917547:HHV917547 HRP917547:HRR917547 IBL917547:IBN917547 ILH917547:ILJ917547 IVD917547:IVF917547 JEZ917547:JFB917547 JOV917547:JOX917547 JYR917547:JYT917547 KIN917547:KIP917547 KSJ917547:KSL917547 LCF917547:LCH917547 LMB917547:LMD917547 LVX917547:LVZ917547 MFT917547:MFV917547 MPP917547:MPR917547 MZL917547:MZN917547 NJH917547:NJJ917547 NTD917547:NTF917547 OCZ917547:ODB917547 OMV917547:OMX917547 OWR917547:OWT917547 PGN917547:PGP917547 PQJ917547:PQL917547 QAF917547:QAH917547 QKB917547:QKD917547 QTX917547:QTZ917547 RDT917547:RDV917547 RNP917547:RNR917547 RXL917547:RXN917547 SHH917547:SHJ917547 SRD917547:SRF917547 TAZ917547:TBB917547 TKV917547:TKX917547 TUR917547:TUT917547 UEN917547:UEP917547 UOJ917547:UOL917547 UYF917547:UYH917547 VIB917547:VID917547 VRX917547:VRZ917547 WBT917547:WBV917547 WLP917547:WLR917547 WVL917547:WVN917547 W983069:Y983069 IZ983083:JB983083 SV983083:SX983083 ACR983083:ACT983083 AMN983083:AMP983083 AWJ983083:AWL983083 BGF983083:BGH983083 BQB983083:BQD983083 BZX983083:BZZ983083 CJT983083:CJV983083 CTP983083:CTR983083 DDL983083:DDN983083 DNH983083:DNJ983083 DXD983083:DXF983083 EGZ983083:EHB983083 EQV983083:EQX983083 FAR983083:FAT983083 FKN983083:FKP983083 FUJ983083:FUL983083 GEF983083:GEH983083 GOB983083:GOD983083 GXX983083:GXZ983083 HHT983083:HHV983083 HRP983083:HRR983083 IBL983083:IBN983083 ILH983083:ILJ983083 IVD983083:IVF983083 JEZ983083:JFB983083 JOV983083:JOX983083 JYR983083:JYT983083 KIN983083:KIP983083 KSJ983083:KSL983083 LCF983083:LCH983083 LMB983083:LMD983083 LVX983083:LVZ983083 MFT983083:MFV983083 MPP983083:MPR983083 MZL983083:MZN983083 NJH983083:NJJ983083 NTD983083:NTF983083 OCZ983083:ODB983083 OMV983083:OMX983083 OWR983083:OWT983083 PGN983083:PGP983083 PQJ983083:PQL983083 QAF983083:QAH983083 QKB983083:QKD983083 QTX983083:QTZ983083 RDT983083:RDV983083 RNP983083:RNR983083 RXL983083:RXN983083 SHH983083:SHJ983083 SRD983083:SRF983083 TAZ983083:TBB983083 TKV983083:TKX983083 TUR983083:TUT983083 UEN983083:UEP983083 UOJ983083:UOL983083 UYF983083:UYH983083 VIB983083:VID983083 VRX983083:VRZ983083 WBT983083:WBV983083 WLP983083:WLR983083 WVL983083:WVN983083 S25:T25 IV31:IW31 SR31:SS31 ACN31:ACO31 AMJ31:AMK31 AWF31:AWG31 BGB31:BGC31 BPX31:BPY31 BZT31:BZU31 CJP31:CJQ31 CTL31:CTM31 DDH31:DDI31 DND31:DNE31 DWZ31:DXA31 EGV31:EGW31 EQR31:EQS31 FAN31:FAO31 FKJ31:FKK31 FUF31:FUG31 GEB31:GEC31 GNX31:GNY31 GXT31:GXU31 HHP31:HHQ31 HRL31:HRM31 IBH31:IBI31 ILD31:ILE31 IUZ31:IVA31 JEV31:JEW31 JOR31:JOS31 JYN31:JYO31 KIJ31:KIK31 KSF31:KSG31 LCB31:LCC31 LLX31:LLY31 LVT31:LVU31 MFP31:MFQ31 MPL31:MPM31 MZH31:MZI31 NJD31:NJE31 NSZ31:NTA31 OCV31:OCW31 OMR31:OMS31 OWN31:OWO31 PGJ31:PGK31 PQF31:PQG31 QAB31:QAC31 QJX31:QJY31 QTT31:QTU31 RDP31:RDQ31 RNL31:RNM31 RXH31:RXI31 SHD31:SHE31 SQZ31:SRA31 TAV31:TAW31 TKR31:TKS31 TUN31:TUO31 UEJ31:UEK31 UOF31:UOG31 UYB31:UYC31 VHX31:VHY31 VRT31:VRU31 WBP31:WBQ31 WLL31:WLM31 WVH31:WVI31 S65565:T65565 IV65579:IW65579 SR65579:SS65579 ACN65579:ACO65579 AMJ65579:AMK65579 AWF65579:AWG65579 BGB65579:BGC65579 BPX65579:BPY65579 BZT65579:BZU65579 CJP65579:CJQ65579 CTL65579:CTM65579 DDH65579:DDI65579 DND65579:DNE65579 DWZ65579:DXA65579 EGV65579:EGW65579 EQR65579:EQS65579 FAN65579:FAO65579 FKJ65579:FKK65579 FUF65579:FUG65579 GEB65579:GEC65579 GNX65579:GNY65579 GXT65579:GXU65579 HHP65579:HHQ65579 HRL65579:HRM65579 IBH65579:IBI65579 ILD65579:ILE65579 IUZ65579:IVA65579 JEV65579:JEW65579 JOR65579:JOS65579 JYN65579:JYO65579 KIJ65579:KIK65579 KSF65579:KSG65579 LCB65579:LCC65579 LLX65579:LLY65579 LVT65579:LVU65579 MFP65579:MFQ65579 MPL65579:MPM65579 MZH65579:MZI65579 NJD65579:NJE65579 NSZ65579:NTA65579 OCV65579:OCW65579 OMR65579:OMS65579 OWN65579:OWO65579 PGJ65579:PGK65579 PQF65579:PQG65579 QAB65579:QAC65579 QJX65579:QJY65579 QTT65579:QTU65579 RDP65579:RDQ65579 RNL65579:RNM65579 RXH65579:RXI65579 SHD65579:SHE65579 SQZ65579:SRA65579 TAV65579:TAW65579 TKR65579:TKS65579 TUN65579:TUO65579 UEJ65579:UEK65579 UOF65579:UOG65579 UYB65579:UYC65579 VHX65579:VHY65579 VRT65579:VRU65579 WBP65579:WBQ65579 WLL65579:WLM65579 WVH65579:WVI65579 S131101:T131101 IV131115:IW131115 SR131115:SS131115 ACN131115:ACO131115 AMJ131115:AMK131115 AWF131115:AWG131115 BGB131115:BGC131115 BPX131115:BPY131115 BZT131115:BZU131115 CJP131115:CJQ131115 CTL131115:CTM131115 DDH131115:DDI131115 DND131115:DNE131115 DWZ131115:DXA131115 EGV131115:EGW131115 EQR131115:EQS131115 FAN131115:FAO131115 FKJ131115:FKK131115 FUF131115:FUG131115 GEB131115:GEC131115 GNX131115:GNY131115 GXT131115:GXU131115 HHP131115:HHQ131115 HRL131115:HRM131115 IBH131115:IBI131115 ILD131115:ILE131115 IUZ131115:IVA131115 JEV131115:JEW131115 JOR131115:JOS131115 JYN131115:JYO131115 KIJ131115:KIK131115 KSF131115:KSG131115 LCB131115:LCC131115 LLX131115:LLY131115 LVT131115:LVU131115 MFP131115:MFQ131115 MPL131115:MPM131115 MZH131115:MZI131115 NJD131115:NJE131115 NSZ131115:NTA131115 OCV131115:OCW131115 OMR131115:OMS131115 OWN131115:OWO131115 PGJ131115:PGK131115 PQF131115:PQG131115 QAB131115:QAC131115 QJX131115:QJY131115 QTT131115:QTU131115 RDP131115:RDQ131115 RNL131115:RNM131115 RXH131115:RXI131115 SHD131115:SHE131115 SQZ131115:SRA131115 TAV131115:TAW131115 TKR131115:TKS131115 TUN131115:TUO131115 UEJ131115:UEK131115 UOF131115:UOG131115 UYB131115:UYC131115 VHX131115:VHY131115 VRT131115:VRU131115 WBP131115:WBQ131115 WLL131115:WLM131115 WVH131115:WVI131115 S196637:T196637 IV196651:IW196651 SR196651:SS196651 ACN196651:ACO196651 AMJ196651:AMK196651 AWF196651:AWG196651 BGB196651:BGC196651 BPX196651:BPY196651 BZT196651:BZU196651 CJP196651:CJQ196651 CTL196651:CTM196651 DDH196651:DDI196651 DND196651:DNE196651 DWZ196651:DXA196651 EGV196651:EGW196651 EQR196651:EQS196651 FAN196651:FAO196651 FKJ196651:FKK196651 FUF196651:FUG196651 GEB196651:GEC196651 GNX196651:GNY196651 GXT196651:GXU196651 HHP196651:HHQ196651 HRL196651:HRM196651 IBH196651:IBI196651 ILD196651:ILE196651 IUZ196651:IVA196651 JEV196651:JEW196651 JOR196651:JOS196651 JYN196651:JYO196651 KIJ196651:KIK196651 KSF196651:KSG196651 LCB196651:LCC196651 LLX196651:LLY196651 LVT196651:LVU196651 MFP196651:MFQ196651 MPL196651:MPM196651 MZH196651:MZI196651 NJD196651:NJE196651 NSZ196651:NTA196651 OCV196651:OCW196651 OMR196651:OMS196651 OWN196651:OWO196651 PGJ196651:PGK196651 PQF196651:PQG196651 QAB196651:QAC196651 QJX196651:QJY196651 QTT196651:QTU196651 RDP196651:RDQ196651 RNL196651:RNM196651 RXH196651:RXI196651 SHD196651:SHE196651 SQZ196651:SRA196651 TAV196651:TAW196651 TKR196651:TKS196651 TUN196651:TUO196651 UEJ196651:UEK196651 UOF196651:UOG196651 UYB196651:UYC196651 VHX196651:VHY196651 VRT196651:VRU196651 WBP196651:WBQ196651 WLL196651:WLM196651 WVH196651:WVI196651 S262173:T262173 IV262187:IW262187 SR262187:SS262187 ACN262187:ACO262187 AMJ262187:AMK262187 AWF262187:AWG262187 BGB262187:BGC262187 BPX262187:BPY262187 BZT262187:BZU262187 CJP262187:CJQ262187 CTL262187:CTM262187 DDH262187:DDI262187 DND262187:DNE262187 DWZ262187:DXA262187 EGV262187:EGW262187 EQR262187:EQS262187 FAN262187:FAO262187 FKJ262187:FKK262187 FUF262187:FUG262187 GEB262187:GEC262187 GNX262187:GNY262187 GXT262187:GXU262187 HHP262187:HHQ262187 HRL262187:HRM262187 IBH262187:IBI262187 ILD262187:ILE262187 IUZ262187:IVA262187 JEV262187:JEW262187 JOR262187:JOS262187 JYN262187:JYO262187 KIJ262187:KIK262187 KSF262187:KSG262187 LCB262187:LCC262187 LLX262187:LLY262187 LVT262187:LVU262187 MFP262187:MFQ262187 MPL262187:MPM262187 MZH262187:MZI262187 NJD262187:NJE262187 NSZ262187:NTA262187 OCV262187:OCW262187 OMR262187:OMS262187 OWN262187:OWO262187 PGJ262187:PGK262187 PQF262187:PQG262187 QAB262187:QAC262187 QJX262187:QJY262187 QTT262187:QTU262187 RDP262187:RDQ262187 RNL262187:RNM262187 RXH262187:RXI262187 SHD262187:SHE262187 SQZ262187:SRA262187 TAV262187:TAW262187 TKR262187:TKS262187 TUN262187:TUO262187 UEJ262187:UEK262187 UOF262187:UOG262187 UYB262187:UYC262187 VHX262187:VHY262187 VRT262187:VRU262187 WBP262187:WBQ262187 WLL262187:WLM262187 WVH262187:WVI262187 S327709:T327709 IV327723:IW327723 SR327723:SS327723 ACN327723:ACO327723 AMJ327723:AMK327723 AWF327723:AWG327723 BGB327723:BGC327723 BPX327723:BPY327723 BZT327723:BZU327723 CJP327723:CJQ327723 CTL327723:CTM327723 DDH327723:DDI327723 DND327723:DNE327723 DWZ327723:DXA327723 EGV327723:EGW327723 EQR327723:EQS327723 FAN327723:FAO327723 FKJ327723:FKK327723 FUF327723:FUG327723 GEB327723:GEC327723 GNX327723:GNY327723 GXT327723:GXU327723 HHP327723:HHQ327723 HRL327723:HRM327723 IBH327723:IBI327723 ILD327723:ILE327723 IUZ327723:IVA327723 JEV327723:JEW327723 JOR327723:JOS327723 JYN327723:JYO327723 KIJ327723:KIK327723 KSF327723:KSG327723 LCB327723:LCC327723 LLX327723:LLY327723 LVT327723:LVU327723 MFP327723:MFQ327723 MPL327723:MPM327723 MZH327723:MZI327723 NJD327723:NJE327723 NSZ327723:NTA327723 OCV327723:OCW327723 OMR327723:OMS327723 OWN327723:OWO327723 PGJ327723:PGK327723 PQF327723:PQG327723 QAB327723:QAC327723 QJX327723:QJY327723 QTT327723:QTU327723 RDP327723:RDQ327723 RNL327723:RNM327723 RXH327723:RXI327723 SHD327723:SHE327723 SQZ327723:SRA327723 TAV327723:TAW327723 TKR327723:TKS327723 TUN327723:TUO327723 UEJ327723:UEK327723 UOF327723:UOG327723 UYB327723:UYC327723 VHX327723:VHY327723 VRT327723:VRU327723 WBP327723:WBQ327723 WLL327723:WLM327723 WVH327723:WVI327723 S393245:T393245 IV393259:IW393259 SR393259:SS393259 ACN393259:ACO393259 AMJ393259:AMK393259 AWF393259:AWG393259 BGB393259:BGC393259 BPX393259:BPY393259 BZT393259:BZU393259 CJP393259:CJQ393259 CTL393259:CTM393259 DDH393259:DDI393259 DND393259:DNE393259 DWZ393259:DXA393259 EGV393259:EGW393259 EQR393259:EQS393259 FAN393259:FAO393259 FKJ393259:FKK393259 FUF393259:FUG393259 GEB393259:GEC393259 GNX393259:GNY393259 GXT393259:GXU393259 HHP393259:HHQ393259 HRL393259:HRM393259 IBH393259:IBI393259 ILD393259:ILE393259 IUZ393259:IVA393259 JEV393259:JEW393259 JOR393259:JOS393259 JYN393259:JYO393259 KIJ393259:KIK393259 KSF393259:KSG393259 LCB393259:LCC393259 LLX393259:LLY393259 LVT393259:LVU393259 MFP393259:MFQ393259 MPL393259:MPM393259 MZH393259:MZI393259 NJD393259:NJE393259 NSZ393259:NTA393259 OCV393259:OCW393259 OMR393259:OMS393259 OWN393259:OWO393259 PGJ393259:PGK393259 PQF393259:PQG393259 QAB393259:QAC393259 QJX393259:QJY393259 QTT393259:QTU393259 RDP393259:RDQ393259 RNL393259:RNM393259 RXH393259:RXI393259 SHD393259:SHE393259 SQZ393259:SRA393259 TAV393259:TAW393259 TKR393259:TKS393259 TUN393259:TUO393259 UEJ393259:UEK393259 UOF393259:UOG393259 UYB393259:UYC393259 VHX393259:VHY393259 VRT393259:VRU393259 WBP393259:WBQ393259 WLL393259:WLM393259 WVH393259:WVI393259 S458781:T458781 IV458795:IW458795 SR458795:SS458795 ACN458795:ACO458795 AMJ458795:AMK458795 AWF458795:AWG458795 BGB458795:BGC458795 BPX458795:BPY458795 BZT458795:BZU458795 CJP458795:CJQ458795 CTL458795:CTM458795 DDH458795:DDI458795 DND458795:DNE458795 DWZ458795:DXA458795 EGV458795:EGW458795 EQR458795:EQS458795 FAN458795:FAO458795 FKJ458795:FKK458795 FUF458795:FUG458795 GEB458795:GEC458795 GNX458795:GNY458795 GXT458795:GXU458795 HHP458795:HHQ458795 HRL458795:HRM458795 IBH458795:IBI458795 ILD458795:ILE458795 IUZ458795:IVA458795 JEV458795:JEW458795 JOR458795:JOS458795 JYN458795:JYO458795 KIJ458795:KIK458795 KSF458795:KSG458795 LCB458795:LCC458795 LLX458795:LLY458795 LVT458795:LVU458795 MFP458795:MFQ458795 MPL458795:MPM458795 MZH458795:MZI458795 NJD458795:NJE458795 NSZ458795:NTA458795 OCV458795:OCW458795 OMR458795:OMS458795 OWN458795:OWO458795 PGJ458795:PGK458795 PQF458795:PQG458795 QAB458795:QAC458795 QJX458795:QJY458795 QTT458795:QTU458795 RDP458795:RDQ458795 RNL458795:RNM458795 RXH458795:RXI458795 SHD458795:SHE458795 SQZ458795:SRA458795 TAV458795:TAW458795 TKR458795:TKS458795 TUN458795:TUO458795 UEJ458795:UEK458795 UOF458795:UOG458795 UYB458795:UYC458795 VHX458795:VHY458795 VRT458795:VRU458795 WBP458795:WBQ458795 WLL458795:WLM458795 WVH458795:WVI458795 S524317:T524317 IV524331:IW524331 SR524331:SS524331 ACN524331:ACO524331 AMJ524331:AMK524331 AWF524331:AWG524331 BGB524331:BGC524331 BPX524331:BPY524331 BZT524331:BZU524331 CJP524331:CJQ524331 CTL524331:CTM524331 DDH524331:DDI524331 DND524331:DNE524331 DWZ524331:DXA524331 EGV524331:EGW524331 EQR524331:EQS524331 FAN524331:FAO524331 FKJ524331:FKK524331 FUF524331:FUG524331 GEB524331:GEC524331 GNX524331:GNY524331 GXT524331:GXU524331 HHP524331:HHQ524331 HRL524331:HRM524331 IBH524331:IBI524331 ILD524331:ILE524331 IUZ524331:IVA524331 JEV524331:JEW524331 JOR524331:JOS524331 JYN524331:JYO524331 KIJ524331:KIK524331 KSF524331:KSG524331 LCB524331:LCC524331 LLX524331:LLY524331 LVT524331:LVU524331 MFP524331:MFQ524331 MPL524331:MPM524331 MZH524331:MZI524331 NJD524331:NJE524331 NSZ524331:NTA524331 OCV524331:OCW524331 OMR524331:OMS524331 OWN524331:OWO524331 PGJ524331:PGK524331 PQF524331:PQG524331 QAB524331:QAC524331 QJX524331:QJY524331 QTT524331:QTU524331 RDP524331:RDQ524331 RNL524331:RNM524331 RXH524331:RXI524331 SHD524331:SHE524331 SQZ524331:SRA524331 TAV524331:TAW524331 TKR524331:TKS524331 TUN524331:TUO524331 UEJ524331:UEK524331 UOF524331:UOG524331 UYB524331:UYC524331 VHX524331:VHY524331 VRT524331:VRU524331 WBP524331:WBQ524331 WLL524331:WLM524331 WVH524331:WVI524331 S589853:T589853 IV589867:IW589867 SR589867:SS589867 ACN589867:ACO589867 AMJ589867:AMK589867 AWF589867:AWG589867 BGB589867:BGC589867 BPX589867:BPY589867 BZT589867:BZU589867 CJP589867:CJQ589867 CTL589867:CTM589867 DDH589867:DDI589867 DND589867:DNE589867 DWZ589867:DXA589867 EGV589867:EGW589867 EQR589867:EQS589867 FAN589867:FAO589867 FKJ589867:FKK589867 FUF589867:FUG589867 GEB589867:GEC589867 GNX589867:GNY589867 GXT589867:GXU589867 HHP589867:HHQ589867 HRL589867:HRM589867 IBH589867:IBI589867 ILD589867:ILE589867 IUZ589867:IVA589867 JEV589867:JEW589867 JOR589867:JOS589867 JYN589867:JYO589867 KIJ589867:KIK589867 KSF589867:KSG589867 LCB589867:LCC589867 LLX589867:LLY589867 LVT589867:LVU589867 MFP589867:MFQ589867 MPL589867:MPM589867 MZH589867:MZI589867 NJD589867:NJE589867 NSZ589867:NTA589867 OCV589867:OCW589867 OMR589867:OMS589867 OWN589867:OWO589867 PGJ589867:PGK589867 PQF589867:PQG589867 QAB589867:QAC589867 QJX589867:QJY589867 QTT589867:QTU589867 RDP589867:RDQ589867 RNL589867:RNM589867 RXH589867:RXI589867 SHD589867:SHE589867 SQZ589867:SRA589867 TAV589867:TAW589867 TKR589867:TKS589867 TUN589867:TUO589867 UEJ589867:UEK589867 UOF589867:UOG589867 UYB589867:UYC589867 VHX589867:VHY589867 VRT589867:VRU589867 WBP589867:WBQ589867 WLL589867:WLM589867 WVH589867:WVI589867 S655389:T655389 IV655403:IW655403 SR655403:SS655403 ACN655403:ACO655403 AMJ655403:AMK655403 AWF655403:AWG655403 BGB655403:BGC655403 BPX655403:BPY655403 BZT655403:BZU655403 CJP655403:CJQ655403 CTL655403:CTM655403 DDH655403:DDI655403 DND655403:DNE655403 DWZ655403:DXA655403 EGV655403:EGW655403 EQR655403:EQS655403 FAN655403:FAO655403 FKJ655403:FKK655403 FUF655403:FUG655403 GEB655403:GEC655403 GNX655403:GNY655403 GXT655403:GXU655403 HHP655403:HHQ655403 HRL655403:HRM655403 IBH655403:IBI655403 ILD655403:ILE655403 IUZ655403:IVA655403 JEV655403:JEW655403 JOR655403:JOS655403 JYN655403:JYO655403 KIJ655403:KIK655403 KSF655403:KSG655403 LCB655403:LCC655403 LLX655403:LLY655403 LVT655403:LVU655403 MFP655403:MFQ655403 MPL655403:MPM655403 MZH655403:MZI655403 NJD655403:NJE655403 NSZ655403:NTA655403 OCV655403:OCW655403 OMR655403:OMS655403 OWN655403:OWO655403 PGJ655403:PGK655403 PQF655403:PQG655403 QAB655403:QAC655403 QJX655403:QJY655403 QTT655403:QTU655403 RDP655403:RDQ655403 RNL655403:RNM655403 RXH655403:RXI655403 SHD655403:SHE655403 SQZ655403:SRA655403 TAV655403:TAW655403 TKR655403:TKS655403 TUN655403:TUO655403 UEJ655403:UEK655403 UOF655403:UOG655403 UYB655403:UYC655403 VHX655403:VHY655403 VRT655403:VRU655403 WBP655403:WBQ655403 WLL655403:WLM655403 WVH655403:WVI655403 S720925:T720925 IV720939:IW720939 SR720939:SS720939 ACN720939:ACO720939 AMJ720939:AMK720939 AWF720939:AWG720939 BGB720939:BGC720939 BPX720939:BPY720939 BZT720939:BZU720939 CJP720939:CJQ720939 CTL720939:CTM720939 DDH720939:DDI720939 DND720939:DNE720939 DWZ720939:DXA720939 EGV720939:EGW720939 EQR720939:EQS720939 FAN720939:FAO720939 FKJ720939:FKK720939 FUF720939:FUG720939 GEB720939:GEC720939 GNX720939:GNY720939 GXT720939:GXU720939 HHP720939:HHQ720939 HRL720939:HRM720939 IBH720939:IBI720939 ILD720939:ILE720939 IUZ720939:IVA720939 JEV720939:JEW720939 JOR720939:JOS720939 JYN720939:JYO720939 KIJ720939:KIK720939 KSF720939:KSG720939 LCB720939:LCC720939 LLX720939:LLY720939 LVT720939:LVU720939 MFP720939:MFQ720939 MPL720939:MPM720939 MZH720939:MZI720939 NJD720939:NJE720939 NSZ720939:NTA720939 OCV720939:OCW720939 OMR720939:OMS720939 OWN720939:OWO720939 PGJ720939:PGK720939 PQF720939:PQG720939 QAB720939:QAC720939 QJX720939:QJY720939 QTT720939:QTU720939 RDP720939:RDQ720939 RNL720939:RNM720939 RXH720939:RXI720939 SHD720939:SHE720939 SQZ720939:SRA720939 TAV720939:TAW720939 TKR720939:TKS720939 TUN720939:TUO720939 UEJ720939:UEK720939 UOF720939:UOG720939 UYB720939:UYC720939 VHX720939:VHY720939 VRT720939:VRU720939 WBP720939:WBQ720939 WLL720939:WLM720939 WVH720939:WVI720939 S786461:T786461 IV786475:IW786475 SR786475:SS786475 ACN786475:ACO786475 AMJ786475:AMK786475 AWF786475:AWG786475 BGB786475:BGC786475 BPX786475:BPY786475 BZT786475:BZU786475 CJP786475:CJQ786475 CTL786475:CTM786475 DDH786475:DDI786475 DND786475:DNE786475 DWZ786475:DXA786475 EGV786475:EGW786475 EQR786475:EQS786475 FAN786475:FAO786475 FKJ786475:FKK786475 FUF786475:FUG786475 GEB786475:GEC786475 GNX786475:GNY786475 GXT786475:GXU786475 HHP786475:HHQ786475 HRL786475:HRM786475 IBH786475:IBI786475 ILD786475:ILE786475 IUZ786475:IVA786475 JEV786475:JEW786475 JOR786475:JOS786475 JYN786475:JYO786475 KIJ786475:KIK786475 KSF786475:KSG786475 LCB786475:LCC786475 LLX786475:LLY786475 LVT786475:LVU786475 MFP786475:MFQ786475 MPL786475:MPM786475 MZH786475:MZI786475 NJD786475:NJE786475 NSZ786475:NTA786475 OCV786475:OCW786475 OMR786475:OMS786475 OWN786475:OWO786475 PGJ786475:PGK786475 PQF786475:PQG786475 QAB786475:QAC786475 QJX786475:QJY786475 QTT786475:QTU786475 RDP786475:RDQ786475 RNL786475:RNM786475 RXH786475:RXI786475 SHD786475:SHE786475 SQZ786475:SRA786475 TAV786475:TAW786475 TKR786475:TKS786475 TUN786475:TUO786475 UEJ786475:UEK786475 UOF786475:UOG786475 UYB786475:UYC786475 VHX786475:VHY786475 VRT786475:VRU786475 WBP786475:WBQ786475 WLL786475:WLM786475 WVH786475:WVI786475 S851997:T851997 IV852011:IW852011 SR852011:SS852011 ACN852011:ACO852011 AMJ852011:AMK852011 AWF852011:AWG852011 BGB852011:BGC852011 BPX852011:BPY852011 BZT852011:BZU852011 CJP852011:CJQ852011 CTL852011:CTM852011 DDH852011:DDI852011 DND852011:DNE852011 DWZ852011:DXA852011 EGV852011:EGW852011 EQR852011:EQS852011 FAN852011:FAO852011 FKJ852011:FKK852011 FUF852011:FUG852011 GEB852011:GEC852011 GNX852011:GNY852011 GXT852011:GXU852011 HHP852011:HHQ852011 HRL852011:HRM852011 IBH852011:IBI852011 ILD852011:ILE852011 IUZ852011:IVA852011 JEV852011:JEW852011 JOR852011:JOS852011 JYN852011:JYO852011 KIJ852011:KIK852011 KSF852011:KSG852011 LCB852011:LCC852011 LLX852011:LLY852011 LVT852011:LVU852011 MFP852011:MFQ852011 MPL852011:MPM852011 MZH852011:MZI852011 NJD852011:NJE852011 NSZ852011:NTA852011 OCV852011:OCW852011 OMR852011:OMS852011 OWN852011:OWO852011 PGJ852011:PGK852011 PQF852011:PQG852011 QAB852011:QAC852011 QJX852011:QJY852011 QTT852011:QTU852011 RDP852011:RDQ852011 RNL852011:RNM852011 RXH852011:RXI852011 SHD852011:SHE852011 SQZ852011:SRA852011 TAV852011:TAW852011 TKR852011:TKS852011 TUN852011:TUO852011 UEJ852011:UEK852011 UOF852011:UOG852011 UYB852011:UYC852011 VHX852011:VHY852011 VRT852011:VRU852011 WBP852011:WBQ852011 WLL852011:WLM852011 WVH852011:WVI852011 S917533:T917533 IV917547:IW917547 SR917547:SS917547 ACN917547:ACO917547 AMJ917547:AMK917547 AWF917547:AWG917547 BGB917547:BGC917547 BPX917547:BPY917547 BZT917547:BZU917547 CJP917547:CJQ917547 CTL917547:CTM917547 DDH917547:DDI917547 DND917547:DNE917547 DWZ917547:DXA917547 EGV917547:EGW917547 EQR917547:EQS917547 FAN917547:FAO917547 FKJ917547:FKK917547 FUF917547:FUG917547 GEB917547:GEC917547 GNX917547:GNY917547 GXT917547:GXU917547 HHP917547:HHQ917547 HRL917547:HRM917547 IBH917547:IBI917547 ILD917547:ILE917547 IUZ917547:IVA917547 JEV917547:JEW917547 JOR917547:JOS917547 JYN917547:JYO917547 KIJ917547:KIK917547 KSF917547:KSG917547 LCB917547:LCC917547 LLX917547:LLY917547 LVT917547:LVU917547 MFP917547:MFQ917547 MPL917547:MPM917547 MZH917547:MZI917547 NJD917547:NJE917547 NSZ917547:NTA917547 OCV917547:OCW917547 OMR917547:OMS917547 OWN917547:OWO917547 PGJ917547:PGK917547 PQF917547:PQG917547 QAB917547:QAC917547 QJX917547:QJY917547 QTT917547:QTU917547 RDP917547:RDQ917547 RNL917547:RNM917547 RXH917547:RXI917547 SHD917547:SHE917547 SQZ917547:SRA917547 TAV917547:TAW917547 TKR917547:TKS917547 TUN917547:TUO917547 UEJ917547:UEK917547 UOF917547:UOG917547 UYB917547:UYC917547 VHX917547:VHY917547 VRT917547:VRU917547 WBP917547:WBQ917547 WLL917547:WLM917547 WVH917547:WVI917547 S983069:T983069 IV983083:IW983083 SR983083:SS983083 ACN983083:ACO983083 AMJ983083:AMK983083 AWF983083:AWG983083 BGB983083:BGC983083 BPX983083:BPY983083 BZT983083:BZU983083 CJP983083:CJQ983083 CTL983083:CTM983083 DDH983083:DDI983083 DND983083:DNE983083 DWZ983083:DXA983083 EGV983083:EGW983083 EQR983083:EQS983083 FAN983083:FAO983083 FKJ983083:FKK983083 FUF983083:FUG983083 GEB983083:GEC983083 GNX983083:GNY983083 GXT983083:GXU983083 HHP983083:HHQ983083 HRL983083:HRM983083 IBH983083:IBI983083 ILD983083:ILE983083 IUZ983083:IVA983083 JEV983083:JEW983083 JOR983083:JOS983083 JYN983083:JYO983083 KIJ983083:KIK983083 KSF983083:KSG983083 LCB983083:LCC983083 LLX983083:LLY983083 LVT983083:LVU983083 MFP983083:MFQ983083 MPL983083:MPM983083 MZH983083:MZI983083 NJD983083:NJE983083 NSZ983083:NTA983083 OCV983083:OCW983083 OMR983083:OMS983083 OWN983083:OWO983083 PGJ983083:PGK983083 PQF983083:PQG983083 QAB983083:QAC983083 QJX983083:QJY983083 QTT983083:QTU983083 RDP983083:RDQ983083 RNL983083:RNM983083 RXH983083:RXI983083 SHD983083:SHE983083 SQZ983083:SRA983083 TAV983083:TAW983083 TKR983083:TKS983083 TUN983083:TUO983083 UEJ983083:UEK983083 UOF983083:UOG983083 UYB983083:UYC983083 VHX983083:VHY983083 VRT983083:VRU983083 WBP983083:WBQ983083 WLL983083:WLM983083 WVH983083:WVI983083" xr:uid="{F4784146-4250-4550-86C0-9EBFC628A4B5}">
      <formula1>#REF!</formula1>
    </dataValidation>
    <dataValidation allowBlank="1" showErrorMessage="1" promptTitle="OPTIONS:" prompt="Select From List" sqref="G76:M77 IJ92:IP94 SF92:SL94 ACB92:ACH94 ALX92:AMD94 AVT92:AVZ94 BFP92:BFV94 BPL92:BPR94 BZH92:BZN94 CJD92:CJJ94 CSZ92:CTF94 DCV92:DDB94 DMR92:DMX94 DWN92:DWT94 EGJ92:EGP94 EQF92:EQL94 FAB92:FAH94 FJX92:FKD94 FTT92:FTZ94 GDP92:GDV94 GNL92:GNR94 GXH92:GXN94 HHD92:HHJ94 HQZ92:HRF94 IAV92:IBB94 IKR92:IKX94 IUN92:IUT94 JEJ92:JEP94 JOF92:JOL94 JYB92:JYH94 KHX92:KID94 KRT92:KRZ94 LBP92:LBV94 LLL92:LLR94 LVH92:LVN94 MFD92:MFJ94 MOZ92:MPF94 MYV92:MZB94 NIR92:NIX94 NSN92:NST94 OCJ92:OCP94 OMF92:OML94 OWB92:OWH94 PFX92:PGD94 PPT92:PPZ94 PZP92:PZV94 QJL92:QJR94 QTH92:QTN94 RDD92:RDJ94 RMZ92:RNF94 RWV92:RXB94 SGR92:SGX94 SQN92:SQT94 TAJ92:TAP94 TKF92:TKL94 TUB92:TUH94 UDX92:UED94 UNT92:UNZ94 UXP92:UXV94 VHL92:VHR94 VRH92:VRN94 WBD92:WBJ94 WKZ92:WLF94 WUV92:WVB94 G65616:M65617 IJ65630:IP65631 SF65630:SL65631 ACB65630:ACH65631 ALX65630:AMD65631 AVT65630:AVZ65631 BFP65630:BFV65631 BPL65630:BPR65631 BZH65630:BZN65631 CJD65630:CJJ65631 CSZ65630:CTF65631 DCV65630:DDB65631 DMR65630:DMX65631 DWN65630:DWT65631 EGJ65630:EGP65631 EQF65630:EQL65631 FAB65630:FAH65631 FJX65630:FKD65631 FTT65630:FTZ65631 GDP65630:GDV65631 GNL65630:GNR65631 GXH65630:GXN65631 HHD65630:HHJ65631 HQZ65630:HRF65631 IAV65630:IBB65631 IKR65630:IKX65631 IUN65630:IUT65631 JEJ65630:JEP65631 JOF65630:JOL65631 JYB65630:JYH65631 KHX65630:KID65631 KRT65630:KRZ65631 LBP65630:LBV65631 LLL65630:LLR65631 LVH65630:LVN65631 MFD65630:MFJ65631 MOZ65630:MPF65631 MYV65630:MZB65631 NIR65630:NIX65631 NSN65630:NST65631 OCJ65630:OCP65631 OMF65630:OML65631 OWB65630:OWH65631 PFX65630:PGD65631 PPT65630:PPZ65631 PZP65630:PZV65631 QJL65630:QJR65631 QTH65630:QTN65631 RDD65630:RDJ65631 RMZ65630:RNF65631 RWV65630:RXB65631 SGR65630:SGX65631 SQN65630:SQT65631 TAJ65630:TAP65631 TKF65630:TKL65631 TUB65630:TUH65631 UDX65630:UED65631 UNT65630:UNZ65631 UXP65630:UXV65631 VHL65630:VHR65631 VRH65630:VRN65631 WBD65630:WBJ65631 WKZ65630:WLF65631 WUV65630:WVB65631 G131152:M131153 IJ131166:IP131167 SF131166:SL131167 ACB131166:ACH131167 ALX131166:AMD131167 AVT131166:AVZ131167 BFP131166:BFV131167 BPL131166:BPR131167 BZH131166:BZN131167 CJD131166:CJJ131167 CSZ131166:CTF131167 DCV131166:DDB131167 DMR131166:DMX131167 DWN131166:DWT131167 EGJ131166:EGP131167 EQF131166:EQL131167 FAB131166:FAH131167 FJX131166:FKD131167 FTT131166:FTZ131167 GDP131166:GDV131167 GNL131166:GNR131167 GXH131166:GXN131167 HHD131166:HHJ131167 HQZ131166:HRF131167 IAV131166:IBB131167 IKR131166:IKX131167 IUN131166:IUT131167 JEJ131166:JEP131167 JOF131166:JOL131167 JYB131166:JYH131167 KHX131166:KID131167 KRT131166:KRZ131167 LBP131166:LBV131167 LLL131166:LLR131167 LVH131166:LVN131167 MFD131166:MFJ131167 MOZ131166:MPF131167 MYV131166:MZB131167 NIR131166:NIX131167 NSN131166:NST131167 OCJ131166:OCP131167 OMF131166:OML131167 OWB131166:OWH131167 PFX131166:PGD131167 PPT131166:PPZ131167 PZP131166:PZV131167 QJL131166:QJR131167 QTH131166:QTN131167 RDD131166:RDJ131167 RMZ131166:RNF131167 RWV131166:RXB131167 SGR131166:SGX131167 SQN131166:SQT131167 TAJ131166:TAP131167 TKF131166:TKL131167 TUB131166:TUH131167 UDX131166:UED131167 UNT131166:UNZ131167 UXP131166:UXV131167 VHL131166:VHR131167 VRH131166:VRN131167 WBD131166:WBJ131167 WKZ131166:WLF131167 WUV131166:WVB131167 G196688:M196689 IJ196702:IP196703 SF196702:SL196703 ACB196702:ACH196703 ALX196702:AMD196703 AVT196702:AVZ196703 BFP196702:BFV196703 BPL196702:BPR196703 BZH196702:BZN196703 CJD196702:CJJ196703 CSZ196702:CTF196703 DCV196702:DDB196703 DMR196702:DMX196703 DWN196702:DWT196703 EGJ196702:EGP196703 EQF196702:EQL196703 FAB196702:FAH196703 FJX196702:FKD196703 FTT196702:FTZ196703 GDP196702:GDV196703 GNL196702:GNR196703 GXH196702:GXN196703 HHD196702:HHJ196703 HQZ196702:HRF196703 IAV196702:IBB196703 IKR196702:IKX196703 IUN196702:IUT196703 JEJ196702:JEP196703 JOF196702:JOL196703 JYB196702:JYH196703 KHX196702:KID196703 KRT196702:KRZ196703 LBP196702:LBV196703 LLL196702:LLR196703 LVH196702:LVN196703 MFD196702:MFJ196703 MOZ196702:MPF196703 MYV196702:MZB196703 NIR196702:NIX196703 NSN196702:NST196703 OCJ196702:OCP196703 OMF196702:OML196703 OWB196702:OWH196703 PFX196702:PGD196703 PPT196702:PPZ196703 PZP196702:PZV196703 QJL196702:QJR196703 QTH196702:QTN196703 RDD196702:RDJ196703 RMZ196702:RNF196703 RWV196702:RXB196703 SGR196702:SGX196703 SQN196702:SQT196703 TAJ196702:TAP196703 TKF196702:TKL196703 TUB196702:TUH196703 UDX196702:UED196703 UNT196702:UNZ196703 UXP196702:UXV196703 VHL196702:VHR196703 VRH196702:VRN196703 WBD196702:WBJ196703 WKZ196702:WLF196703 WUV196702:WVB196703 G262224:M262225 IJ262238:IP262239 SF262238:SL262239 ACB262238:ACH262239 ALX262238:AMD262239 AVT262238:AVZ262239 BFP262238:BFV262239 BPL262238:BPR262239 BZH262238:BZN262239 CJD262238:CJJ262239 CSZ262238:CTF262239 DCV262238:DDB262239 DMR262238:DMX262239 DWN262238:DWT262239 EGJ262238:EGP262239 EQF262238:EQL262239 FAB262238:FAH262239 FJX262238:FKD262239 FTT262238:FTZ262239 GDP262238:GDV262239 GNL262238:GNR262239 GXH262238:GXN262239 HHD262238:HHJ262239 HQZ262238:HRF262239 IAV262238:IBB262239 IKR262238:IKX262239 IUN262238:IUT262239 JEJ262238:JEP262239 JOF262238:JOL262239 JYB262238:JYH262239 KHX262238:KID262239 KRT262238:KRZ262239 LBP262238:LBV262239 LLL262238:LLR262239 LVH262238:LVN262239 MFD262238:MFJ262239 MOZ262238:MPF262239 MYV262238:MZB262239 NIR262238:NIX262239 NSN262238:NST262239 OCJ262238:OCP262239 OMF262238:OML262239 OWB262238:OWH262239 PFX262238:PGD262239 PPT262238:PPZ262239 PZP262238:PZV262239 QJL262238:QJR262239 QTH262238:QTN262239 RDD262238:RDJ262239 RMZ262238:RNF262239 RWV262238:RXB262239 SGR262238:SGX262239 SQN262238:SQT262239 TAJ262238:TAP262239 TKF262238:TKL262239 TUB262238:TUH262239 UDX262238:UED262239 UNT262238:UNZ262239 UXP262238:UXV262239 VHL262238:VHR262239 VRH262238:VRN262239 WBD262238:WBJ262239 WKZ262238:WLF262239 WUV262238:WVB262239 G327760:M327761 IJ327774:IP327775 SF327774:SL327775 ACB327774:ACH327775 ALX327774:AMD327775 AVT327774:AVZ327775 BFP327774:BFV327775 BPL327774:BPR327775 BZH327774:BZN327775 CJD327774:CJJ327775 CSZ327774:CTF327775 DCV327774:DDB327775 DMR327774:DMX327775 DWN327774:DWT327775 EGJ327774:EGP327775 EQF327774:EQL327775 FAB327774:FAH327775 FJX327774:FKD327775 FTT327774:FTZ327775 GDP327774:GDV327775 GNL327774:GNR327775 GXH327774:GXN327775 HHD327774:HHJ327775 HQZ327774:HRF327775 IAV327774:IBB327775 IKR327774:IKX327775 IUN327774:IUT327775 JEJ327774:JEP327775 JOF327774:JOL327775 JYB327774:JYH327775 KHX327774:KID327775 KRT327774:KRZ327775 LBP327774:LBV327775 LLL327774:LLR327775 LVH327774:LVN327775 MFD327774:MFJ327775 MOZ327774:MPF327775 MYV327774:MZB327775 NIR327774:NIX327775 NSN327774:NST327775 OCJ327774:OCP327775 OMF327774:OML327775 OWB327774:OWH327775 PFX327774:PGD327775 PPT327774:PPZ327775 PZP327774:PZV327775 QJL327774:QJR327775 QTH327774:QTN327775 RDD327774:RDJ327775 RMZ327774:RNF327775 RWV327774:RXB327775 SGR327774:SGX327775 SQN327774:SQT327775 TAJ327774:TAP327775 TKF327774:TKL327775 TUB327774:TUH327775 UDX327774:UED327775 UNT327774:UNZ327775 UXP327774:UXV327775 VHL327774:VHR327775 VRH327774:VRN327775 WBD327774:WBJ327775 WKZ327774:WLF327775 WUV327774:WVB327775 G393296:M393297 IJ393310:IP393311 SF393310:SL393311 ACB393310:ACH393311 ALX393310:AMD393311 AVT393310:AVZ393311 BFP393310:BFV393311 BPL393310:BPR393311 BZH393310:BZN393311 CJD393310:CJJ393311 CSZ393310:CTF393311 DCV393310:DDB393311 DMR393310:DMX393311 DWN393310:DWT393311 EGJ393310:EGP393311 EQF393310:EQL393311 FAB393310:FAH393311 FJX393310:FKD393311 FTT393310:FTZ393311 GDP393310:GDV393311 GNL393310:GNR393311 GXH393310:GXN393311 HHD393310:HHJ393311 HQZ393310:HRF393311 IAV393310:IBB393311 IKR393310:IKX393311 IUN393310:IUT393311 JEJ393310:JEP393311 JOF393310:JOL393311 JYB393310:JYH393311 KHX393310:KID393311 KRT393310:KRZ393311 LBP393310:LBV393311 LLL393310:LLR393311 LVH393310:LVN393311 MFD393310:MFJ393311 MOZ393310:MPF393311 MYV393310:MZB393311 NIR393310:NIX393311 NSN393310:NST393311 OCJ393310:OCP393311 OMF393310:OML393311 OWB393310:OWH393311 PFX393310:PGD393311 PPT393310:PPZ393311 PZP393310:PZV393311 QJL393310:QJR393311 QTH393310:QTN393311 RDD393310:RDJ393311 RMZ393310:RNF393311 RWV393310:RXB393311 SGR393310:SGX393311 SQN393310:SQT393311 TAJ393310:TAP393311 TKF393310:TKL393311 TUB393310:TUH393311 UDX393310:UED393311 UNT393310:UNZ393311 UXP393310:UXV393311 VHL393310:VHR393311 VRH393310:VRN393311 WBD393310:WBJ393311 WKZ393310:WLF393311 WUV393310:WVB393311 G458832:M458833 IJ458846:IP458847 SF458846:SL458847 ACB458846:ACH458847 ALX458846:AMD458847 AVT458846:AVZ458847 BFP458846:BFV458847 BPL458846:BPR458847 BZH458846:BZN458847 CJD458846:CJJ458847 CSZ458846:CTF458847 DCV458846:DDB458847 DMR458846:DMX458847 DWN458846:DWT458847 EGJ458846:EGP458847 EQF458846:EQL458847 FAB458846:FAH458847 FJX458846:FKD458847 FTT458846:FTZ458847 GDP458846:GDV458847 GNL458846:GNR458847 GXH458846:GXN458847 HHD458846:HHJ458847 HQZ458846:HRF458847 IAV458846:IBB458847 IKR458846:IKX458847 IUN458846:IUT458847 JEJ458846:JEP458847 JOF458846:JOL458847 JYB458846:JYH458847 KHX458846:KID458847 KRT458846:KRZ458847 LBP458846:LBV458847 LLL458846:LLR458847 LVH458846:LVN458847 MFD458846:MFJ458847 MOZ458846:MPF458847 MYV458846:MZB458847 NIR458846:NIX458847 NSN458846:NST458847 OCJ458846:OCP458847 OMF458846:OML458847 OWB458846:OWH458847 PFX458846:PGD458847 PPT458846:PPZ458847 PZP458846:PZV458847 QJL458846:QJR458847 QTH458846:QTN458847 RDD458846:RDJ458847 RMZ458846:RNF458847 RWV458846:RXB458847 SGR458846:SGX458847 SQN458846:SQT458847 TAJ458846:TAP458847 TKF458846:TKL458847 TUB458846:TUH458847 UDX458846:UED458847 UNT458846:UNZ458847 UXP458846:UXV458847 VHL458846:VHR458847 VRH458846:VRN458847 WBD458846:WBJ458847 WKZ458846:WLF458847 WUV458846:WVB458847 G524368:M524369 IJ524382:IP524383 SF524382:SL524383 ACB524382:ACH524383 ALX524382:AMD524383 AVT524382:AVZ524383 BFP524382:BFV524383 BPL524382:BPR524383 BZH524382:BZN524383 CJD524382:CJJ524383 CSZ524382:CTF524383 DCV524382:DDB524383 DMR524382:DMX524383 DWN524382:DWT524383 EGJ524382:EGP524383 EQF524382:EQL524383 FAB524382:FAH524383 FJX524382:FKD524383 FTT524382:FTZ524383 GDP524382:GDV524383 GNL524382:GNR524383 GXH524382:GXN524383 HHD524382:HHJ524383 HQZ524382:HRF524383 IAV524382:IBB524383 IKR524382:IKX524383 IUN524382:IUT524383 JEJ524382:JEP524383 JOF524382:JOL524383 JYB524382:JYH524383 KHX524382:KID524383 KRT524382:KRZ524383 LBP524382:LBV524383 LLL524382:LLR524383 LVH524382:LVN524383 MFD524382:MFJ524383 MOZ524382:MPF524383 MYV524382:MZB524383 NIR524382:NIX524383 NSN524382:NST524383 OCJ524382:OCP524383 OMF524382:OML524383 OWB524382:OWH524383 PFX524382:PGD524383 PPT524382:PPZ524383 PZP524382:PZV524383 QJL524382:QJR524383 QTH524382:QTN524383 RDD524382:RDJ524383 RMZ524382:RNF524383 RWV524382:RXB524383 SGR524382:SGX524383 SQN524382:SQT524383 TAJ524382:TAP524383 TKF524382:TKL524383 TUB524382:TUH524383 UDX524382:UED524383 UNT524382:UNZ524383 UXP524382:UXV524383 VHL524382:VHR524383 VRH524382:VRN524383 WBD524382:WBJ524383 WKZ524382:WLF524383 WUV524382:WVB524383 G589904:M589905 IJ589918:IP589919 SF589918:SL589919 ACB589918:ACH589919 ALX589918:AMD589919 AVT589918:AVZ589919 BFP589918:BFV589919 BPL589918:BPR589919 BZH589918:BZN589919 CJD589918:CJJ589919 CSZ589918:CTF589919 DCV589918:DDB589919 DMR589918:DMX589919 DWN589918:DWT589919 EGJ589918:EGP589919 EQF589918:EQL589919 FAB589918:FAH589919 FJX589918:FKD589919 FTT589918:FTZ589919 GDP589918:GDV589919 GNL589918:GNR589919 GXH589918:GXN589919 HHD589918:HHJ589919 HQZ589918:HRF589919 IAV589918:IBB589919 IKR589918:IKX589919 IUN589918:IUT589919 JEJ589918:JEP589919 JOF589918:JOL589919 JYB589918:JYH589919 KHX589918:KID589919 KRT589918:KRZ589919 LBP589918:LBV589919 LLL589918:LLR589919 LVH589918:LVN589919 MFD589918:MFJ589919 MOZ589918:MPF589919 MYV589918:MZB589919 NIR589918:NIX589919 NSN589918:NST589919 OCJ589918:OCP589919 OMF589918:OML589919 OWB589918:OWH589919 PFX589918:PGD589919 PPT589918:PPZ589919 PZP589918:PZV589919 QJL589918:QJR589919 QTH589918:QTN589919 RDD589918:RDJ589919 RMZ589918:RNF589919 RWV589918:RXB589919 SGR589918:SGX589919 SQN589918:SQT589919 TAJ589918:TAP589919 TKF589918:TKL589919 TUB589918:TUH589919 UDX589918:UED589919 UNT589918:UNZ589919 UXP589918:UXV589919 VHL589918:VHR589919 VRH589918:VRN589919 WBD589918:WBJ589919 WKZ589918:WLF589919 WUV589918:WVB589919 G655440:M655441 IJ655454:IP655455 SF655454:SL655455 ACB655454:ACH655455 ALX655454:AMD655455 AVT655454:AVZ655455 BFP655454:BFV655455 BPL655454:BPR655455 BZH655454:BZN655455 CJD655454:CJJ655455 CSZ655454:CTF655455 DCV655454:DDB655455 DMR655454:DMX655455 DWN655454:DWT655455 EGJ655454:EGP655455 EQF655454:EQL655455 FAB655454:FAH655455 FJX655454:FKD655455 FTT655454:FTZ655455 GDP655454:GDV655455 GNL655454:GNR655455 GXH655454:GXN655455 HHD655454:HHJ655455 HQZ655454:HRF655455 IAV655454:IBB655455 IKR655454:IKX655455 IUN655454:IUT655455 JEJ655454:JEP655455 JOF655454:JOL655455 JYB655454:JYH655455 KHX655454:KID655455 KRT655454:KRZ655455 LBP655454:LBV655455 LLL655454:LLR655455 LVH655454:LVN655455 MFD655454:MFJ655455 MOZ655454:MPF655455 MYV655454:MZB655455 NIR655454:NIX655455 NSN655454:NST655455 OCJ655454:OCP655455 OMF655454:OML655455 OWB655454:OWH655455 PFX655454:PGD655455 PPT655454:PPZ655455 PZP655454:PZV655455 QJL655454:QJR655455 QTH655454:QTN655455 RDD655454:RDJ655455 RMZ655454:RNF655455 RWV655454:RXB655455 SGR655454:SGX655455 SQN655454:SQT655455 TAJ655454:TAP655455 TKF655454:TKL655455 TUB655454:TUH655455 UDX655454:UED655455 UNT655454:UNZ655455 UXP655454:UXV655455 VHL655454:VHR655455 VRH655454:VRN655455 WBD655454:WBJ655455 WKZ655454:WLF655455 WUV655454:WVB655455 G720976:M720977 IJ720990:IP720991 SF720990:SL720991 ACB720990:ACH720991 ALX720990:AMD720991 AVT720990:AVZ720991 BFP720990:BFV720991 BPL720990:BPR720991 BZH720990:BZN720991 CJD720990:CJJ720991 CSZ720990:CTF720991 DCV720990:DDB720991 DMR720990:DMX720991 DWN720990:DWT720991 EGJ720990:EGP720991 EQF720990:EQL720991 FAB720990:FAH720991 FJX720990:FKD720991 FTT720990:FTZ720991 GDP720990:GDV720991 GNL720990:GNR720991 GXH720990:GXN720991 HHD720990:HHJ720991 HQZ720990:HRF720991 IAV720990:IBB720991 IKR720990:IKX720991 IUN720990:IUT720991 JEJ720990:JEP720991 JOF720990:JOL720991 JYB720990:JYH720991 KHX720990:KID720991 KRT720990:KRZ720991 LBP720990:LBV720991 LLL720990:LLR720991 LVH720990:LVN720991 MFD720990:MFJ720991 MOZ720990:MPF720991 MYV720990:MZB720991 NIR720990:NIX720991 NSN720990:NST720991 OCJ720990:OCP720991 OMF720990:OML720991 OWB720990:OWH720991 PFX720990:PGD720991 PPT720990:PPZ720991 PZP720990:PZV720991 QJL720990:QJR720991 QTH720990:QTN720991 RDD720990:RDJ720991 RMZ720990:RNF720991 RWV720990:RXB720991 SGR720990:SGX720991 SQN720990:SQT720991 TAJ720990:TAP720991 TKF720990:TKL720991 TUB720990:TUH720991 UDX720990:UED720991 UNT720990:UNZ720991 UXP720990:UXV720991 VHL720990:VHR720991 VRH720990:VRN720991 WBD720990:WBJ720991 WKZ720990:WLF720991 WUV720990:WVB720991 G786512:M786513 IJ786526:IP786527 SF786526:SL786527 ACB786526:ACH786527 ALX786526:AMD786527 AVT786526:AVZ786527 BFP786526:BFV786527 BPL786526:BPR786527 BZH786526:BZN786527 CJD786526:CJJ786527 CSZ786526:CTF786527 DCV786526:DDB786527 DMR786526:DMX786527 DWN786526:DWT786527 EGJ786526:EGP786527 EQF786526:EQL786527 FAB786526:FAH786527 FJX786526:FKD786527 FTT786526:FTZ786527 GDP786526:GDV786527 GNL786526:GNR786527 GXH786526:GXN786527 HHD786526:HHJ786527 HQZ786526:HRF786527 IAV786526:IBB786527 IKR786526:IKX786527 IUN786526:IUT786527 JEJ786526:JEP786527 JOF786526:JOL786527 JYB786526:JYH786527 KHX786526:KID786527 KRT786526:KRZ786527 LBP786526:LBV786527 LLL786526:LLR786527 LVH786526:LVN786527 MFD786526:MFJ786527 MOZ786526:MPF786527 MYV786526:MZB786527 NIR786526:NIX786527 NSN786526:NST786527 OCJ786526:OCP786527 OMF786526:OML786527 OWB786526:OWH786527 PFX786526:PGD786527 PPT786526:PPZ786527 PZP786526:PZV786527 QJL786526:QJR786527 QTH786526:QTN786527 RDD786526:RDJ786527 RMZ786526:RNF786527 RWV786526:RXB786527 SGR786526:SGX786527 SQN786526:SQT786527 TAJ786526:TAP786527 TKF786526:TKL786527 TUB786526:TUH786527 UDX786526:UED786527 UNT786526:UNZ786527 UXP786526:UXV786527 VHL786526:VHR786527 VRH786526:VRN786527 WBD786526:WBJ786527 WKZ786526:WLF786527 WUV786526:WVB786527 G852048:M852049 IJ852062:IP852063 SF852062:SL852063 ACB852062:ACH852063 ALX852062:AMD852063 AVT852062:AVZ852063 BFP852062:BFV852063 BPL852062:BPR852063 BZH852062:BZN852063 CJD852062:CJJ852063 CSZ852062:CTF852063 DCV852062:DDB852063 DMR852062:DMX852063 DWN852062:DWT852063 EGJ852062:EGP852063 EQF852062:EQL852063 FAB852062:FAH852063 FJX852062:FKD852063 FTT852062:FTZ852063 GDP852062:GDV852063 GNL852062:GNR852063 GXH852062:GXN852063 HHD852062:HHJ852063 HQZ852062:HRF852063 IAV852062:IBB852063 IKR852062:IKX852063 IUN852062:IUT852063 JEJ852062:JEP852063 JOF852062:JOL852063 JYB852062:JYH852063 KHX852062:KID852063 KRT852062:KRZ852063 LBP852062:LBV852063 LLL852062:LLR852063 LVH852062:LVN852063 MFD852062:MFJ852063 MOZ852062:MPF852063 MYV852062:MZB852063 NIR852062:NIX852063 NSN852062:NST852063 OCJ852062:OCP852063 OMF852062:OML852063 OWB852062:OWH852063 PFX852062:PGD852063 PPT852062:PPZ852063 PZP852062:PZV852063 QJL852062:QJR852063 QTH852062:QTN852063 RDD852062:RDJ852063 RMZ852062:RNF852063 RWV852062:RXB852063 SGR852062:SGX852063 SQN852062:SQT852063 TAJ852062:TAP852063 TKF852062:TKL852063 TUB852062:TUH852063 UDX852062:UED852063 UNT852062:UNZ852063 UXP852062:UXV852063 VHL852062:VHR852063 VRH852062:VRN852063 WBD852062:WBJ852063 WKZ852062:WLF852063 WUV852062:WVB852063 G917584:M917585 IJ917598:IP917599 SF917598:SL917599 ACB917598:ACH917599 ALX917598:AMD917599 AVT917598:AVZ917599 BFP917598:BFV917599 BPL917598:BPR917599 BZH917598:BZN917599 CJD917598:CJJ917599 CSZ917598:CTF917599 DCV917598:DDB917599 DMR917598:DMX917599 DWN917598:DWT917599 EGJ917598:EGP917599 EQF917598:EQL917599 FAB917598:FAH917599 FJX917598:FKD917599 FTT917598:FTZ917599 GDP917598:GDV917599 GNL917598:GNR917599 GXH917598:GXN917599 HHD917598:HHJ917599 HQZ917598:HRF917599 IAV917598:IBB917599 IKR917598:IKX917599 IUN917598:IUT917599 JEJ917598:JEP917599 JOF917598:JOL917599 JYB917598:JYH917599 KHX917598:KID917599 KRT917598:KRZ917599 LBP917598:LBV917599 LLL917598:LLR917599 LVH917598:LVN917599 MFD917598:MFJ917599 MOZ917598:MPF917599 MYV917598:MZB917599 NIR917598:NIX917599 NSN917598:NST917599 OCJ917598:OCP917599 OMF917598:OML917599 OWB917598:OWH917599 PFX917598:PGD917599 PPT917598:PPZ917599 PZP917598:PZV917599 QJL917598:QJR917599 QTH917598:QTN917599 RDD917598:RDJ917599 RMZ917598:RNF917599 RWV917598:RXB917599 SGR917598:SGX917599 SQN917598:SQT917599 TAJ917598:TAP917599 TKF917598:TKL917599 TUB917598:TUH917599 UDX917598:UED917599 UNT917598:UNZ917599 UXP917598:UXV917599 VHL917598:VHR917599 VRH917598:VRN917599 WBD917598:WBJ917599 WKZ917598:WLF917599 WUV917598:WVB917599 G983120:M983121 IJ983134:IP983135 SF983134:SL983135 ACB983134:ACH983135 ALX983134:AMD983135 AVT983134:AVZ983135 BFP983134:BFV983135 BPL983134:BPR983135 BZH983134:BZN983135 CJD983134:CJJ983135 CSZ983134:CTF983135 DCV983134:DDB983135 DMR983134:DMX983135 DWN983134:DWT983135 EGJ983134:EGP983135 EQF983134:EQL983135 FAB983134:FAH983135 FJX983134:FKD983135 FTT983134:FTZ983135 GDP983134:GDV983135 GNL983134:GNR983135 GXH983134:GXN983135 HHD983134:HHJ983135 HQZ983134:HRF983135 IAV983134:IBB983135 IKR983134:IKX983135 IUN983134:IUT983135 JEJ983134:JEP983135 JOF983134:JOL983135 JYB983134:JYH983135 KHX983134:KID983135 KRT983134:KRZ983135 LBP983134:LBV983135 LLL983134:LLR983135 LVH983134:LVN983135 MFD983134:MFJ983135 MOZ983134:MPF983135 MYV983134:MZB983135 NIR983134:NIX983135 NSN983134:NST983135 OCJ983134:OCP983135 OMF983134:OML983135 OWB983134:OWH983135 PFX983134:PGD983135 PPT983134:PPZ983135 PZP983134:PZV983135 QJL983134:QJR983135 QTH983134:QTN983135 RDD983134:RDJ983135 RMZ983134:RNF983135 RWV983134:RXB983135 SGR983134:SGX983135 SQN983134:SQT983135 TAJ983134:TAP983135 TKF983134:TKL983135 TUB983134:TUH983135 UDX983134:UED983135 UNT983134:UNZ983135 UXP983134:UXV983135 VHL983134:VHR983135 VRH983134:VRN983135 WBD983134:WBJ983135 WKZ983134:WLF983135 WUV983134:WVB983135 G43:M45 IJ55:IP56 SF55:SL56 ACB55:ACH56 ALX55:AMD56 AVT55:AVZ56 BFP55:BFV56 BPL55:BPR56 BZH55:BZN56 CJD55:CJJ56 CSZ55:CTF56 DCV55:DDB56 DMR55:DMX56 DWN55:DWT56 EGJ55:EGP56 EQF55:EQL56 FAB55:FAH56 FJX55:FKD56 FTT55:FTZ56 GDP55:GDV56 GNL55:GNR56 GXH55:GXN56 HHD55:HHJ56 HQZ55:HRF56 IAV55:IBB56 IKR55:IKX56 IUN55:IUT56 JEJ55:JEP56 JOF55:JOL56 JYB55:JYH56 KHX55:KID56 KRT55:KRZ56 LBP55:LBV56 LLL55:LLR56 LVH55:LVN56 MFD55:MFJ56 MOZ55:MPF56 MYV55:MZB56 NIR55:NIX56 NSN55:NST56 OCJ55:OCP56 OMF55:OML56 OWB55:OWH56 PFX55:PGD56 PPT55:PPZ56 PZP55:PZV56 QJL55:QJR56 QTH55:QTN56 RDD55:RDJ56 RMZ55:RNF56 RWV55:RXB56 SGR55:SGX56 SQN55:SQT56 TAJ55:TAP56 TKF55:TKL56 TUB55:TUH56 UDX55:UED56 UNT55:UNZ56 UXP55:UXV56 VHL55:VHR56 VRH55:VRN56 WBD55:WBJ56 WKZ55:WLF56 WUV55:WVB56 G65584:M65585 IJ65598:IP65599 SF65598:SL65599 ACB65598:ACH65599 ALX65598:AMD65599 AVT65598:AVZ65599 BFP65598:BFV65599 BPL65598:BPR65599 BZH65598:BZN65599 CJD65598:CJJ65599 CSZ65598:CTF65599 DCV65598:DDB65599 DMR65598:DMX65599 DWN65598:DWT65599 EGJ65598:EGP65599 EQF65598:EQL65599 FAB65598:FAH65599 FJX65598:FKD65599 FTT65598:FTZ65599 GDP65598:GDV65599 GNL65598:GNR65599 GXH65598:GXN65599 HHD65598:HHJ65599 HQZ65598:HRF65599 IAV65598:IBB65599 IKR65598:IKX65599 IUN65598:IUT65599 JEJ65598:JEP65599 JOF65598:JOL65599 JYB65598:JYH65599 KHX65598:KID65599 KRT65598:KRZ65599 LBP65598:LBV65599 LLL65598:LLR65599 LVH65598:LVN65599 MFD65598:MFJ65599 MOZ65598:MPF65599 MYV65598:MZB65599 NIR65598:NIX65599 NSN65598:NST65599 OCJ65598:OCP65599 OMF65598:OML65599 OWB65598:OWH65599 PFX65598:PGD65599 PPT65598:PPZ65599 PZP65598:PZV65599 QJL65598:QJR65599 QTH65598:QTN65599 RDD65598:RDJ65599 RMZ65598:RNF65599 RWV65598:RXB65599 SGR65598:SGX65599 SQN65598:SQT65599 TAJ65598:TAP65599 TKF65598:TKL65599 TUB65598:TUH65599 UDX65598:UED65599 UNT65598:UNZ65599 UXP65598:UXV65599 VHL65598:VHR65599 VRH65598:VRN65599 WBD65598:WBJ65599 WKZ65598:WLF65599 WUV65598:WVB65599 G131120:M131121 IJ131134:IP131135 SF131134:SL131135 ACB131134:ACH131135 ALX131134:AMD131135 AVT131134:AVZ131135 BFP131134:BFV131135 BPL131134:BPR131135 BZH131134:BZN131135 CJD131134:CJJ131135 CSZ131134:CTF131135 DCV131134:DDB131135 DMR131134:DMX131135 DWN131134:DWT131135 EGJ131134:EGP131135 EQF131134:EQL131135 FAB131134:FAH131135 FJX131134:FKD131135 FTT131134:FTZ131135 GDP131134:GDV131135 GNL131134:GNR131135 GXH131134:GXN131135 HHD131134:HHJ131135 HQZ131134:HRF131135 IAV131134:IBB131135 IKR131134:IKX131135 IUN131134:IUT131135 JEJ131134:JEP131135 JOF131134:JOL131135 JYB131134:JYH131135 KHX131134:KID131135 KRT131134:KRZ131135 LBP131134:LBV131135 LLL131134:LLR131135 LVH131134:LVN131135 MFD131134:MFJ131135 MOZ131134:MPF131135 MYV131134:MZB131135 NIR131134:NIX131135 NSN131134:NST131135 OCJ131134:OCP131135 OMF131134:OML131135 OWB131134:OWH131135 PFX131134:PGD131135 PPT131134:PPZ131135 PZP131134:PZV131135 QJL131134:QJR131135 QTH131134:QTN131135 RDD131134:RDJ131135 RMZ131134:RNF131135 RWV131134:RXB131135 SGR131134:SGX131135 SQN131134:SQT131135 TAJ131134:TAP131135 TKF131134:TKL131135 TUB131134:TUH131135 UDX131134:UED131135 UNT131134:UNZ131135 UXP131134:UXV131135 VHL131134:VHR131135 VRH131134:VRN131135 WBD131134:WBJ131135 WKZ131134:WLF131135 WUV131134:WVB131135 G196656:M196657 IJ196670:IP196671 SF196670:SL196671 ACB196670:ACH196671 ALX196670:AMD196671 AVT196670:AVZ196671 BFP196670:BFV196671 BPL196670:BPR196671 BZH196670:BZN196671 CJD196670:CJJ196671 CSZ196670:CTF196671 DCV196670:DDB196671 DMR196670:DMX196671 DWN196670:DWT196671 EGJ196670:EGP196671 EQF196670:EQL196671 FAB196670:FAH196671 FJX196670:FKD196671 FTT196670:FTZ196671 GDP196670:GDV196671 GNL196670:GNR196671 GXH196670:GXN196671 HHD196670:HHJ196671 HQZ196670:HRF196671 IAV196670:IBB196671 IKR196670:IKX196671 IUN196670:IUT196671 JEJ196670:JEP196671 JOF196670:JOL196671 JYB196670:JYH196671 KHX196670:KID196671 KRT196670:KRZ196671 LBP196670:LBV196671 LLL196670:LLR196671 LVH196670:LVN196671 MFD196670:MFJ196671 MOZ196670:MPF196671 MYV196670:MZB196671 NIR196670:NIX196671 NSN196670:NST196671 OCJ196670:OCP196671 OMF196670:OML196671 OWB196670:OWH196671 PFX196670:PGD196671 PPT196670:PPZ196671 PZP196670:PZV196671 QJL196670:QJR196671 QTH196670:QTN196671 RDD196670:RDJ196671 RMZ196670:RNF196671 RWV196670:RXB196671 SGR196670:SGX196671 SQN196670:SQT196671 TAJ196670:TAP196671 TKF196670:TKL196671 TUB196670:TUH196671 UDX196670:UED196671 UNT196670:UNZ196671 UXP196670:UXV196671 VHL196670:VHR196671 VRH196670:VRN196671 WBD196670:WBJ196671 WKZ196670:WLF196671 WUV196670:WVB196671 G262192:M262193 IJ262206:IP262207 SF262206:SL262207 ACB262206:ACH262207 ALX262206:AMD262207 AVT262206:AVZ262207 BFP262206:BFV262207 BPL262206:BPR262207 BZH262206:BZN262207 CJD262206:CJJ262207 CSZ262206:CTF262207 DCV262206:DDB262207 DMR262206:DMX262207 DWN262206:DWT262207 EGJ262206:EGP262207 EQF262206:EQL262207 FAB262206:FAH262207 FJX262206:FKD262207 FTT262206:FTZ262207 GDP262206:GDV262207 GNL262206:GNR262207 GXH262206:GXN262207 HHD262206:HHJ262207 HQZ262206:HRF262207 IAV262206:IBB262207 IKR262206:IKX262207 IUN262206:IUT262207 JEJ262206:JEP262207 JOF262206:JOL262207 JYB262206:JYH262207 KHX262206:KID262207 KRT262206:KRZ262207 LBP262206:LBV262207 LLL262206:LLR262207 LVH262206:LVN262207 MFD262206:MFJ262207 MOZ262206:MPF262207 MYV262206:MZB262207 NIR262206:NIX262207 NSN262206:NST262207 OCJ262206:OCP262207 OMF262206:OML262207 OWB262206:OWH262207 PFX262206:PGD262207 PPT262206:PPZ262207 PZP262206:PZV262207 QJL262206:QJR262207 QTH262206:QTN262207 RDD262206:RDJ262207 RMZ262206:RNF262207 RWV262206:RXB262207 SGR262206:SGX262207 SQN262206:SQT262207 TAJ262206:TAP262207 TKF262206:TKL262207 TUB262206:TUH262207 UDX262206:UED262207 UNT262206:UNZ262207 UXP262206:UXV262207 VHL262206:VHR262207 VRH262206:VRN262207 WBD262206:WBJ262207 WKZ262206:WLF262207 WUV262206:WVB262207 G327728:M327729 IJ327742:IP327743 SF327742:SL327743 ACB327742:ACH327743 ALX327742:AMD327743 AVT327742:AVZ327743 BFP327742:BFV327743 BPL327742:BPR327743 BZH327742:BZN327743 CJD327742:CJJ327743 CSZ327742:CTF327743 DCV327742:DDB327743 DMR327742:DMX327743 DWN327742:DWT327743 EGJ327742:EGP327743 EQF327742:EQL327743 FAB327742:FAH327743 FJX327742:FKD327743 FTT327742:FTZ327743 GDP327742:GDV327743 GNL327742:GNR327743 GXH327742:GXN327743 HHD327742:HHJ327743 HQZ327742:HRF327743 IAV327742:IBB327743 IKR327742:IKX327743 IUN327742:IUT327743 JEJ327742:JEP327743 JOF327742:JOL327743 JYB327742:JYH327743 KHX327742:KID327743 KRT327742:KRZ327743 LBP327742:LBV327743 LLL327742:LLR327743 LVH327742:LVN327743 MFD327742:MFJ327743 MOZ327742:MPF327743 MYV327742:MZB327743 NIR327742:NIX327743 NSN327742:NST327743 OCJ327742:OCP327743 OMF327742:OML327743 OWB327742:OWH327743 PFX327742:PGD327743 PPT327742:PPZ327743 PZP327742:PZV327743 QJL327742:QJR327743 QTH327742:QTN327743 RDD327742:RDJ327743 RMZ327742:RNF327743 RWV327742:RXB327743 SGR327742:SGX327743 SQN327742:SQT327743 TAJ327742:TAP327743 TKF327742:TKL327743 TUB327742:TUH327743 UDX327742:UED327743 UNT327742:UNZ327743 UXP327742:UXV327743 VHL327742:VHR327743 VRH327742:VRN327743 WBD327742:WBJ327743 WKZ327742:WLF327743 WUV327742:WVB327743 G393264:M393265 IJ393278:IP393279 SF393278:SL393279 ACB393278:ACH393279 ALX393278:AMD393279 AVT393278:AVZ393279 BFP393278:BFV393279 BPL393278:BPR393279 BZH393278:BZN393279 CJD393278:CJJ393279 CSZ393278:CTF393279 DCV393278:DDB393279 DMR393278:DMX393279 DWN393278:DWT393279 EGJ393278:EGP393279 EQF393278:EQL393279 FAB393278:FAH393279 FJX393278:FKD393279 FTT393278:FTZ393279 GDP393278:GDV393279 GNL393278:GNR393279 GXH393278:GXN393279 HHD393278:HHJ393279 HQZ393278:HRF393279 IAV393278:IBB393279 IKR393278:IKX393279 IUN393278:IUT393279 JEJ393278:JEP393279 JOF393278:JOL393279 JYB393278:JYH393279 KHX393278:KID393279 KRT393278:KRZ393279 LBP393278:LBV393279 LLL393278:LLR393279 LVH393278:LVN393279 MFD393278:MFJ393279 MOZ393278:MPF393279 MYV393278:MZB393279 NIR393278:NIX393279 NSN393278:NST393279 OCJ393278:OCP393279 OMF393278:OML393279 OWB393278:OWH393279 PFX393278:PGD393279 PPT393278:PPZ393279 PZP393278:PZV393279 QJL393278:QJR393279 QTH393278:QTN393279 RDD393278:RDJ393279 RMZ393278:RNF393279 RWV393278:RXB393279 SGR393278:SGX393279 SQN393278:SQT393279 TAJ393278:TAP393279 TKF393278:TKL393279 TUB393278:TUH393279 UDX393278:UED393279 UNT393278:UNZ393279 UXP393278:UXV393279 VHL393278:VHR393279 VRH393278:VRN393279 WBD393278:WBJ393279 WKZ393278:WLF393279 WUV393278:WVB393279 G458800:M458801 IJ458814:IP458815 SF458814:SL458815 ACB458814:ACH458815 ALX458814:AMD458815 AVT458814:AVZ458815 BFP458814:BFV458815 BPL458814:BPR458815 BZH458814:BZN458815 CJD458814:CJJ458815 CSZ458814:CTF458815 DCV458814:DDB458815 DMR458814:DMX458815 DWN458814:DWT458815 EGJ458814:EGP458815 EQF458814:EQL458815 FAB458814:FAH458815 FJX458814:FKD458815 FTT458814:FTZ458815 GDP458814:GDV458815 GNL458814:GNR458815 GXH458814:GXN458815 HHD458814:HHJ458815 HQZ458814:HRF458815 IAV458814:IBB458815 IKR458814:IKX458815 IUN458814:IUT458815 JEJ458814:JEP458815 JOF458814:JOL458815 JYB458814:JYH458815 KHX458814:KID458815 KRT458814:KRZ458815 LBP458814:LBV458815 LLL458814:LLR458815 LVH458814:LVN458815 MFD458814:MFJ458815 MOZ458814:MPF458815 MYV458814:MZB458815 NIR458814:NIX458815 NSN458814:NST458815 OCJ458814:OCP458815 OMF458814:OML458815 OWB458814:OWH458815 PFX458814:PGD458815 PPT458814:PPZ458815 PZP458814:PZV458815 QJL458814:QJR458815 QTH458814:QTN458815 RDD458814:RDJ458815 RMZ458814:RNF458815 RWV458814:RXB458815 SGR458814:SGX458815 SQN458814:SQT458815 TAJ458814:TAP458815 TKF458814:TKL458815 TUB458814:TUH458815 UDX458814:UED458815 UNT458814:UNZ458815 UXP458814:UXV458815 VHL458814:VHR458815 VRH458814:VRN458815 WBD458814:WBJ458815 WKZ458814:WLF458815 WUV458814:WVB458815 G524336:M524337 IJ524350:IP524351 SF524350:SL524351 ACB524350:ACH524351 ALX524350:AMD524351 AVT524350:AVZ524351 BFP524350:BFV524351 BPL524350:BPR524351 BZH524350:BZN524351 CJD524350:CJJ524351 CSZ524350:CTF524351 DCV524350:DDB524351 DMR524350:DMX524351 DWN524350:DWT524351 EGJ524350:EGP524351 EQF524350:EQL524351 FAB524350:FAH524351 FJX524350:FKD524351 FTT524350:FTZ524351 GDP524350:GDV524351 GNL524350:GNR524351 GXH524350:GXN524351 HHD524350:HHJ524351 HQZ524350:HRF524351 IAV524350:IBB524351 IKR524350:IKX524351 IUN524350:IUT524351 JEJ524350:JEP524351 JOF524350:JOL524351 JYB524350:JYH524351 KHX524350:KID524351 KRT524350:KRZ524351 LBP524350:LBV524351 LLL524350:LLR524351 LVH524350:LVN524351 MFD524350:MFJ524351 MOZ524350:MPF524351 MYV524350:MZB524351 NIR524350:NIX524351 NSN524350:NST524351 OCJ524350:OCP524351 OMF524350:OML524351 OWB524350:OWH524351 PFX524350:PGD524351 PPT524350:PPZ524351 PZP524350:PZV524351 QJL524350:QJR524351 QTH524350:QTN524351 RDD524350:RDJ524351 RMZ524350:RNF524351 RWV524350:RXB524351 SGR524350:SGX524351 SQN524350:SQT524351 TAJ524350:TAP524351 TKF524350:TKL524351 TUB524350:TUH524351 UDX524350:UED524351 UNT524350:UNZ524351 UXP524350:UXV524351 VHL524350:VHR524351 VRH524350:VRN524351 WBD524350:WBJ524351 WKZ524350:WLF524351 WUV524350:WVB524351 G589872:M589873 IJ589886:IP589887 SF589886:SL589887 ACB589886:ACH589887 ALX589886:AMD589887 AVT589886:AVZ589887 BFP589886:BFV589887 BPL589886:BPR589887 BZH589886:BZN589887 CJD589886:CJJ589887 CSZ589886:CTF589887 DCV589886:DDB589887 DMR589886:DMX589887 DWN589886:DWT589887 EGJ589886:EGP589887 EQF589886:EQL589887 FAB589886:FAH589887 FJX589886:FKD589887 FTT589886:FTZ589887 GDP589886:GDV589887 GNL589886:GNR589887 GXH589886:GXN589887 HHD589886:HHJ589887 HQZ589886:HRF589887 IAV589886:IBB589887 IKR589886:IKX589887 IUN589886:IUT589887 JEJ589886:JEP589887 JOF589886:JOL589887 JYB589886:JYH589887 KHX589886:KID589887 KRT589886:KRZ589887 LBP589886:LBV589887 LLL589886:LLR589887 LVH589886:LVN589887 MFD589886:MFJ589887 MOZ589886:MPF589887 MYV589886:MZB589887 NIR589886:NIX589887 NSN589886:NST589887 OCJ589886:OCP589887 OMF589886:OML589887 OWB589886:OWH589887 PFX589886:PGD589887 PPT589886:PPZ589887 PZP589886:PZV589887 QJL589886:QJR589887 QTH589886:QTN589887 RDD589886:RDJ589887 RMZ589886:RNF589887 RWV589886:RXB589887 SGR589886:SGX589887 SQN589886:SQT589887 TAJ589886:TAP589887 TKF589886:TKL589887 TUB589886:TUH589887 UDX589886:UED589887 UNT589886:UNZ589887 UXP589886:UXV589887 VHL589886:VHR589887 VRH589886:VRN589887 WBD589886:WBJ589887 WKZ589886:WLF589887 WUV589886:WVB589887 G655408:M655409 IJ655422:IP655423 SF655422:SL655423 ACB655422:ACH655423 ALX655422:AMD655423 AVT655422:AVZ655423 BFP655422:BFV655423 BPL655422:BPR655423 BZH655422:BZN655423 CJD655422:CJJ655423 CSZ655422:CTF655423 DCV655422:DDB655423 DMR655422:DMX655423 DWN655422:DWT655423 EGJ655422:EGP655423 EQF655422:EQL655423 FAB655422:FAH655423 FJX655422:FKD655423 FTT655422:FTZ655423 GDP655422:GDV655423 GNL655422:GNR655423 GXH655422:GXN655423 HHD655422:HHJ655423 HQZ655422:HRF655423 IAV655422:IBB655423 IKR655422:IKX655423 IUN655422:IUT655423 JEJ655422:JEP655423 JOF655422:JOL655423 JYB655422:JYH655423 KHX655422:KID655423 KRT655422:KRZ655423 LBP655422:LBV655423 LLL655422:LLR655423 LVH655422:LVN655423 MFD655422:MFJ655423 MOZ655422:MPF655423 MYV655422:MZB655423 NIR655422:NIX655423 NSN655422:NST655423 OCJ655422:OCP655423 OMF655422:OML655423 OWB655422:OWH655423 PFX655422:PGD655423 PPT655422:PPZ655423 PZP655422:PZV655423 QJL655422:QJR655423 QTH655422:QTN655423 RDD655422:RDJ655423 RMZ655422:RNF655423 RWV655422:RXB655423 SGR655422:SGX655423 SQN655422:SQT655423 TAJ655422:TAP655423 TKF655422:TKL655423 TUB655422:TUH655423 UDX655422:UED655423 UNT655422:UNZ655423 UXP655422:UXV655423 VHL655422:VHR655423 VRH655422:VRN655423 WBD655422:WBJ655423 WKZ655422:WLF655423 WUV655422:WVB655423 G720944:M720945 IJ720958:IP720959 SF720958:SL720959 ACB720958:ACH720959 ALX720958:AMD720959 AVT720958:AVZ720959 BFP720958:BFV720959 BPL720958:BPR720959 BZH720958:BZN720959 CJD720958:CJJ720959 CSZ720958:CTF720959 DCV720958:DDB720959 DMR720958:DMX720959 DWN720958:DWT720959 EGJ720958:EGP720959 EQF720958:EQL720959 FAB720958:FAH720959 FJX720958:FKD720959 FTT720958:FTZ720959 GDP720958:GDV720959 GNL720958:GNR720959 GXH720958:GXN720959 HHD720958:HHJ720959 HQZ720958:HRF720959 IAV720958:IBB720959 IKR720958:IKX720959 IUN720958:IUT720959 JEJ720958:JEP720959 JOF720958:JOL720959 JYB720958:JYH720959 KHX720958:KID720959 KRT720958:KRZ720959 LBP720958:LBV720959 LLL720958:LLR720959 LVH720958:LVN720959 MFD720958:MFJ720959 MOZ720958:MPF720959 MYV720958:MZB720959 NIR720958:NIX720959 NSN720958:NST720959 OCJ720958:OCP720959 OMF720958:OML720959 OWB720958:OWH720959 PFX720958:PGD720959 PPT720958:PPZ720959 PZP720958:PZV720959 QJL720958:QJR720959 QTH720958:QTN720959 RDD720958:RDJ720959 RMZ720958:RNF720959 RWV720958:RXB720959 SGR720958:SGX720959 SQN720958:SQT720959 TAJ720958:TAP720959 TKF720958:TKL720959 TUB720958:TUH720959 UDX720958:UED720959 UNT720958:UNZ720959 UXP720958:UXV720959 VHL720958:VHR720959 VRH720958:VRN720959 WBD720958:WBJ720959 WKZ720958:WLF720959 WUV720958:WVB720959 G786480:M786481 IJ786494:IP786495 SF786494:SL786495 ACB786494:ACH786495 ALX786494:AMD786495 AVT786494:AVZ786495 BFP786494:BFV786495 BPL786494:BPR786495 BZH786494:BZN786495 CJD786494:CJJ786495 CSZ786494:CTF786495 DCV786494:DDB786495 DMR786494:DMX786495 DWN786494:DWT786495 EGJ786494:EGP786495 EQF786494:EQL786495 FAB786494:FAH786495 FJX786494:FKD786495 FTT786494:FTZ786495 GDP786494:GDV786495 GNL786494:GNR786495 GXH786494:GXN786495 HHD786494:HHJ786495 HQZ786494:HRF786495 IAV786494:IBB786495 IKR786494:IKX786495 IUN786494:IUT786495 JEJ786494:JEP786495 JOF786494:JOL786495 JYB786494:JYH786495 KHX786494:KID786495 KRT786494:KRZ786495 LBP786494:LBV786495 LLL786494:LLR786495 LVH786494:LVN786495 MFD786494:MFJ786495 MOZ786494:MPF786495 MYV786494:MZB786495 NIR786494:NIX786495 NSN786494:NST786495 OCJ786494:OCP786495 OMF786494:OML786495 OWB786494:OWH786495 PFX786494:PGD786495 PPT786494:PPZ786495 PZP786494:PZV786495 QJL786494:QJR786495 QTH786494:QTN786495 RDD786494:RDJ786495 RMZ786494:RNF786495 RWV786494:RXB786495 SGR786494:SGX786495 SQN786494:SQT786495 TAJ786494:TAP786495 TKF786494:TKL786495 TUB786494:TUH786495 UDX786494:UED786495 UNT786494:UNZ786495 UXP786494:UXV786495 VHL786494:VHR786495 VRH786494:VRN786495 WBD786494:WBJ786495 WKZ786494:WLF786495 WUV786494:WVB786495 G852016:M852017 IJ852030:IP852031 SF852030:SL852031 ACB852030:ACH852031 ALX852030:AMD852031 AVT852030:AVZ852031 BFP852030:BFV852031 BPL852030:BPR852031 BZH852030:BZN852031 CJD852030:CJJ852031 CSZ852030:CTF852031 DCV852030:DDB852031 DMR852030:DMX852031 DWN852030:DWT852031 EGJ852030:EGP852031 EQF852030:EQL852031 FAB852030:FAH852031 FJX852030:FKD852031 FTT852030:FTZ852031 GDP852030:GDV852031 GNL852030:GNR852031 GXH852030:GXN852031 HHD852030:HHJ852031 HQZ852030:HRF852031 IAV852030:IBB852031 IKR852030:IKX852031 IUN852030:IUT852031 JEJ852030:JEP852031 JOF852030:JOL852031 JYB852030:JYH852031 KHX852030:KID852031 KRT852030:KRZ852031 LBP852030:LBV852031 LLL852030:LLR852031 LVH852030:LVN852031 MFD852030:MFJ852031 MOZ852030:MPF852031 MYV852030:MZB852031 NIR852030:NIX852031 NSN852030:NST852031 OCJ852030:OCP852031 OMF852030:OML852031 OWB852030:OWH852031 PFX852030:PGD852031 PPT852030:PPZ852031 PZP852030:PZV852031 QJL852030:QJR852031 QTH852030:QTN852031 RDD852030:RDJ852031 RMZ852030:RNF852031 RWV852030:RXB852031 SGR852030:SGX852031 SQN852030:SQT852031 TAJ852030:TAP852031 TKF852030:TKL852031 TUB852030:TUH852031 UDX852030:UED852031 UNT852030:UNZ852031 UXP852030:UXV852031 VHL852030:VHR852031 VRH852030:VRN852031 WBD852030:WBJ852031 WKZ852030:WLF852031 WUV852030:WVB852031 G917552:M917553 IJ917566:IP917567 SF917566:SL917567 ACB917566:ACH917567 ALX917566:AMD917567 AVT917566:AVZ917567 BFP917566:BFV917567 BPL917566:BPR917567 BZH917566:BZN917567 CJD917566:CJJ917567 CSZ917566:CTF917567 DCV917566:DDB917567 DMR917566:DMX917567 DWN917566:DWT917567 EGJ917566:EGP917567 EQF917566:EQL917567 FAB917566:FAH917567 FJX917566:FKD917567 FTT917566:FTZ917567 GDP917566:GDV917567 GNL917566:GNR917567 GXH917566:GXN917567 HHD917566:HHJ917567 HQZ917566:HRF917567 IAV917566:IBB917567 IKR917566:IKX917567 IUN917566:IUT917567 JEJ917566:JEP917567 JOF917566:JOL917567 JYB917566:JYH917567 KHX917566:KID917567 KRT917566:KRZ917567 LBP917566:LBV917567 LLL917566:LLR917567 LVH917566:LVN917567 MFD917566:MFJ917567 MOZ917566:MPF917567 MYV917566:MZB917567 NIR917566:NIX917567 NSN917566:NST917567 OCJ917566:OCP917567 OMF917566:OML917567 OWB917566:OWH917567 PFX917566:PGD917567 PPT917566:PPZ917567 PZP917566:PZV917567 QJL917566:QJR917567 QTH917566:QTN917567 RDD917566:RDJ917567 RMZ917566:RNF917567 RWV917566:RXB917567 SGR917566:SGX917567 SQN917566:SQT917567 TAJ917566:TAP917567 TKF917566:TKL917567 TUB917566:TUH917567 UDX917566:UED917567 UNT917566:UNZ917567 UXP917566:UXV917567 VHL917566:VHR917567 VRH917566:VRN917567 WBD917566:WBJ917567 WKZ917566:WLF917567 WUV917566:WVB917567 G983088:M983089 IJ983102:IP983103 SF983102:SL983103 ACB983102:ACH983103 ALX983102:AMD983103 AVT983102:AVZ983103 BFP983102:BFV983103 BPL983102:BPR983103 BZH983102:BZN983103 CJD983102:CJJ983103 CSZ983102:CTF983103 DCV983102:DDB983103 DMR983102:DMX983103 DWN983102:DWT983103 EGJ983102:EGP983103 EQF983102:EQL983103 FAB983102:FAH983103 FJX983102:FKD983103 FTT983102:FTZ983103 GDP983102:GDV983103 GNL983102:GNR983103 GXH983102:GXN983103 HHD983102:HHJ983103 HQZ983102:HRF983103 IAV983102:IBB983103 IKR983102:IKX983103 IUN983102:IUT983103 JEJ983102:JEP983103 JOF983102:JOL983103 JYB983102:JYH983103 KHX983102:KID983103 KRT983102:KRZ983103 LBP983102:LBV983103 LLL983102:LLR983103 LVH983102:LVN983103 MFD983102:MFJ983103 MOZ983102:MPF983103 MYV983102:MZB983103 NIR983102:NIX983103 NSN983102:NST983103 OCJ983102:OCP983103 OMF983102:OML983103 OWB983102:OWH983103 PFX983102:PGD983103 PPT983102:PPZ983103 PZP983102:PZV983103 QJL983102:QJR983103 QTH983102:QTN983103 RDD983102:RDJ983103 RMZ983102:RNF983103 RWV983102:RXB983103 SGR983102:SGX983103 SQN983102:SQT983103 TAJ983102:TAP983103 TKF983102:TKL983103 TUB983102:TUH983103 UDX983102:UED983103 UNT983102:UNZ983103 UXP983102:UXV983103 VHL983102:VHR983103 VRH983102:VRN983103 WBD983102:WBJ983103 WKZ983102:WLF983103 WUV983102:WVB983103 WVH983130:WVN983131 IV88:JB89 SR88:SX89 ACN88:ACT89 AMJ88:AMP89 AWF88:AWL89 BGB88:BGH89 BPX88:BQD89 BZT88:BZZ89 CJP88:CJV89 CTL88:CTR89 DDH88:DDN89 DND88:DNJ89 DWZ88:DXF89 EGV88:EHB89 EQR88:EQX89 FAN88:FAT89 FKJ88:FKP89 FUF88:FUL89 GEB88:GEH89 GNX88:GOD89 GXT88:GXZ89 HHP88:HHV89 HRL88:HRR89 IBH88:IBN89 ILD88:ILJ89 IUZ88:IVF89 JEV88:JFB89 JOR88:JOX89 JYN88:JYT89 KIJ88:KIP89 KSF88:KSL89 LCB88:LCH89 LLX88:LMD89 LVT88:LVZ89 MFP88:MFV89 MPL88:MPR89 MZH88:MZN89 NJD88:NJJ89 NSZ88:NTF89 OCV88:ODB89 OMR88:OMX89 OWN88:OWT89 PGJ88:PGP89 PQF88:PQL89 QAB88:QAH89 QJX88:QKD89 QTT88:QTZ89 RDP88:RDV89 RNL88:RNR89 RXH88:RXN89 SHD88:SHJ89 SQZ88:SRF89 TAV88:TBB89 TKR88:TKX89 TUN88:TUT89 UEJ88:UEP89 UOF88:UOL89 UYB88:UYH89 VHX88:VID89 VRT88:VRZ89 WBP88:WBV89 WLL88:WLR89 WVH88:WVN89 S65612:Y65613 IV65626:JB65627 SR65626:SX65627 ACN65626:ACT65627 AMJ65626:AMP65627 AWF65626:AWL65627 BGB65626:BGH65627 BPX65626:BQD65627 BZT65626:BZZ65627 CJP65626:CJV65627 CTL65626:CTR65627 DDH65626:DDN65627 DND65626:DNJ65627 DWZ65626:DXF65627 EGV65626:EHB65627 EQR65626:EQX65627 FAN65626:FAT65627 FKJ65626:FKP65627 FUF65626:FUL65627 GEB65626:GEH65627 GNX65626:GOD65627 GXT65626:GXZ65627 HHP65626:HHV65627 HRL65626:HRR65627 IBH65626:IBN65627 ILD65626:ILJ65627 IUZ65626:IVF65627 JEV65626:JFB65627 JOR65626:JOX65627 JYN65626:JYT65627 KIJ65626:KIP65627 KSF65626:KSL65627 LCB65626:LCH65627 LLX65626:LMD65627 LVT65626:LVZ65627 MFP65626:MFV65627 MPL65626:MPR65627 MZH65626:MZN65627 NJD65626:NJJ65627 NSZ65626:NTF65627 OCV65626:ODB65627 OMR65626:OMX65627 OWN65626:OWT65627 PGJ65626:PGP65627 PQF65626:PQL65627 QAB65626:QAH65627 QJX65626:QKD65627 QTT65626:QTZ65627 RDP65626:RDV65627 RNL65626:RNR65627 RXH65626:RXN65627 SHD65626:SHJ65627 SQZ65626:SRF65627 TAV65626:TBB65627 TKR65626:TKX65627 TUN65626:TUT65627 UEJ65626:UEP65627 UOF65626:UOL65627 UYB65626:UYH65627 VHX65626:VID65627 VRT65626:VRZ65627 WBP65626:WBV65627 WLL65626:WLR65627 WVH65626:WVN65627 S131148:Y131149 IV131162:JB131163 SR131162:SX131163 ACN131162:ACT131163 AMJ131162:AMP131163 AWF131162:AWL131163 BGB131162:BGH131163 BPX131162:BQD131163 BZT131162:BZZ131163 CJP131162:CJV131163 CTL131162:CTR131163 DDH131162:DDN131163 DND131162:DNJ131163 DWZ131162:DXF131163 EGV131162:EHB131163 EQR131162:EQX131163 FAN131162:FAT131163 FKJ131162:FKP131163 FUF131162:FUL131163 GEB131162:GEH131163 GNX131162:GOD131163 GXT131162:GXZ131163 HHP131162:HHV131163 HRL131162:HRR131163 IBH131162:IBN131163 ILD131162:ILJ131163 IUZ131162:IVF131163 JEV131162:JFB131163 JOR131162:JOX131163 JYN131162:JYT131163 KIJ131162:KIP131163 KSF131162:KSL131163 LCB131162:LCH131163 LLX131162:LMD131163 LVT131162:LVZ131163 MFP131162:MFV131163 MPL131162:MPR131163 MZH131162:MZN131163 NJD131162:NJJ131163 NSZ131162:NTF131163 OCV131162:ODB131163 OMR131162:OMX131163 OWN131162:OWT131163 PGJ131162:PGP131163 PQF131162:PQL131163 QAB131162:QAH131163 QJX131162:QKD131163 QTT131162:QTZ131163 RDP131162:RDV131163 RNL131162:RNR131163 RXH131162:RXN131163 SHD131162:SHJ131163 SQZ131162:SRF131163 TAV131162:TBB131163 TKR131162:TKX131163 TUN131162:TUT131163 UEJ131162:UEP131163 UOF131162:UOL131163 UYB131162:UYH131163 VHX131162:VID131163 VRT131162:VRZ131163 WBP131162:WBV131163 WLL131162:WLR131163 WVH131162:WVN131163 S196684:Y196685 IV196698:JB196699 SR196698:SX196699 ACN196698:ACT196699 AMJ196698:AMP196699 AWF196698:AWL196699 BGB196698:BGH196699 BPX196698:BQD196699 BZT196698:BZZ196699 CJP196698:CJV196699 CTL196698:CTR196699 DDH196698:DDN196699 DND196698:DNJ196699 DWZ196698:DXF196699 EGV196698:EHB196699 EQR196698:EQX196699 FAN196698:FAT196699 FKJ196698:FKP196699 FUF196698:FUL196699 GEB196698:GEH196699 GNX196698:GOD196699 GXT196698:GXZ196699 HHP196698:HHV196699 HRL196698:HRR196699 IBH196698:IBN196699 ILD196698:ILJ196699 IUZ196698:IVF196699 JEV196698:JFB196699 JOR196698:JOX196699 JYN196698:JYT196699 KIJ196698:KIP196699 KSF196698:KSL196699 LCB196698:LCH196699 LLX196698:LMD196699 LVT196698:LVZ196699 MFP196698:MFV196699 MPL196698:MPR196699 MZH196698:MZN196699 NJD196698:NJJ196699 NSZ196698:NTF196699 OCV196698:ODB196699 OMR196698:OMX196699 OWN196698:OWT196699 PGJ196698:PGP196699 PQF196698:PQL196699 QAB196698:QAH196699 QJX196698:QKD196699 QTT196698:QTZ196699 RDP196698:RDV196699 RNL196698:RNR196699 RXH196698:RXN196699 SHD196698:SHJ196699 SQZ196698:SRF196699 TAV196698:TBB196699 TKR196698:TKX196699 TUN196698:TUT196699 UEJ196698:UEP196699 UOF196698:UOL196699 UYB196698:UYH196699 VHX196698:VID196699 VRT196698:VRZ196699 WBP196698:WBV196699 WLL196698:WLR196699 WVH196698:WVN196699 S262220:Y262221 IV262234:JB262235 SR262234:SX262235 ACN262234:ACT262235 AMJ262234:AMP262235 AWF262234:AWL262235 BGB262234:BGH262235 BPX262234:BQD262235 BZT262234:BZZ262235 CJP262234:CJV262235 CTL262234:CTR262235 DDH262234:DDN262235 DND262234:DNJ262235 DWZ262234:DXF262235 EGV262234:EHB262235 EQR262234:EQX262235 FAN262234:FAT262235 FKJ262234:FKP262235 FUF262234:FUL262235 GEB262234:GEH262235 GNX262234:GOD262235 GXT262234:GXZ262235 HHP262234:HHV262235 HRL262234:HRR262235 IBH262234:IBN262235 ILD262234:ILJ262235 IUZ262234:IVF262235 JEV262234:JFB262235 JOR262234:JOX262235 JYN262234:JYT262235 KIJ262234:KIP262235 KSF262234:KSL262235 LCB262234:LCH262235 LLX262234:LMD262235 LVT262234:LVZ262235 MFP262234:MFV262235 MPL262234:MPR262235 MZH262234:MZN262235 NJD262234:NJJ262235 NSZ262234:NTF262235 OCV262234:ODB262235 OMR262234:OMX262235 OWN262234:OWT262235 PGJ262234:PGP262235 PQF262234:PQL262235 QAB262234:QAH262235 QJX262234:QKD262235 QTT262234:QTZ262235 RDP262234:RDV262235 RNL262234:RNR262235 RXH262234:RXN262235 SHD262234:SHJ262235 SQZ262234:SRF262235 TAV262234:TBB262235 TKR262234:TKX262235 TUN262234:TUT262235 UEJ262234:UEP262235 UOF262234:UOL262235 UYB262234:UYH262235 VHX262234:VID262235 VRT262234:VRZ262235 WBP262234:WBV262235 WLL262234:WLR262235 WVH262234:WVN262235 S327756:Y327757 IV327770:JB327771 SR327770:SX327771 ACN327770:ACT327771 AMJ327770:AMP327771 AWF327770:AWL327771 BGB327770:BGH327771 BPX327770:BQD327771 BZT327770:BZZ327771 CJP327770:CJV327771 CTL327770:CTR327771 DDH327770:DDN327771 DND327770:DNJ327771 DWZ327770:DXF327771 EGV327770:EHB327771 EQR327770:EQX327771 FAN327770:FAT327771 FKJ327770:FKP327771 FUF327770:FUL327771 GEB327770:GEH327771 GNX327770:GOD327771 GXT327770:GXZ327771 HHP327770:HHV327771 HRL327770:HRR327771 IBH327770:IBN327771 ILD327770:ILJ327771 IUZ327770:IVF327771 JEV327770:JFB327771 JOR327770:JOX327771 JYN327770:JYT327771 KIJ327770:KIP327771 KSF327770:KSL327771 LCB327770:LCH327771 LLX327770:LMD327771 LVT327770:LVZ327771 MFP327770:MFV327771 MPL327770:MPR327771 MZH327770:MZN327771 NJD327770:NJJ327771 NSZ327770:NTF327771 OCV327770:ODB327771 OMR327770:OMX327771 OWN327770:OWT327771 PGJ327770:PGP327771 PQF327770:PQL327771 QAB327770:QAH327771 QJX327770:QKD327771 QTT327770:QTZ327771 RDP327770:RDV327771 RNL327770:RNR327771 RXH327770:RXN327771 SHD327770:SHJ327771 SQZ327770:SRF327771 TAV327770:TBB327771 TKR327770:TKX327771 TUN327770:TUT327771 UEJ327770:UEP327771 UOF327770:UOL327771 UYB327770:UYH327771 VHX327770:VID327771 VRT327770:VRZ327771 WBP327770:WBV327771 WLL327770:WLR327771 WVH327770:WVN327771 S393292:Y393293 IV393306:JB393307 SR393306:SX393307 ACN393306:ACT393307 AMJ393306:AMP393307 AWF393306:AWL393307 BGB393306:BGH393307 BPX393306:BQD393307 BZT393306:BZZ393307 CJP393306:CJV393307 CTL393306:CTR393307 DDH393306:DDN393307 DND393306:DNJ393307 DWZ393306:DXF393307 EGV393306:EHB393307 EQR393306:EQX393307 FAN393306:FAT393307 FKJ393306:FKP393307 FUF393306:FUL393307 GEB393306:GEH393307 GNX393306:GOD393307 GXT393306:GXZ393307 HHP393306:HHV393307 HRL393306:HRR393307 IBH393306:IBN393307 ILD393306:ILJ393307 IUZ393306:IVF393307 JEV393306:JFB393307 JOR393306:JOX393307 JYN393306:JYT393307 KIJ393306:KIP393307 KSF393306:KSL393307 LCB393306:LCH393307 LLX393306:LMD393307 LVT393306:LVZ393307 MFP393306:MFV393307 MPL393306:MPR393307 MZH393306:MZN393307 NJD393306:NJJ393307 NSZ393306:NTF393307 OCV393306:ODB393307 OMR393306:OMX393307 OWN393306:OWT393307 PGJ393306:PGP393307 PQF393306:PQL393307 QAB393306:QAH393307 QJX393306:QKD393307 QTT393306:QTZ393307 RDP393306:RDV393307 RNL393306:RNR393307 RXH393306:RXN393307 SHD393306:SHJ393307 SQZ393306:SRF393307 TAV393306:TBB393307 TKR393306:TKX393307 TUN393306:TUT393307 UEJ393306:UEP393307 UOF393306:UOL393307 UYB393306:UYH393307 VHX393306:VID393307 VRT393306:VRZ393307 WBP393306:WBV393307 WLL393306:WLR393307 WVH393306:WVN393307 S458828:Y458829 IV458842:JB458843 SR458842:SX458843 ACN458842:ACT458843 AMJ458842:AMP458843 AWF458842:AWL458843 BGB458842:BGH458843 BPX458842:BQD458843 BZT458842:BZZ458843 CJP458842:CJV458843 CTL458842:CTR458843 DDH458842:DDN458843 DND458842:DNJ458843 DWZ458842:DXF458843 EGV458842:EHB458843 EQR458842:EQX458843 FAN458842:FAT458843 FKJ458842:FKP458843 FUF458842:FUL458843 GEB458842:GEH458843 GNX458842:GOD458843 GXT458842:GXZ458843 HHP458842:HHV458843 HRL458842:HRR458843 IBH458842:IBN458843 ILD458842:ILJ458843 IUZ458842:IVF458843 JEV458842:JFB458843 JOR458842:JOX458843 JYN458842:JYT458843 KIJ458842:KIP458843 KSF458842:KSL458843 LCB458842:LCH458843 LLX458842:LMD458843 LVT458842:LVZ458843 MFP458842:MFV458843 MPL458842:MPR458843 MZH458842:MZN458843 NJD458842:NJJ458843 NSZ458842:NTF458843 OCV458842:ODB458843 OMR458842:OMX458843 OWN458842:OWT458843 PGJ458842:PGP458843 PQF458842:PQL458843 QAB458842:QAH458843 QJX458842:QKD458843 QTT458842:QTZ458843 RDP458842:RDV458843 RNL458842:RNR458843 RXH458842:RXN458843 SHD458842:SHJ458843 SQZ458842:SRF458843 TAV458842:TBB458843 TKR458842:TKX458843 TUN458842:TUT458843 UEJ458842:UEP458843 UOF458842:UOL458843 UYB458842:UYH458843 VHX458842:VID458843 VRT458842:VRZ458843 WBP458842:WBV458843 WLL458842:WLR458843 WVH458842:WVN458843 S524364:Y524365 IV524378:JB524379 SR524378:SX524379 ACN524378:ACT524379 AMJ524378:AMP524379 AWF524378:AWL524379 BGB524378:BGH524379 BPX524378:BQD524379 BZT524378:BZZ524379 CJP524378:CJV524379 CTL524378:CTR524379 DDH524378:DDN524379 DND524378:DNJ524379 DWZ524378:DXF524379 EGV524378:EHB524379 EQR524378:EQX524379 FAN524378:FAT524379 FKJ524378:FKP524379 FUF524378:FUL524379 GEB524378:GEH524379 GNX524378:GOD524379 GXT524378:GXZ524379 HHP524378:HHV524379 HRL524378:HRR524379 IBH524378:IBN524379 ILD524378:ILJ524379 IUZ524378:IVF524379 JEV524378:JFB524379 JOR524378:JOX524379 JYN524378:JYT524379 KIJ524378:KIP524379 KSF524378:KSL524379 LCB524378:LCH524379 LLX524378:LMD524379 LVT524378:LVZ524379 MFP524378:MFV524379 MPL524378:MPR524379 MZH524378:MZN524379 NJD524378:NJJ524379 NSZ524378:NTF524379 OCV524378:ODB524379 OMR524378:OMX524379 OWN524378:OWT524379 PGJ524378:PGP524379 PQF524378:PQL524379 QAB524378:QAH524379 QJX524378:QKD524379 QTT524378:QTZ524379 RDP524378:RDV524379 RNL524378:RNR524379 RXH524378:RXN524379 SHD524378:SHJ524379 SQZ524378:SRF524379 TAV524378:TBB524379 TKR524378:TKX524379 TUN524378:TUT524379 UEJ524378:UEP524379 UOF524378:UOL524379 UYB524378:UYH524379 VHX524378:VID524379 VRT524378:VRZ524379 WBP524378:WBV524379 WLL524378:WLR524379 WVH524378:WVN524379 S589900:Y589901 IV589914:JB589915 SR589914:SX589915 ACN589914:ACT589915 AMJ589914:AMP589915 AWF589914:AWL589915 BGB589914:BGH589915 BPX589914:BQD589915 BZT589914:BZZ589915 CJP589914:CJV589915 CTL589914:CTR589915 DDH589914:DDN589915 DND589914:DNJ589915 DWZ589914:DXF589915 EGV589914:EHB589915 EQR589914:EQX589915 FAN589914:FAT589915 FKJ589914:FKP589915 FUF589914:FUL589915 GEB589914:GEH589915 GNX589914:GOD589915 GXT589914:GXZ589915 HHP589914:HHV589915 HRL589914:HRR589915 IBH589914:IBN589915 ILD589914:ILJ589915 IUZ589914:IVF589915 JEV589914:JFB589915 JOR589914:JOX589915 JYN589914:JYT589915 KIJ589914:KIP589915 KSF589914:KSL589915 LCB589914:LCH589915 LLX589914:LMD589915 LVT589914:LVZ589915 MFP589914:MFV589915 MPL589914:MPR589915 MZH589914:MZN589915 NJD589914:NJJ589915 NSZ589914:NTF589915 OCV589914:ODB589915 OMR589914:OMX589915 OWN589914:OWT589915 PGJ589914:PGP589915 PQF589914:PQL589915 QAB589914:QAH589915 QJX589914:QKD589915 QTT589914:QTZ589915 RDP589914:RDV589915 RNL589914:RNR589915 RXH589914:RXN589915 SHD589914:SHJ589915 SQZ589914:SRF589915 TAV589914:TBB589915 TKR589914:TKX589915 TUN589914:TUT589915 UEJ589914:UEP589915 UOF589914:UOL589915 UYB589914:UYH589915 VHX589914:VID589915 VRT589914:VRZ589915 WBP589914:WBV589915 WLL589914:WLR589915 WVH589914:WVN589915 S655436:Y655437 IV655450:JB655451 SR655450:SX655451 ACN655450:ACT655451 AMJ655450:AMP655451 AWF655450:AWL655451 BGB655450:BGH655451 BPX655450:BQD655451 BZT655450:BZZ655451 CJP655450:CJV655451 CTL655450:CTR655451 DDH655450:DDN655451 DND655450:DNJ655451 DWZ655450:DXF655451 EGV655450:EHB655451 EQR655450:EQX655451 FAN655450:FAT655451 FKJ655450:FKP655451 FUF655450:FUL655451 GEB655450:GEH655451 GNX655450:GOD655451 GXT655450:GXZ655451 HHP655450:HHV655451 HRL655450:HRR655451 IBH655450:IBN655451 ILD655450:ILJ655451 IUZ655450:IVF655451 JEV655450:JFB655451 JOR655450:JOX655451 JYN655450:JYT655451 KIJ655450:KIP655451 KSF655450:KSL655451 LCB655450:LCH655451 LLX655450:LMD655451 LVT655450:LVZ655451 MFP655450:MFV655451 MPL655450:MPR655451 MZH655450:MZN655451 NJD655450:NJJ655451 NSZ655450:NTF655451 OCV655450:ODB655451 OMR655450:OMX655451 OWN655450:OWT655451 PGJ655450:PGP655451 PQF655450:PQL655451 QAB655450:QAH655451 QJX655450:QKD655451 QTT655450:QTZ655451 RDP655450:RDV655451 RNL655450:RNR655451 RXH655450:RXN655451 SHD655450:SHJ655451 SQZ655450:SRF655451 TAV655450:TBB655451 TKR655450:TKX655451 TUN655450:TUT655451 UEJ655450:UEP655451 UOF655450:UOL655451 UYB655450:UYH655451 VHX655450:VID655451 VRT655450:VRZ655451 WBP655450:WBV655451 WLL655450:WLR655451 WVH655450:WVN655451 S720972:Y720973 IV720986:JB720987 SR720986:SX720987 ACN720986:ACT720987 AMJ720986:AMP720987 AWF720986:AWL720987 BGB720986:BGH720987 BPX720986:BQD720987 BZT720986:BZZ720987 CJP720986:CJV720987 CTL720986:CTR720987 DDH720986:DDN720987 DND720986:DNJ720987 DWZ720986:DXF720987 EGV720986:EHB720987 EQR720986:EQX720987 FAN720986:FAT720987 FKJ720986:FKP720987 FUF720986:FUL720987 GEB720986:GEH720987 GNX720986:GOD720987 GXT720986:GXZ720987 HHP720986:HHV720987 HRL720986:HRR720987 IBH720986:IBN720987 ILD720986:ILJ720987 IUZ720986:IVF720987 JEV720986:JFB720987 JOR720986:JOX720987 JYN720986:JYT720987 KIJ720986:KIP720987 KSF720986:KSL720987 LCB720986:LCH720987 LLX720986:LMD720987 LVT720986:LVZ720987 MFP720986:MFV720987 MPL720986:MPR720987 MZH720986:MZN720987 NJD720986:NJJ720987 NSZ720986:NTF720987 OCV720986:ODB720987 OMR720986:OMX720987 OWN720986:OWT720987 PGJ720986:PGP720987 PQF720986:PQL720987 QAB720986:QAH720987 QJX720986:QKD720987 QTT720986:QTZ720987 RDP720986:RDV720987 RNL720986:RNR720987 RXH720986:RXN720987 SHD720986:SHJ720987 SQZ720986:SRF720987 TAV720986:TBB720987 TKR720986:TKX720987 TUN720986:TUT720987 UEJ720986:UEP720987 UOF720986:UOL720987 UYB720986:UYH720987 VHX720986:VID720987 VRT720986:VRZ720987 WBP720986:WBV720987 WLL720986:WLR720987 WVH720986:WVN720987 S786508:Y786509 IV786522:JB786523 SR786522:SX786523 ACN786522:ACT786523 AMJ786522:AMP786523 AWF786522:AWL786523 BGB786522:BGH786523 BPX786522:BQD786523 BZT786522:BZZ786523 CJP786522:CJV786523 CTL786522:CTR786523 DDH786522:DDN786523 DND786522:DNJ786523 DWZ786522:DXF786523 EGV786522:EHB786523 EQR786522:EQX786523 FAN786522:FAT786523 FKJ786522:FKP786523 FUF786522:FUL786523 GEB786522:GEH786523 GNX786522:GOD786523 GXT786522:GXZ786523 HHP786522:HHV786523 HRL786522:HRR786523 IBH786522:IBN786523 ILD786522:ILJ786523 IUZ786522:IVF786523 JEV786522:JFB786523 JOR786522:JOX786523 JYN786522:JYT786523 KIJ786522:KIP786523 KSF786522:KSL786523 LCB786522:LCH786523 LLX786522:LMD786523 LVT786522:LVZ786523 MFP786522:MFV786523 MPL786522:MPR786523 MZH786522:MZN786523 NJD786522:NJJ786523 NSZ786522:NTF786523 OCV786522:ODB786523 OMR786522:OMX786523 OWN786522:OWT786523 PGJ786522:PGP786523 PQF786522:PQL786523 QAB786522:QAH786523 QJX786522:QKD786523 QTT786522:QTZ786523 RDP786522:RDV786523 RNL786522:RNR786523 RXH786522:RXN786523 SHD786522:SHJ786523 SQZ786522:SRF786523 TAV786522:TBB786523 TKR786522:TKX786523 TUN786522:TUT786523 UEJ786522:UEP786523 UOF786522:UOL786523 UYB786522:UYH786523 VHX786522:VID786523 VRT786522:VRZ786523 WBP786522:WBV786523 WLL786522:WLR786523 WVH786522:WVN786523 S852044:Y852045 IV852058:JB852059 SR852058:SX852059 ACN852058:ACT852059 AMJ852058:AMP852059 AWF852058:AWL852059 BGB852058:BGH852059 BPX852058:BQD852059 BZT852058:BZZ852059 CJP852058:CJV852059 CTL852058:CTR852059 DDH852058:DDN852059 DND852058:DNJ852059 DWZ852058:DXF852059 EGV852058:EHB852059 EQR852058:EQX852059 FAN852058:FAT852059 FKJ852058:FKP852059 FUF852058:FUL852059 GEB852058:GEH852059 GNX852058:GOD852059 GXT852058:GXZ852059 HHP852058:HHV852059 HRL852058:HRR852059 IBH852058:IBN852059 ILD852058:ILJ852059 IUZ852058:IVF852059 JEV852058:JFB852059 JOR852058:JOX852059 JYN852058:JYT852059 KIJ852058:KIP852059 KSF852058:KSL852059 LCB852058:LCH852059 LLX852058:LMD852059 LVT852058:LVZ852059 MFP852058:MFV852059 MPL852058:MPR852059 MZH852058:MZN852059 NJD852058:NJJ852059 NSZ852058:NTF852059 OCV852058:ODB852059 OMR852058:OMX852059 OWN852058:OWT852059 PGJ852058:PGP852059 PQF852058:PQL852059 QAB852058:QAH852059 QJX852058:QKD852059 QTT852058:QTZ852059 RDP852058:RDV852059 RNL852058:RNR852059 RXH852058:RXN852059 SHD852058:SHJ852059 SQZ852058:SRF852059 TAV852058:TBB852059 TKR852058:TKX852059 TUN852058:TUT852059 UEJ852058:UEP852059 UOF852058:UOL852059 UYB852058:UYH852059 VHX852058:VID852059 VRT852058:VRZ852059 WBP852058:WBV852059 WLL852058:WLR852059 WVH852058:WVN852059 S917580:Y917581 IV917594:JB917595 SR917594:SX917595 ACN917594:ACT917595 AMJ917594:AMP917595 AWF917594:AWL917595 BGB917594:BGH917595 BPX917594:BQD917595 BZT917594:BZZ917595 CJP917594:CJV917595 CTL917594:CTR917595 DDH917594:DDN917595 DND917594:DNJ917595 DWZ917594:DXF917595 EGV917594:EHB917595 EQR917594:EQX917595 FAN917594:FAT917595 FKJ917594:FKP917595 FUF917594:FUL917595 GEB917594:GEH917595 GNX917594:GOD917595 GXT917594:GXZ917595 HHP917594:HHV917595 HRL917594:HRR917595 IBH917594:IBN917595 ILD917594:ILJ917595 IUZ917594:IVF917595 JEV917594:JFB917595 JOR917594:JOX917595 JYN917594:JYT917595 KIJ917594:KIP917595 KSF917594:KSL917595 LCB917594:LCH917595 LLX917594:LMD917595 LVT917594:LVZ917595 MFP917594:MFV917595 MPL917594:MPR917595 MZH917594:MZN917595 NJD917594:NJJ917595 NSZ917594:NTF917595 OCV917594:ODB917595 OMR917594:OMX917595 OWN917594:OWT917595 PGJ917594:PGP917595 PQF917594:PQL917595 QAB917594:QAH917595 QJX917594:QKD917595 QTT917594:QTZ917595 RDP917594:RDV917595 RNL917594:RNR917595 RXH917594:RXN917595 SHD917594:SHJ917595 SQZ917594:SRF917595 TAV917594:TBB917595 TKR917594:TKX917595 TUN917594:TUT917595 UEJ917594:UEP917595 UOF917594:UOL917595 UYB917594:UYH917595 VHX917594:VID917595 VRT917594:VRZ917595 WBP917594:WBV917595 WLL917594:WLR917595 WVH917594:WVN917595 S983116:Y983117 IV983130:JB983131 SR983130:SX983131 ACN983130:ACT983131 AMJ983130:AMP983131 AWF983130:AWL983131 BGB983130:BGH983131 BPX983130:BQD983131 BZT983130:BZZ983131 CJP983130:CJV983131 CTL983130:CTR983131 DDH983130:DDN983131 DND983130:DNJ983131 DWZ983130:DXF983131 EGV983130:EHB983131 EQR983130:EQX983131 FAN983130:FAT983131 FKJ983130:FKP983131 FUF983130:FUL983131 GEB983130:GEH983131 GNX983130:GOD983131 GXT983130:GXZ983131 HHP983130:HHV983131 HRL983130:HRR983131 IBH983130:IBN983131 ILD983130:ILJ983131 IUZ983130:IVF983131 JEV983130:JFB983131 JOR983130:JOX983131 JYN983130:JYT983131 KIJ983130:KIP983131 KSF983130:KSL983131 LCB983130:LCH983131 LLX983130:LMD983131 LVT983130:LVZ983131 MFP983130:MFV983131 MPL983130:MPR983131 MZH983130:MZN983131 NJD983130:NJJ983131 NSZ983130:NTF983131 OCV983130:ODB983131 OMR983130:OMX983131 OWN983130:OWT983131 PGJ983130:PGP983131 PQF983130:PQL983131 QAB983130:QAH983131 QJX983130:QKD983131 QTT983130:QTZ983131 RDP983130:RDV983131 RNL983130:RNR983131 RXH983130:RXN983131 SHD983130:SHJ983131 SQZ983130:SRF983131 TAV983130:TBB983131 TKR983130:TKX983131 TUN983130:TUT983131 UEJ983130:UEP983131 UOF983130:UOL983131 UYB983130:UYH983131 VHX983130:VID983131 VRT983130:VRZ983131 WBP983130:WBV983131 WLL983130:WLR983131" xr:uid="{5D272521-1C4C-47FB-BE67-9441F6BFA955}"/>
    <dataValidation type="date" operator="greaterThan" allowBlank="1" showInputMessage="1" showErrorMessage="1" prompt="Revision date for this specification. " sqref="S5:S6 IV5:IV6 SR5:SR6 ACN5:ACN6 AMJ5:AMJ6 AWF5:AWF6 BGB5:BGB6 BPX5:BPX6 BZT5:BZT6 CJP5:CJP6 CTL5:CTL6 DDH5:DDH6 DND5:DND6 DWZ5:DWZ6 EGV5:EGV6 EQR5:EQR6 FAN5:FAN6 FKJ5:FKJ6 FUF5:FUF6 GEB5:GEB6 GNX5:GNX6 GXT5:GXT6 HHP5:HHP6 HRL5:HRL6 IBH5:IBH6 ILD5:ILD6 IUZ5:IUZ6 JEV5:JEV6 JOR5:JOR6 JYN5:JYN6 KIJ5:KIJ6 KSF5:KSF6 LCB5:LCB6 LLX5:LLX6 LVT5:LVT6 MFP5:MFP6 MPL5:MPL6 MZH5:MZH6 NJD5:NJD6 NSZ5:NSZ6 OCV5:OCV6 OMR5:OMR6 OWN5:OWN6 PGJ5:PGJ6 PQF5:PQF6 QAB5:QAB6 QJX5:QJX6 QTT5:QTT6 RDP5:RDP6 RNL5:RNL6 RXH5:RXH6 SHD5:SHD6 SQZ5:SQZ6 TAV5:TAV6 TKR5:TKR6 TUN5:TUN6 UEJ5:UEJ6 UOF5:UOF6 UYB5:UYB6 VHX5:VHX6 VRT5:VRT6 WBP5:WBP6 WLL5:WLL6 WVH5:WVH6 S65541 IV65555 SR65555 ACN65555 AMJ65555 AWF65555 BGB65555 BPX65555 BZT65555 CJP65555 CTL65555 DDH65555 DND65555 DWZ65555 EGV65555 EQR65555 FAN65555 FKJ65555 FUF65555 GEB65555 GNX65555 GXT65555 HHP65555 HRL65555 IBH65555 ILD65555 IUZ65555 JEV65555 JOR65555 JYN65555 KIJ65555 KSF65555 LCB65555 LLX65555 LVT65555 MFP65555 MPL65555 MZH65555 NJD65555 NSZ65555 OCV65555 OMR65555 OWN65555 PGJ65555 PQF65555 QAB65555 QJX65555 QTT65555 RDP65555 RNL65555 RXH65555 SHD65555 SQZ65555 TAV65555 TKR65555 TUN65555 UEJ65555 UOF65555 UYB65555 VHX65555 VRT65555 WBP65555 WLL65555 WVH65555 S131077 IV131091 SR131091 ACN131091 AMJ131091 AWF131091 BGB131091 BPX131091 BZT131091 CJP131091 CTL131091 DDH131091 DND131091 DWZ131091 EGV131091 EQR131091 FAN131091 FKJ131091 FUF131091 GEB131091 GNX131091 GXT131091 HHP131091 HRL131091 IBH131091 ILD131091 IUZ131091 JEV131091 JOR131091 JYN131091 KIJ131091 KSF131091 LCB131091 LLX131091 LVT131091 MFP131091 MPL131091 MZH131091 NJD131091 NSZ131091 OCV131091 OMR131091 OWN131091 PGJ131091 PQF131091 QAB131091 QJX131091 QTT131091 RDP131091 RNL131091 RXH131091 SHD131091 SQZ131091 TAV131091 TKR131091 TUN131091 UEJ131091 UOF131091 UYB131091 VHX131091 VRT131091 WBP131091 WLL131091 WVH131091 S196613 IV196627 SR196627 ACN196627 AMJ196627 AWF196627 BGB196627 BPX196627 BZT196627 CJP196627 CTL196627 DDH196627 DND196627 DWZ196627 EGV196627 EQR196627 FAN196627 FKJ196627 FUF196627 GEB196627 GNX196627 GXT196627 HHP196627 HRL196627 IBH196627 ILD196627 IUZ196627 JEV196627 JOR196627 JYN196627 KIJ196627 KSF196627 LCB196627 LLX196627 LVT196627 MFP196627 MPL196627 MZH196627 NJD196627 NSZ196627 OCV196627 OMR196627 OWN196627 PGJ196627 PQF196627 QAB196627 QJX196627 QTT196627 RDP196627 RNL196627 RXH196627 SHD196627 SQZ196627 TAV196627 TKR196627 TUN196627 UEJ196627 UOF196627 UYB196627 VHX196627 VRT196627 WBP196627 WLL196627 WVH196627 S262149 IV262163 SR262163 ACN262163 AMJ262163 AWF262163 BGB262163 BPX262163 BZT262163 CJP262163 CTL262163 DDH262163 DND262163 DWZ262163 EGV262163 EQR262163 FAN262163 FKJ262163 FUF262163 GEB262163 GNX262163 GXT262163 HHP262163 HRL262163 IBH262163 ILD262163 IUZ262163 JEV262163 JOR262163 JYN262163 KIJ262163 KSF262163 LCB262163 LLX262163 LVT262163 MFP262163 MPL262163 MZH262163 NJD262163 NSZ262163 OCV262163 OMR262163 OWN262163 PGJ262163 PQF262163 QAB262163 QJX262163 QTT262163 RDP262163 RNL262163 RXH262163 SHD262163 SQZ262163 TAV262163 TKR262163 TUN262163 UEJ262163 UOF262163 UYB262163 VHX262163 VRT262163 WBP262163 WLL262163 WVH262163 S327685 IV327699 SR327699 ACN327699 AMJ327699 AWF327699 BGB327699 BPX327699 BZT327699 CJP327699 CTL327699 DDH327699 DND327699 DWZ327699 EGV327699 EQR327699 FAN327699 FKJ327699 FUF327699 GEB327699 GNX327699 GXT327699 HHP327699 HRL327699 IBH327699 ILD327699 IUZ327699 JEV327699 JOR327699 JYN327699 KIJ327699 KSF327699 LCB327699 LLX327699 LVT327699 MFP327699 MPL327699 MZH327699 NJD327699 NSZ327699 OCV327699 OMR327699 OWN327699 PGJ327699 PQF327699 QAB327699 QJX327699 QTT327699 RDP327699 RNL327699 RXH327699 SHD327699 SQZ327699 TAV327699 TKR327699 TUN327699 UEJ327699 UOF327699 UYB327699 VHX327699 VRT327699 WBP327699 WLL327699 WVH327699 S393221 IV393235 SR393235 ACN393235 AMJ393235 AWF393235 BGB393235 BPX393235 BZT393235 CJP393235 CTL393235 DDH393235 DND393235 DWZ393235 EGV393235 EQR393235 FAN393235 FKJ393235 FUF393235 GEB393235 GNX393235 GXT393235 HHP393235 HRL393235 IBH393235 ILD393235 IUZ393235 JEV393235 JOR393235 JYN393235 KIJ393235 KSF393235 LCB393235 LLX393235 LVT393235 MFP393235 MPL393235 MZH393235 NJD393235 NSZ393235 OCV393235 OMR393235 OWN393235 PGJ393235 PQF393235 QAB393235 QJX393235 QTT393235 RDP393235 RNL393235 RXH393235 SHD393235 SQZ393235 TAV393235 TKR393235 TUN393235 UEJ393235 UOF393235 UYB393235 VHX393235 VRT393235 WBP393235 WLL393235 WVH393235 S458757 IV458771 SR458771 ACN458771 AMJ458771 AWF458771 BGB458771 BPX458771 BZT458771 CJP458771 CTL458771 DDH458771 DND458771 DWZ458771 EGV458771 EQR458771 FAN458771 FKJ458771 FUF458771 GEB458771 GNX458771 GXT458771 HHP458771 HRL458771 IBH458771 ILD458771 IUZ458771 JEV458771 JOR458771 JYN458771 KIJ458771 KSF458771 LCB458771 LLX458771 LVT458771 MFP458771 MPL458771 MZH458771 NJD458771 NSZ458771 OCV458771 OMR458771 OWN458771 PGJ458771 PQF458771 QAB458771 QJX458771 QTT458771 RDP458771 RNL458771 RXH458771 SHD458771 SQZ458771 TAV458771 TKR458771 TUN458771 UEJ458771 UOF458771 UYB458771 VHX458771 VRT458771 WBP458771 WLL458771 WVH458771 S524293 IV524307 SR524307 ACN524307 AMJ524307 AWF524307 BGB524307 BPX524307 BZT524307 CJP524307 CTL524307 DDH524307 DND524307 DWZ524307 EGV524307 EQR524307 FAN524307 FKJ524307 FUF524307 GEB524307 GNX524307 GXT524307 HHP524307 HRL524307 IBH524307 ILD524307 IUZ524307 JEV524307 JOR524307 JYN524307 KIJ524307 KSF524307 LCB524307 LLX524307 LVT524307 MFP524307 MPL524307 MZH524307 NJD524307 NSZ524307 OCV524307 OMR524307 OWN524307 PGJ524307 PQF524307 QAB524307 QJX524307 QTT524307 RDP524307 RNL524307 RXH524307 SHD524307 SQZ524307 TAV524307 TKR524307 TUN524307 UEJ524307 UOF524307 UYB524307 VHX524307 VRT524307 WBP524307 WLL524307 WVH524307 S589829 IV589843 SR589843 ACN589843 AMJ589843 AWF589843 BGB589843 BPX589843 BZT589843 CJP589843 CTL589843 DDH589843 DND589843 DWZ589843 EGV589843 EQR589843 FAN589843 FKJ589843 FUF589843 GEB589843 GNX589843 GXT589843 HHP589843 HRL589843 IBH589843 ILD589843 IUZ589843 JEV589843 JOR589843 JYN589843 KIJ589843 KSF589843 LCB589843 LLX589843 LVT589843 MFP589843 MPL589843 MZH589843 NJD589843 NSZ589843 OCV589843 OMR589843 OWN589843 PGJ589843 PQF589843 QAB589843 QJX589843 QTT589843 RDP589843 RNL589843 RXH589843 SHD589843 SQZ589843 TAV589843 TKR589843 TUN589843 UEJ589843 UOF589843 UYB589843 VHX589843 VRT589843 WBP589843 WLL589843 WVH589843 S655365 IV655379 SR655379 ACN655379 AMJ655379 AWF655379 BGB655379 BPX655379 BZT655379 CJP655379 CTL655379 DDH655379 DND655379 DWZ655379 EGV655379 EQR655379 FAN655379 FKJ655379 FUF655379 GEB655379 GNX655379 GXT655379 HHP655379 HRL655379 IBH655379 ILD655379 IUZ655379 JEV655379 JOR655379 JYN655379 KIJ655379 KSF655379 LCB655379 LLX655379 LVT655379 MFP655379 MPL655379 MZH655379 NJD655379 NSZ655379 OCV655379 OMR655379 OWN655379 PGJ655379 PQF655379 QAB655379 QJX655379 QTT655379 RDP655379 RNL655379 RXH655379 SHD655379 SQZ655379 TAV655379 TKR655379 TUN655379 UEJ655379 UOF655379 UYB655379 VHX655379 VRT655379 WBP655379 WLL655379 WVH655379 S720901 IV720915 SR720915 ACN720915 AMJ720915 AWF720915 BGB720915 BPX720915 BZT720915 CJP720915 CTL720915 DDH720915 DND720915 DWZ720915 EGV720915 EQR720915 FAN720915 FKJ720915 FUF720915 GEB720915 GNX720915 GXT720915 HHP720915 HRL720915 IBH720915 ILD720915 IUZ720915 JEV720915 JOR720915 JYN720915 KIJ720915 KSF720915 LCB720915 LLX720915 LVT720915 MFP720915 MPL720915 MZH720915 NJD720915 NSZ720915 OCV720915 OMR720915 OWN720915 PGJ720915 PQF720915 QAB720915 QJX720915 QTT720915 RDP720915 RNL720915 RXH720915 SHD720915 SQZ720915 TAV720915 TKR720915 TUN720915 UEJ720915 UOF720915 UYB720915 VHX720915 VRT720915 WBP720915 WLL720915 WVH720915 S786437 IV786451 SR786451 ACN786451 AMJ786451 AWF786451 BGB786451 BPX786451 BZT786451 CJP786451 CTL786451 DDH786451 DND786451 DWZ786451 EGV786451 EQR786451 FAN786451 FKJ786451 FUF786451 GEB786451 GNX786451 GXT786451 HHP786451 HRL786451 IBH786451 ILD786451 IUZ786451 JEV786451 JOR786451 JYN786451 KIJ786451 KSF786451 LCB786451 LLX786451 LVT786451 MFP786451 MPL786451 MZH786451 NJD786451 NSZ786451 OCV786451 OMR786451 OWN786451 PGJ786451 PQF786451 QAB786451 QJX786451 QTT786451 RDP786451 RNL786451 RXH786451 SHD786451 SQZ786451 TAV786451 TKR786451 TUN786451 UEJ786451 UOF786451 UYB786451 VHX786451 VRT786451 WBP786451 WLL786451 WVH786451 S851973 IV851987 SR851987 ACN851987 AMJ851987 AWF851987 BGB851987 BPX851987 BZT851987 CJP851987 CTL851987 DDH851987 DND851987 DWZ851987 EGV851987 EQR851987 FAN851987 FKJ851987 FUF851987 GEB851987 GNX851987 GXT851987 HHP851987 HRL851987 IBH851987 ILD851987 IUZ851987 JEV851987 JOR851987 JYN851987 KIJ851987 KSF851987 LCB851987 LLX851987 LVT851987 MFP851987 MPL851987 MZH851987 NJD851987 NSZ851987 OCV851987 OMR851987 OWN851987 PGJ851987 PQF851987 QAB851987 QJX851987 QTT851987 RDP851987 RNL851987 RXH851987 SHD851987 SQZ851987 TAV851987 TKR851987 TUN851987 UEJ851987 UOF851987 UYB851987 VHX851987 VRT851987 WBP851987 WLL851987 WVH851987 S917509 IV917523 SR917523 ACN917523 AMJ917523 AWF917523 BGB917523 BPX917523 BZT917523 CJP917523 CTL917523 DDH917523 DND917523 DWZ917523 EGV917523 EQR917523 FAN917523 FKJ917523 FUF917523 GEB917523 GNX917523 GXT917523 HHP917523 HRL917523 IBH917523 ILD917523 IUZ917523 JEV917523 JOR917523 JYN917523 KIJ917523 KSF917523 LCB917523 LLX917523 LVT917523 MFP917523 MPL917523 MZH917523 NJD917523 NSZ917523 OCV917523 OMR917523 OWN917523 PGJ917523 PQF917523 QAB917523 QJX917523 QTT917523 RDP917523 RNL917523 RXH917523 SHD917523 SQZ917523 TAV917523 TKR917523 TUN917523 UEJ917523 UOF917523 UYB917523 VHX917523 VRT917523 WBP917523 WLL917523 WVH917523 S983045 IV983059 SR983059 ACN983059 AMJ983059 AWF983059 BGB983059 BPX983059 BZT983059 CJP983059 CTL983059 DDH983059 DND983059 DWZ983059 EGV983059 EQR983059 FAN983059 FKJ983059 FUF983059 GEB983059 GNX983059 GXT983059 HHP983059 HRL983059 IBH983059 ILD983059 IUZ983059 JEV983059 JOR983059 JYN983059 KIJ983059 KSF983059 LCB983059 LLX983059 LVT983059 MFP983059 MPL983059 MZH983059 NJD983059 NSZ983059 OCV983059 OMR983059 OWN983059 PGJ983059 PQF983059 QAB983059 QJX983059 QTT983059 RDP983059 RNL983059 RXH983059 SHD983059 SQZ983059 TAV983059 TKR983059 TUN983059 UEJ983059 UOF983059 UYB983059 VHX983059 VRT983059 WBP983059 WLL983059 WVH983059" xr:uid="{BBB1357E-3626-4DE1-BFDF-FECAF6A03C00}">
      <formula1>36526</formula1>
    </dataValidation>
    <dataValidation allowBlank="1" showInputMessage="1" showErrorMessage="1" prompt="Revision letter or number for this specification." sqref="X5:X6 JA5:JA6 SW5:SW6 ACS5:ACS6 AMO5:AMO6 AWK5:AWK6 BGG5:BGG6 BQC5:BQC6 BZY5:BZY6 CJU5:CJU6 CTQ5:CTQ6 DDM5:DDM6 DNI5:DNI6 DXE5:DXE6 EHA5:EHA6 EQW5:EQW6 FAS5:FAS6 FKO5:FKO6 FUK5:FUK6 GEG5:GEG6 GOC5:GOC6 GXY5:GXY6 HHU5:HHU6 HRQ5:HRQ6 IBM5:IBM6 ILI5:ILI6 IVE5:IVE6 JFA5:JFA6 JOW5:JOW6 JYS5:JYS6 KIO5:KIO6 KSK5:KSK6 LCG5:LCG6 LMC5:LMC6 LVY5:LVY6 MFU5:MFU6 MPQ5:MPQ6 MZM5:MZM6 NJI5:NJI6 NTE5:NTE6 ODA5:ODA6 OMW5:OMW6 OWS5:OWS6 PGO5:PGO6 PQK5:PQK6 QAG5:QAG6 QKC5:QKC6 QTY5:QTY6 RDU5:RDU6 RNQ5:RNQ6 RXM5:RXM6 SHI5:SHI6 SRE5:SRE6 TBA5:TBA6 TKW5:TKW6 TUS5:TUS6 UEO5:UEO6 UOK5:UOK6 UYG5:UYG6 VIC5:VIC6 VRY5:VRY6 WBU5:WBU6 WLQ5:WLQ6 WVM5:WVM6 X65541 JA65555 SW65555 ACS65555 AMO65555 AWK65555 BGG65555 BQC65555 BZY65555 CJU65555 CTQ65555 DDM65555 DNI65555 DXE65555 EHA65555 EQW65555 FAS65555 FKO65555 FUK65555 GEG65555 GOC65555 GXY65555 HHU65555 HRQ65555 IBM65555 ILI65555 IVE65555 JFA65555 JOW65555 JYS65555 KIO65555 KSK65555 LCG65555 LMC65555 LVY65555 MFU65555 MPQ65555 MZM65555 NJI65555 NTE65555 ODA65555 OMW65555 OWS65555 PGO65555 PQK65555 QAG65555 QKC65555 QTY65555 RDU65555 RNQ65555 RXM65555 SHI65555 SRE65555 TBA65555 TKW65555 TUS65555 UEO65555 UOK65555 UYG65555 VIC65555 VRY65555 WBU65555 WLQ65555 WVM65555 X131077 JA131091 SW131091 ACS131091 AMO131091 AWK131091 BGG131091 BQC131091 BZY131091 CJU131091 CTQ131091 DDM131091 DNI131091 DXE131091 EHA131091 EQW131091 FAS131091 FKO131091 FUK131091 GEG131091 GOC131091 GXY131091 HHU131091 HRQ131091 IBM131091 ILI131091 IVE131091 JFA131091 JOW131091 JYS131091 KIO131091 KSK131091 LCG131091 LMC131091 LVY131091 MFU131091 MPQ131091 MZM131091 NJI131091 NTE131091 ODA131091 OMW131091 OWS131091 PGO131091 PQK131091 QAG131091 QKC131091 QTY131091 RDU131091 RNQ131091 RXM131091 SHI131091 SRE131091 TBA131091 TKW131091 TUS131091 UEO131091 UOK131091 UYG131091 VIC131091 VRY131091 WBU131091 WLQ131091 WVM131091 X196613 JA196627 SW196627 ACS196627 AMO196627 AWK196627 BGG196627 BQC196627 BZY196627 CJU196627 CTQ196627 DDM196627 DNI196627 DXE196627 EHA196627 EQW196627 FAS196627 FKO196627 FUK196627 GEG196627 GOC196627 GXY196627 HHU196627 HRQ196627 IBM196627 ILI196627 IVE196627 JFA196627 JOW196627 JYS196627 KIO196627 KSK196627 LCG196627 LMC196627 LVY196627 MFU196627 MPQ196627 MZM196627 NJI196627 NTE196627 ODA196627 OMW196627 OWS196627 PGO196627 PQK196627 QAG196627 QKC196627 QTY196627 RDU196627 RNQ196627 RXM196627 SHI196627 SRE196627 TBA196627 TKW196627 TUS196627 UEO196627 UOK196627 UYG196627 VIC196627 VRY196627 WBU196627 WLQ196627 WVM196627 X262149 JA262163 SW262163 ACS262163 AMO262163 AWK262163 BGG262163 BQC262163 BZY262163 CJU262163 CTQ262163 DDM262163 DNI262163 DXE262163 EHA262163 EQW262163 FAS262163 FKO262163 FUK262163 GEG262163 GOC262163 GXY262163 HHU262163 HRQ262163 IBM262163 ILI262163 IVE262163 JFA262163 JOW262163 JYS262163 KIO262163 KSK262163 LCG262163 LMC262163 LVY262163 MFU262163 MPQ262163 MZM262163 NJI262163 NTE262163 ODA262163 OMW262163 OWS262163 PGO262163 PQK262163 QAG262163 QKC262163 QTY262163 RDU262163 RNQ262163 RXM262163 SHI262163 SRE262163 TBA262163 TKW262163 TUS262163 UEO262163 UOK262163 UYG262163 VIC262163 VRY262163 WBU262163 WLQ262163 WVM262163 X327685 JA327699 SW327699 ACS327699 AMO327699 AWK327699 BGG327699 BQC327699 BZY327699 CJU327699 CTQ327699 DDM327699 DNI327699 DXE327699 EHA327699 EQW327699 FAS327699 FKO327699 FUK327699 GEG327699 GOC327699 GXY327699 HHU327699 HRQ327699 IBM327699 ILI327699 IVE327699 JFA327699 JOW327699 JYS327699 KIO327699 KSK327699 LCG327699 LMC327699 LVY327699 MFU327699 MPQ327699 MZM327699 NJI327699 NTE327699 ODA327699 OMW327699 OWS327699 PGO327699 PQK327699 QAG327699 QKC327699 QTY327699 RDU327699 RNQ327699 RXM327699 SHI327699 SRE327699 TBA327699 TKW327699 TUS327699 UEO327699 UOK327699 UYG327699 VIC327699 VRY327699 WBU327699 WLQ327699 WVM327699 X393221 JA393235 SW393235 ACS393235 AMO393235 AWK393235 BGG393235 BQC393235 BZY393235 CJU393235 CTQ393235 DDM393235 DNI393235 DXE393235 EHA393235 EQW393235 FAS393235 FKO393235 FUK393235 GEG393235 GOC393235 GXY393235 HHU393235 HRQ393235 IBM393235 ILI393235 IVE393235 JFA393235 JOW393235 JYS393235 KIO393235 KSK393235 LCG393235 LMC393235 LVY393235 MFU393235 MPQ393235 MZM393235 NJI393235 NTE393235 ODA393235 OMW393235 OWS393235 PGO393235 PQK393235 QAG393235 QKC393235 QTY393235 RDU393235 RNQ393235 RXM393235 SHI393235 SRE393235 TBA393235 TKW393235 TUS393235 UEO393235 UOK393235 UYG393235 VIC393235 VRY393235 WBU393235 WLQ393235 WVM393235 X458757 JA458771 SW458771 ACS458771 AMO458771 AWK458771 BGG458771 BQC458771 BZY458771 CJU458771 CTQ458771 DDM458771 DNI458771 DXE458771 EHA458771 EQW458771 FAS458771 FKO458771 FUK458771 GEG458771 GOC458771 GXY458771 HHU458771 HRQ458771 IBM458771 ILI458771 IVE458771 JFA458771 JOW458771 JYS458771 KIO458771 KSK458771 LCG458771 LMC458771 LVY458771 MFU458771 MPQ458771 MZM458771 NJI458771 NTE458771 ODA458771 OMW458771 OWS458771 PGO458771 PQK458771 QAG458771 QKC458771 QTY458771 RDU458771 RNQ458771 RXM458771 SHI458771 SRE458771 TBA458771 TKW458771 TUS458771 UEO458771 UOK458771 UYG458771 VIC458771 VRY458771 WBU458771 WLQ458771 WVM458771 X524293 JA524307 SW524307 ACS524307 AMO524307 AWK524307 BGG524307 BQC524307 BZY524307 CJU524307 CTQ524307 DDM524307 DNI524307 DXE524307 EHA524307 EQW524307 FAS524307 FKO524307 FUK524307 GEG524307 GOC524307 GXY524307 HHU524307 HRQ524307 IBM524307 ILI524307 IVE524307 JFA524307 JOW524307 JYS524307 KIO524307 KSK524307 LCG524307 LMC524307 LVY524307 MFU524307 MPQ524307 MZM524307 NJI524307 NTE524307 ODA524307 OMW524307 OWS524307 PGO524307 PQK524307 QAG524307 QKC524307 QTY524307 RDU524307 RNQ524307 RXM524307 SHI524307 SRE524307 TBA524307 TKW524307 TUS524307 UEO524307 UOK524307 UYG524307 VIC524307 VRY524307 WBU524307 WLQ524307 WVM524307 X589829 JA589843 SW589843 ACS589843 AMO589843 AWK589843 BGG589843 BQC589843 BZY589843 CJU589843 CTQ589843 DDM589843 DNI589843 DXE589843 EHA589843 EQW589843 FAS589843 FKO589843 FUK589843 GEG589843 GOC589843 GXY589843 HHU589843 HRQ589843 IBM589843 ILI589843 IVE589843 JFA589843 JOW589843 JYS589843 KIO589843 KSK589843 LCG589843 LMC589843 LVY589843 MFU589843 MPQ589843 MZM589843 NJI589843 NTE589843 ODA589843 OMW589843 OWS589843 PGO589843 PQK589843 QAG589843 QKC589843 QTY589843 RDU589843 RNQ589843 RXM589843 SHI589843 SRE589843 TBA589843 TKW589843 TUS589843 UEO589843 UOK589843 UYG589843 VIC589843 VRY589843 WBU589843 WLQ589843 WVM589843 X655365 JA655379 SW655379 ACS655379 AMO655379 AWK655379 BGG655379 BQC655379 BZY655379 CJU655379 CTQ655379 DDM655379 DNI655379 DXE655379 EHA655379 EQW655379 FAS655379 FKO655379 FUK655379 GEG655379 GOC655379 GXY655379 HHU655379 HRQ655379 IBM655379 ILI655379 IVE655379 JFA655379 JOW655379 JYS655379 KIO655379 KSK655379 LCG655379 LMC655379 LVY655379 MFU655379 MPQ655379 MZM655379 NJI655379 NTE655379 ODA655379 OMW655379 OWS655379 PGO655379 PQK655379 QAG655379 QKC655379 QTY655379 RDU655379 RNQ655379 RXM655379 SHI655379 SRE655379 TBA655379 TKW655379 TUS655379 UEO655379 UOK655379 UYG655379 VIC655379 VRY655379 WBU655379 WLQ655379 WVM655379 X720901 JA720915 SW720915 ACS720915 AMO720915 AWK720915 BGG720915 BQC720915 BZY720915 CJU720915 CTQ720915 DDM720915 DNI720915 DXE720915 EHA720915 EQW720915 FAS720915 FKO720915 FUK720915 GEG720915 GOC720915 GXY720915 HHU720915 HRQ720915 IBM720915 ILI720915 IVE720915 JFA720915 JOW720915 JYS720915 KIO720915 KSK720915 LCG720915 LMC720915 LVY720915 MFU720915 MPQ720915 MZM720915 NJI720915 NTE720915 ODA720915 OMW720915 OWS720915 PGO720915 PQK720915 QAG720915 QKC720915 QTY720915 RDU720915 RNQ720915 RXM720915 SHI720915 SRE720915 TBA720915 TKW720915 TUS720915 UEO720915 UOK720915 UYG720915 VIC720915 VRY720915 WBU720915 WLQ720915 WVM720915 X786437 JA786451 SW786451 ACS786451 AMO786451 AWK786451 BGG786451 BQC786451 BZY786451 CJU786451 CTQ786451 DDM786451 DNI786451 DXE786451 EHA786451 EQW786451 FAS786451 FKO786451 FUK786451 GEG786451 GOC786451 GXY786451 HHU786451 HRQ786451 IBM786451 ILI786451 IVE786451 JFA786451 JOW786451 JYS786451 KIO786451 KSK786451 LCG786451 LMC786451 LVY786451 MFU786451 MPQ786451 MZM786451 NJI786451 NTE786451 ODA786451 OMW786451 OWS786451 PGO786451 PQK786451 QAG786451 QKC786451 QTY786451 RDU786451 RNQ786451 RXM786451 SHI786451 SRE786451 TBA786451 TKW786451 TUS786451 UEO786451 UOK786451 UYG786451 VIC786451 VRY786451 WBU786451 WLQ786451 WVM786451 X851973 JA851987 SW851987 ACS851987 AMO851987 AWK851987 BGG851987 BQC851987 BZY851987 CJU851987 CTQ851987 DDM851987 DNI851987 DXE851987 EHA851987 EQW851987 FAS851987 FKO851987 FUK851987 GEG851987 GOC851987 GXY851987 HHU851987 HRQ851987 IBM851987 ILI851987 IVE851987 JFA851987 JOW851987 JYS851987 KIO851987 KSK851987 LCG851987 LMC851987 LVY851987 MFU851987 MPQ851987 MZM851987 NJI851987 NTE851987 ODA851987 OMW851987 OWS851987 PGO851987 PQK851987 QAG851987 QKC851987 QTY851987 RDU851987 RNQ851987 RXM851987 SHI851987 SRE851987 TBA851987 TKW851987 TUS851987 UEO851987 UOK851987 UYG851987 VIC851987 VRY851987 WBU851987 WLQ851987 WVM851987 X917509 JA917523 SW917523 ACS917523 AMO917523 AWK917523 BGG917523 BQC917523 BZY917523 CJU917523 CTQ917523 DDM917523 DNI917523 DXE917523 EHA917523 EQW917523 FAS917523 FKO917523 FUK917523 GEG917523 GOC917523 GXY917523 HHU917523 HRQ917523 IBM917523 ILI917523 IVE917523 JFA917523 JOW917523 JYS917523 KIO917523 KSK917523 LCG917523 LMC917523 LVY917523 MFU917523 MPQ917523 MZM917523 NJI917523 NTE917523 ODA917523 OMW917523 OWS917523 PGO917523 PQK917523 QAG917523 QKC917523 QTY917523 RDU917523 RNQ917523 RXM917523 SHI917523 SRE917523 TBA917523 TKW917523 TUS917523 UEO917523 UOK917523 UYG917523 VIC917523 VRY917523 WBU917523 WLQ917523 WVM917523 X983045 JA983059 SW983059 ACS983059 AMO983059 AWK983059 BGG983059 BQC983059 BZY983059 CJU983059 CTQ983059 DDM983059 DNI983059 DXE983059 EHA983059 EQW983059 FAS983059 FKO983059 FUK983059 GEG983059 GOC983059 GXY983059 HHU983059 HRQ983059 IBM983059 ILI983059 IVE983059 JFA983059 JOW983059 JYS983059 KIO983059 KSK983059 LCG983059 LMC983059 LVY983059 MFU983059 MPQ983059 MZM983059 NJI983059 NTE983059 ODA983059 OMW983059 OWS983059 PGO983059 PQK983059 QAG983059 QKC983059 QTY983059 RDU983059 RNQ983059 RXM983059 SHI983059 SRE983059 TBA983059 TKW983059 TUS983059 UEO983059 UOK983059 UYG983059 VIC983059 VRY983059 WBU983059 WLQ983059 WVM983059" xr:uid="{F7C408E4-DB02-4870-B85C-A2F57841B252}"/>
    <dataValidation operator="greaterThanOrEqual" allowBlank="1" showInputMessage="1" showErrorMessage="1" sqref="WVA983059:WVE983059 IL5:IM6 SH5:SI6 ACD5:ACE6 ALZ5:AMA6 AVV5:AVW6 BFR5:BFS6 BPN5:BPO6 BZJ5:BZK6 CJF5:CJG6 CTB5:CTC6 DCX5:DCY6 DMT5:DMU6 DWP5:DWQ6 EGL5:EGM6 EQH5:EQI6 FAD5:FAE6 FJZ5:FKA6 FTV5:FTW6 GDR5:GDS6 GNN5:GNO6 GXJ5:GXK6 HHF5:HHG6 HRB5:HRC6 IAX5:IAY6 IKT5:IKU6 IUP5:IUQ6 JEL5:JEM6 JOH5:JOI6 JYD5:JYE6 KHZ5:KIA6 KRV5:KRW6 LBR5:LBS6 LLN5:LLO6 LVJ5:LVK6 MFF5:MFG6 MPB5:MPC6 MYX5:MYY6 NIT5:NIU6 NSP5:NSQ6 OCL5:OCM6 OMH5:OMI6 OWD5:OWE6 PFZ5:PGA6 PPV5:PPW6 PZR5:PZS6 QJN5:QJO6 QTJ5:QTK6 RDF5:RDG6 RNB5:RNC6 RWX5:RWY6 SGT5:SGU6 SQP5:SQQ6 TAL5:TAM6 TKH5:TKI6 TUD5:TUE6 UDZ5:UEA6 UNV5:UNW6 UXR5:UXS6 VHN5:VHO6 VRJ5:VRK6 WBF5:WBG6 WLB5:WLC6 WUX5:WUY6 I65541:J65541 IL65555:IM65555 SH65555:SI65555 ACD65555:ACE65555 ALZ65555:AMA65555 AVV65555:AVW65555 BFR65555:BFS65555 BPN65555:BPO65555 BZJ65555:BZK65555 CJF65555:CJG65555 CTB65555:CTC65555 DCX65555:DCY65555 DMT65555:DMU65555 DWP65555:DWQ65555 EGL65555:EGM65555 EQH65555:EQI65555 FAD65555:FAE65555 FJZ65555:FKA65555 FTV65555:FTW65555 GDR65555:GDS65555 GNN65555:GNO65555 GXJ65555:GXK65555 HHF65555:HHG65555 HRB65555:HRC65555 IAX65555:IAY65555 IKT65555:IKU65555 IUP65555:IUQ65555 JEL65555:JEM65555 JOH65555:JOI65555 JYD65555:JYE65555 KHZ65555:KIA65555 KRV65555:KRW65555 LBR65555:LBS65555 LLN65555:LLO65555 LVJ65555:LVK65555 MFF65555:MFG65555 MPB65555:MPC65555 MYX65555:MYY65555 NIT65555:NIU65555 NSP65555:NSQ65555 OCL65555:OCM65555 OMH65555:OMI65555 OWD65555:OWE65555 PFZ65555:PGA65555 PPV65555:PPW65555 PZR65555:PZS65555 QJN65555:QJO65555 QTJ65555:QTK65555 RDF65555:RDG65555 RNB65555:RNC65555 RWX65555:RWY65555 SGT65555:SGU65555 SQP65555:SQQ65555 TAL65555:TAM65555 TKH65555:TKI65555 TUD65555:TUE65555 UDZ65555:UEA65555 UNV65555:UNW65555 UXR65555:UXS65555 VHN65555:VHO65555 VRJ65555:VRK65555 WBF65555:WBG65555 WLB65555:WLC65555 WUX65555:WUY65555 I131077:J131077 IL131091:IM131091 SH131091:SI131091 ACD131091:ACE131091 ALZ131091:AMA131091 AVV131091:AVW131091 BFR131091:BFS131091 BPN131091:BPO131091 BZJ131091:BZK131091 CJF131091:CJG131091 CTB131091:CTC131091 DCX131091:DCY131091 DMT131091:DMU131091 DWP131091:DWQ131091 EGL131091:EGM131091 EQH131091:EQI131091 FAD131091:FAE131091 FJZ131091:FKA131091 FTV131091:FTW131091 GDR131091:GDS131091 GNN131091:GNO131091 GXJ131091:GXK131091 HHF131091:HHG131091 HRB131091:HRC131091 IAX131091:IAY131091 IKT131091:IKU131091 IUP131091:IUQ131091 JEL131091:JEM131091 JOH131091:JOI131091 JYD131091:JYE131091 KHZ131091:KIA131091 KRV131091:KRW131091 LBR131091:LBS131091 LLN131091:LLO131091 LVJ131091:LVK131091 MFF131091:MFG131091 MPB131091:MPC131091 MYX131091:MYY131091 NIT131091:NIU131091 NSP131091:NSQ131091 OCL131091:OCM131091 OMH131091:OMI131091 OWD131091:OWE131091 PFZ131091:PGA131091 PPV131091:PPW131091 PZR131091:PZS131091 QJN131091:QJO131091 QTJ131091:QTK131091 RDF131091:RDG131091 RNB131091:RNC131091 RWX131091:RWY131091 SGT131091:SGU131091 SQP131091:SQQ131091 TAL131091:TAM131091 TKH131091:TKI131091 TUD131091:TUE131091 UDZ131091:UEA131091 UNV131091:UNW131091 UXR131091:UXS131091 VHN131091:VHO131091 VRJ131091:VRK131091 WBF131091:WBG131091 WLB131091:WLC131091 WUX131091:WUY131091 I196613:J196613 IL196627:IM196627 SH196627:SI196627 ACD196627:ACE196627 ALZ196627:AMA196627 AVV196627:AVW196627 BFR196627:BFS196627 BPN196627:BPO196627 BZJ196627:BZK196627 CJF196627:CJG196627 CTB196627:CTC196627 DCX196627:DCY196627 DMT196627:DMU196627 DWP196627:DWQ196627 EGL196627:EGM196627 EQH196627:EQI196627 FAD196627:FAE196627 FJZ196627:FKA196627 FTV196627:FTW196627 GDR196627:GDS196627 GNN196627:GNO196627 GXJ196627:GXK196627 HHF196627:HHG196627 HRB196627:HRC196627 IAX196627:IAY196627 IKT196627:IKU196627 IUP196627:IUQ196627 JEL196627:JEM196627 JOH196627:JOI196627 JYD196627:JYE196627 KHZ196627:KIA196627 KRV196627:KRW196627 LBR196627:LBS196627 LLN196627:LLO196627 LVJ196627:LVK196627 MFF196627:MFG196627 MPB196627:MPC196627 MYX196627:MYY196627 NIT196627:NIU196627 NSP196627:NSQ196627 OCL196627:OCM196627 OMH196627:OMI196627 OWD196627:OWE196627 PFZ196627:PGA196627 PPV196627:PPW196627 PZR196627:PZS196627 QJN196627:QJO196627 QTJ196627:QTK196627 RDF196627:RDG196627 RNB196627:RNC196627 RWX196627:RWY196627 SGT196627:SGU196627 SQP196627:SQQ196627 TAL196627:TAM196627 TKH196627:TKI196627 TUD196627:TUE196627 UDZ196627:UEA196627 UNV196627:UNW196627 UXR196627:UXS196627 VHN196627:VHO196627 VRJ196627:VRK196627 WBF196627:WBG196627 WLB196627:WLC196627 WUX196627:WUY196627 I262149:J262149 IL262163:IM262163 SH262163:SI262163 ACD262163:ACE262163 ALZ262163:AMA262163 AVV262163:AVW262163 BFR262163:BFS262163 BPN262163:BPO262163 BZJ262163:BZK262163 CJF262163:CJG262163 CTB262163:CTC262163 DCX262163:DCY262163 DMT262163:DMU262163 DWP262163:DWQ262163 EGL262163:EGM262163 EQH262163:EQI262163 FAD262163:FAE262163 FJZ262163:FKA262163 FTV262163:FTW262163 GDR262163:GDS262163 GNN262163:GNO262163 GXJ262163:GXK262163 HHF262163:HHG262163 HRB262163:HRC262163 IAX262163:IAY262163 IKT262163:IKU262163 IUP262163:IUQ262163 JEL262163:JEM262163 JOH262163:JOI262163 JYD262163:JYE262163 KHZ262163:KIA262163 KRV262163:KRW262163 LBR262163:LBS262163 LLN262163:LLO262163 LVJ262163:LVK262163 MFF262163:MFG262163 MPB262163:MPC262163 MYX262163:MYY262163 NIT262163:NIU262163 NSP262163:NSQ262163 OCL262163:OCM262163 OMH262163:OMI262163 OWD262163:OWE262163 PFZ262163:PGA262163 PPV262163:PPW262163 PZR262163:PZS262163 QJN262163:QJO262163 QTJ262163:QTK262163 RDF262163:RDG262163 RNB262163:RNC262163 RWX262163:RWY262163 SGT262163:SGU262163 SQP262163:SQQ262163 TAL262163:TAM262163 TKH262163:TKI262163 TUD262163:TUE262163 UDZ262163:UEA262163 UNV262163:UNW262163 UXR262163:UXS262163 VHN262163:VHO262163 VRJ262163:VRK262163 WBF262163:WBG262163 WLB262163:WLC262163 WUX262163:WUY262163 I327685:J327685 IL327699:IM327699 SH327699:SI327699 ACD327699:ACE327699 ALZ327699:AMA327699 AVV327699:AVW327699 BFR327699:BFS327699 BPN327699:BPO327699 BZJ327699:BZK327699 CJF327699:CJG327699 CTB327699:CTC327699 DCX327699:DCY327699 DMT327699:DMU327699 DWP327699:DWQ327699 EGL327699:EGM327699 EQH327699:EQI327699 FAD327699:FAE327699 FJZ327699:FKA327699 FTV327699:FTW327699 GDR327699:GDS327699 GNN327699:GNO327699 GXJ327699:GXK327699 HHF327699:HHG327699 HRB327699:HRC327699 IAX327699:IAY327699 IKT327699:IKU327699 IUP327699:IUQ327699 JEL327699:JEM327699 JOH327699:JOI327699 JYD327699:JYE327699 KHZ327699:KIA327699 KRV327699:KRW327699 LBR327699:LBS327699 LLN327699:LLO327699 LVJ327699:LVK327699 MFF327699:MFG327699 MPB327699:MPC327699 MYX327699:MYY327699 NIT327699:NIU327699 NSP327699:NSQ327699 OCL327699:OCM327699 OMH327699:OMI327699 OWD327699:OWE327699 PFZ327699:PGA327699 PPV327699:PPW327699 PZR327699:PZS327699 QJN327699:QJO327699 QTJ327699:QTK327699 RDF327699:RDG327699 RNB327699:RNC327699 RWX327699:RWY327699 SGT327699:SGU327699 SQP327699:SQQ327699 TAL327699:TAM327699 TKH327699:TKI327699 TUD327699:TUE327699 UDZ327699:UEA327699 UNV327699:UNW327699 UXR327699:UXS327699 VHN327699:VHO327699 VRJ327699:VRK327699 WBF327699:WBG327699 WLB327699:WLC327699 WUX327699:WUY327699 I393221:J393221 IL393235:IM393235 SH393235:SI393235 ACD393235:ACE393235 ALZ393235:AMA393235 AVV393235:AVW393235 BFR393235:BFS393235 BPN393235:BPO393235 BZJ393235:BZK393235 CJF393235:CJG393235 CTB393235:CTC393235 DCX393235:DCY393235 DMT393235:DMU393235 DWP393235:DWQ393235 EGL393235:EGM393235 EQH393235:EQI393235 FAD393235:FAE393235 FJZ393235:FKA393235 FTV393235:FTW393235 GDR393235:GDS393235 GNN393235:GNO393235 GXJ393235:GXK393235 HHF393235:HHG393235 HRB393235:HRC393235 IAX393235:IAY393235 IKT393235:IKU393235 IUP393235:IUQ393235 JEL393235:JEM393235 JOH393235:JOI393235 JYD393235:JYE393235 KHZ393235:KIA393235 KRV393235:KRW393235 LBR393235:LBS393235 LLN393235:LLO393235 LVJ393235:LVK393235 MFF393235:MFG393235 MPB393235:MPC393235 MYX393235:MYY393235 NIT393235:NIU393235 NSP393235:NSQ393235 OCL393235:OCM393235 OMH393235:OMI393235 OWD393235:OWE393235 PFZ393235:PGA393235 PPV393235:PPW393235 PZR393235:PZS393235 QJN393235:QJO393235 QTJ393235:QTK393235 RDF393235:RDG393235 RNB393235:RNC393235 RWX393235:RWY393235 SGT393235:SGU393235 SQP393235:SQQ393235 TAL393235:TAM393235 TKH393235:TKI393235 TUD393235:TUE393235 UDZ393235:UEA393235 UNV393235:UNW393235 UXR393235:UXS393235 VHN393235:VHO393235 VRJ393235:VRK393235 WBF393235:WBG393235 WLB393235:WLC393235 WUX393235:WUY393235 I458757:J458757 IL458771:IM458771 SH458771:SI458771 ACD458771:ACE458771 ALZ458771:AMA458771 AVV458771:AVW458771 BFR458771:BFS458771 BPN458771:BPO458771 BZJ458771:BZK458771 CJF458771:CJG458771 CTB458771:CTC458771 DCX458771:DCY458771 DMT458771:DMU458771 DWP458771:DWQ458771 EGL458771:EGM458771 EQH458771:EQI458771 FAD458771:FAE458771 FJZ458771:FKA458771 FTV458771:FTW458771 GDR458771:GDS458771 GNN458771:GNO458771 GXJ458771:GXK458771 HHF458771:HHG458771 HRB458771:HRC458771 IAX458771:IAY458771 IKT458771:IKU458771 IUP458771:IUQ458771 JEL458771:JEM458771 JOH458771:JOI458771 JYD458771:JYE458771 KHZ458771:KIA458771 KRV458771:KRW458771 LBR458771:LBS458771 LLN458771:LLO458771 LVJ458771:LVK458771 MFF458771:MFG458771 MPB458771:MPC458771 MYX458771:MYY458771 NIT458771:NIU458771 NSP458771:NSQ458771 OCL458771:OCM458771 OMH458771:OMI458771 OWD458771:OWE458771 PFZ458771:PGA458771 PPV458771:PPW458771 PZR458771:PZS458771 QJN458771:QJO458771 QTJ458771:QTK458771 RDF458771:RDG458771 RNB458771:RNC458771 RWX458771:RWY458771 SGT458771:SGU458771 SQP458771:SQQ458771 TAL458771:TAM458771 TKH458771:TKI458771 TUD458771:TUE458771 UDZ458771:UEA458771 UNV458771:UNW458771 UXR458771:UXS458771 VHN458771:VHO458771 VRJ458771:VRK458771 WBF458771:WBG458771 WLB458771:WLC458771 WUX458771:WUY458771 I524293:J524293 IL524307:IM524307 SH524307:SI524307 ACD524307:ACE524307 ALZ524307:AMA524307 AVV524307:AVW524307 BFR524307:BFS524307 BPN524307:BPO524307 BZJ524307:BZK524307 CJF524307:CJG524307 CTB524307:CTC524307 DCX524307:DCY524307 DMT524307:DMU524307 DWP524307:DWQ524307 EGL524307:EGM524307 EQH524307:EQI524307 FAD524307:FAE524307 FJZ524307:FKA524307 FTV524307:FTW524307 GDR524307:GDS524307 GNN524307:GNO524307 GXJ524307:GXK524307 HHF524307:HHG524307 HRB524307:HRC524307 IAX524307:IAY524307 IKT524307:IKU524307 IUP524307:IUQ524307 JEL524307:JEM524307 JOH524307:JOI524307 JYD524307:JYE524307 KHZ524307:KIA524307 KRV524307:KRW524307 LBR524307:LBS524307 LLN524307:LLO524307 LVJ524307:LVK524307 MFF524307:MFG524307 MPB524307:MPC524307 MYX524307:MYY524307 NIT524307:NIU524307 NSP524307:NSQ524307 OCL524307:OCM524307 OMH524307:OMI524307 OWD524307:OWE524307 PFZ524307:PGA524307 PPV524307:PPW524307 PZR524307:PZS524307 QJN524307:QJO524307 QTJ524307:QTK524307 RDF524307:RDG524307 RNB524307:RNC524307 RWX524307:RWY524307 SGT524307:SGU524307 SQP524307:SQQ524307 TAL524307:TAM524307 TKH524307:TKI524307 TUD524307:TUE524307 UDZ524307:UEA524307 UNV524307:UNW524307 UXR524307:UXS524307 VHN524307:VHO524307 VRJ524307:VRK524307 WBF524307:WBG524307 WLB524307:WLC524307 WUX524307:WUY524307 I589829:J589829 IL589843:IM589843 SH589843:SI589843 ACD589843:ACE589843 ALZ589843:AMA589843 AVV589843:AVW589843 BFR589843:BFS589843 BPN589843:BPO589843 BZJ589843:BZK589843 CJF589843:CJG589843 CTB589843:CTC589843 DCX589843:DCY589843 DMT589843:DMU589843 DWP589843:DWQ589843 EGL589843:EGM589843 EQH589843:EQI589843 FAD589843:FAE589843 FJZ589843:FKA589843 FTV589843:FTW589843 GDR589843:GDS589843 GNN589843:GNO589843 GXJ589843:GXK589843 HHF589843:HHG589843 HRB589843:HRC589843 IAX589843:IAY589843 IKT589843:IKU589843 IUP589843:IUQ589843 JEL589843:JEM589843 JOH589843:JOI589843 JYD589843:JYE589843 KHZ589843:KIA589843 KRV589843:KRW589843 LBR589843:LBS589843 LLN589843:LLO589843 LVJ589843:LVK589843 MFF589843:MFG589843 MPB589843:MPC589843 MYX589843:MYY589843 NIT589843:NIU589843 NSP589843:NSQ589843 OCL589843:OCM589843 OMH589843:OMI589843 OWD589843:OWE589843 PFZ589843:PGA589843 PPV589843:PPW589843 PZR589843:PZS589843 QJN589843:QJO589843 QTJ589843:QTK589843 RDF589843:RDG589843 RNB589843:RNC589843 RWX589843:RWY589843 SGT589843:SGU589843 SQP589843:SQQ589843 TAL589843:TAM589843 TKH589843:TKI589843 TUD589843:TUE589843 UDZ589843:UEA589843 UNV589843:UNW589843 UXR589843:UXS589843 VHN589843:VHO589843 VRJ589843:VRK589843 WBF589843:WBG589843 WLB589843:WLC589843 WUX589843:WUY589843 I655365:J655365 IL655379:IM655379 SH655379:SI655379 ACD655379:ACE655379 ALZ655379:AMA655379 AVV655379:AVW655379 BFR655379:BFS655379 BPN655379:BPO655379 BZJ655379:BZK655379 CJF655379:CJG655379 CTB655379:CTC655379 DCX655379:DCY655379 DMT655379:DMU655379 DWP655379:DWQ655379 EGL655379:EGM655379 EQH655379:EQI655379 FAD655379:FAE655379 FJZ655379:FKA655379 FTV655379:FTW655379 GDR655379:GDS655379 GNN655379:GNO655379 GXJ655379:GXK655379 HHF655379:HHG655379 HRB655379:HRC655379 IAX655379:IAY655379 IKT655379:IKU655379 IUP655379:IUQ655379 JEL655379:JEM655379 JOH655379:JOI655379 JYD655379:JYE655379 KHZ655379:KIA655379 KRV655379:KRW655379 LBR655379:LBS655379 LLN655379:LLO655379 LVJ655379:LVK655379 MFF655379:MFG655379 MPB655379:MPC655379 MYX655379:MYY655379 NIT655379:NIU655379 NSP655379:NSQ655379 OCL655379:OCM655379 OMH655379:OMI655379 OWD655379:OWE655379 PFZ655379:PGA655379 PPV655379:PPW655379 PZR655379:PZS655379 QJN655379:QJO655379 QTJ655379:QTK655379 RDF655379:RDG655379 RNB655379:RNC655379 RWX655379:RWY655379 SGT655379:SGU655379 SQP655379:SQQ655379 TAL655379:TAM655379 TKH655379:TKI655379 TUD655379:TUE655379 UDZ655379:UEA655379 UNV655379:UNW655379 UXR655379:UXS655379 VHN655379:VHO655379 VRJ655379:VRK655379 WBF655379:WBG655379 WLB655379:WLC655379 WUX655379:WUY655379 I720901:J720901 IL720915:IM720915 SH720915:SI720915 ACD720915:ACE720915 ALZ720915:AMA720915 AVV720915:AVW720915 BFR720915:BFS720915 BPN720915:BPO720915 BZJ720915:BZK720915 CJF720915:CJG720915 CTB720915:CTC720915 DCX720915:DCY720915 DMT720915:DMU720915 DWP720915:DWQ720915 EGL720915:EGM720915 EQH720915:EQI720915 FAD720915:FAE720915 FJZ720915:FKA720915 FTV720915:FTW720915 GDR720915:GDS720915 GNN720915:GNO720915 GXJ720915:GXK720915 HHF720915:HHG720915 HRB720915:HRC720915 IAX720915:IAY720915 IKT720915:IKU720915 IUP720915:IUQ720915 JEL720915:JEM720915 JOH720915:JOI720915 JYD720915:JYE720915 KHZ720915:KIA720915 KRV720915:KRW720915 LBR720915:LBS720915 LLN720915:LLO720915 LVJ720915:LVK720915 MFF720915:MFG720915 MPB720915:MPC720915 MYX720915:MYY720915 NIT720915:NIU720915 NSP720915:NSQ720915 OCL720915:OCM720915 OMH720915:OMI720915 OWD720915:OWE720915 PFZ720915:PGA720915 PPV720915:PPW720915 PZR720915:PZS720915 QJN720915:QJO720915 QTJ720915:QTK720915 RDF720915:RDG720915 RNB720915:RNC720915 RWX720915:RWY720915 SGT720915:SGU720915 SQP720915:SQQ720915 TAL720915:TAM720915 TKH720915:TKI720915 TUD720915:TUE720915 UDZ720915:UEA720915 UNV720915:UNW720915 UXR720915:UXS720915 VHN720915:VHO720915 VRJ720915:VRK720915 WBF720915:WBG720915 WLB720915:WLC720915 WUX720915:WUY720915 I786437:J786437 IL786451:IM786451 SH786451:SI786451 ACD786451:ACE786451 ALZ786451:AMA786451 AVV786451:AVW786451 BFR786451:BFS786451 BPN786451:BPO786451 BZJ786451:BZK786451 CJF786451:CJG786451 CTB786451:CTC786451 DCX786451:DCY786451 DMT786451:DMU786451 DWP786451:DWQ786451 EGL786451:EGM786451 EQH786451:EQI786451 FAD786451:FAE786451 FJZ786451:FKA786451 FTV786451:FTW786451 GDR786451:GDS786451 GNN786451:GNO786451 GXJ786451:GXK786451 HHF786451:HHG786451 HRB786451:HRC786451 IAX786451:IAY786451 IKT786451:IKU786451 IUP786451:IUQ786451 JEL786451:JEM786451 JOH786451:JOI786451 JYD786451:JYE786451 KHZ786451:KIA786451 KRV786451:KRW786451 LBR786451:LBS786451 LLN786451:LLO786451 LVJ786451:LVK786451 MFF786451:MFG786451 MPB786451:MPC786451 MYX786451:MYY786451 NIT786451:NIU786451 NSP786451:NSQ786451 OCL786451:OCM786451 OMH786451:OMI786451 OWD786451:OWE786451 PFZ786451:PGA786451 PPV786451:PPW786451 PZR786451:PZS786451 QJN786451:QJO786451 QTJ786451:QTK786451 RDF786451:RDG786451 RNB786451:RNC786451 RWX786451:RWY786451 SGT786451:SGU786451 SQP786451:SQQ786451 TAL786451:TAM786451 TKH786451:TKI786451 TUD786451:TUE786451 UDZ786451:UEA786451 UNV786451:UNW786451 UXR786451:UXS786451 VHN786451:VHO786451 VRJ786451:VRK786451 WBF786451:WBG786451 WLB786451:WLC786451 WUX786451:WUY786451 I851973:J851973 IL851987:IM851987 SH851987:SI851987 ACD851987:ACE851987 ALZ851987:AMA851987 AVV851987:AVW851987 BFR851987:BFS851987 BPN851987:BPO851987 BZJ851987:BZK851987 CJF851987:CJG851987 CTB851987:CTC851987 DCX851987:DCY851987 DMT851987:DMU851987 DWP851987:DWQ851987 EGL851987:EGM851987 EQH851987:EQI851987 FAD851987:FAE851987 FJZ851987:FKA851987 FTV851987:FTW851987 GDR851987:GDS851987 GNN851987:GNO851987 GXJ851987:GXK851987 HHF851987:HHG851987 HRB851987:HRC851987 IAX851987:IAY851987 IKT851987:IKU851987 IUP851987:IUQ851987 JEL851987:JEM851987 JOH851987:JOI851987 JYD851987:JYE851987 KHZ851987:KIA851987 KRV851987:KRW851987 LBR851987:LBS851987 LLN851987:LLO851987 LVJ851987:LVK851987 MFF851987:MFG851987 MPB851987:MPC851987 MYX851987:MYY851987 NIT851987:NIU851987 NSP851987:NSQ851987 OCL851987:OCM851987 OMH851987:OMI851987 OWD851987:OWE851987 PFZ851987:PGA851987 PPV851987:PPW851987 PZR851987:PZS851987 QJN851987:QJO851987 QTJ851987:QTK851987 RDF851987:RDG851987 RNB851987:RNC851987 RWX851987:RWY851987 SGT851987:SGU851987 SQP851987:SQQ851987 TAL851987:TAM851987 TKH851987:TKI851987 TUD851987:TUE851987 UDZ851987:UEA851987 UNV851987:UNW851987 UXR851987:UXS851987 VHN851987:VHO851987 VRJ851987:VRK851987 WBF851987:WBG851987 WLB851987:WLC851987 WUX851987:WUY851987 I917509:J917509 IL917523:IM917523 SH917523:SI917523 ACD917523:ACE917523 ALZ917523:AMA917523 AVV917523:AVW917523 BFR917523:BFS917523 BPN917523:BPO917523 BZJ917523:BZK917523 CJF917523:CJG917523 CTB917523:CTC917523 DCX917523:DCY917523 DMT917523:DMU917523 DWP917523:DWQ917523 EGL917523:EGM917523 EQH917523:EQI917523 FAD917523:FAE917523 FJZ917523:FKA917523 FTV917523:FTW917523 GDR917523:GDS917523 GNN917523:GNO917523 GXJ917523:GXK917523 HHF917523:HHG917523 HRB917523:HRC917523 IAX917523:IAY917523 IKT917523:IKU917523 IUP917523:IUQ917523 JEL917523:JEM917523 JOH917523:JOI917523 JYD917523:JYE917523 KHZ917523:KIA917523 KRV917523:KRW917523 LBR917523:LBS917523 LLN917523:LLO917523 LVJ917523:LVK917523 MFF917523:MFG917523 MPB917523:MPC917523 MYX917523:MYY917523 NIT917523:NIU917523 NSP917523:NSQ917523 OCL917523:OCM917523 OMH917523:OMI917523 OWD917523:OWE917523 PFZ917523:PGA917523 PPV917523:PPW917523 PZR917523:PZS917523 QJN917523:QJO917523 QTJ917523:QTK917523 RDF917523:RDG917523 RNB917523:RNC917523 RWX917523:RWY917523 SGT917523:SGU917523 SQP917523:SQQ917523 TAL917523:TAM917523 TKH917523:TKI917523 TUD917523:TUE917523 UDZ917523:UEA917523 UNV917523:UNW917523 UXR917523:UXS917523 VHN917523:VHO917523 VRJ917523:VRK917523 WBF917523:WBG917523 WLB917523:WLC917523 WUX917523:WUY917523 I983045:J983045 IL983059:IM983059 SH983059:SI983059 ACD983059:ACE983059 ALZ983059:AMA983059 AVV983059:AVW983059 BFR983059:BFS983059 BPN983059:BPO983059 BZJ983059:BZK983059 CJF983059:CJG983059 CTB983059:CTC983059 DCX983059:DCY983059 DMT983059:DMU983059 DWP983059:DWQ983059 EGL983059:EGM983059 EQH983059:EQI983059 FAD983059:FAE983059 FJZ983059:FKA983059 FTV983059:FTW983059 GDR983059:GDS983059 GNN983059:GNO983059 GXJ983059:GXK983059 HHF983059:HHG983059 HRB983059:HRC983059 IAX983059:IAY983059 IKT983059:IKU983059 IUP983059:IUQ983059 JEL983059:JEM983059 JOH983059:JOI983059 JYD983059:JYE983059 KHZ983059:KIA983059 KRV983059:KRW983059 LBR983059:LBS983059 LLN983059:LLO983059 LVJ983059:LVK983059 MFF983059:MFG983059 MPB983059:MPC983059 MYX983059:MYY983059 NIT983059:NIU983059 NSP983059:NSQ983059 OCL983059:OCM983059 OMH983059:OMI983059 OWD983059:OWE983059 PFZ983059:PGA983059 PPV983059:PPW983059 PZR983059:PZS983059 QJN983059:QJO983059 QTJ983059:QTK983059 RDF983059:RDG983059 RNB983059:RNC983059 RWX983059:RWY983059 SGT983059:SGU983059 SQP983059:SQQ983059 TAL983059:TAM983059 TKH983059:TKI983059 TUD983059:TUE983059 UDZ983059:UEA983059 UNV983059:UNW983059 UXR983059:UXS983059 VHN983059:VHO983059 VRJ983059:VRK983059 WBF983059:WBG983059 WLB983059:WLC983059 WUX983059:WUY983059 L5:P6 IO5:IS6 SK5:SO6 ACG5:ACK6 AMC5:AMG6 AVY5:AWC6 BFU5:BFY6 BPQ5:BPU6 BZM5:BZQ6 CJI5:CJM6 CTE5:CTI6 DDA5:DDE6 DMW5:DNA6 DWS5:DWW6 EGO5:EGS6 EQK5:EQO6 FAG5:FAK6 FKC5:FKG6 FTY5:FUC6 GDU5:GDY6 GNQ5:GNU6 GXM5:GXQ6 HHI5:HHM6 HRE5:HRI6 IBA5:IBE6 IKW5:ILA6 IUS5:IUW6 JEO5:JES6 JOK5:JOO6 JYG5:JYK6 KIC5:KIG6 KRY5:KSC6 LBU5:LBY6 LLQ5:LLU6 LVM5:LVQ6 MFI5:MFM6 MPE5:MPI6 MZA5:MZE6 NIW5:NJA6 NSS5:NSW6 OCO5:OCS6 OMK5:OMO6 OWG5:OWK6 PGC5:PGG6 PPY5:PQC6 PZU5:PZY6 QJQ5:QJU6 QTM5:QTQ6 RDI5:RDM6 RNE5:RNI6 RXA5:RXE6 SGW5:SHA6 SQS5:SQW6 TAO5:TAS6 TKK5:TKO6 TUG5:TUK6 UEC5:UEG6 UNY5:UOC6 UXU5:UXY6 VHQ5:VHU6 VRM5:VRQ6 WBI5:WBM6 WLE5:WLI6 WVA5:WVE6 L65541:P65541 IO65555:IS65555 SK65555:SO65555 ACG65555:ACK65555 AMC65555:AMG65555 AVY65555:AWC65555 BFU65555:BFY65555 BPQ65555:BPU65555 BZM65555:BZQ65555 CJI65555:CJM65555 CTE65555:CTI65555 DDA65555:DDE65555 DMW65555:DNA65555 DWS65555:DWW65555 EGO65555:EGS65555 EQK65555:EQO65555 FAG65555:FAK65555 FKC65555:FKG65555 FTY65555:FUC65555 GDU65555:GDY65555 GNQ65555:GNU65555 GXM65555:GXQ65555 HHI65555:HHM65555 HRE65555:HRI65555 IBA65555:IBE65555 IKW65555:ILA65555 IUS65555:IUW65555 JEO65555:JES65555 JOK65555:JOO65555 JYG65555:JYK65555 KIC65555:KIG65555 KRY65555:KSC65555 LBU65555:LBY65555 LLQ65555:LLU65555 LVM65555:LVQ65555 MFI65555:MFM65555 MPE65555:MPI65555 MZA65555:MZE65555 NIW65555:NJA65555 NSS65555:NSW65555 OCO65555:OCS65555 OMK65555:OMO65555 OWG65555:OWK65555 PGC65555:PGG65555 PPY65555:PQC65555 PZU65555:PZY65555 QJQ65555:QJU65555 QTM65555:QTQ65555 RDI65555:RDM65555 RNE65555:RNI65555 RXA65555:RXE65555 SGW65555:SHA65555 SQS65555:SQW65555 TAO65555:TAS65555 TKK65555:TKO65555 TUG65555:TUK65555 UEC65555:UEG65555 UNY65555:UOC65555 UXU65555:UXY65555 VHQ65555:VHU65555 VRM65555:VRQ65555 WBI65555:WBM65555 WLE65555:WLI65555 WVA65555:WVE65555 L131077:P131077 IO131091:IS131091 SK131091:SO131091 ACG131091:ACK131091 AMC131091:AMG131091 AVY131091:AWC131091 BFU131091:BFY131091 BPQ131091:BPU131091 BZM131091:BZQ131091 CJI131091:CJM131091 CTE131091:CTI131091 DDA131091:DDE131091 DMW131091:DNA131091 DWS131091:DWW131091 EGO131091:EGS131091 EQK131091:EQO131091 FAG131091:FAK131091 FKC131091:FKG131091 FTY131091:FUC131091 GDU131091:GDY131091 GNQ131091:GNU131091 GXM131091:GXQ131091 HHI131091:HHM131091 HRE131091:HRI131091 IBA131091:IBE131091 IKW131091:ILA131091 IUS131091:IUW131091 JEO131091:JES131091 JOK131091:JOO131091 JYG131091:JYK131091 KIC131091:KIG131091 KRY131091:KSC131091 LBU131091:LBY131091 LLQ131091:LLU131091 LVM131091:LVQ131091 MFI131091:MFM131091 MPE131091:MPI131091 MZA131091:MZE131091 NIW131091:NJA131091 NSS131091:NSW131091 OCO131091:OCS131091 OMK131091:OMO131091 OWG131091:OWK131091 PGC131091:PGG131091 PPY131091:PQC131091 PZU131091:PZY131091 QJQ131091:QJU131091 QTM131091:QTQ131091 RDI131091:RDM131091 RNE131091:RNI131091 RXA131091:RXE131091 SGW131091:SHA131091 SQS131091:SQW131091 TAO131091:TAS131091 TKK131091:TKO131091 TUG131091:TUK131091 UEC131091:UEG131091 UNY131091:UOC131091 UXU131091:UXY131091 VHQ131091:VHU131091 VRM131091:VRQ131091 WBI131091:WBM131091 WLE131091:WLI131091 WVA131091:WVE131091 L196613:P196613 IO196627:IS196627 SK196627:SO196627 ACG196627:ACK196627 AMC196627:AMG196627 AVY196627:AWC196627 BFU196627:BFY196627 BPQ196627:BPU196627 BZM196627:BZQ196627 CJI196627:CJM196627 CTE196627:CTI196627 DDA196627:DDE196627 DMW196627:DNA196627 DWS196627:DWW196627 EGO196627:EGS196627 EQK196627:EQO196627 FAG196627:FAK196627 FKC196627:FKG196627 FTY196627:FUC196627 GDU196627:GDY196627 GNQ196627:GNU196627 GXM196627:GXQ196627 HHI196627:HHM196627 HRE196627:HRI196627 IBA196627:IBE196627 IKW196627:ILA196627 IUS196627:IUW196627 JEO196627:JES196627 JOK196627:JOO196627 JYG196627:JYK196627 KIC196627:KIG196627 KRY196627:KSC196627 LBU196627:LBY196627 LLQ196627:LLU196627 LVM196627:LVQ196627 MFI196627:MFM196627 MPE196627:MPI196627 MZA196627:MZE196627 NIW196627:NJA196627 NSS196627:NSW196627 OCO196627:OCS196627 OMK196627:OMO196627 OWG196627:OWK196627 PGC196627:PGG196627 PPY196627:PQC196627 PZU196627:PZY196627 QJQ196627:QJU196627 QTM196627:QTQ196627 RDI196627:RDM196627 RNE196627:RNI196627 RXA196627:RXE196627 SGW196627:SHA196627 SQS196627:SQW196627 TAO196627:TAS196627 TKK196627:TKO196627 TUG196627:TUK196627 UEC196627:UEG196627 UNY196627:UOC196627 UXU196627:UXY196627 VHQ196627:VHU196627 VRM196627:VRQ196627 WBI196627:WBM196627 WLE196627:WLI196627 WVA196627:WVE196627 L262149:P262149 IO262163:IS262163 SK262163:SO262163 ACG262163:ACK262163 AMC262163:AMG262163 AVY262163:AWC262163 BFU262163:BFY262163 BPQ262163:BPU262163 BZM262163:BZQ262163 CJI262163:CJM262163 CTE262163:CTI262163 DDA262163:DDE262163 DMW262163:DNA262163 DWS262163:DWW262163 EGO262163:EGS262163 EQK262163:EQO262163 FAG262163:FAK262163 FKC262163:FKG262163 FTY262163:FUC262163 GDU262163:GDY262163 GNQ262163:GNU262163 GXM262163:GXQ262163 HHI262163:HHM262163 HRE262163:HRI262163 IBA262163:IBE262163 IKW262163:ILA262163 IUS262163:IUW262163 JEO262163:JES262163 JOK262163:JOO262163 JYG262163:JYK262163 KIC262163:KIG262163 KRY262163:KSC262163 LBU262163:LBY262163 LLQ262163:LLU262163 LVM262163:LVQ262163 MFI262163:MFM262163 MPE262163:MPI262163 MZA262163:MZE262163 NIW262163:NJA262163 NSS262163:NSW262163 OCO262163:OCS262163 OMK262163:OMO262163 OWG262163:OWK262163 PGC262163:PGG262163 PPY262163:PQC262163 PZU262163:PZY262163 QJQ262163:QJU262163 QTM262163:QTQ262163 RDI262163:RDM262163 RNE262163:RNI262163 RXA262163:RXE262163 SGW262163:SHA262163 SQS262163:SQW262163 TAO262163:TAS262163 TKK262163:TKO262163 TUG262163:TUK262163 UEC262163:UEG262163 UNY262163:UOC262163 UXU262163:UXY262163 VHQ262163:VHU262163 VRM262163:VRQ262163 WBI262163:WBM262163 WLE262163:WLI262163 WVA262163:WVE262163 L327685:P327685 IO327699:IS327699 SK327699:SO327699 ACG327699:ACK327699 AMC327699:AMG327699 AVY327699:AWC327699 BFU327699:BFY327699 BPQ327699:BPU327699 BZM327699:BZQ327699 CJI327699:CJM327699 CTE327699:CTI327699 DDA327699:DDE327699 DMW327699:DNA327699 DWS327699:DWW327699 EGO327699:EGS327699 EQK327699:EQO327699 FAG327699:FAK327699 FKC327699:FKG327699 FTY327699:FUC327699 GDU327699:GDY327699 GNQ327699:GNU327699 GXM327699:GXQ327699 HHI327699:HHM327699 HRE327699:HRI327699 IBA327699:IBE327699 IKW327699:ILA327699 IUS327699:IUW327699 JEO327699:JES327699 JOK327699:JOO327699 JYG327699:JYK327699 KIC327699:KIG327699 KRY327699:KSC327699 LBU327699:LBY327699 LLQ327699:LLU327699 LVM327699:LVQ327699 MFI327699:MFM327699 MPE327699:MPI327699 MZA327699:MZE327699 NIW327699:NJA327699 NSS327699:NSW327699 OCO327699:OCS327699 OMK327699:OMO327699 OWG327699:OWK327699 PGC327699:PGG327699 PPY327699:PQC327699 PZU327699:PZY327699 QJQ327699:QJU327699 QTM327699:QTQ327699 RDI327699:RDM327699 RNE327699:RNI327699 RXA327699:RXE327699 SGW327699:SHA327699 SQS327699:SQW327699 TAO327699:TAS327699 TKK327699:TKO327699 TUG327699:TUK327699 UEC327699:UEG327699 UNY327699:UOC327699 UXU327699:UXY327699 VHQ327699:VHU327699 VRM327699:VRQ327699 WBI327699:WBM327699 WLE327699:WLI327699 WVA327699:WVE327699 L393221:P393221 IO393235:IS393235 SK393235:SO393235 ACG393235:ACK393235 AMC393235:AMG393235 AVY393235:AWC393235 BFU393235:BFY393235 BPQ393235:BPU393235 BZM393235:BZQ393235 CJI393235:CJM393235 CTE393235:CTI393235 DDA393235:DDE393235 DMW393235:DNA393235 DWS393235:DWW393235 EGO393235:EGS393235 EQK393235:EQO393235 FAG393235:FAK393235 FKC393235:FKG393235 FTY393235:FUC393235 GDU393235:GDY393235 GNQ393235:GNU393235 GXM393235:GXQ393235 HHI393235:HHM393235 HRE393235:HRI393235 IBA393235:IBE393235 IKW393235:ILA393235 IUS393235:IUW393235 JEO393235:JES393235 JOK393235:JOO393235 JYG393235:JYK393235 KIC393235:KIG393235 KRY393235:KSC393235 LBU393235:LBY393235 LLQ393235:LLU393235 LVM393235:LVQ393235 MFI393235:MFM393235 MPE393235:MPI393235 MZA393235:MZE393235 NIW393235:NJA393235 NSS393235:NSW393235 OCO393235:OCS393235 OMK393235:OMO393235 OWG393235:OWK393235 PGC393235:PGG393235 PPY393235:PQC393235 PZU393235:PZY393235 QJQ393235:QJU393235 QTM393235:QTQ393235 RDI393235:RDM393235 RNE393235:RNI393235 RXA393235:RXE393235 SGW393235:SHA393235 SQS393235:SQW393235 TAO393235:TAS393235 TKK393235:TKO393235 TUG393235:TUK393235 UEC393235:UEG393235 UNY393235:UOC393235 UXU393235:UXY393235 VHQ393235:VHU393235 VRM393235:VRQ393235 WBI393235:WBM393235 WLE393235:WLI393235 WVA393235:WVE393235 L458757:P458757 IO458771:IS458771 SK458771:SO458771 ACG458771:ACK458771 AMC458771:AMG458771 AVY458771:AWC458771 BFU458771:BFY458771 BPQ458771:BPU458771 BZM458771:BZQ458771 CJI458771:CJM458771 CTE458771:CTI458771 DDA458771:DDE458771 DMW458771:DNA458771 DWS458771:DWW458771 EGO458771:EGS458771 EQK458771:EQO458771 FAG458771:FAK458771 FKC458771:FKG458771 FTY458771:FUC458771 GDU458771:GDY458771 GNQ458771:GNU458771 GXM458771:GXQ458771 HHI458771:HHM458771 HRE458771:HRI458771 IBA458771:IBE458771 IKW458771:ILA458771 IUS458771:IUW458771 JEO458771:JES458771 JOK458771:JOO458771 JYG458771:JYK458771 KIC458771:KIG458771 KRY458771:KSC458771 LBU458771:LBY458771 LLQ458771:LLU458771 LVM458771:LVQ458771 MFI458771:MFM458771 MPE458771:MPI458771 MZA458771:MZE458771 NIW458771:NJA458771 NSS458771:NSW458771 OCO458771:OCS458771 OMK458771:OMO458771 OWG458771:OWK458771 PGC458771:PGG458771 PPY458771:PQC458771 PZU458771:PZY458771 QJQ458771:QJU458771 QTM458771:QTQ458771 RDI458771:RDM458771 RNE458771:RNI458771 RXA458771:RXE458771 SGW458771:SHA458771 SQS458771:SQW458771 TAO458771:TAS458771 TKK458771:TKO458771 TUG458771:TUK458771 UEC458771:UEG458771 UNY458771:UOC458771 UXU458771:UXY458771 VHQ458771:VHU458771 VRM458771:VRQ458771 WBI458771:WBM458771 WLE458771:WLI458771 WVA458771:WVE458771 L524293:P524293 IO524307:IS524307 SK524307:SO524307 ACG524307:ACK524307 AMC524307:AMG524307 AVY524307:AWC524307 BFU524307:BFY524307 BPQ524307:BPU524307 BZM524307:BZQ524307 CJI524307:CJM524307 CTE524307:CTI524307 DDA524307:DDE524307 DMW524307:DNA524307 DWS524307:DWW524307 EGO524307:EGS524307 EQK524307:EQO524307 FAG524307:FAK524307 FKC524307:FKG524307 FTY524307:FUC524307 GDU524307:GDY524307 GNQ524307:GNU524307 GXM524307:GXQ524307 HHI524307:HHM524307 HRE524307:HRI524307 IBA524307:IBE524307 IKW524307:ILA524307 IUS524307:IUW524307 JEO524307:JES524307 JOK524307:JOO524307 JYG524307:JYK524307 KIC524307:KIG524307 KRY524307:KSC524307 LBU524307:LBY524307 LLQ524307:LLU524307 LVM524307:LVQ524307 MFI524307:MFM524307 MPE524307:MPI524307 MZA524307:MZE524307 NIW524307:NJA524307 NSS524307:NSW524307 OCO524307:OCS524307 OMK524307:OMO524307 OWG524307:OWK524307 PGC524307:PGG524307 PPY524307:PQC524307 PZU524307:PZY524307 QJQ524307:QJU524307 QTM524307:QTQ524307 RDI524307:RDM524307 RNE524307:RNI524307 RXA524307:RXE524307 SGW524307:SHA524307 SQS524307:SQW524307 TAO524307:TAS524307 TKK524307:TKO524307 TUG524307:TUK524307 UEC524307:UEG524307 UNY524307:UOC524307 UXU524307:UXY524307 VHQ524307:VHU524307 VRM524307:VRQ524307 WBI524307:WBM524307 WLE524307:WLI524307 WVA524307:WVE524307 L589829:P589829 IO589843:IS589843 SK589843:SO589843 ACG589843:ACK589843 AMC589843:AMG589843 AVY589843:AWC589843 BFU589843:BFY589843 BPQ589843:BPU589843 BZM589843:BZQ589843 CJI589843:CJM589843 CTE589843:CTI589843 DDA589843:DDE589843 DMW589843:DNA589843 DWS589843:DWW589843 EGO589843:EGS589843 EQK589843:EQO589843 FAG589843:FAK589843 FKC589843:FKG589843 FTY589843:FUC589843 GDU589843:GDY589843 GNQ589843:GNU589843 GXM589843:GXQ589843 HHI589843:HHM589843 HRE589843:HRI589843 IBA589843:IBE589843 IKW589843:ILA589843 IUS589843:IUW589843 JEO589843:JES589843 JOK589843:JOO589843 JYG589843:JYK589843 KIC589843:KIG589843 KRY589843:KSC589843 LBU589843:LBY589843 LLQ589843:LLU589843 LVM589843:LVQ589843 MFI589843:MFM589843 MPE589843:MPI589843 MZA589843:MZE589843 NIW589843:NJA589843 NSS589843:NSW589843 OCO589843:OCS589843 OMK589843:OMO589843 OWG589843:OWK589843 PGC589843:PGG589843 PPY589843:PQC589843 PZU589843:PZY589843 QJQ589843:QJU589843 QTM589843:QTQ589843 RDI589843:RDM589843 RNE589843:RNI589843 RXA589843:RXE589843 SGW589843:SHA589843 SQS589843:SQW589843 TAO589843:TAS589843 TKK589843:TKO589843 TUG589843:TUK589843 UEC589843:UEG589843 UNY589843:UOC589843 UXU589843:UXY589843 VHQ589843:VHU589843 VRM589843:VRQ589843 WBI589843:WBM589843 WLE589843:WLI589843 WVA589843:WVE589843 L655365:P655365 IO655379:IS655379 SK655379:SO655379 ACG655379:ACK655379 AMC655379:AMG655379 AVY655379:AWC655379 BFU655379:BFY655379 BPQ655379:BPU655379 BZM655379:BZQ655379 CJI655379:CJM655379 CTE655379:CTI655379 DDA655379:DDE655379 DMW655379:DNA655379 DWS655379:DWW655379 EGO655379:EGS655379 EQK655379:EQO655379 FAG655379:FAK655379 FKC655379:FKG655379 FTY655379:FUC655379 GDU655379:GDY655379 GNQ655379:GNU655379 GXM655379:GXQ655379 HHI655379:HHM655379 HRE655379:HRI655379 IBA655379:IBE655379 IKW655379:ILA655379 IUS655379:IUW655379 JEO655379:JES655379 JOK655379:JOO655379 JYG655379:JYK655379 KIC655379:KIG655379 KRY655379:KSC655379 LBU655379:LBY655379 LLQ655379:LLU655379 LVM655379:LVQ655379 MFI655379:MFM655379 MPE655379:MPI655379 MZA655379:MZE655379 NIW655379:NJA655379 NSS655379:NSW655379 OCO655379:OCS655379 OMK655379:OMO655379 OWG655379:OWK655379 PGC655379:PGG655379 PPY655379:PQC655379 PZU655379:PZY655379 QJQ655379:QJU655379 QTM655379:QTQ655379 RDI655379:RDM655379 RNE655379:RNI655379 RXA655379:RXE655379 SGW655379:SHA655379 SQS655379:SQW655379 TAO655379:TAS655379 TKK655379:TKO655379 TUG655379:TUK655379 UEC655379:UEG655379 UNY655379:UOC655379 UXU655379:UXY655379 VHQ655379:VHU655379 VRM655379:VRQ655379 WBI655379:WBM655379 WLE655379:WLI655379 WVA655379:WVE655379 L720901:P720901 IO720915:IS720915 SK720915:SO720915 ACG720915:ACK720915 AMC720915:AMG720915 AVY720915:AWC720915 BFU720915:BFY720915 BPQ720915:BPU720915 BZM720915:BZQ720915 CJI720915:CJM720915 CTE720915:CTI720915 DDA720915:DDE720915 DMW720915:DNA720915 DWS720915:DWW720915 EGO720915:EGS720915 EQK720915:EQO720915 FAG720915:FAK720915 FKC720915:FKG720915 FTY720915:FUC720915 GDU720915:GDY720915 GNQ720915:GNU720915 GXM720915:GXQ720915 HHI720915:HHM720915 HRE720915:HRI720915 IBA720915:IBE720915 IKW720915:ILA720915 IUS720915:IUW720915 JEO720915:JES720915 JOK720915:JOO720915 JYG720915:JYK720915 KIC720915:KIG720915 KRY720915:KSC720915 LBU720915:LBY720915 LLQ720915:LLU720915 LVM720915:LVQ720915 MFI720915:MFM720915 MPE720915:MPI720915 MZA720915:MZE720915 NIW720915:NJA720915 NSS720915:NSW720915 OCO720915:OCS720915 OMK720915:OMO720915 OWG720915:OWK720915 PGC720915:PGG720915 PPY720915:PQC720915 PZU720915:PZY720915 QJQ720915:QJU720915 QTM720915:QTQ720915 RDI720915:RDM720915 RNE720915:RNI720915 RXA720915:RXE720915 SGW720915:SHA720915 SQS720915:SQW720915 TAO720915:TAS720915 TKK720915:TKO720915 TUG720915:TUK720915 UEC720915:UEG720915 UNY720915:UOC720915 UXU720915:UXY720915 VHQ720915:VHU720915 VRM720915:VRQ720915 WBI720915:WBM720915 WLE720915:WLI720915 WVA720915:WVE720915 L786437:P786437 IO786451:IS786451 SK786451:SO786451 ACG786451:ACK786451 AMC786451:AMG786451 AVY786451:AWC786451 BFU786451:BFY786451 BPQ786451:BPU786451 BZM786451:BZQ786451 CJI786451:CJM786451 CTE786451:CTI786451 DDA786451:DDE786451 DMW786451:DNA786451 DWS786451:DWW786451 EGO786451:EGS786451 EQK786451:EQO786451 FAG786451:FAK786451 FKC786451:FKG786451 FTY786451:FUC786451 GDU786451:GDY786451 GNQ786451:GNU786451 GXM786451:GXQ786451 HHI786451:HHM786451 HRE786451:HRI786451 IBA786451:IBE786451 IKW786451:ILA786451 IUS786451:IUW786451 JEO786451:JES786451 JOK786451:JOO786451 JYG786451:JYK786451 KIC786451:KIG786451 KRY786451:KSC786451 LBU786451:LBY786451 LLQ786451:LLU786451 LVM786451:LVQ786451 MFI786451:MFM786451 MPE786451:MPI786451 MZA786451:MZE786451 NIW786451:NJA786451 NSS786451:NSW786451 OCO786451:OCS786451 OMK786451:OMO786451 OWG786451:OWK786451 PGC786451:PGG786451 PPY786451:PQC786451 PZU786451:PZY786451 QJQ786451:QJU786451 QTM786451:QTQ786451 RDI786451:RDM786451 RNE786451:RNI786451 RXA786451:RXE786451 SGW786451:SHA786451 SQS786451:SQW786451 TAO786451:TAS786451 TKK786451:TKO786451 TUG786451:TUK786451 UEC786451:UEG786451 UNY786451:UOC786451 UXU786451:UXY786451 VHQ786451:VHU786451 VRM786451:VRQ786451 WBI786451:WBM786451 WLE786451:WLI786451 WVA786451:WVE786451 L851973:P851973 IO851987:IS851987 SK851987:SO851987 ACG851987:ACK851987 AMC851987:AMG851987 AVY851987:AWC851987 BFU851987:BFY851987 BPQ851987:BPU851987 BZM851987:BZQ851987 CJI851987:CJM851987 CTE851987:CTI851987 DDA851987:DDE851987 DMW851987:DNA851987 DWS851987:DWW851987 EGO851987:EGS851987 EQK851987:EQO851987 FAG851987:FAK851987 FKC851987:FKG851987 FTY851987:FUC851987 GDU851987:GDY851987 GNQ851987:GNU851987 GXM851987:GXQ851987 HHI851987:HHM851987 HRE851987:HRI851987 IBA851987:IBE851987 IKW851987:ILA851987 IUS851987:IUW851987 JEO851987:JES851987 JOK851987:JOO851987 JYG851987:JYK851987 KIC851987:KIG851987 KRY851987:KSC851987 LBU851987:LBY851987 LLQ851987:LLU851987 LVM851987:LVQ851987 MFI851987:MFM851987 MPE851987:MPI851987 MZA851987:MZE851987 NIW851987:NJA851987 NSS851987:NSW851987 OCO851987:OCS851987 OMK851987:OMO851987 OWG851987:OWK851987 PGC851987:PGG851987 PPY851987:PQC851987 PZU851987:PZY851987 QJQ851987:QJU851987 QTM851987:QTQ851987 RDI851987:RDM851987 RNE851987:RNI851987 RXA851987:RXE851987 SGW851987:SHA851987 SQS851987:SQW851987 TAO851987:TAS851987 TKK851987:TKO851987 TUG851987:TUK851987 UEC851987:UEG851987 UNY851987:UOC851987 UXU851987:UXY851987 VHQ851987:VHU851987 VRM851987:VRQ851987 WBI851987:WBM851987 WLE851987:WLI851987 WVA851987:WVE851987 L917509:P917509 IO917523:IS917523 SK917523:SO917523 ACG917523:ACK917523 AMC917523:AMG917523 AVY917523:AWC917523 BFU917523:BFY917523 BPQ917523:BPU917523 BZM917523:BZQ917523 CJI917523:CJM917523 CTE917523:CTI917523 DDA917523:DDE917523 DMW917523:DNA917523 DWS917523:DWW917523 EGO917523:EGS917523 EQK917523:EQO917523 FAG917523:FAK917523 FKC917523:FKG917523 FTY917523:FUC917523 GDU917523:GDY917523 GNQ917523:GNU917523 GXM917523:GXQ917523 HHI917523:HHM917523 HRE917523:HRI917523 IBA917523:IBE917523 IKW917523:ILA917523 IUS917523:IUW917523 JEO917523:JES917523 JOK917523:JOO917523 JYG917523:JYK917523 KIC917523:KIG917523 KRY917523:KSC917523 LBU917523:LBY917523 LLQ917523:LLU917523 LVM917523:LVQ917523 MFI917523:MFM917523 MPE917523:MPI917523 MZA917523:MZE917523 NIW917523:NJA917523 NSS917523:NSW917523 OCO917523:OCS917523 OMK917523:OMO917523 OWG917523:OWK917523 PGC917523:PGG917523 PPY917523:PQC917523 PZU917523:PZY917523 QJQ917523:QJU917523 QTM917523:QTQ917523 RDI917523:RDM917523 RNE917523:RNI917523 RXA917523:RXE917523 SGW917523:SHA917523 SQS917523:SQW917523 TAO917523:TAS917523 TKK917523:TKO917523 TUG917523:TUK917523 UEC917523:UEG917523 UNY917523:UOC917523 UXU917523:UXY917523 VHQ917523:VHU917523 VRM917523:VRQ917523 WBI917523:WBM917523 WLE917523:WLI917523 WVA917523:WVE917523 L983045:P983045 IO983059:IS983059 SK983059:SO983059 ACG983059:ACK983059 AMC983059:AMG983059 AVY983059:AWC983059 BFU983059:BFY983059 BPQ983059:BPU983059 BZM983059:BZQ983059 CJI983059:CJM983059 CTE983059:CTI983059 DDA983059:DDE983059 DMW983059:DNA983059 DWS983059:DWW983059 EGO983059:EGS983059 EQK983059:EQO983059 FAG983059:FAK983059 FKC983059:FKG983059 FTY983059:FUC983059 GDU983059:GDY983059 GNQ983059:GNU983059 GXM983059:GXQ983059 HHI983059:HHM983059 HRE983059:HRI983059 IBA983059:IBE983059 IKW983059:ILA983059 IUS983059:IUW983059 JEO983059:JES983059 JOK983059:JOO983059 JYG983059:JYK983059 KIC983059:KIG983059 KRY983059:KSC983059 LBU983059:LBY983059 LLQ983059:LLU983059 LVM983059:LVQ983059 MFI983059:MFM983059 MPE983059:MPI983059 MZA983059:MZE983059 NIW983059:NJA983059 NSS983059:NSW983059 OCO983059:OCS983059 OMK983059:OMO983059 OWG983059:OWK983059 PGC983059:PGG983059 PPY983059:PQC983059 PZU983059:PZY983059 QJQ983059:QJU983059 QTM983059:QTQ983059 RDI983059:RDM983059 RNE983059:RNI983059 RXA983059:RXE983059 SGW983059:SHA983059 SQS983059:SQW983059 TAO983059:TAS983059 TKK983059:TKO983059 TUG983059:TUK983059 UEC983059:UEG983059 UNY983059:UOC983059 UXU983059:UXY983059 VHQ983059:VHU983059 VRM983059:VRQ983059 WBI983059:WBM983059 WLE983059:WLI983059 J5:J6 I6" xr:uid="{2EF8F729-B632-4A4C-9F5A-C72DAC1A670E}"/>
    <dataValidation type="decimal" allowBlank="1" showInputMessage="1" showErrorMessage="1" sqref="WVH983075 IV23 SR23 ACN23 AMJ23 AWF23 BGB23 BPX23 BZT23 CJP23 CTL23 DDH23 DND23 DWZ23 EGV23 EQR23 FAN23 FKJ23 FUF23 GEB23 GNX23 GXT23 HHP23 HRL23 IBH23 ILD23 IUZ23 JEV23 JOR23 JYN23 KIJ23 KSF23 LCB23 LLX23 LVT23 MFP23 MPL23 MZH23 NJD23 NSZ23 OCV23 OMR23 OWN23 PGJ23 PQF23 QAB23 QJX23 QTT23 RDP23 RNL23 RXH23 SHD23 SQZ23 TAV23 TKR23 TUN23 UEJ23 UOF23 UYB23 VHX23 VRT23 WBP23 WLL23 WVH23 S65557 IV65571 SR65571 ACN65571 AMJ65571 AWF65571 BGB65571 BPX65571 BZT65571 CJP65571 CTL65571 DDH65571 DND65571 DWZ65571 EGV65571 EQR65571 FAN65571 FKJ65571 FUF65571 GEB65571 GNX65571 GXT65571 HHP65571 HRL65571 IBH65571 ILD65571 IUZ65571 JEV65571 JOR65571 JYN65571 KIJ65571 KSF65571 LCB65571 LLX65571 LVT65571 MFP65571 MPL65571 MZH65571 NJD65571 NSZ65571 OCV65571 OMR65571 OWN65571 PGJ65571 PQF65571 QAB65571 QJX65571 QTT65571 RDP65571 RNL65571 RXH65571 SHD65571 SQZ65571 TAV65571 TKR65571 TUN65571 UEJ65571 UOF65571 UYB65571 VHX65571 VRT65571 WBP65571 WLL65571 WVH65571 S131093 IV131107 SR131107 ACN131107 AMJ131107 AWF131107 BGB131107 BPX131107 BZT131107 CJP131107 CTL131107 DDH131107 DND131107 DWZ131107 EGV131107 EQR131107 FAN131107 FKJ131107 FUF131107 GEB131107 GNX131107 GXT131107 HHP131107 HRL131107 IBH131107 ILD131107 IUZ131107 JEV131107 JOR131107 JYN131107 KIJ131107 KSF131107 LCB131107 LLX131107 LVT131107 MFP131107 MPL131107 MZH131107 NJD131107 NSZ131107 OCV131107 OMR131107 OWN131107 PGJ131107 PQF131107 QAB131107 QJX131107 QTT131107 RDP131107 RNL131107 RXH131107 SHD131107 SQZ131107 TAV131107 TKR131107 TUN131107 UEJ131107 UOF131107 UYB131107 VHX131107 VRT131107 WBP131107 WLL131107 WVH131107 S196629 IV196643 SR196643 ACN196643 AMJ196643 AWF196643 BGB196643 BPX196643 BZT196643 CJP196643 CTL196643 DDH196643 DND196643 DWZ196643 EGV196643 EQR196643 FAN196643 FKJ196643 FUF196643 GEB196643 GNX196643 GXT196643 HHP196643 HRL196643 IBH196643 ILD196643 IUZ196643 JEV196643 JOR196643 JYN196643 KIJ196643 KSF196643 LCB196643 LLX196643 LVT196643 MFP196643 MPL196643 MZH196643 NJD196643 NSZ196643 OCV196643 OMR196643 OWN196643 PGJ196643 PQF196643 QAB196643 QJX196643 QTT196643 RDP196643 RNL196643 RXH196643 SHD196643 SQZ196643 TAV196643 TKR196643 TUN196643 UEJ196643 UOF196643 UYB196643 VHX196643 VRT196643 WBP196643 WLL196643 WVH196643 S262165 IV262179 SR262179 ACN262179 AMJ262179 AWF262179 BGB262179 BPX262179 BZT262179 CJP262179 CTL262179 DDH262179 DND262179 DWZ262179 EGV262179 EQR262179 FAN262179 FKJ262179 FUF262179 GEB262179 GNX262179 GXT262179 HHP262179 HRL262179 IBH262179 ILD262179 IUZ262179 JEV262179 JOR262179 JYN262179 KIJ262179 KSF262179 LCB262179 LLX262179 LVT262179 MFP262179 MPL262179 MZH262179 NJD262179 NSZ262179 OCV262179 OMR262179 OWN262179 PGJ262179 PQF262179 QAB262179 QJX262179 QTT262179 RDP262179 RNL262179 RXH262179 SHD262179 SQZ262179 TAV262179 TKR262179 TUN262179 UEJ262179 UOF262179 UYB262179 VHX262179 VRT262179 WBP262179 WLL262179 WVH262179 S327701 IV327715 SR327715 ACN327715 AMJ327715 AWF327715 BGB327715 BPX327715 BZT327715 CJP327715 CTL327715 DDH327715 DND327715 DWZ327715 EGV327715 EQR327715 FAN327715 FKJ327715 FUF327715 GEB327715 GNX327715 GXT327715 HHP327715 HRL327715 IBH327715 ILD327715 IUZ327715 JEV327715 JOR327715 JYN327715 KIJ327715 KSF327715 LCB327715 LLX327715 LVT327715 MFP327715 MPL327715 MZH327715 NJD327715 NSZ327715 OCV327715 OMR327715 OWN327715 PGJ327715 PQF327715 QAB327715 QJX327715 QTT327715 RDP327715 RNL327715 RXH327715 SHD327715 SQZ327715 TAV327715 TKR327715 TUN327715 UEJ327715 UOF327715 UYB327715 VHX327715 VRT327715 WBP327715 WLL327715 WVH327715 S393237 IV393251 SR393251 ACN393251 AMJ393251 AWF393251 BGB393251 BPX393251 BZT393251 CJP393251 CTL393251 DDH393251 DND393251 DWZ393251 EGV393251 EQR393251 FAN393251 FKJ393251 FUF393251 GEB393251 GNX393251 GXT393251 HHP393251 HRL393251 IBH393251 ILD393251 IUZ393251 JEV393251 JOR393251 JYN393251 KIJ393251 KSF393251 LCB393251 LLX393251 LVT393251 MFP393251 MPL393251 MZH393251 NJD393251 NSZ393251 OCV393251 OMR393251 OWN393251 PGJ393251 PQF393251 QAB393251 QJX393251 QTT393251 RDP393251 RNL393251 RXH393251 SHD393251 SQZ393251 TAV393251 TKR393251 TUN393251 UEJ393251 UOF393251 UYB393251 VHX393251 VRT393251 WBP393251 WLL393251 WVH393251 S458773 IV458787 SR458787 ACN458787 AMJ458787 AWF458787 BGB458787 BPX458787 BZT458787 CJP458787 CTL458787 DDH458787 DND458787 DWZ458787 EGV458787 EQR458787 FAN458787 FKJ458787 FUF458787 GEB458787 GNX458787 GXT458787 HHP458787 HRL458787 IBH458787 ILD458787 IUZ458787 JEV458787 JOR458787 JYN458787 KIJ458787 KSF458787 LCB458787 LLX458787 LVT458787 MFP458787 MPL458787 MZH458787 NJD458787 NSZ458787 OCV458787 OMR458787 OWN458787 PGJ458787 PQF458787 QAB458787 QJX458787 QTT458787 RDP458787 RNL458787 RXH458787 SHD458787 SQZ458787 TAV458787 TKR458787 TUN458787 UEJ458787 UOF458787 UYB458787 VHX458787 VRT458787 WBP458787 WLL458787 WVH458787 S524309 IV524323 SR524323 ACN524323 AMJ524323 AWF524323 BGB524323 BPX524323 BZT524323 CJP524323 CTL524323 DDH524323 DND524323 DWZ524323 EGV524323 EQR524323 FAN524323 FKJ524323 FUF524323 GEB524323 GNX524323 GXT524323 HHP524323 HRL524323 IBH524323 ILD524323 IUZ524323 JEV524323 JOR524323 JYN524323 KIJ524323 KSF524323 LCB524323 LLX524323 LVT524323 MFP524323 MPL524323 MZH524323 NJD524323 NSZ524323 OCV524323 OMR524323 OWN524323 PGJ524323 PQF524323 QAB524323 QJX524323 QTT524323 RDP524323 RNL524323 RXH524323 SHD524323 SQZ524323 TAV524323 TKR524323 TUN524323 UEJ524323 UOF524323 UYB524323 VHX524323 VRT524323 WBP524323 WLL524323 WVH524323 S589845 IV589859 SR589859 ACN589859 AMJ589859 AWF589859 BGB589859 BPX589859 BZT589859 CJP589859 CTL589859 DDH589859 DND589859 DWZ589859 EGV589859 EQR589859 FAN589859 FKJ589859 FUF589859 GEB589859 GNX589859 GXT589859 HHP589859 HRL589859 IBH589859 ILD589859 IUZ589859 JEV589859 JOR589859 JYN589859 KIJ589859 KSF589859 LCB589859 LLX589859 LVT589859 MFP589859 MPL589859 MZH589859 NJD589859 NSZ589859 OCV589859 OMR589859 OWN589859 PGJ589859 PQF589859 QAB589859 QJX589859 QTT589859 RDP589859 RNL589859 RXH589859 SHD589859 SQZ589859 TAV589859 TKR589859 TUN589859 UEJ589859 UOF589859 UYB589859 VHX589859 VRT589859 WBP589859 WLL589859 WVH589859 S655381 IV655395 SR655395 ACN655395 AMJ655395 AWF655395 BGB655395 BPX655395 BZT655395 CJP655395 CTL655395 DDH655395 DND655395 DWZ655395 EGV655395 EQR655395 FAN655395 FKJ655395 FUF655395 GEB655395 GNX655395 GXT655395 HHP655395 HRL655395 IBH655395 ILD655395 IUZ655395 JEV655395 JOR655395 JYN655395 KIJ655395 KSF655395 LCB655395 LLX655395 LVT655395 MFP655395 MPL655395 MZH655395 NJD655395 NSZ655395 OCV655395 OMR655395 OWN655395 PGJ655395 PQF655395 QAB655395 QJX655395 QTT655395 RDP655395 RNL655395 RXH655395 SHD655395 SQZ655395 TAV655395 TKR655395 TUN655395 UEJ655395 UOF655395 UYB655395 VHX655395 VRT655395 WBP655395 WLL655395 WVH655395 S720917 IV720931 SR720931 ACN720931 AMJ720931 AWF720931 BGB720931 BPX720931 BZT720931 CJP720931 CTL720931 DDH720931 DND720931 DWZ720931 EGV720931 EQR720931 FAN720931 FKJ720931 FUF720931 GEB720931 GNX720931 GXT720931 HHP720931 HRL720931 IBH720931 ILD720931 IUZ720931 JEV720931 JOR720931 JYN720931 KIJ720931 KSF720931 LCB720931 LLX720931 LVT720931 MFP720931 MPL720931 MZH720931 NJD720931 NSZ720931 OCV720931 OMR720931 OWN720931 PGJ720931 PQF720931 QAB720931 QJX720931 QTT720931 RDP720931 RNL720931 RXH720931 SHD720931 SQZ720931 TAV720931 TKR720931 TUN720931 UEJ720931 UOF720931 UYB720931 VHX720931 VRT720931 WBP720931 WLL720931 WVH720931 S786453 IV786467 SR786467 ACN786467 AMJ786467 AWF786467 BGB786467 BPX786467 BZT786467 CJP786467 CTL786467 DDH786467 DND786467 DWZ786467 EGV786467 EQR786467 FAN786467 FKJ786467 FUF786467 GEB786467 GNX786467 GXT786467 HHP786467 HRL786467 IBH786467 ILD786467 IUZ786467 JEV786467 JOR786467 JYN786467 KIJ786467 KSF786467 LCB786467 LLX786467 LVT786467 MFP786467 MPL786467 MZH786467 NJD786467 NSZ786467 OCV786467 OMR786467 OWN786467 PGJ786467 PQF786467 QAB786467 QJX786467 QTT786467 RDP786467 RNL786467 RXH786467 SHD786467 SQZ786467 TAV786467 TKR786467 TUN786467 UEJ786467 UOF786467 UYB786467 VHX786467 VRT786467 WBP786467 WLL786467 WVH786467 S851989 IV852003 SR852003 ACN852003 AMJ852003 AWF852003 BGB852003 BPX852003 BZT852003 CJP852003 CTL852003 DDH852003 DND852003 DWZ852003 EGV852003 EQR852003 FAN852003 FKJ852003 FUF852003 GEB852003 GNX852003 GXT852003 HHP852003 HRL852003 IBH852003 ILD852003 IUZ852003 JEV852003 JOR852003 JYN852003 KIJ852003 KSF852003 LCB852003 LLX852003 LVT852003 MFP852003 MPL852003 MZH852003 NJD852003 NSZ852003 OCV852003 OMR852003 OWN852003 PGJ852003 PQF852003 QAB852003 QJX852003 QTT852003 RDP852003 RNL852003 RXH852003 SHD852003 SQZ852003 TAV852003 TKR852003 TUN852003 UEJ852003 UOF852003 UYB852003 VHX852003 VRT852003 WBP852003 WLL852003 WVH852003 S917525 IV917539 SR917539 ACN917539 AMJ917539 AWF917539 BGB917539 BPX917539 BZT917539 CJP917539 CTL917539 DDH917539 DND917539 DWZ917539 EGV917539 EQR917539 FAN917539 FKJ917539 FUF917539 GEB917539 GNX917539 GXT917539 HHP917539 HRL917539 IBH917539 ILD917539 IUZ917539 JEV917539 JOR917539 JYN917539 KIJ917539 KSF917539 LCB917539 LLX917539 LVT917539 MFP917539 MPL917539 MZH917539 NJD917539 NSZ917539 OCV917539 OMR917539 OWN917539 PGJ917539 PQF917539 QAB917539 QJX917539 QTT917539 RDP917539 RNL917539 RXH917539 SHD917539 SQZ917539 TAV917539 TKR917539 TUN917539 UEJ917539 UOF917539 UYB917539 VHX917539 VRT917539 WBP917539 WLL917539 WVH917539 S983061 IV983075 SR983075 ACN983075 AMJ983075 AWF983075 BGB983075 BPX983075 BZT983075 CJP983075 CTL983075 DDH983075 DND983075 DWZ983075 EGV983075 EQR983075 FAN983075 FKJ983075 FUF983075 GEB983075 GNX983075 GXT983075 HHP983075 HRL983075 IBH983075 ILD983075 IUZ983075 JEV983075 JOR983075 JYN983075 KIJ983075 KSF983075 LCB983075 LLX983075 LVT983075 MFP983075 MPL983075 MZH983075 NJD983075 NSZ983075 OCV983075 OMR983075 OWN983075 PGJ983075 PQF983075 QAB983075 QJX983075 QTT983075 RDP983075 RNL983075 RXH983075 SHD983075 SQZ983075 TAV983075 TKR983075 TUN983075 UEJ983075 UOF983075 UYB983075 VHX983075 VRT983075 WBP983075 WLL983075" xr:uid="{34D4B1D8-7EF1-40D5-AC7B-E135D953A84F}">
      <formula1>0</formula1>
      <formula2>9.9</formula2>
    </dataValidation>
    <dataValidation type="list" allowBlank="1" showInputMessage="1" showErrorMessage="1" errorTitle="ERROR" error="You must pick from the drop down list." prompt="Enter the standard number including revision.  eg. B44-07" sqref="S137:Y138 WVH983192:WVN983193 WLL983192:WLR983193 WBP983192:WBV983193 VRT983192:VRZ983193 VHX983192:VID983193 UYB983192:UYH983193 UOF983192:UOL983193 UEJ983192:UEP983193 TUN983192:TUT983193 TKR983192:TKX983193 TAV983192:TBB983193 SQZ983192:SRF983193 SHD983192:SHJ983193 RXH983192:RXN983193 RNL983192:RNR983193 RDP983192:RDV983193 QTT983192:QTZ983193 QJX983192:QKD983193 QAB983192:QAH983193 PQF983192:PQL983193 PGJ983192:PGP983193 OWN983192:OWT983193 OMR983192:OMX983193 OCV983192:ODB983193 NSZ983192:NTF983193 NJD983192:NJJ983193 MZH983192:MZN983193 MPL983192:MPR983193 MFP983192:MFV983193 LVT983192:LVZ983193 LLX983192:LMD983193 LCB983192:LCH983193 KSF983192:KSL983193 KIJ983192:KIP983193 JYN983192:JYT983193 JOR983192:JOX983193 JEV983192:JFB983193 IUZ983192:IVF983193 ILD983192:ILJ983193 IBH983192:IBN983193 HRL983192:HRR983193 HHP983192:HHV983193 GXT983192:GXZ983193 GNX983192:GOD983193 GEB983192:GEH983193 FUF983192:FUL983193 FKJ983192:FKP983193 FAN983192:FAT983193 EQR983192:EQX983193 EGV983192:EHB983193 DWZ983192:DXF983193 DND983192:DNJ983193 DDH983192:DDN983193 CTL983192:CTR983193 CJP983192:CJV983193 BZT983192:BZZ983193 BPX983192:BQD983193 BGB983192:BGH983193 AWF983192:AWL983193 AMJ983192:AMP983193 ACN983192:ACT983193 SR983192:SX983193 IV983192:JB983193 S983178:Y983179 WVH917656:WVN917657 WLL917656:WLR917657 WBP917656:WBV917657 VRT917656:VRZ917657 VHX917656:VID917657 UYB917656:UYH917657 UOF917656:UOL917657 UEJ917656:UEP917657 TUN917656:TUT917657 TKR917656:TKX917657 TAV917656:TBB917657 SQZ917656:SRF917657 SHD917656:SHJ917657 RXH917656:RXN917657 RNL917656:RNR917657 RDP917656:RDV917657 QTT917656:QTZ917657 QJX917656:QKD917657 QAB917656:QAH917657 PQF917656:PQL917657 PGJ917656:PGP917657 OWN917656:OWT917657 OMR917656:OMX917657 OCV917656:ODB917657 NSZ917656:NTF917657 NJD917656:NJJ917657 MZH917656:MZN917657 MPL917656:MPR917657 MFP917656:MFV917657 LVT917656:LVZ917657 LLX917656:LMD917657 LCB917656:LCH917657 KSF917656:KSL917657 KIJ917656:KIP917657 JYN917656:JYT917657 JOR917656:JOX917657 JEV917656:JFB917657 IUZ917656:IVF917657 ILD917656:ILJ917657 IBH917656:IBN917657 HRL917656:HRR917657 HHP917656:HHV917657 GXT917656:GXZ917657 GNX917656:GOD917657 GEB917656:GEH917657 FUF917656:FUL917657 FKJ917656:FKP917657 FAN917656:FAT917657 EQR917656:EQX917657 EGV917656:EHB917657 DWZ917656:DXF917657 DND917656:DNJ917657 DDH917656:DDN917657 CTL917656:CTR917657 CJP917656:CJV917657 BZT917656:BZZ917657 BPX917656:BQD917657 BGB917656:BGH917657 AWF917656:AWL917657 AMJ917656:AMP917657 ACN917656:ACT917657 SR917656:SX917657 IV917656:JB917657 S917642:Y917643 WVH852120:WVN852121 WLL852120:WLR852121 WBP852120:WBV852121 VRT852120:VRZ852121 VHX852120:VID852121 UYB852120:UYH852121 UOF852120:UOL852121 UEJ852120:UEP852121 TUN852120:TUT852121 TKR852120:TKX852121 TAV852120:TBB852121 SQZ852120:SRF852121 SHD852120:SHJ852121 RXH852120:RXN852121 RNL852120:RNR852121 RDP852120:RDV852121 QTT852120:QTZ852121 QJX852120:QKD852121 QAB852120:QAH852121 PQF852120:PQL852121 PGJ852120:PGP852121 OWN852120:OWT852121 OMR852120:OMX852121 OCV852120:ODB852121 NSZ852120:NTF852121 NJD852120:NJJ852121 MZH852120:MZN852121 MPL852120:MPR852121 MFP852120:MFV852121 LVT852120:LVZ852121 LLX852120:LMD852121 LCB852120:LCH852121 KSF852120:KSL852121 KIJ852120:KIP852121 JYN852120:JYT852121 JOR852120:JOX852121 JEV852120:JFB852121 IUZ852120:IVF852121 ILD852120:ILJ852121 IBH852120:IBN852121 HRL852120:HRR852121 HHP852120:HHV852121 GXT852120:GXZ852121 GNX852120:GOD852121 GEB852120:GEH852121 FUF852120:FUL852121 FKJ852120:FKP852121 FAN852120:FAT852121 EQR852120:EQX852121 EGV852120:EHB852121 DWZ852120:DXF852121 DND852120:DNJ852121 DDH852120:DDN852121 CTL852120:CTR852121 CJP852120:CJV852121 BZT852120:BZZ852121 BPX852120:BQD852121 BGB852120:BGH852121 AWF852120:AWL852121 AMJ852120:AMP852121 ACN852120:ACT852121 SR852120:SX852121 IV852120:JB852121 S852106:Y852107 WVH786584:WVN786585 WLL786584:WLR786585 WBP786584:WBV786585 VRT786584:VRZ786585 VHX786584:VID786585 UYB786584:UYH786585 UOF786584:UOL786585 UEJ786584:UEP786585 TUN786584:TUT786585 TKR786584:TKX786585 TAV786584:TBB786585 SQZ786584:SRF786585 SHD786584:SHJ786585 RXH786584:RXN786585 RNL786584:RNR786585 RDP786584:RDV786585 QTT786584:QTZ786585 QJX786584:QKD786585 QAB786584:QAH786585 PQF786584:PQL786585 PGJ786584:PGP786585 OWN786584:OWT786585 OMR786584:OMX786585 OCV786584:ODB786585 NSZ786584:NTF786585 NJD786584:NJJ786585 MZH786584:MZN786585 MPL786584:MPR786585 MFP786584:MFV786585 LVT786584:LVZ786585 LLX786584:LMD786585 LCB786584:LCH786585 KSF786584:KSL786585 KIJ786584:KIP786585 JYN786584:JYT786585 JOR786584:JOX786585 JEV786584:JFB786585 IUZ786584:IVF786585 ILD786584:ILJ786585 IBH786584:IBN786585 HRL786584:HRR786585 HHP786584:HHV786585 GXT786584:GXZ786585 GNX786584:GOD786585 GEB786584:GEH786585 FUF786584:FUL786585 FKJ786584:FKP786585 FAN786584:FAT786585 EQR786584:EQX786585 EGV786584:EHB786585 DWZ786584:DXF786585 DND786584:DNJ786585 DDH786584:DDN786585 CTL786584:CTR786585 CJP786584:CJV786585 BZT786584:BZZ786585 BPX786584:BQD786585 BGB786584:BGH786585 AWF786584:AWL786585 AMJ786584:AMP786585 ACN786584:ACT786585 SR786584:SX786585 IV786584:JB786585 S786570:Y786571 WVH721048:WVN721049 WLL721048:WLR721049 WBP721048:WBV721049 VRT721048:VRZ721049 VHX721048:VID721049 UYB721048:UYH721049 UOF721048:UOL721049 UEJ721048:UEP721049 TUN721048:TUT721049 TKR721048:TKX721049 TAV721048:TBB721049 SQZ721048:SRF721049 SHD721048:SHJ721049 RXH721048:RXN721049 RNL721048:RNR721049 RDP721048:RDV721049 QTT721048:QTZ721049 QJX721048:QKD721049 QAB721048:QAH721049 PQF721048:PQL721049 PGJ721048:PGP721049 OWN721048:OWT721049 OMR721048:OMX721049 OCV721048:ODB721049 NSZ721048:NTF721049 NJD721048:NJJ721049 MZH721048:MZN721049 MPL721048:MPR721049 MFP721048:MFV721049 LVT721048:LVZ721049 LLX721048:LMD721049 LCB721048:LCH721049 KSF721048:KSL721049 KIJ721048:KIP721049 JYN721048:JYT721049 JOR721048:JOX721049 JEV721048:JFB721049 IUZ721048:IVF721049 ILD721048:ILJ721049 IBH721048:IBN721049 HRL721048:HRR721049 HHP721048:HHV721049 GXT721048:GXZ721049 GNX721048:GOD721049 GEB721048:GEH721049 FUF721048:FUL721049 FKJ721048:FKP721049 FAN721048:FAT721049 EQR721048:EQX721049 EGV721048:EHB721049 DWZ721048:DXF721049 DND721048:DNJ721049 DDH721048:DDN721049 CTL721048:CTR721049 CJP721048:CJV721049 BZT721048:BZZ721049 BPX721048:BQD721049 BGB721048:BGH721049 AWF721048:AWL721049 AMJ721048:AMP721049 ACN721048:ACT721049 SR721048:SX721049 IV721048:JB721049 S721034:Y721035 WVH655512:WVN655513 WLL655512:WLR655513 WBP655512:WBV655513 VRT655512:VRZ655513 VHX655512:VID655513 UYB655512:UYH655513 UOF655512:UOL655513 UEJ655512:UEP655513 TUN655512:TUT655513 TKR655512:TKX655513 TAV655512:TBB655513 SQZ655512:SRF655513 SHD655512:SHJ655513 RXH655512:RXN655513 RNL655512:RNR655513 RDP655512:RDV655513 QTT655512:QTZ655513 QJX655512:QKD655513 QAB655512:QAH655513 PQF655512:PQL655513 PGJ655512:PGP655513 OWN655512:OWT655513 OMR655512:OMX655513 OCV655512:ODB655513 NSZ655512:NTF655513 NJD655512:NJJ655513 MZH655512:MZN655513 MPL655512:MPR655513 MFP655512:MFV655513 LVT655512:LVZ655513 LLX655512:LMD655513 LCB655512:LCH655513 KSF655512:KSL655513 KIJ655512:KIP655513 JYN655512:JYT655513 JOR655512:JOX655513 JEV655512:JFB655513 IUZ655512:IVF655513 ILD655512:ILJ655513 IBH655512:IBN655513 HRL655512:HRR655513 HHP655512:HHV655513 GXT655512:GXZ655513 GNX655512:GOD655513 GEB655512:GEH655513 FUF655512:FUL655513 FKJ655512:FKP655513 FAN655512:FAT655513 EQR655512:EQX655513 EGV655512:EHB655513 DWZ655512:DXF655513 DND655512:DNJ655513 DDH655512:DDN655513 CTL655512:CTR655513 CJP655512:CJV655513 BZT655512:BZZ655513 BPX655512:BQD655513 BGB655512:BGH655513 AWF655512:AWL655513 AMJ655512:AMP655513 ACN655512:ACT655513 SR655512:SX655513 IV655512:JB655513 S655498:Y655499 WVH589976:WVN589977 WLL589976:WLR589977 WBP589976:WBV589977 VRT589976:VRZ589977 VHX589976:VID589977 UYB589976:UYH589977 UOF589976:UOL589977 UEJ589976:UEP589977 TUN589976:TUT589977 TKR589976:TKX589977 TAV589976:TBB589977 SQZ589976:SRF589977 SHD589976:SHJ589977 RXH589976:RXN589977 RNL589976:RNR589977 RDP589976:RDV589977 QTT589976:QTZ589977 QJX589976:QKD589977 QAB589976:QAH589977 PQF589976:PQL589977 PGJ589976:PGP589977 OWN589976:OWT589977 OMR589976:OMX589977 OCV589976:ODB589977 NSZ589976:NTF589977 NJD589976:NJJ589977 MZH589976:MZN589977 MPL589976:MPR589977 MFP589976:MFV589977 LVT589976:LVZ589977 LLX589976:LMD589977 LCB589976:LCH589977 KSF589976:KSL589977 KIJ589976:KIP589977 JYN589976:JYT589977 JOR589976:JOX589977 JEV589976:JFB589977 IUZ589976:IVF589977 ILD589976:ILJ589977 IBH589976:IBN589977 HRL589976:HRR589977 HHP589976:HHV589977 GXT589976:GXZ589977 GNX589976:GOD589977 GEB589976:GEH589977 FUF589976:FUL589977 FKJ589976:FKP589977 FAN589976:FAT589977 EQR589976:EQX589977 EGV589976:EHB589977 DWZ589976:DXF589977 DND589976:DNJ589977 DDH589976:DDN589977 CTL589976:CTR589977 CJP589976:CJV589977 BZT589976:BZZ589977 BPX589976:BQD589977 BGB589976:BGH589977 AWF589976:AWL589977 AMJ589976:AMP589977 ACN589976:ACT589977 SR589976:SX589977 IV589976:JB589977 S589962:Y589963 WVH524440:WVN524441 WLL524440:WLR524441 WBP524440:WBV524441 VRT524440:VRZ524441 VHX524440:VID524441 UYB524440:UYH524441 UOF524440:UOL524441 UEJ524440:UEP524441 TUN524440:TUT524441 TKR524440:TKX524441 TAV524440:TBB524441 SQZ524440:SRF524441 SHD524440:SHJ524441 RXH524440:RXN524441 RNL524440:RNR524441 RDP524440:RDV524441 QTT524440:QTZ524441 QJX524440:QKD524441 QAB524440:QAH524441 PQF524440:PQL524441 PGJ524440:PGP524441 OWN524440:OWT524441 OMR524440:OMX524441 OCV524440:ODB524441 NSZ524440:NTF524441 NJD524440:NJJ524441 MZH524440:MZN524441 MPL524440:MPR524441 MFP524440:MFV524441 LVT524440:LVZ524441 LLX524440:LMD524441 LCB524440:LCH524441 KSF524440:KSL524441 KIJ524440:KIP524441 JYN524440:JYT524441 JOR524440:JOX524441 JEV524440:JFB524441 IUZ524440:IVF524441 ILD524440:ILJ524441 IBH524440:IBN524441 HRL524440:HRR524441 HHP524440:HHV524441 GXT524440:GXZ524441 GNX524440:GOD524441 GEB524440:GEH524441 FUF524440:FUL524441 FKJ524440:FKP524441 FAN524440:FAT524441 EQR524440:EQX524441 EGV524440:EHB524441 DWZ524440:DXF524441 DND524440:DNJ524441 DDH524440:DDN524441 CTL524440:CTR524441 CJP524440:CJV524441 BZT524440:BZZ524441 BPX524440:BQD524441 BGB524440:BGH524441 AWF524440:AWL524441 AMJ524440:AMP524441 ACN524440:ACT524441 SR524440:SX524441 IV524440:JB524441 S524426:Y524427 WVH458904:WVN458905 WLL458904:WLR458905 WBP458904:WBV458905 VRT458904:VRZ458905 VHX458904:VID458905 UYB458904:UYH458905 UOF458904:UOL458905 UEJ458904:UEP458905 TUN458904:TUT458905 TKR458904:TKX458905 TAV458904:TBB458905 SQZ458904:SRF458905 SHD458904:SHJ458905 RXH458904:RXN458905 RNL458904:RNR458905 RDP458904:RDV458905 QTT458904:QTZ458905 QJX458904:QKD458905 QAB458904:QAH458905 PQF458904:PQL458905 PGJ458904:PGP458905 OWN458904:OWT458905 OMR458904:OMX458905 OCV458904:ODB458905 NSZ458904:NTF458905 NJD458904:NJJ458905 MZH458904:MZN458905 MPL458904:MPR458905 MFP458904:MFV458905 LVT458904:LVZ458905 LLX458904:LMD458905 LCB458904:LCH458905 KSF458904:KSL458905 KIJ458904:KIP458905 JYN458904:JYT458905 JOR458904:JOX458905 JEV458904:JFB458905 IUZ458904:IVF458905 ILD458904:ILJ458905 IBH458904:IBN458905 HRL458904:HRR458905 HHP458904:HHV458905 GXT458904:GXZ458905 GNX458904:GOD458905 GEB458904:GEH458905 FUF458904:FUL458905 FKJ458904:FKP458905 FAN458904:FAT458905 EQR458904:EQX458905 EGV458904:EHB458905 DWZ458904:DXF458905 DND458904:DNJ458905 DDH458904:DDN458905 CTL458904:CTR458905 CJP458904:CJV458905 BZT458904:BZZ458905 BPX458904:BQD458905 BGB458904:BGH458905 AWF458904:AWL458905 AMJ458904:AMP458905 ACN458904:ACT458905 SR458904:SX458905 IV458904:JB458905 S458890:Y458891 WVH393368:WVN393369 WLL393368:WLR393369 WBP393368:WBV393369 VRT393368:VRZ393369 VHX393368:VID393369 UYB393368:UYH393369 UOF393368:UOL393369 UEJ393368:UEP393369 TUN393368:TUT393369 TKR393368:TKX393369 TAV393368:TBB393369 SQZ393368:SRF393369 SHD393368:SHJ393369 RXH393368:RXN393369 RNL393368:RNR393369 RDP393368:RDV393369 QTT393368:QTZ393369 QJX393368:QKD393369 QAB393368:QAH393369 PQF393368:PQL393369 PGJ393368:PGP393369 OWN393368:OWT393369 OMR393368:OMX393369 OCV393368:ODB393369 NSZ393368:NTF393369 NJD393368:NJJ393369 MZH393368:MZN393369 MPL393368:MPR393369 MFP393368:MFV393369 LVT393368:LVZ393369 LLX393368:LMD393369 LCB393368:LCH393369 KSF393368:KSL393369 KIJ393368:KIP393369 JYN393368:JYT393369 JOR393368:JOX393369 JEV393368:JFB393369 IUZ393368:IVF393369 ILD393368:ILJ393369 IBH393368:IBN393369 HRL393368:HRR393369 HHP393368:HHV393369 GXT393368:GXZ393369 GNX393368:GOD393369 GEB393368:GEH393369 FUF393368:FUL393369 FKJ393368:FKP393369 FAN393368:FAT393369 EQR393368:EQX393369 EGV393368:EHB393369 DWZ393368:DXF393369 DND393368:DNJ393369 DDH393368:DDN393369 CTL393368:CTR393369 CJP393368:CJV393369 BZT393368:BZZ393369 BPX393368:BQD393369 BGB393368:BGH393369 AWF393368:AWL393369 AMJ393368:AMP393369 ACN393368:ACT393369 SR393368:SX393369 IV393368:JB393369 S393354:Y393355 WVH327832:WVN327833 WLL327832:WLR327833 WBP327832:WBV327833 VRT327832:VRZ327833 VHX327832:VID327833 UYB327832:UYH327833 UOF327832:UOL327833 UEJ327832:UEP327833 TUN327832:TUT327833 TKR327832:TKX327833 TAV327832:TBB327833 SQZ327832:SRF327833 SHD327832:SHJ327833 RXH327832:RXN327833 RNL327832:RNR327833 RDP327832:RDV327833 QTT327832:QTZ327833 QJX327832:QKD327833 QAB327832:QAH327833 PQF327832:PQL327833 PGJ327832:PGP327833 OWN327832:OWT327833 OMR327832:OMX327833 OCV327832:ODB327833 NSZ327832:NTF327833 NJD327832:NJJ327833 MZH327832:MZN327833 MPL327832:MPR327833 MFP327832:MFV327833 LVT327832:LVZ327833 LLX327832:LMD327833 LCB327832:LCH327833 KSF327832:KSL327833 KIJ327832:KIP327833 JYN327832:JYT327833 JOR327832:JOX327833 JEV327832:JFB327833 IUZ327832:IVF327833 ILD327832:ILJ327833 IBH327832:IBN327833 HRL327832:HRR327833 HHP327832:HHV327833 GXT327832:GXZ327833 GNX327832:GOD327833 GEB327832:GEH327833 FUF327832:FUL327833 FKJ327832:FKP327833 FAN327832:FAT327833 EQR327832:EQX327833 EGV327832:EHB327833 DWZ327832:DXF327833 DND327832:DNJ327833 DDH327832:DDN327833 CTL327832:CTR327833 CJP327832:CJV327833 BZT327832:BZZ327833 BPX327832:BQD327833 BGB327832:BGH327833 AWF327832:AWL327833 AMJ327832:AMP327833 ACN327832:ACT327833 SR327832:SX327833 IV327832:JB327833 S327818:Y327819 WVH262296:WVN262297 WLL262296:WLR262297 WBP262296:WBV262297 VRT262296:VRZ262297 VHX262296:VID262297 UYB262296:UYH262297 UOF262296:UOL262297 UEJ262296:UEP262297 TUN262296:TUT262297 TKR262296:TKX262297 TAV262296:TBB262297 SQZ262296:SRF262297 SHD262296:SHJ262297 RXH262296:RXN262297 RNL262296:RNR262297 RDP262296:RDV262297 QTT262296:QTZ262297 QJX262296:QKD262297 QAB262296:QAH262297 PQF262296:PQL262297 PGJ262296:PGP262297 OWN262296:OWT262297 OMR262296:OMX262297 OCV262296:ODB262297 NSZ262296:NTF262297 NJD262296:NJJ262297 MZH262296:MZN262297 MPL262296:MPR262297 MFP262296:MFV262297 LVT262296:LVZ262297 LLX262296:LMD262297 LCB262296:LCH262297 KSF262296:KSL262297 KIJ262296:KIP262297 JYN262296:JYT262297 JOR262296:JOX262297 JEV262296:JFB262297 IUZ262296:IVF262297 ILD262296:ILJ262297 IBH262296:IBN262297 HRL262296:HRR262297 HHP262296:HHV262297 GXT262296:GXZ262297 GNX262296:GOD262297 GEB262296:GEH262297 FUF262296:FUL262297 FKJ262296:FKP262297 FAN262296:FAT262297 EQR262296:EQX262297 EGV262296:EHB262297 DWZ262296:DXF262297 DND262296:DNJ262297 DDH262296:DDN262297 CTL262296:CTR262297 CJP262296:CJV262297 BZT262296:BZZ262297 BPX262296:BQD262297 BGB262296:BGH262297 AWF262296:AWL262297 AMJ262296:AMP262297 ACN262296:ACT262297 SR262296:SX262297 IV262296:JB262297 S262282:Y262283 WVH196760:WVN196761 WLL196760:WLR196761 WBP196760:WBV196761 VRT196760:VRZ196761 VHX196760:VID196761 UYB196760:UYH196761 UOF196760:UOL196761 UEJ196760:UEP196761 TUN196760:TUT196761 TKR196760:TKX196761 TAV196760:TBB196761 SQZ196760:SRF196761 SHD196760:SHJ196761 RXH196760:RXN196761 RNL196760:RNR196761 RDP196760:RDV196761 QTT196760:QTZ196761 QJX196760:QKD196761 QAB196760:QAH196761 PQF196760:PQL196761 PGJ196760:PGP196761 OWN196760:OWT196761 OMR196760:OMX196761 OCV196760:ODB196761 NSZ196760:NTF196761 NJD196760:NJJ196761 MZH196760:MZN196761 MPL196760:MPR196761 MFP196760:MFV196761 LVT196760:LVZ196761 LLX196760:LMD196761 LCB196760:LCH196761 KSF196760:KSL196761 KIJ196760:KIP196761 JYN196760:JYT196761 JOR196760:JOX196761 JEV196760:JFB196761 IUZ196760:IVF196761 ILD196760:ILJ196761 IBH196760:IBN196761 HRL196760:HRR196761 HHP196760:HHV196761 GXT196760:GXZ196761 GNX196760:GOD196761 GEB196760:GEH196761 FUF196760:FUL196761 FKJ196760:FKP196761 FAN196760:FAT196761 EQR196760:EQX196761 EGV196760:EHB196761 DWZ196760:DXF196761 DND196760:DNJ196761 DDH196760:DDN196761 CTL196760:CTR196761 CJP196760:CJV196761 BZT196760:BZZ196761 BPX196760:BQD196761 BGB196760:BGH196761 AWF196760:AWL196761 AMJ196760:AMP196761 ACN196760:ACT196761 SR196760:SX196761 IV196760:JB196761 S196746:Y196747 WVH131224:WVN131225 WLL131224:WLR131225 WBP131224:WBV131225 VRT131224:VRZ131225 VHX131224:VID131225 UYB131224:UYH131225 UOF131224:UOL131225 UEJ131224:UEP131225 TUN131224:TUT131225 TKR131224:TKX131225 TAV131224:TBB131225 SQZ131224:SRF131225 SHD131224:SHJ131225 RXH131224:RXN131225 RNL131224:RNR131225 RDP131224:RDV131225 QTT131224:QTZ131225 QJX131224:QKD131225 QAB131224:QAH131225 PQF131224:PQL131225 PGJ131224:PGP131225 OWN131224:OWT131225 OMR131224:OMX131225 OCV131224:ODB131225 NSZ131224:NTF131225 NJD131224:NJJ131225 MZH131224:MZN131225 MPL131224:MPR131225 MFP131224:MFV131225 LVT131224:LVZ131225 LLX131224:LMD131225 LCB131224:LCH131225 KSF131224:KSL131225 KIJ131224:KIP131225 JYN131224:JYT131225 JOR131224:JOX131225 JEV131224:JFB131225 IUZ131224:IVF131225 ILD131224:ILJ131225 IBH131224:IBN131225 HRL131224:HRR131225 HHP131224:HHV131225 GXT131224:GXZ131225 GNX131224:GOD131225 GEB131224:GEH131225 FUF131224:FUL131225 FKJ131224:FKP131225 FAN131224:FAT131225 EQR131224:EQX131225 EGV131224:EHB131225 DWZ131224:DXF131225 DND131224:DNJ131225 DDH131224:DDN131225 CTL131224:CTR131225 CJP131224:CJV131225 BZT131224:BZZ131225 BPX131224:BQD131225 BGB131224:BGH131225 AWF131224:AWL131225 AMJ131224:AMP131225 ACN131224:ACT131225 SR131224:SX131225 IV131224:JB131225 S131210:Y131211 WVH65688:WVN65689 WLL65688:WLR65689 WBP65688:WBV65689 VRT65688:VRZ65689 VHX65688:VID65689 UYB65688:UYH65689 UOF65688:UOL65689 UEJ65688:UEP65689 TUN65688:TUT65689 TKR65688:TKX65689 TAV65688:TBB65689 SQZ65688:SRF65689 SHD65688:SHJ65689 RXH65688:RXN65689 RNL65688:RNR65689 RDP65688:RDV65689 QTT65688:QTZ65689 QJX65688:QKD65689 QAB65688:QAH65689 PQF65688:PQL65689 PGJ65688:PGP65689 OWN65688:OWT65689 OMR65688:OMX65689 OCV65688:ODB65689 NSZ65688:NTF65689 NJD65688:NJJ65689 MZH65688:MZN65689 MPL65688:MPR65689 MFP65688:MFV65689 LVT65688:LVZ65689 LLX65688:LMD65689 LCB65688:LCH65689 KSF65688:KSL65689 KIJ65688:KIP65689 JYN65688:JYT65689 JOR65688:JOX65689 JEV65688:JFB65689 IUZ65688:IVF65689 ILD65688:ILJ65689 IBH65688:IBN65689 HRL65688:HRR65689 HHP65688:HHV65689 GXT65688:GXZ65689 GNX65688:GOD65689 GEB65688:GEH65689 FUF65688:FUL65689 FKJ65688:FKP65689 FAN65688:FAT65689 EQR65688:EQX65689 EGV65688:EHB65689 DWZ65688:DXF65689 DND65688:DNJ65689 DDH65688:DDN65689 CTL65688:CTR65689 CJP65688:CJV65689 BZT65688:BZZ65689 BPX65688:BQD65689 BGB65688:BGH65689 AWF65688:AWL65689 AMJ65688:AMP65689 ACN65688:ACT65689 SR65688:SX65689 IV65688:JB65689 S65674:Y65675 WVH151:WVN153 WLL151:WLR153 WBP151:WBV153 VRT151:VRZ153 VHX151:VID153 UYB151:UYH153 UOF151:UOL153 UEJ151:UEP153 TUN151:TUT153 TKR151:TKX153 TAV151:TBB153 SQZ151:SRF153 SHD151:SHJ153 RXH151:RXN153 RNL151:RNR153 RDP151:RDV153 QTT151:QTZ153 QJX151:QKD153 QAB151:QAH153 PQF151:PQL153 PGJ151:PGP153 OWN151:OWT153 OMR151:OMX153 OCV151:ODB153 NSZ151:NTF153 NJD151:NJJ153 MZH151:MZN153 MPL151:MPR153 MFP151:MFV153 LVT151:LVZ153 LLX151:LMD153 LCB151:LCH153 KSF151:KSL153 KIJ151:KIP153 JYN151:JYT153 JOR151:JOX153 JEV151:JFB153 IUZ151:IVF153 ILD151:ILJ153 IBH151:IBN153 HRL151:HRR153 HHP151:HHV153 GXT151:GXZ153 GNX151:GOD153 GEB151:GEH153 FUF151:FUL153 FKJ151:FKP153 FAN151:FAT153 EQR151:EQX153 EGV151:EHB153 DWZ151:DXF153 DND151:DNJ153 DDH151:DDN153 CTL151:CTR153 CJP151:CJV153 BZT151:BZZ153 BPX151:BQD153 BGB151:BGH153 AWF151:AWL153 AMJ151:AMP153 ACN151:ACT153 SR151:SX153 IV151:JB153" xr:uid="{2FB2A764-6319-4E61-AEFA-105111DE8C85}">
      <formula1>INDIRECT(SUBSTITUTE(SUBSTITUTE(SUBSTITUTE($G$137,"-"," ")," ",""),"/",""))</formula1>
    </dataValidation>
    <dataValidation type="list" showInputMessage="1" showErrorMessage="1" promptTitle="OPTIONS:" prompt="Select from list" sqref="IV119:JB122 SR119:SX122 ACN119:ACT122 AMJ119:AMP122 AWF119:AWL122 BGB119:BGH122 BPX119:BQD122 BZT119:BZZ122 CJP119:CJV122 CTL119:CTR122 DDH119:DDN122 DND119:DNJ122 DWZ119:DXF122 EGV119:EHB122 EQR119:EQX122 FAN119:FAT122 FKJ119:FKP122 FUF119:FUL122 GEB119:GEH122 GNX119:GOD122 GXT119:GXZ122 HHP119:HHV122 HRL119:HRR122 IBH119:IBN122 ILD119:ILJ122 IUZ119:IVF122 JEV119:JFB122 JOR119:JOX122 JYN119:JYT122 KIJ119:KIP122 KSF119:KSL122 LCB119:LCH122 LLX119:LMD122 LVT119:LVZ122 MFP119:MFV122 MPL119:MPR122 MZH119:MZN122 NJD119:NJJ122 NSZ119:NTF122 OCV119:ODB122 OMR119:OMX122 OWN119:OWT122 PGJ119:PGP122 PQF119:PQL122 QAB119:QAH122 QJX119:QKD122 QTT119:QTZ122 RDP119:RDV122 RNL119:RNR122 RXH119:RXN122 SHD119:SHJ122 SQZ119:SRF122 TAV119:TBB122 TKR119:TKX122 TUN119:TUT122 UEJ119:UEP122 UOF119:UOL122 UYB119:UYH122 VHX119:VID122 VRT119:VRZ122 WBP119:WBV122 WLL119:WLR122 WVH119:WVN122 S65642:Y65643 IV65656:JB65657 SR65656:SX65657 ACN65656:ACT65657 AMJ65656:AMP65657 AWF65656:AWL65657 BGB65656:BGH65657 BPX65656:BQD65657 BZT65656:BZZ65657 CJP65656:CJV65657 CTL65656:CTR65657 DDH65656:DDN65657 DND65656:DNJ65657 DWZ65656:DXF65657 EGV65656:EHB65657 EQR65656:EQX65657 FAN65656:FAT65657 FKJ65656:FKP65657 FUF65656:FUL65657 GEB65656:GEH65657 GNX65656:GOD65657 GXT65656:GXZ65657 HHP65656:HHV65657 HRL65656:HRR65657 IBH65656:IBN65657 ILD65656:ILJ65657 IUZ65656:IVF65657 JEV65656:JFB65657 JOR65656:JOX65657 JYN65656:JYT65657 KIJ65656:KIP65657 KSF65656:KSL65657 LCB65656:LCH65657 LLX65656:LMD65657 LVT65656:LVZ65657 MFP65656:MFV65657 MPL65656:MPR65657 MZH65656:MZN65657 NJD65656:NJJ65657 NSZ65656:NTF65657 OCV65656:ODB65657 OMR65656:OMX65657 OWN65656:OWT65657 PGJ65656:PGP65657 PQF65656:PQL65657 QAB65656:QAH65657 QJX65656:QKD65657 QTT65656:QTZ65657 RDP65656:RDV65657 RNL65656:RNR65657 RXH65656:RXN65657 SHD65656:SHJ65657 SQZ65656:SRF65657 TAV65656:TBB65657 TKR65656:TKX65657 TUN65656:TUT65657 UEJ65656:UEP65657 UOF65656:UOL65657 UYB65656:UYH65657 VHX65656:VID65657 VRT65656:VRZ65657 WBP65656:WBV65657 WLL65656:WLR65657 WVH65656:WVN65657 S131178:Y131179 IV131192:JB131193 SR131192:SX131193 ACN131192:ACT131193 AMJ131192:AMP131193 AWF131192:AWL131193 BGB131192:BGH131193 BPX131192:BQD131193 BZT131192:BZZ131193 CJP131192:CJV131193 CTL131192:CTR131193 DDH131192:DDN131193 DND131192:DNJ131193 DWZ131192:DXF131193 EGV131192:EHB131193 EQR131192:EQX131193 FAN131192:FAT131193 FKJ131192:FKP131193 FUF131192:FUL131193 GEB131192:GEH131193 GNX131192:GOD131193 GXT131192:GXZ131193 HHP131192:HHV131193 HRL131192:HRR131193 IBH131192:IBN131193 ILD131192:ILJ131193 IUZ131192:IVF131193 JEV131192:JFB131193 JOR131192:JOX131193 JYN131192:JYT131193 KIJ131192:KIP131193 KSF131192:KSL131193 LCB131192:LCH131193 LLX131192:LMD131193 LVT131192:LVZ131193 MFP131192:MFV131193 MPL131192:MPR131193 MZH131192:MZN131193 NJD131192:NJJ131193 NSZ131192:NTF131193 OCV131192:ODB131193 OMR131192:OMX131193 OWN131192:OWT131193 PGJ131192:PGP131193 PQF131192:PQL131193 QAB131192:QAH131193 QJX131192:QKD131193 QTT131192:QTZ131193 RDP131192:RDV131193 RNL131192:RNR131193 RXH131192:RXN131193 SHD131192:SHJ131193 SQZ131192:SRF131193 TAV131192:TBB131193 TKR131192:TKX131193 TUN131192:TUT131193 UEJ131192:UEP131193 UOF131192:UOL131193 UYB131192:UYH131193 VHX131192:VID131193 VRT131192:VRZ131193 WBP131192:WBV131193 WLL131192:WLR131193 WVH131192:WVN131193 S196714:Y196715 IV196728:JB196729 SR196728:SX196729 ACN196728:ACT196729 AMJ196728:AMP196729 AWF196728:AWL196729 BGB196728:BGH196729 BPX196728:BQD196729 BZT196728:BZZ196729 CJP196728:CJV196729 CTL196728:CTR196729 DDH196728:DDN196729 DND196728:DNJ196729 DWZ196728:DXF196729 EGV196728:EHB196729 EQR196728:EQX196729 FAN196728:FAT196729 FKJ196728:FKP196729 FUF196728:FUL196729 GEB196728:GEH196729 GNX196728:GOD196729 GXT196728:GXZ196729 HHP196728:HHV196729 HRL196728:HRR196729 IBH196728:IBN196729 ILD196728:ILJ196729 IUZ196728:IVF196729 JEV196728:JFB196729 JOR196728:JOX196729 JYN196728:JYT196729 KIJ196728:KIP196729 KSF196728:KSL196729 LCB196728:LCH196729 LLX196728:LMD196729 LVT196728:LVZ196729 MFP196728:MFV196729 MPL196728:MPR196729 MZH196728:MZN196729 NJD196728:NJJ196729 NSZ196728:NTF196729 OCV196728:ODB196729 OMR196728:OMX196729 OWN196728:OWT196729 PGJ196728:PGP196729 PQF196728:PQL196729 QAB196728:QAH196729 QJX196728:QKD196729 QTT196728:QTZ196729 RDP196728:RDV196729 RNL196728:RNR196729 RXH196728:RXN196729 SHD196728:SHJ196729 SQZ196728:SRF196729 TAV196728:TBB196729 TKR196728:TKX196729 TUN196728:TUT196729 UEJ196728:UEP196729 UOF196728:UOL196729 UYB196728:UYH196729 VHX196728:VID196729 VRT196728:VRZ196729 WBP196728:WBV196729 WLL196728:WLR196729 WVH196728:WVN196729 S262250:Y262251 IV262264:JB262265 SR262264:SX262265 ACN262264:ACT262265 AMJ262264:AMP262265 AWF262264:AWL262265 BGB262264:BGH262265 BPX262264:BQD262265 BZT262264:BZZ262265 CJP262264:CJV262265 CTL262264:CTR262265 DDH262264:DDN262265 DND262264:DNJ262265 DWZ262264:DXF262265 EGV262264:EHB262265 EQR262264:EQX262265 FAN262264:FAT262265 FKJ262264:FKP262265 FUF262264:FUL262265 GEB262264:GEH262265 GNX262264:GOD262265 GXT262264:GXZ262265 HHP262264:HHV262265 HRL262264:HRR262265 IBH262264:IBN262265 ILD262264:ILJ262265 IUZ262264:IVF262265 JEV262264:JFB262265 JOR262264:JOX262265 JYN262264:JYT262265 KIJ262264:KIP262265 KSF262264:KSL262265 LCB262264:LCH262265 LLX262264:LMD262265 LVT262264:LVZ262265 MFP262264:MFV262265 MPL262264:MPR262265 MZH262264:MZN262265 NJD262264:NJJ262265 NSZ262264:NTF262265 OCV262264:ODB262265 OMR262264:OMX262265 OWN262264:OWT262265 PGJ262264:PGP262265 PQF262264:PQL262265 QAB262264:QAH262265 QJX262264:QKD262265 QTT262264:QTZ262265 RDP262264:RDV262265 RNL262264:RNR262265 RXH262264:RXN262265 SHD262264:SHJ262265 SQZ262264:SRF262265 TAV262264:TBB262265 TKR262264:TKX262265 TUN262264:TUT262265 UEJ262264:UEP262265 UOF262264:UOL262265 UYB262264:UYH262265 VHX262264:VID262265 VRT262264:VRZ262265 WBP262264:WBV262265 WLL262264:WLR262265 WVH262264:WVN262265 S327786:Y327787 IV327800:JB327801 SR327800:SX327801 ACN327800:ACT327801 AMJ327800:AMP327801 AWF327800:AWL327801 BGB327800:BGH327801 BPX327800:BQD327801 BZT327800:BZZ327801 CJP327800:CJV327801 CTL327800:CTR327801 DDH327800:DDN327801 DND327800:DNJ327801 DWZ327800:DXF327801 EGV327800:EHB327801 EQR327800:EQX327801 FAN327800:FAT327801 FKJ327800:FKP327801 FUF327800:FUL327801 GEB327800:GEH327801 GNX327800:GOD327801 GXT327800:GXZ327801 HHP327800:HHV327801 HRL327800:HRR327801 IBH327800:IBN327801 ILD327800:ILJ327801 IUZ327800:IVF327801 JEV327800:JFB327801 JOR327800:JOX327801 JYN327800:JYT327801 KIJ327800:KIP327801 KSF327800:KSL327801 LCB327800:LCH327801 LLX327800:LMD327801 LVT327800:LVZ327801 MFP327800:MFV327801 MPL327800:MPR327801 MZH327800:MZN327801 NJD327800:NJJ327801 NSZ327800:NTF327801 OCV327800:ODB327801 OMR327800:OMX327801 OWN327800:OWT327801 PGJ327800:PGP327801 PQF327800:PQL327801 QAB327800:QAH327801 QJX327800:QKD327801 QTT327800:QTZ327801 RDP327800:RDV327801 RNL327800:RNR327801 RXH327800:RXN327801 SHD327800:SHJ327801 SQZ327800:SRF327801 TAV327800:TBB327801 TKR327800:TKX327801 TUN327800:TUT327801 UEJ327800:UEP327801 UOF327800:UOL327801 UYB327800:UYH327801 VHX327800:VID327801 VRT327800:VRZ327801 WBP327800:WBV327801 WLL327800:WLR327801 WVH327800:WVN327801 S393322:Y393323 IV393336:JB393337 SR393336:SX393337 ACN393336:ACT393337 AMJ393336:AMP393337 AWF393336:AWL393337 BGB393336:BGH393337 BPX393336:BQD393337 BZT393336:BZZ393337 CJP393336:CJV393337 CTL393336:CTR393337 DDH393336:DDN393337 DND393336:DNJ393337 DWZ393336:DXF393337 EGV393336:EHB393337 EQR393336:EQX393337 FAN393336:FAT393337 FKJ393336:FKP393337 FUF393336:FUL393337 GEB393336:GEH393337 GNX393336:GOD393337 GXT393336:GXZ393337 HHP393336:HHV393337 HRL393336:HRR393337 IBH393336:IBN393337 ILD393336:ILJ393337 IUZ393336:IVF393337 JEV393336:JFB393337 JOR393336:JOX393337 JYN393336:JYT393337 KIJ393336:KIP393337 KSF393336:KSL393337 LCB393336:LCH393337 LLX393336:LMD393337 LVT393336:LVZ393337 MFP393336:MFV393337 MPL393336:MPR393337 MZH393336:MZN393337 NJD393336:NJJ393337 NSZ393336:NTF393337 OCV393336:ODB393337 OMR393336:OMX393337 OWN393336:OWT393337 PGJ393336:PGP393337 PQF393336:PQL393337 QAB393336:QAH393337 QJX393336:QKD393337 QTT393336:QTZ393337 RDP393336:RDV393337 RNL393336:RNR393337 RXH393336:RXN393337 SHD393336:SHJ393337 SQZ393336:SRF393337 TAV393336:TBB393337 TKR393336:TKX393337 TUN393336:TUT393337 UEJ393336:UEP393337 UOF393336:UOL393337 UYB393336:UYH393337 VHX393336:VID393337 VRT393336:VRZ393337 WBP393336:WBV393337 WLL393336:WLR393337 WVH393336:WVN393337 S458858:Y458859 IV458872:JB458873 SR458872:SX458873 ACN458872:ACT458873 AMJ458872:AMP458873 AWF458872:AWL458873 BGB458872:BGH458873 BPX458872:BQD458873 BZT458872:BZZ458873 CJP458872:CJV458873 CTL458872:CTR458873 DDH458872:DDN458873 DND458872:DNJ458873 DWZ458872:DXF458873 EGV458872:EHB458873 EQR458872:EQX458873 FAN458872:FAT458873 FKJ458872:FKP458873 FUF458872:FUL458873 GEB458872:GEH458873 GNX458872:GOD458873 GXT458872:GXZ458873 HHP458872:HHV458873 HRL458872:HRR458873 IBH458872:IBN458873 ILD458872:ILJ458873 IUZ458872:IVF458873 JEV458872:JFB458873 JOR458872:JOX458873 JYN458872:JYT458873 KIJ458872:KIP458873 KSF458872:KSL458873 LCB458872:LCH458873 LLX458872:LMD458873 LVT458872:LVZ458873 MFP458872:MFV458873 MPL458872:MPR458873 MZH458872:MZN458873 NJD458872:NJJ458873 NSZ458872:NTF458873 OCV458872:ODB458873 OMR458872:OMX458873 OWN458872:OWT458873 PGJ458872:PGP458873 PQF458872:PQL458873 QAB458872:QAH458873 QJX458872:QKD458873 QTT458872:QTZ458873 RDP458872:RDV458873 RNL458872:RNR458873 RXH458872:RXN458873 SHD458872:SHJ458873 SQZ458872:SRF458873 TAV458872:TBB458873 TKR458872:TKX458873 TUN458872:TUT458873 UEJ458872:UEP458873 UOF458872:UOL458873 UYB458872:UYH458873 VHX458872:VID458873 VRT458872:VRZ458873 WBP458872:WBV458873 WLL458872:WLR458873 WVH458872:WVN458873 S524394:Y524395 IV524408:JB524409 SR524408:SX524409 ACN524408:ACT524409 AMJ524408:AMP524409 AWF524408:AWL524409 BGB524408:BGH524409 BPX524408:BQD524409 BZT524408:BZZ524409 CJP524408:CJV524409 CTL524408:CTR524409 DDH524408:DDN524409 DND524408:DNJ524409 DWZ524408:DXF524409 EGV524408:EHB524409 EQR524408:EQX524409 FAN524408:FAT524409 FKJ524408:FKP524409 FUF524408:FUL524409 GEB524408:GEH524409 GNX524408:GOD524409 GXT524408:GXZ524409 HHP524408:HHV524409 HRL524408:HRR524409 IBH524408:IBN524409 ILD524408:ILJ524409 IUZ524408:IVF524409 JEV524408:JFB524409 JOR524408:JOX524409 JYN524408:JYT524409 KIJ524408:KIP524409 KSF524408:KSL524409 LCB524408:LCH524409 LLX524408:LMD524409 LVT524408:LVZ524409 MFP524408:MFV524409 MPL524408:MPR524409 MZH524408:MZN524409 NJD524408:NJJ524409 NSZ524408:NTF524409 OCV524408:ODB524409 OMR524408:OMX524409 OWN524408:OWT524409 PGJ524408:PGP524409 PQF524408:PQL524409 QAB524408:QAH524409 QJX524408:QKD524409 QTT524408:QTZ524409 RDP524408:RDV524409 RNL524408:RNR524409 RXH524408:RXN524409 SHD524408:SHJ524409 SQZ524408:SRF524409 TAV524408:TBB524409 TKR524408:TKX524409 TUN524408:TUT524409 UEJ524408:UEP524409 UOF524408:UOL524409 UYB524408:UYH524409 VHX524408:VID524409 VRT524408:VRZ524409 WBP524408:WBV524409 WLL524408:WLR524409 WVH524408:WVN524409 S589930:Y589931 IV589944:JB589945 SR589944:SX589945 ACN589944:ACT589945 AMJ589944:AMP589945 AWF589944:AWL589945 BGB589944:BGH589945 BPX589944:BQD589945 BZT589944:BZZ589945 CJP589944:CJV589945 CTL589944:CTR589945 DDH589944:DDN589945 DND589944:DNJ589945 DWZ589944:DXF589945 EGV589944:EHB589945 EQR589944:EQX589945 FAN589944:FAT589945 FKJ589944:FKP589945 FUF589944:FUL589945 GEB589944:GEH589945 GNX589944:GOD589945 GXT589944:GXZ589945 HHP589944:HHV589945 HRL589944:HRR589945 IBH589944:IBN589945 ILD589944:ILJ589945 IUZ589944:IVF589945 JEV589944:JFB589945 JOR589944:JOX589945 JYN589944:JYT589945 KIJ589944:KIP589945 KSF589944:KSL589945 LCB589944:LCH589945 LLX589944:LMD589945 LVT589944:LVZ589945 MFP589944:MFV589945 MPL589944:MPR589945 MZH589944:MZN589945 NJD589944:NJJ589945 NSZ589944:NTF589945 OCV589944:ODB589945 OMR589944:OMX589945 OWN589944:OWT589945 PGJ589944:PGP589945 PQF589944:PQL589945 QAB589944:QAH589945 QJX589944:QKD589945 QTT589944:QTZ589945 RDP589944:RDV589945 RNL589944:RNR589945 RXH589944:RXN589945 SHD589944:SHJ589945 SQZ589944:SRF589945 TAV589944:TBB589945 TKR589944:TKX589945 TUN589944:TUT589945 UEJ589944:UEP589945 UOF589944:UOL589945 UYB589944:UYH589945 VHX589944:VID589945 VRT589944:VRZ589945 WBP589944:WBV589945 WLL589944:WLR589945 WVH589944:WVN589945 S655466:Y655467 IV655480:JB655481 SR655480:SX655481 ACN655480:ACT655481 AMJ655480:AMP655481 AWF655480:AWL655481 BGB655480:BGH655481 BPX655480:BQD655481 BZT655480:BZZ655481 CJP655480:CJV655481 CTL655480:CTR655481 DDH655480:DDN655481 DND655480:DNJ655481 DWZ655480:DXF655481 EGV655480:EHB655481 EQR655480:EQX655481 FAN655480:FAT655481 FKJ655480:FKP655481 FUF655480:FUL655481 GEB655480:GEH655481 GNX655480:GOD655481 GXT655480:GXZ655481 HHP655480:HHV655481 HRL655480:HRR655481 IBH655480:IBN655481 ILD655480:ILJ655481 IUZ655480:IVF655481 JEV655480:JFB655481 JOR655480:JOX655481 JYN655480:JYT655481 KIJ655480:KIP655481 KSF655480:KSL655481 LCB655480:LCH655481 LLX655480:LMD655481 LVT655480:LVZ655481 MFP655480:MFV655481 MPL655480:MPR655481 MZH655480:MZN655481 NJD655480:NJJ655481 NSZ655480:NTF655481 OCV655480:ODB655481 OMR655480:OMX655481 OWN655480:OWT655481 PGJ655480:PGP655481 PQF655480:PQL655481 QAB655480:QAH655481 QJX655480:QKD655481 QTT655480:QTZ655481 RDP655480:RDV655481 RNL655480:RNR655481 RXH655480:RXN655481 SHD655480:SHJ655481 SQZ655480:SRF655481 TAV655480:TBB655481 TKR655480:TKX655481 TUN655480:TUT655481 UEJ655480:UEP655481 UOF655480:UOL655481 UYB655480:UYH655481 VHX655480:VID655481 VRT655480:VRZ655481 WBP655480:WBV655481 WLL655480:WLR655481 WVH655480:WVN655481 S721002:Y721003 IV721016:JB721017 SR721016:SX721017 ACN721016:ACT721017 AMJ721016:AMP721017 AWF721016:AWL721017 BGB721016:BGH721017 BPX721016:BQD721017 BZT721016:BZZ721017 CJP721016:CJV721017 CTL721016:CTR721017 DDH721016:DDN721017 DND721016:DNJ721017 DWZ721016:DXF721017 EGV721016:EHB721017 EQR721016:EQX721017 FAN721016:FAT721017 FKJ721016:FKP721017 FUF721016:FUL721017 GEB721016:GEH721017 GNX721016:GOD721017 GXT721016:GXZ721017 HHP721016:HHV721017 HRL721016:HRR721017 IBH721016:IBN721017 ILD721016:ILJ721017 IUZ721016:IVF721017 JEV721016:JFB721017 JOR721016:JOX721017 JYN721016:JYT721017 KIJ721016:KIP721017 KSF721016:KSL721017 LCB721016:LCH721017 LLX721016:LMD721017 LVT721016:LVZ721017 MFP721016:MFV721017 MPL721016:MPR721017 MZH721016:MZN721017 NJD721016:NJJ721017 NSZ721016:NTF721017 OCV721016:ODB721017 OMR721016:OMX721017 OWN721016:OWT721017 PGJ721016:PGP721017 PQF721016:PQL721017 QAB721016:QAH721017 QJX721016:QKD721017 QTT721016:QTZ721017 RDP721016:RDV721017 RNL721016:RNR721017 RXH721016:RXN721017 SHD721016:SHJ721017 SQZ721016:SRF721017 TAV721016:TBB721017 TKR721016:TKX721017 TUN721016:TUT721017 UEJ721016:UEP721017 UOF721016:UOL721017 UYB721016:UYH721017 VHX721016:VID721017 VRT721016:VRZ721017 WBP721016:WBV721017 WLL721016:WLR721017 WVH721016:WVN721017 S786538:Y786539 IV786552:JB786553 SR786552:SX786553 ACN786552:ACT786553 AMJ786552:AMP786553 AWF786552:AWL786553 BGB786552:BGH786553 BPX786552:BQD786553 BZT786552:BZZ786553 CJP786552:CJV786553 CTL786552:CTR786553 DDH786552:DDN786553 DND786552:DNJ786553 DWZ786552:DXF786553 EGV786552:EHB786553 EQR786552:EQX786553 FAN786552:FAT786553 FKJ786552:FKP786553 FUF786552:FUL786553 GEB786552:GEH786553 GNX786552:GOD786553 GXT786552:GXZ786553 HHP786552:HHV786553 HRL786552:HRR786553 IBH786552:IBN786553 ILD786552:ILJ786553 IUZ786552:IVF786553 JEV786552:JFB786553 JOR786552:JOX786553 JYN786552:JYT786553 KIJ786552:KIP786553 KSF786552:KSL786553 LCB786552:LCH786553 LLX786552:LMD786553 LVT786552:LVZ786553 MFP786552:MFV786553 MPL786552:MPR786553 MZH786552:MZN786553 NJD786552:NJJ786553 NSZ786552:NTF786553 OCV786552:ODB786553 OMR786552:OMX786553 OWN786552:OWT786553 PGJ786552:PGP786553 PQF786552:PQL786553 QAB786552:QAH786553 QJX786552:QKD786553 QTT786552:QTZ786553 RDP786552:RDV786553 RNL786552:RNR786553 RXH786552:RXN786553 SHD786552:SHJ786553 SQZ786552:SRF786553 TAV786552:TBB786553 TKR786552:TKX786553 TUN786552:TUT786553 UEJ786552:UEP786553 UOF786552:UOL786553 UYB786552:UYH786553 VHX786552:VID786553 VRT786552:VRZ786553 WBP786552:WBV786553 WLL786552:WLR786553 WVH786552:WVN786553 S852074:Y852075 IV852088:JB852089 SR852088:SX852089 ACN852088:ACT852089 AMJ852088:AMP852089 AWF852088:AWL852089 BGB852088:BGH852089 BPX852088:BQD852089 BZT852088:BZZ852089 CJP852088:CJV852089 CTL852088:CTR852089 DDH852088:DDN852089 DND852088:DNJ852089 DWZ852088:DXF852089 EGV852088:EHB852089 EQR852088:EQX852089 FAN852088:FAT852089 FKJ852088:FKP852089 FUF852088:FUL852089 GEB852088:GEH852089 GNX852088:GOD852089 GXT852088:GXZ852089 HHP852088:HHV852089 HRL852088:HRR852089 IBH852088:IBN852089 ILD852088:ILJ852089 IUZ852088:IVF852089 JEV852088:JFB852089 JOR852088:JOX852089 JYN852088:JYT852089 KIJ852088:KIP852089 KSF852088:KSL852089 LCB852088:LCH852089 LLX852088:LMD852089 LVT852088:LVZ852089 MFP852088:MFV852089 MPL852088:MPR852089 MZH852088:MZN852089 NJD852088:NJJ852089 NSZ852088:NTF852089 OCV852088:ODB852089 OMR852088:OMX852089 OWN852088:OWT852089 PGJ852088:PGP852089 PQF852088:PQL852089 QAB852088:QAH852089 QJX852088:QKD852089 QTT852088:QTZ852089 RDP852088:RDV852089 RNL852088:RNR852089 RXH852088:RXN852089 SHD852088:SHJ852089 SQZ852088:SRF852089 TAV852088:TBB852089 TKR852088:TKX852089 TUN852088:TUT852089 UEJ852088:UEP852089 UOF852088:UOL852089 UYB852088:UYH852089 VHX852088:VID852089 VRT852088:VRZ852089 WBP852088:WBV852089 WLL852088:WLR852089 WVH852088:WVN852089 S917610:Y917611 IV917624:JB917625 SR917624:SX917625 ACN917624:ACT917625 AMJ917624:AMP917625 AWF917624:AWL917625 BGB917624:BGH917625 BPX917624:BQD917625 BZT917624:BZZ917625 CJP917624:CJV917625 CTL917624:CTR917625 DDH917624:DDN917625 DND917624:DNJ917625 DWZ917624:DXF917625 EGV917624:EHB917625 EQR917624:EQX917625 FAN917624:FAT917625 FKJ917624:FKP917625 FUF917624:FUL917625 GEB917624:GEH917625 GNX917624:GOD917625 GXT917624:GXZ917625 HHP917624:HHV917625 HRL917624:HRR917625 IBH917624:IBN917625 ILD917624:ILJ917625 IUZ917624:IVF917625 JEV917624:JFB917625 JOR917624:JOX917625 JYN917624:JYT917625 KIJ917624:KIP917625 KSF917624:KSL917625 LCB917624:LCH917625 LLX917624:LMD917625 LVT917624:LVZ917625 MFP917624:MFV917625 MPL917624:MPR917625 MZH917624:MZN917625 NJD917624:NJJ917625 NSZ917624:NTF917625 OCV917624:ODB917625 OMR917624:OMX917625 OWN917624:OWT917625 PGJ917624:PGP917625 PQF917624:PQL917625 QAB917624:QAH917625 QJX917624:QKD917625 QTT917624:QTZ917625 RDP917624:RDV917625 RNL917624:RNR917625 RXH917624:RXN917625 SHD917624:SHJ917625 SQZ917624:SRF917625 TAV917624:TBB917625 TKR917624:TKX917625 TUN917624:TUT917625 UEJ917624:UEP917625 UOF917624:UOL917625 UYB917624:UYH917625 VHX917624:VID917625 VRT917624:VRZ917625 WBP917624:WBV917625 WLL917624:WLR917625 WVH917624:WVN917625 S983146:Y983147 IV983160:JB983161 SR983160:SX983161 ACN983160:ACT983161 AMJ983160:AMP983161 AWF983160:AWL983161 BGB983160:BGH983161 BPX983160:BQD983161 BZT983160:BZZ983161 CJP983160:CJV983161 CTL983160:CTR983161 DDH983160:DDN983161 DND983160:DNJ983161 DWZ983160:DXF983161 EGV983160:EHB983161 EQR983160:EQX983161 FAN983160:FAT983161 FKJ983160:FKP983161 FUF983160:FUL983161 GEB983160:GEH983161 GNX983160:GOD983161 GXT983160:GXZ983161 HHP983160:HHV983161 HRL983160:HRR983161 IBH983160:IBN983161 ILD983160:ILJ983161 IUZ983160:IVF983161 JEV983160:JFB983161 JOR983160:JOX983161 JYN983160:JYT983161 KIJ983160:KIP983161 KSF983160:KSL983161 LCB983160:LCH983161 LLX983160:LMD983161 LVT983160:LVZ983161 MFP983160:MFV983161 MPL983160:MPR983161 MZH983160:MZN983161 NJD983160:NJJ983161 NSZ983160:NTF983161 OCV983160:ODB983161 OMR983160:OMX983161 OWN983160:OWT983161 PGJ983160:PGP983161 PQF983160:PQL983161 QAB983160:QAH983161 QJX983160:QKD983161 QTT983160:QTZ983161 RDP983160:RDV983161 RNL983160:RNR983161 RXH983160:RXN983161 SHD983160:SHJ983161 SQZ983160:SRF983161 TAV983160:TBB983161 TKR983160:TKX983161 TUN983160:TUT983161 UEJ983160:UEP983161 UOF983160:UOL983161 UYB983160:UYH983161 VHX983160:VID983161 VRT983160:VRZ983161 WBP983160:WBV983161 WLL983160:WLR983161 WVH983160:WVN983161" xr:uid="{472BE333-C43B-4EFB-A41D-7F21074E003B}">
      <formula1>"Yes Continuous Pressure Type, No"</formula1>
    </dataValidation>
    <dataValidation type="list" showInputMessage="1" showErrorMessage="1" promptTitle="OPTIONS:" prompt="Select from list" sqref="WUV983160:WVB983161 IJ119:IP122 SF119:SL122 ACB119:ACH122 ALX119:AMD122 AVT119:AVZ122 BFP119:BFV122 BPL119:BPR122 BZH119:BZN122 CJD119:CJJ122 CSZ119:CTF122 DCV119:DDB122 DMR119:DMX122 DWN119:DWT122 EGJ119:EGP122 EQF119:EQL122 FAB119:FAH122 FJX119:FKD122 FTT119:FTZ122 GDP119:GDV122 GNL119:GNR122 GXH119:GXN122 HHD119:HHJ122 HQZ119:HRF122 IAV119:IBB122 IKR119:IKX122 IUN119:IUT122 JEJ119:JEP122 JOF119:JOL122 JYB119:JYH122 KHX119:KID122 KRT119:KRZ122 LBP119:LBV122 LLL119:LLR122 LVH119:LVN122 MFD119:MFJ122 MOZ119:MPF122 MYV119:MZB122 NIR119:NIX122 NSN119:NST122 OCJ119:OCP122 OMF119:OML122 OWB119:OWH122 PFX119:PGD122 PPT119:PPZ122 PZP119:PZV122 QJL119:QJR122 QTH119:QTN122 RDD119:RDJ122 RMZ119:RNF122 RWV119:RXB122 SGR119:SGX122 SQN119:SQT122 TAJ119:TAP122 TKF119:TKL122 TUB119:TUH122 UDX119:UED122 UNT119:UNZ122 UXP119:UXV122 VHL119:VHR122 VRH119:VRN122 WBD119:WBJ122 WKZ119:WLF122 WUV119:WVB122 G65642:M65643 IJ65656:IP65657 SF65656:SL65657 ACB65656:ACH65657 ALX65656:AMD65657 AVT65656:AVZ65657 BFP65656:BFV65657 BPL65656:BPR65657 BZH65656:BZN65657 CJD65656:CJJ65657 CSZ65656:CTF65657 DCV65656:DDB65657 DMR65656:DMX65657 DWN65656:DWT65657 EGJ65656:EGP65657 EQF65656:EQL65657 FAB65656:FAH65657 FJX65656:FKD65657 FTT65656:FTZ65657 GDP65656:GDV65657 GNL65656:GNR65657 GXH65656:GXN65657 HHD65656:HHJ65657 HQZ65656:HRF65657 IAV65656:IBB65657 IKR65656:IKX65657 IUN65656:IUT65657 JEJ65656:JEP65657 JOF65656:JOL65657 JYB65656:JYH65657 KHX65656:KID65657 KRT65656:KRZ65657 LBP65656:LBV65657 LLL65656:LLR65657 LVH65656:LVN65657 MFD65656:MFJ65657 MOZ65656:MPF65657 MYV65656:MZB65657 NIR65656:NIX65657 NSN65656:NST65657 OCJ65656:OCP65657 OMF65656:OML65657 OWB65656:OWH65657 PFX65656:PGD65657 PPT65656:PPZ65657 PZP65656:PZV65657 QJL65656:QJR65657 QTH65656:QTN65657 RDD65656:RDJ65657 RMZ65656:RNF65657 RWV65656:RXB65657 SGR65656:SGX65657 SQN65656:SQT65657 TAJ65656:TAP65657 TKF65656:TKL65657 TUB65656:TUH65657 UDX65656:UED65657 UNT65656:UNZ65657 UXP65656:UXV65657 VHL65656:VHR65657 VRH65656:VRN65657 WBD65656:WBJ65657 WKZ65656:WLF65657 WUV65656:WVB65657 G131178:M131179 IJ131192:IP131193 SF131192:SL131193 ACB131192:ACH131193 ALX131192:AMD131193 AVT131192:AVZ131193 BFP131192:BFV131193 BPL131192:BPR131193 BZH131192:BZN131193 CJD131192:CJJ131193 CSZ131192:CTF131193 DCV131192:DDB131193 DMR131192:DMX131193 DWN131192:DWT131193 EGJ131192:EGP131193 EQF131192:EQL131193 FAB131192:FAH131193 FJX131192:FKD131193 FTT131192:FTZ131193 GDP131192:GDV131193 GNL131192:GNR131193 GXH131192:GXN131193 HHD131192:HHJ131193 HQZ131192:HRF131193 IAV131192:IBB131193 IKR131192:IKX131193 IUN131192:IUT131193 JEJ131192:JEP131193 JOF131192:JOL131193 JYB131192:JYH131193 KHX131192:KID131193 KRT131192:KRZ131193 LBP131192:LBV131193 LLL131192:LLR131193 LVH131192:LVN131193 MFD131192:MFJ131193 MOZ131192:MPF131193 MYV131192:MZB131193 NIR131192:NIX131193 NSN131192:NST131193 OCJ131192:OCP131193 OMF131192:OML131193 OWB131192:OWH131193 PFX131192:PGD131193 PPT131192:PPZ131193 PZP131192:PZV131193 QJL131192:QJR131193 QTH131192:QTN131193 RDD131192:RDJ131193 RMZ131192:RNF131193 RWV131192:RXB131193 SGR131192:SGX131193 SQN131192:SQT131193 TAJ131192:TAP131193 TKF131192:TKL131193 TUB131192:TUH131193 UDX131192:UED131193 UNT131192:UNZ131193 UXP131192:UXV131193 VHL131192:VHR131193 VRH131192:VRN131193 WBD131192:WBJ131193 WKZ131192:WLF131193 WUV131192:WVB131193 G196714:M196715 IJ196728:IP196729 SF196728:SL196729 ACB196728:ACH196729 ALX196728:AMD196729 AVT196728:AVZ196729 BFP196728:BFV196729 BPL196728:BPR196729 BZH196728:BZN196729 CJD196728:CJJ196729 CSZ196728:CTF196729 DCV196728:DDB196729 DMR196728:DMX196729 DWN196728:DWT196729 EGJ196728:EGP196729 EQF196728:EQL196729 FAB196728:FAH196729 FJX196728:FKD196729 FTT196728:FTZ196729 GDP196728:GDV196729 GNL196728:GNR196729 GXH196728:GXN196729 HHD196728:HHJ196729 HQZ196728:HRF196729 IAV196728:IBB196729 IKR196728:IKX196729 IUN196728:IUT196729 JEJ196728:JEP196729 JOF196728:JOL196729 JYB196728:JYH196729 KHX196728:KID196729 KRT196728:KRZ196729 LBP196728:LBV196729 LLL196728:LLR196729 LVH196728:LVN196729 MFD196728:MFJ196729 MOZ196728:MPF196729 MYV196728:MZB196729 NIR196728:NIX196729 NSN196728:NST196729 OCJ196728:OCP196729 OMF196728:OML196729 OWB196728:OWH196729 PFX196728:PGD196729 PPT196728:PPZ196729 PZP196728:PZV196729 QJL196728:QJR196729 QTH196728:QTN196729 RDD196728:RDJ196729 RMZ196728:RNF196729 RWV196728:RXB196729 SGR196728:SGX196729 SQN196728:SQT196729 TAJ196728:TAP196729 TKF196728:TKL196729 TUB196728:TUH196729 UDX196728:UED196729 UNT196728:UNZ196729 UXP196728:UXV196729 VHL196728:VHR196729 VRH196728:VRN196729 WBD196728:WBJ196729 WKZ196728:WLF196729 WUV196728:WVB196729 G262250:M262251 IJ262264:IP262265 SF262264:SL262265 ACB262264:ACH262265 ALX262264:AMD262265 AVT262264:AVZ262265 BFP262264:BFV262265 BPL262264:BPR262265 BZH262264:BZN262265 CJD262264:CJJ262265 CSZ262264:CTF262265 DCV262264:DDB262265 DMR262264:DMX262265 DWN262264:DWT262265 EGJ262264:EGP262265 EQF262264:EQL262265 FAB262264:FAH262265 FJX262264:FKD262265 FTT262264:FTZ262265 GDP262264:GDV262265 GNL262264:GNR262265 GXH262264:GXN262265 HHD262264:HHJ262265 HQZ262264:HRF262265 IAV262264:IBB262265 IKR262264:IKX262265 IUN262264:IUT262265 JEJ262264:JEP262265 JOF262264:JOL262265 JYB262264:JYH262265 KHX262264:KID262265 KRT262264:KRZ262265 LBP262264:LBV262265 LLL262264:LLR262265 LVH262264:LVN262265 MFD262264:MFJ262265 MOZ262264:MPF262265 MYV262264:MZB262265 NIR262264:NIX262265 NSN262264:NST262265 OCJ262264:OCP262265 OMF262264:OML262265 OWB262264:OWH262265 PFX262264:PGD262265 PPT262264:PPZ262265 PZP262264:PZV262265 QJL262264:QJR262265 QTH262264:QTN262265 RDD262264:RDJ262265 RMZ262264:RNF262265 RWV262264:RXB262265 SGR262264:SGX262265 SQN262264:SQT262265 TAJ262264:TAP262265 TKF262264:TKL262265 TUB262264:TUH262265 UDX262264:UED262265 UNT262264:UNZ262265 UXP262264:UXV262265 VHL262264:VHR262265 VRH262264:VRN262265 WBD262264:WBJ262265 WKZ262264:WLF262265 WUV262264:WVB262265 G327786:M327787 IJ327800:IP327801 SF327800:SL327801 ACB327800:ACH327801 ALX327800:AMD327801 AVT327800:AVZ327801 BFP327800:BFV327801 BPL327800:BPR327801 BZH327800:BZN327801 CJD327800:CJJ327801 CSZ327800:CTF327801 DCV327800:DDB327801 DMR327800:DMX327801 DWN327800:DWT327801 EGJ327800:EGP327801 EQF327800:EQL327801 FAB327800:FAH327801 FJX327800:FKD327801 FTT327800:FTZ327801 GDP327800:GDV327801 GNL327800:GNR327801 GXH327800:GXN327801 HHD327800:HHJ327801 HQZ327800:HRF327801 IAV327800:IBB327801 IKR327800:IKX327801 IUN327800:IUT327801 JEJ327800:JEP327801 JOF327800:JOL327801 JYB327800:JYH327801 KHX327800:KID327801 KRT327800:KRZ327801 LBP327800:LBV327801 LLL327800:LLR327801 LVH327800:LVN327801 MFD327800:MFJ327801 MOZ327800:MPF327801 MYV327800:MZB327801 NIR327800:NIX327801 NSN327800:NST327801 OCJ327800:OCP327801 OMF327800:OML327801 OWB327800:OWH327801 PFX327800:PGD327801 PPT327800:PPZ327801 PZP327800:PZV327801 QJL327800:QJR327801 QTH327800:QTN327801 RDD327800:RDJ327801 RMZ327800:RNF327801 RWV327800:RXB327801 SGR327800:SGX327801 SQN327800:SQT327801 TAJ327800:TAP327801 TKF327800:TKL327801 TUB327800:TUH327801 UDX327800:UED327801 UNT327800:UNZ327801 UXP327800:UXV327801 VHL327800:VHR327801 VRH327800:VRN327801 WBD327800:WBJ327801 WKZ327800:WLF327801 WUV327800:WVB327801 G393322:M393323 IJ393336:IP393337 SF393336:SL393337 ACB393336:ACH393337 ALX393336:AMD393337 AVT393336:AVZ393337 BFP393336:BFV393337 BPL393336:BPR393337 BZH393336:BZN393337 CJD393336:CJJ393337 CSZ393336:CTF393337 DCV393336:DDB393337 DMR393336:DMX393337 DWN393336:DWT393337 EGJ393336:EGP393337 EQF393336:EQL393337 FAB393336:FAH393337 FJX393336:FKD393337 FTT393336:FTZ393337 GDP393336:GDV393337 GNL393336:GNR393337 GXH393336:GXN393337 HHD393336:HHJ393337 HQZ393336:HRF393337 IAV393336:IBB393337 IKR393336:IKX393337 IUN393336:IUT393337 JEJ393336:JEP393337 JOF393336:JOL393337 JYB393336:JYH393337 KHX393336:KID393337 KRT393336:KRZ393337 LBP393336:LBV393337 LLL393336:LLR393337 LVH393336:LVN393337 MFD393336:MFJ393337 MOZ393336:MPF393337 MYV393336:MZB393337 NIR393336:NIX393337 NSN393336:NST393337 OCJ393336:OCP393337 OMF393336:OML393337 OWB393336:OWH393337 PFX393336:PGD393337 PPT393336:PPZ393337 PZP393336:PZV393337 QJL393336:QJR393337 QTH393336:QTN393337 RDD393336:RDJ393337 RMZ393336:RNF393337 RWV393336:RXB393337 SGR393336:SGX393337 SQN393336:SQT393337 TAJ393336:TAP393337 TKF393336:TKL393337 TUB393336:TUH393337 UDX393336:UED393337 UNT393336:UNZ393337 UXP393336:UXV393337 VHL393336:VHR393337 VRH393336:VRN393337 WBD393336:WBJ393337 WKZ393336:WLF393337 WUV393336:WVB393337 G458858:M458859 IJ458872:IP458873 SF458872:SL458873 ACB458872:ACH458873 ALX458872:AMD458873 AVT458872:AVZ458873 BFP458872:BFV458873 BPL458872:BPR458873 BZH458872:BZN458873 CJD458872:CJJ458873 CSZ458872:CTF458873 DCV458872:DDB458873 DMR458872:DMX458873 DWN458872:DWT458873 EGJ458872:EGP458873 EQF458872:EQL458873 FAB458872:FAH458873 FJX458872:FKD458873 FTT458872:FTZ458873 GDP458872:GDV458873 GNL458872:GNR458873 GXH458872:GXN458873 HHD458872:HHJ458873 HQZ458872:HRF458873 IAV458872:IBB458873 IKR458872:IKX458873 IUN458872:IUT458873 JEJ458872:JEP458873 JOF458872:JOL458873 JYB458872:JYH458873 KHX458872:KID458873 KRT458872:KRZ458873 LBP458872:LBV458873 LLL458872:LLR458873 LVH458872:LVN458873 MFD458872:MFJ458873 MOZ458872:MPF458873 MYV458872:MZB458873 NIR458872:NIX458873 NSN458872:NST458873 OCJ458872:OCP458873 OMF458872:OML458873 OWB458872:OWH458873 PFX458872:PGD458873 PPT458872:PPZ458873 PZP458872:PZV458873 QJL458872:QJR458873 QTH458872:QTN458873 RDD458872:RDJ458873 RMZ458872:RNF458873 RWV458872:RXB458873 SGR458872:SGX458873 SQN458872:SQT458873 TAJ458872:TAP458873 TKF458872:TKL458873 TUB458872:TUH458873 UDX458872:UED458873 UNT458872:UNZ458873 UXP458872:UXV458873 VHL458872:VHR458873 VRH458872:VRN458873 WBD458872:WBJ458873 WKZ458872:WLF458873 WUV458872:WVB458873 G524394:M524395 IJ524408:IP524409 SF524408:SL524409 ACB524408:ACH524409 ALX524408:AMD524409 AVT524408:AVZ524409 BFP524408:BFV524409 BPL524408:BPR524409 BZH524408:BZN524409 CJD524408:CJJ524409 CSZ524408:CTF524409 DCV524408:DDB524409 DMR524408:DMX524409 DWN524408:DWT524409 EGJ524408:EGP524409 EQF524408:EQL524409 FAB524408:FAH524409 FJX524408:FKD524409 FTT524408:FTZ524409 GDP524408:GDV524409 GNL524408:GNR524409 GXH524408:GXN524409 HHD524408:HHJ524409 HQZ524408:HRF524409 IAV524408:IBB524409 IKR524408:IKX524409 IUN524408:IUT524409 JEJ524408:JEP524409 JOF524408:JOL524409 JYB524408:JYH524409 KHX524408:KID524409 KRT524408:KRZ524409 LBP524408:LBV524409 LLL524408:LLR524409 LVH524408:LVN524409 MFD524408:MFJ524409 MOZ524408:MPF524409 MYV524408:MZB524409 NIR524408:NIX524409 NSN524408:NST524409 OCJ524408:OCP524409 OMF524408:OML524409 OWB524408:OWH524409 PFX524408:PGD524409 PPT524408:PPZ524409 PZP524408:PZV524409 QJL524408:QJR524409 QTH524408:QTN524409 RDD524408:RDJ524409 RMZ524408:RNF524409 RWV524408:RXB524409 SGR524408:SGX524409 SQN524408:SQT524409 TAJ524408:TAP524409 TKF524408:TKL524409 TUB524408:TUH524409 UDX524408:UED524409 UNT524408:UNZ524409 UXP524408:UXV524409 VHL524408:VHR524409 VRH524408:VRN524409 WBD524408:WBJ524409 WKZ524408:WLF524409 WUV524408:WVB524409 G589930:M589931 IJ589944:IP589945 SF589944:SL589945 ACB589944:ACH589945 ALX589944:AMD589945 AVT589944:AVZ589945 BFP589944:BFV589945 BPL589944:BPR589945 BZH589944:BZN589945 CJD589944:CJJ589945 CSZ589944:CTF589945 DCV589944:DDB589945 DMR589944:DMX589945 DWN589944:DWT589945 EGJ589944:EGP589945 EQF589944:EQL589945 FAB589944:FAH589945 FJX589944:FKD589945 FTT589944:FTZ589945 GDP589944:GDV589945 GNL589944:GNR589945 GXH589944:GXN589945 HHD589944:HHJ589945 HQZ589944:HRF589945 IAV589944:IBB589945 IKR589944:IKX589945 IUN589944:IUT589945 JEJ589944:JEP589945 JOF589944:JOL589945 JYB589944:JYH589945 KHX589944:KID589945 KRT589944:KRZ589945 LBP589944:LBV589945 LLL589944:LLR589945 LVH589944:LVN589945 MFD589944:MFJ589945 MOZ589944:MPF589945 MYV589944:MZB589945 NIR589944:NIX589945 NSN589944:NST589945 OCJ589944:OCP589945 OMF589944:OML589945 OWB589944:OWH589945 PFX589944:PGD589945 PPT589944:PPZ589945 PZP589944:PZV589945 QJL589944:QJR589945 QTH589944:QTN589945 RDD589944:RDJ589945 RMZ589944:RNF589945 RWV589944:RXB589945 SGR589944:SGX589945 SQN589944:SQT589945 TAJ589944:TAP589945 TKF589944:TKL589945 TUB589944:TUH589945 UDX589944:UED589945 UNT589944:UNZ589945 UXP589944:UXV589945 VHL589944:VHR589945 VRH589944:VRN589945 WBD589944:WBJ589945 WKZ589944:WLF589945 WUV589944:WVB589945 G655466:M655467 IJ655480:IP655481 SF655480:SL655481 ACB655480:ACH655481 ALX655480:AMD655481 AVT655480:AVZ655481 BFP655480:BFV655481 BPL655480:BPR655481 BZH655480:BZN655481 CJD655480:CJJ655481 CSZ655480:CTF655481 DCV655480:DDB655481 DMR655480:DMX655481 DWN655480:DWT655481 EGJ655480:EGP655481 EQF655480:EQL655481 FAB655480:FAH655481 FJX655480:FKD655481 FTT655480:FTZ655481 GDP655480:GDV655481 GNL655480:GNR655481 GXH655480:GXN655481 HHD655480:HHJ655481 HQZ655480:HRF655481 IAV655480:IBB655481 IKR655480:IKX655481 IUN655480:IUT655481 JEJ655480:JEP655481 JOF655480:JOL655481 JYB655480:JYH655481 KHX655480:KID655481 KRT655480:KRZ655481 LBP655480:LBV655481 LLL655480:LLR655481 LVH655480:LVN655481 MFD655480:MFJ655481 MOZ655480:MPF655481 MYV655480:MZB655481 NIR655480:NIX655481 NSN655480:NST655481 OCJ655480:OCP655481 OMF655480:OML655481 OWB655480:OWH655481 PFX655480:PGD655481 PPT655480:PPZ655481 PZP655480:PZV655481 QJL655480:QJR655481 QTH655480:QTN655481 RDD655480:RDJ655481 RMZ655480:RNF655481 RWV655480:RXB655481 SGR655480:SGX655481 SQN655480:SQT655481 TAJ655480:TAP655481 TKF655480:TKL655481 TUB655480:TUH655481 UDX655480:UED655481 UNT655480:UNZ655481 UXP655480:UXV655481 VHL655480:VHR655481 VRH655480:VRN655481 WBD655480:WBJ655481 WKZ655480:WLF655481 WUV655480:WVB655481 G721002:M721003 IJ721016:IP721017 SF721016:SL721017 ACB721016:ACH721017 ALX721016:AMD721017 AVT721016:AVZ721017 BFP721016:BFV721017 BPL721016:BPR721017 BZH721016:BZN721017 CJD721016:CJJ721017 CSZ721016:CTF721017 DCV721016:DDB721017 DMR721016:DMX721017 DWN721016:DWT721017 EGJ721016:EGP721017 EQF721016:EQL721017 FAB721016:FAH721017 FJX721016:FKD721017 FTT721016:FTZ721017 GDP721016:GDV721017 GNL721016:GNR721017 GXH721016:GXN721017 HHD721016:HHJ721017 HQZ721016:HRF721017 IAV721016:IBB721017 IKR721016:IKX721017 IUN721016:IUT721017 JEJ721016:JEP721017 JOF721016:JOL721017 JYB721016:JYH721017 KHX721016:KID721017 KRT721016:KRZ721017 LBP721016:LBV721017 LLL721016:LLR721017 LVH721016:LVN721017 MFD721016:MFJ721017 MOZ721016:MPF721017 MYV721016:MZB721017 NIR721016:NIX721017 NSN721016:NST721017 OCJ721016:OCP721017 OMF721016:OML721017 OWB721016:OWH721017 PFX721016:PGD721017 PPT721016:PPZ721017 PZP721016:PZV721017 QJL721016:QJR721017 QTH721016:QTN721017 RDD721016:RDJ721017 RMZ721016:RNF721017 RWV721016:RXB721017 SGR721016:SGX721017 SQN721016:SQT721017 TAJ721016:TAP721017 TKF721016:TKL721017 TUB721016:TUH721017 UDX721016:UED721017 UNT721016:UNZ721017 UXP721016:UXV721017 VHL721016:VHR721017 VRH721016:VRN721017 WBD721016:WBJ721017 WKZ721016:WLF721017 WUV721016:WVB721017 G786538:M786539 IJ786552:IP786553 SF786552:SL786553 ACB786552:ACH786553 ALX786552:AMD786553 AVT786552:AVZ786553 BFP786552:BFV786553 BPL786552:BPR786553 BZH786552:BZN786553 CJD786552:CJJ786553 CSZ786552:CTF786553 DCV786552:DDB786553 DMR786552:DMX786553 DWN786552:DWT786553 EGJ786552:EGP786553 EQF786552:EQL786553 FAB786552:FAH786553 FJX786552:FKD786553 FTT786552:FTZ786553 GDP786552:GDV786553 GNL786552:GNR786553 GXH786552:GXN786553 HHD786552:HHJ786553 HQZ786552:HRF786553 IAV786552:IBB786553 IKR786552:IKX786553 IUN786552:IUT786553 JEJ786552:JEP786553 JOF786552:JOL786553 JYB786552:JYH786553 KHX786552:KID786553 KRT786552:KRZ786553 LBP786552:LBV786553 LLL786552:LLR786553 LVH786552:LVN786553 MFD786552:MFJ786553 MOZ786552:MPF786553 MYV786552:MZB786553 NIR786552:NIX786553 NSN786552:NST786553 OCJ786552:OCP786553 OMF786552:OML786553 OWB786552:OWH786553 PFX786552:PGD786553 PPT786552:PPZ786553 PZP786552:PZV786553 QJL786552:QJR786553 QTH786552:QTN786553 RDD786552:RDJ786553 RMZ786552:RNF786553 RWV786552:RXB786553 SGR786552:SGX786553 SQN786552:SQT786553 TAJ786552:TAP786553 TKF786552:TKL786553 TUB786552:TUH786553 UDX786552:UED786553 UNT786552:UNZ786553 UXP786552:UXV786553 VHL786552:VHR786553 VRH786552:VRN786553 WBD786552:WBJ786553 WKZ786552:WLF786553 WUV786552:WVB786553 G852074:M852075 IJ852088:IP852089 SF852088:SL852089 ACB852088:ACH852089 ALX852088:AMD852089 AVT852088:AVZ852089 BFP852088:BFV852089 BPL852088:BPR852089 BZH852088:BZN852089 CJD852088:CJJ852089 CSZ852088:CTF852089 DCV852088:DDB852089 DMR852088:DMX852089 DWN852088:DWT852089 EGJ852088:EGP852089 EQF852088:EQL852089 FAB852088:FAH852089 FJX852088:FKD852089 FTT852088:FTZ852089 GDP852088:GDV852089 GNL852088:GNR852089 GXH852088:GXN852089 HHD852088:HHJ852089 HQZ852088:HRF852089 IAV852088:IBB852089 IKR852088:IKX852089 IUN852088:IUT852089 JEJ852088:JEP852089 JOF852088:JOL852089 JYB852088:JYH852089 KHX852088:KID852089 KRT852088:KRZ852089 LBP852088:LBV852089 LLL852088:LLR852089 LVH852088:LVN852089 MFD852088:MFJ852089 MOZ852088:MPF852089 MYV852088:MZB852089 NIR852088:NIX852089 NSN852088:NST852089 OCJ852088:OCP852089 OMF852088:OML852089 OWB852088:OWH852089 PFX852088:PGD852089 PPT852088:PPZ852089 PZP852088:PZV852089 QJL852088:QJR852089 QTH852088:QTN852089 RDD852088:RDJ852089 RMZ852088:RNF852089 RWV852088:RXB852089 SGR852088:SGX852089 SQN852088:SQT852089 TAJ852088:TAP852089 TKF852088:TKL852089 TUB852088:TUH852089 UDX852088:UED852089 UNT852088:UNZ852089 UXP852088:UXV852089 VHL852088:VHR852089 VRH852088:VRN852089 WBD852088:WBJ852089 WKZ852088:WLF852089 WUV852088:WVB852089 G917610:M917611 IJ917624:IP917625 SF917624:SL917625 ACB917624:ACH917625 ALX917624:AMD917625 AVT917624:AVZ917625 BFP917624:BFV917625 BPL917624:BPR917625 BZH917624:BZN917625 CJD917624:CJJ917625 CSZ917624:CTF917625 DCV917624:DDB917625 DMR917624:DMX917625 DWN917624:DWT917625 EGJ917624:EGP917625 EQF917624:EQL917625 FAB917624:FAH917625 FJX917624:FKD917625 FTT917624:FTZ917625 GDP917624:GDV917625 GNL917624:GNR917625 GXH917624:GXN917625 HHD917624:HHJ917625 HQZ917624:HRF917625 IAV917624:IBB917625 IKR917624:IKX917625 IUN917624:IUT917625 JEJ917624:JEP917625 JOF917624:JOL917625 JYB917624:JYH917625 KHX917624:KID917625 KRT917624:KRZ917625 LBP917624:LBV917625 LLL917624:LLR917625 LVH917624:LVN917625 MFD917624:MFJ917625 MOZ917624:MPF917625 MYV917624:MZB917625 NIR917624:NIX917625 NSN917624:NST917625 OCJ917624:OCP917625 OMF917624:OML917625 OWB917624:OWH917625 PFX917624:PGD917625 PPT917624:PPZ917625 PZP917624:PZV917625 QJL917624:QJR917625 QTH917624:QTN917625 RDD917624:RDJ917625 RMZ917624:RNF917625 RWV917624:RXB917625 SGR917624:SGX917625 SQN917624:SQT917625 TAJ917624:TAP917625 TKF917624:TKL917625 TUB917624:TUH917625 UDX917624:UED917625 UNT917624:UNZ917625 UXP917624:UXV917625 VHL917624:VHR917625 VRH917624:VRN917625 WBD917624:WBJ917625 WKZ917624:WLF917625 WUV917624:WVB917625 G983146:M983147 IJ983160:IP983161 SF983160:SL983161 ACB983160:ACH983161 ALX983160:AMD983161 AVT983160:AVZ983161 BFP983160:BFV983161 BPL983160:BPR983161 BZH983160:BZN983161 CJD983160:CJJ983161 CSZ983160:CTF983161 DCV983160:DDB983161 DMR983160:DMX983161 DWN983160:DWT983161 EGJ983160:EGP983161 EQF983160:EQL983161 FAB983160:FAH983161 FJX983160:FKD983161 FTT983160:FTZ983161 GDP983160:GDV983161 GNL983160:GNR983161 GXH983160:GXN983161 HHD983160:HHJ983161 HQZ983160:HRF983161 IAV983160:IBB983161 IKR983160:IKX983161 IUN983160:IUT983161 JEJ983160:JEP983161 JOF983160:JOL983161 JYB983160:JYH983161 KHX983160:KID983161 KRT983160:KRZ983161 LBP983160:LBV983161 LLL983160:LLR983161 LVH983160:LVN983161 MFD983160:MFJ983161 MOZ983160:MPF983161 MYV983160:MZB983161 NIR983160:NIX983161 NSN983160:NST983161 OCJ983160:OCP983161 OMF983160:OML983161 OWB983160:OWH983161 PFX983160:PGD983161 PPT983160:PPZ983161 PZP983160:PZV983161 QJL983160:QJR983161 QTH983160:QTN983161 RDD983160:RDJ983161 RMZ983160:RNF983161 RWV983160:RXB983161 SGR983160:SGX983161 SQN983160:SQT983161 TAJ983160:TAP983161 TKF983160:TKL983161 TUB983160:TUH983161 UDX983160:UED983161 UNT983160:UNZ983161 UXP983160:UXV983161 VHL983160:VHR983161 VRH983160:VRN983161 WBD983160:WBJ983161 WKZ983160:WLF983161" xr:uid="{4D4A9BC1-5B64-4E40-B0D5-2AD273AA2144}">
      <formula1>OperationType</formula1>
    </dataValidation>
    <dataValidation type="list" showInputMessage="1" showErrorMessage="1" promptTitle="OPTIONS:" prompt="Select From List" sqref="WUV983120:WVB983121 IJ76:IP77 SF76:SL77 ACB76:ACH77 ALX76:AMD77 AVT76:AVZ77 BFP76:BFV77 BPL76:BPR77 BZH76:BZN77 CJD76:CJJ77 CSZ76:CTF77 DCV76:DDB77 DMR76:DMX77 DWN76:DWT77 EGJ76:EGP77 EQF76:EQL77 FAB76:FAH77 FJX76:FKD77 FTT76:FTZ77 GDP76:GDV77 GNL76:GNR77 GXH76:GXN77 HHD76:HHJ77 HQZ76:HRF77 IAV76:IBB77 IKR76:IKX77 IUN76:IUT77 JEJ76:JEP77 JOF76:JOL77 JYB76:JYH77 KHX76:KID77 KRT76:KRZ77 LBP76:LBV77 LLL76:LLR77 LVH76:LVN77 MFD76:MFJ77 MOZ76:MPF77 MYV76:MZB77 NIR76:NIX77 NSN76:NST77 OCJ76:OCP77 OMF76:OML77 OWB76:OWH77 PFX76:PGD77 PPT76:PPZ77 PZP76:PZV77 QJL76:QJR77 QTH76:QTN77 RDD76:RDJ77 RMZ76:RNF77 RWV76:RXB77 SGR76:SGX77 SQN76:SQT77 TAJ76:TAP77 TKF76:TKL77 TUB76:TUH77 UDX76:UED77 UNT76:UNZ77 UXP76:UXV77 VHL76:VHR77 VRH76:VRN77 WBD76:WBJ77 WKZ76:WLF77 WUV76:WVB77 G65602:M65603 IJ65616:IP65617 SF65616:SL65617 ACB65616:ACH65617 ALX65616:AMD65617 AVT65616:AVZ65617 BFP65616:BFV65617 BPL65616:BPR65617 BZH65616:BZN65617 CJD65616:CJJ65617 CSZ65616:CTF65617 DCV65616:DDB65617 DMR65616:DMX65617 DWN65616:DWT65617 EGJ65616:EGP65617 EQF65616:EQL65617 FAB65616:FAH65617 FJX65616:FKD65617 FTT65616:FTZ65617 GDP65616:GDV65617 GNL65616:GNR65617 GXH65616:GXN65617 HHD65616:HHJ65617 HQZ65616:HRF65617 IAV65616:IBB65617 IKR65616:IKX65617 IUN65616:IUT65617 JEJ65616:JEP65617 JOF65616:JOL65617 JYB65616:JYH65617 KHX65616:KID65617 KRT65616:KRZ65617 LBP65616:LBV65617 LLL65616:LLR65617 LVH65616:LVN65617 MFD65616:MFJ65617 MOZ65616:MPF65617 MYV65616:MZB65617 NIR65616:NIX65617 NSN65616:NST65617 OCJ65616:OCP65617 OMF65616:OML65617 OWB65616:OWH65617 PFX65616:PGD65617 PPT65616:PPZ65617 PZP65616:PZV65617 QJL65616:QJR65617 QTH65616:QTN65617 RDD65616:RDJ65617 RMZ65616:RNF65617 RWV65616:RXB65617 SGR65616:SGX65617 SQN65616:SQT65617 TAJ65616:TAP65617 TKF65616:TKL65617 TUB65616:TUH65617 UDX65616:UED65617 UNT65616:UNZ65617 UXP65616:UXV65617 VHL65616:VHR65617 VRH65616:VRN65617 WBD65616:WBJ65617 WKZ65616:WLF65617 WUV65616:WVB65617 G131138:M131139 IJ131152:IP131153 SF131152:SL131153 ACB131152:ACH131153 ALX131152:AMD131153 AVT131152:AVZ131153 BFP131152:BFV131153 BPL131152:BPR131153 BZH131152:BZN131153 CJD131152:CJJ131153 CSZ131152:CTF131153 DCV131152:DDB131153 DMR131152:DMX131153 DWN131152:DWT131153 EGJ131152:EGP131153 EQF131152:EQL131153 FAB131152:FAH131153 FJX131152:FKD131153 FTT131152:FTZ131153 GDP131152:GDV131153 GNL131152:GNR131153 GXH131152:GXN131153 HHD131152:HHJ131153 HQZ131152:HRF131153 IAV131152:IBB131153 IKR131152:IKX131153 IUN131152:IUT131153 JEJ131152:JEP131153 JOF131152:JOL131153 JYB131152:JYH131153 KHX131152:KID131153 KRT131152:KRZ131153 LBP131152:LBV131153 LLL131152:LLR131153 LVH131152:LVN131153 MFD131152:MFJ131153 MOZ131152:MPF131153 MYV131152:MZB131153 NIR131152:NIX131153 NSN131152:NST131153 OCJ131152:OCP131153 OMF131152:OML131153 OWB131152:OWH131153 PFX131152:PGD131153 PPT131152:PPZ131153 PZP131152:PZV131153 QJL131152:QJR131153 QTH131152:QTN131153 RDD131152:RDJ131153 RMZ131152:RNF131153 RWV131152:RXB131153 SGR131152:SGX131153 SQN131152:SQT131153 TAJ131152:TAP131153 TKF131152:TKL131153 TUB131152:TUH131153 UDX131152:UED131153 UNT131152:UNZ131153 UXP131152:UXV131153 VHL131152:VHR131153 VRH131152:VRN131153 WBD131152:WBJ131153 WKZ131152:WLF131153 WUV131152:WVB131153 G196674:M196675 IJ196688:IP196689 SF196688:SL196689 ACB196688:ACH196689 ALX196688:AMD196689 AVT196688:AVZ196689 BFP196688:BFV196689 BPL196688:BPR196689 BZH196688:BZN196689 CJD196688:CJJ196689 CSZ196688:CTF196689 DCV196688:DDB196689 DMR196688:DMX196689 DWN196688:DWT196689 EGJ196688:EGP196689 EQF196688:EQL196689 FAB196688:FAH196689 FJX196688:FKD196689 FTT196688:FTZ196689 GDP196688:GDV196689 GNL196688:GNR196689 GXH196688:GXN196689 HHD196688:HHJ196689 HQZ196688:HRF196689 IAV196688:IBB196689 IKR196688:IKX196689 IUN196688:IUT196689 JEJ196688:JEP196689 JOF196688:JOL196689 JYB196688:JYH196689 KHX196688:KID196689 KRT196688:KRZ196689 LBP196688:LBV196689 LLL196688:LLR196689 LVH196688:LVN196689 MFD196688:MFJ196689 MOZ196688:MPF196689 MYV196688:MZB196689 NIR196688:NIX196689 NSN196688:NST196689 OCJ196688:OCP196689 OMF196688:OML196689 OWB196688:OWH196689 PFX196688:PGD196689 PPT196688:PPZ196689 PZP196688:PZV196689 QJL196688:QJR196689 QTH196688:QTN196689 RDD196688:RDJ196689 RMZ196688:RNF196689 RWV196688:RXB196689 SGR196688:SGX196689 SQN196688:SQT196689 TAJ196688:TAP196689 TKF196688:TKL196689 TUB196688:TUH196689 UDX196688:UED196689 UNT196688:UNZ196689 UXP196688:UXV196689 VHL196688:VHR196689 VRH196688:VRN196689 WBD196688:WBJ196689 WKZ196688:WLF196689 WUV196688:WVB196689 G262210:M262211 IJ262224:IP262225 SF262224:SL262225 ACB262224:ACH262225 ALX262224:AMD262225 AVT262224:AVZ262225 BFP262224:BFV262225 BPL262224:BPR262225 BZH262224:BZN262225 CJD262224:CJJ262225 CSZ262224:CTF262225 DCV262224:DDB262225 DMR262224:DMX262225 DWN262224:DWT262225 EGJ262224:EGP262225 EQF262224:EQL262225 FAB262224:FAH262225 FJX262224:FKD262225 FTT262224:FTZ262225 GDP262224:GDV262225 GNL262224:GNR262225 GXH262224:GXN262225 HHD262224:HHJ262225 HQZ262224:HRF262225 IAV262224:IBB262225 IKR262224:IKX262225 IUN262224:IUT262225 JEJ262224:JEP262225 JOF262224:JOL262225 JYB262224:JYH262225 KHX262224:KID262225 KRT262224:KRZ262225 LBP262224:LBV262225 LLL262224:LLR262225 LVH262224:LVN262225 MFD262224:MFJ262225 MOZ262224:MPF262225 MYV262224:MZB262225 NIR262224:NIX262225 NSN262224:NST262225 OCJ262224:OCP262225 OMF262224:OML262225 OWB262224:OWH262225 PFX262224:PGD262225 PPT262224:PPZ262225 PZP262224:PZV262225 QJL262224:QJR262225 QTH262224:QTN262225 RDD262224:RDJ262225 RMZ262224:RNF262225 RWV262224:RXB262225 SGR262224:SGX262225 SQN262224:SQT262225 TAJ262224:TAP262225 TKF262224:TKL262225 TUB262224:TUH262225 UDX262224:UED262225 UNT262224:UNZ262225 UXP262224:UXV262225 VHL262224:VHR262225 VRH262224:VRN262225 WBD262224:WBJ262225 WKZ262224:WLF262225 WUV262224:WVB262225 G327746:M327747 IJ327760:IP327761 SF327760:SL327761 ACB327760:ACH327761 ALX327760:AMD327761 AVT327760:AVZ327761 BFP327760:BFV327761 BPL327760:BPR327761 BZH327760:BZN327761 CJD327760:CJJ327761 CSZ327760:CTF327761 DCV327760:DDB327761 DMR327760:DMX327761 DWN327760:DWT327761 EGJ327760:EGP327761 EQF327760:EQL327761 FAB327760:FAH327761 FJX327760:FKD327761 FTT327760:FTZ327761 GDP327760:GDV327761 GNL327760:GNR327761 GXH327760:GXN327761 HHD327760:HHJ327761 HQZ327760:HRF327761 IAV327760:IBB327761 IKR327760:IKX327761 IUN327760:IUT327761 JEJ327760:JEP327761 JOF327760:JOL327761 JYB327760:JYH327761 KHX327760:KID327761 KRT327760:KRZ327761 LBP327760:LBV327761 LLL327760:LLR327761 LVH327760:LVN327761 MFD327760:MFJ327761 MOZ327760:MPF327761 MYV327760:MZB327761 NIR327760:NIX327761 NSN327760:NST327761 OCJ327760:OCP327761 OMF327760:OML327761 OWB327760:OWH327761 PFX327760:PGD327761 PPT327760:PPZ327761 PZP327760:PZV327761 QJL327760:QJR327761 QTH327760:QTN327761 RDD327760:RDJ327761 RMZ327760:RNF327761 RWV327760:RXB327761 SGR327760:SGX327761 SQN327760:SQT327761 TAJ327760:TAP327761 TKF327760:TKL327761 TUB327760:TUH327761 UDX327760:UED327761 UNT327760:UNZ327761 UXP327760:UXV327761 VHL327760:VHR327761 VRH327760:VRN327761 WBD327760:WBJ327761 WKZ327760:WLF327761 WUV327760:WVB327761 G393282:M393283 IJ393296:IP393297 SF393296:SL393297 ACB393296:ACH393297 ALX393296:AMD393297 AVT393296:AVZ393297 BFP393296:BFV393297 BPL393296:BPR393297 BZH393296:BZN393297 CJD393296:CJJ393297 CSZ393296:CTF393297 DCV393296:DDB393297 DMR393296:DMX393297 DWN393296:DWT393297 EGJ393296:EGP393297 EQF393296:EQL393297 FAB393296:FAH393297 FJX393296:FKD393297 FTT393296:FTZ393297 GDP393296:GDV393297 GNL393296:GNR393297 GXH393296:GXN393297 HHD393296:HHJ393297 HQZ393296:HRF393297 IAV393296:IBB393297 IKR393296:IKX393297 IUN393296:IUT393297 JEJ393296:JEP393297 JOF393296:JOL393297 JYB393296:JYH393297 KHX393296:KID393297 KRT393296:KRZ393297 LBP393296:LBV393297 LLL393296:LLR393297 LVH393296:LVN393297 MFD393296:MFJ393297 MOZ393296:MPF393297 MYV393296:MZB393297 NIR393296:NIX393297 NSN393296:NST393297 OCJ393296:OCP393297 OMF393296:OML393297 OWB393296:OWH393297 PFX393296:PGD393297 PPT393296:PPZ393297 PZP393296:PZV393297 QJL393296:QJR393297 QTH393296:QTN393297 RDD393296:RDJ393297 RMZ393296:RNF393297 RWV393296:RXB393297 SGR393296:SGX393297 SQN393296:SQT393297 TAJ393296:TAP393297 TKF393296:TKL393297 TUB393296:TUH393297 UDX393296:UED393297 UNT393296:UNZ393297 UXP393296:UXV393297 VHL393296:VHR393297 VRH393296:VRN393297 WBD393296:WBJ393297 WKZ393296:WLF393297 WUV393296:WVB393297 G458818:M458819 IJ458832:IP458833 SF458832:SL458833 ACB458832:ACH458833 ALX458832:AMD458833 AVT458832:AVZ458833 BFP458832:BFV458833 BPL458832:BPR458833 BZH458832:BZN458833 CJD458832:CJJ458833 CSZ458832:CTF458833 DCV458832:DDB458833 DMR458832:DMX458833 DWN458832:DWT458833 EGJ458832:EGP458833 EQF458832:EQL458833 FAB458832:FAH458833 FJX458832:FKD458833 FTT458832:FTZ458833 GDP458832:GDV458833 GNL458832:GNR458833 GXH458832:GXN458833 HHD458832:HHJ458833 HQZ458832:HRF458833 IAV458832:IBB458833 IKR458832:IKX458833 IUN458832:IUT458833 JEJ458832:JEP458833 JOF458832:JOL458833 JYB458832:JYH458833 KHX458832:KID458833 KRT458832:KRZ458833 LBP458832:LBV458833 LLL458832:LLR458833 LVH458832:LVN458833 MFD458832:MFJ458833 MOZ458832:MPF458833 MYV458832:MZB458833 NIR458832:NIX458833 NSN458832:NST458833 OCJ458832:OCP458833 OMF458832:OML458833 OWB458832:OWH458833 PFX458832:PGD458833 PPT458832:PPZ458833 PZP458832:PZV458833 QJL458832:QJR458833 QTH458832:QTN458833 RDD458832:RDJ458833 RMZ458832:RNF458833 RWV458832:RXB458833 SGR458832:SGX458833 SQN458832:SQT458833 TAJ458832:TAP458833 TKF458832:TKL458833 TUB458832:TUH458833 UDX458832:UED458833 UNT458832:UNZ458833 UXP458832:UXV458833 VHL458832:VHR458833 VRH458832:VRN458833 WBD458832:WBJ458833 WKZ458832:WLF458833 WUV458832:WVB458833 G524354:M524355 IJ524368:IP524369 SF524368:SL524369 ACB524368:ACH524369 ALX524368:AMD524369 AVT524368:AVZ524369 BFP524368:BFV524369 BPL524368:BPR524369 BZH524368:BZN524369 CJD524368:CJJ524369 CSZ524368:CTF524369 DCV524368:DDB524369 DMR524368:DMX524369 DWN524368:DWT524369 EGJ524368:EGP524369 EQF524368:EQL524369 FAB524368:FAH524369 FJX524368:FKD524369 FTT524368:FTZ524369 GDP524368:GDV524369 GNL524368:GNR524369 GXH524368:GXN524369 HHD524368:HHJ524369 HQZ524368:HRF524369 IAV524368:IBB524369 IKR524368:IKX524369 IUN524368:IUT524369 JEJ524368:JEP524369 JOF524368:JOL524369 JYB524368:JYH524369 KHX524368:KID524369 KRT524368:KRZ524369 LBP524368:LBV524369 LLL524368:LLR524369 LVH524368:LVN524369 MFD524368:MFJ524369 MOZ524368:MPF524369 MYV524368:MZB524369 NIR524368:NIX524369 NSN524368:NST524369 OCJ524368:OCP524369 OMF524368:OML524369 OWB524368:OWH524369 PFX524368:PGD524369 PPT524368:PPZ524369 PZP524368:PZV524369 QJL524368:QJR524369 QTH524368:QTN524369 RDD524368:RDJ524369 RMZ524368:RNF524369 RWV524368:RXB524369 SGR524368:SGX524369 SQN524368:SQT524369 TAJ524368:TAP524369 TKF524368:TKL524369 TUB524368:TUH524369 UDX524368:UED524369 UNT524368:UNZ524369 UXP524368:UXV524369 VHL524368:VHR524369 VRH524368:VRN524369 WBD524368:WBJ524369 WKZ524368:WLF524369 WUV524368:WVB524369 G589890:M589891 IJ589904:IP589905 SF589904:SL589905 ACB589904:ACH589905 ALX589904:AMD589905 AVT589904:AVZ589905 BFP589904:BFV589905 BPL589904:BPR589905 BZH589904:BZN589905 CJD589904:CJJ589905 CSZ589904:CTF589905 DCV589904:DDB589905 DMR589904:DMX589905 DWN589904:DWT589905 EGJ589904:EGP589905 EQF589904:EQL589905 FAB589904:FAH589905 FJX589904:FKD589905 FTT589904:FTZ589905 GDP589904:GDV589905 GNL589904:GNR589905 GXH589904:GXN589905 HHD589904:HHJ589905 HQZ589904:HRF589905 IAV589904:IBB589905 IKR589904:IKX589905 IUN589904:IUT589905 JEJ589904:JEP589905 JOF589904:JOL589905 JYB589904:JYH589905 KHX589904:KID589905 KRT589904:KRZ589905 LBP589904:LBV589905 LLL589904:LLR589905 LVH589904:LVN589905 MFD589904:MFJ589905 MOZ589904:MPF589905 MYV589904:MZB589905 NIR589904:NIX589905 NSN589904:NST589905 OCJ589904:OCP589905 OMF589904:OML589905 OWB589904:OWH589905 PFX589904:PGD589905 PPT589904:PPZ589905 PZP589904:PZV589905 QJL589904:QJR589905 QTH589904:QTN589905 RDD589904:RDJ589905 RMZ589904:RNF589905 RWV589904:RXB589905 SGR589904:SGX589905 SQN589904:SQT589905 TAJ589904:TAP589905 TKF589904:TKL589905 TUB589904:TUH589905 UDX589904:UED589905 UNT589904:UNZ589905 UXP589904:UXV589905 VHL589904:VHR589905 VRH589904:VRN589905 WBD589904:WBJ589905 WKZ589904:WLF589905 WUV589904:WVB589905 G655426:M655427 IJ655440:IP655441 SF655440:SL655441 ACB655440:ACH655441 ALX655440:AMD655441 AVT655440:AVZ655441 BFP655440:BFV655441 BPL655440:BPR655441 BZH655440:BZN655441 CJD655440:CJJ655441 CSZ655440:CTF655441 DCV655440:DDB655441 DMR655440:DMX655441 DWN655440:DWT655441 EGJ655440:EGP655441 EQF655440:EQL655441 FAB655440:FAH655441 FJX655440:FKD655441 FTT655440:FTZ655441 GDP655440:GDV655441 GNL655440:GNR655441 GXH655440:GXN655441 HHD655440:HHJ655441 HQZ655440:HRF655441 IAV655440:IBB655441 IKR655440:IKX655441 IUN655440:IUT655441 JEJ655440:JEP655441 JOF655440:JOL655441 JYB655440:JYH655441 KHX655440:KID655441 KRT655440:KRZ655441 LBP655440:LBV655441 LLL655440:LLR655441 LVH655440:LVN655441 MFD655440:MFJ655441 MOZ655440:MPF655441 MYV655440:MZB655441 NIR655440:NIX655441 NSN655440:NST655441 OCJ655440:OCP655441 OMF655440:OML655441 OWB655440:OWH655441 PFX655440:PGD655441 PPT655440:PPZ655441 PZP655440:PZV655441 QJL655440:QJR655441 QTH655440:QTN655441 RDD655440:RDJ655441 RMZ655440:RNF655441 RWV655440:RXB655441 SGR655440:SGX655441 SQN655440:SQT655441 TAJ655440:TAP655441 TKF655440:TKL655441 TUB655440:TUH655441 UDX655440:UED655441 UNT655440:UNZ655441 UXP655440:UXV655441 VHL655440:VHR655441 VRH655440:VRN655441 WBD655440:WBJ655441 WKZ655440:WLF655441 WUV655440:WVB655441 G720962:M720963 IJ720976:IP720977 SF720976:SL720977 ACB720976:ACH720977 ALX720976:AMD720977 AVT720976:AVZ720977 BFP720976:BFV720977 BPL720976:BPR720977 BZH720976:BZN720977 CJD720976:CJJ720977 CSZ720976:CTF720977 DCV720976:DDB720977 DMR720976:DMX720977 DWN720976:DWT720977 EGJ720976:EGP720977 EQF720976:EQL720977 FAB720976:FAH720977 FJX720976:FKD720977 FTT720976:FTZ720977 GDP720976:GDV720977 GNL720976:GNR720977 GXH720976:GXN720977 HHD720976:HHJ720977 HQZ720976:HRF720977 IAV720976:IBB720977 IKR720976:IKX720977 IUN720976:IUT720977 JEJ720976:JEP720977 JOF720976:JOL720977 JYB720976:JYH720977 KHX720976:KID720977 KRT720976:KRZ720977 LBP720976:LBV720977 LLL720976:LLR720977 LVH720976:LVN720977 MFD720976:MFJ720977 MOZ720976:MPF720977 MYV720976:MZB720977 NIR720976:NIX720977 NSN720976:NST720977 OCJ720976:OCP720977 OMF720976:OML720977 OWB720976:OWH720977 PFX720976:PGD720977 PPT720976:PPZ720977 PZP720976:PZV720977 QJL720976:QJR720977 QTH720976:QTN720977 RDD720976:RDJ720977 RMZ720976:RNF720977 RWV720976:RXB720977 SGR720976:SGX720977 SQN720976:SQT720977 TAJ720976:TAP720977 TKF720976:TKL720977 TUB720976:TUH720977 UDX720976:UED720977 UNT720976:UNZ720977 UXP720976:UXV720977 VHL720976:VHR720977 VRH720976:VRN720977 WBD720976:WBJ720977 WKZ720976:WLF720977 WUV720976:WVB720977 G786498:M786499 IJ786512:IP786513 SF786512:SL786513 ACB786512:ACH786513 ALX786512:AMD786513 AVT786512:AVZ786513 BFP786512:BFV786513 BPL786512:BPR786513 BZH786512:BZN786513 CJD786512:CJJ786513 CSZ786512:CTF786513 DCV786512:DDB786513 DMR786512:DMX786513 DWN786512:DWT786513 EGJ786512:EGP786513 EQF786512:EQL786513 FAB786512:FAH786513 FJX786512:FKD786513 FTT786512:FTZ786513 GDP786512:GDV786513 GNL786512:GNR786513 GXH786512:GXN786513 HHD786512:HHJ786513 HQZ786512:HRF786513 IAV786512:IBB786513 IKR786512:IKX786513 IUN786512:IUT786513 JEJ786512:JEP786513 JOF786512:JOL786513 JYB786512:JYH786513 KHX786512:KID786513 KRT786512:KRZ786513 LBP786512:LBV786513 LLL786512:LLR786513 LVH786512:LVN786513 MFD786512:MFJ786513 MOZ786512:MPF786513 MYV786512:MZB786513 NIR786512:NIX786513 NSN786512:NST786513 OCJ786512:OCP786513 OMF786512:OML786513 OWB786512:OWH786513 PFX786512:PGD786513 PPT786512:PPZ786513 PZP786512:PZV786513 QJL786512:QJR786513 QTH786512:QTN786513 RDD786512:RDJ786513 RMZ786512:RNF786513 RWV786512:RXB786513 SGR786512:SGX786513 SQN786512:SQT786513 TAJ786512:TAP786513 TKF786512:TKL786513 TUB786512:TUH786513 UDX786512:UED786513 UNT786512:UNZ786513 UXP786512:UXV786513 VHL786512:VHR786513 VRH786512:VRN786513 WBD786512:WBJ786513 WKZ786512:WLF786513 WUV786512:WVB786513 G852034:M852035 IJ852048:IP852049 SF852048:SL852049 ACB852048:ACH852049 ALX852048:AMD852049 AVT852048:AVZ852049 BFP852048:BFV852049 BPL852048:BPR852049 BZH852048:BZN852049 CJD852048:CJJ852049 CSZ852048:CTF852049 DCV852048:DDB852049 DMR852048:DMX852049 DWN852048:DWT852049 EGJ852048:EGP852049 EQF852048:EQL852049 FAB852048:FAH852049 FJX852048:FKD852049 FTT852048:FTZ852049 GDP852048:GDV852049 GNL852048:GNR852049 GXH852048:GXN852049 HHD852048:HHJ852049 HQZ852048:HRF852049 IAV852048:IBB852049 IKR852048:IKX852049 IUN852048:IUT852049 JEJ852048:JEP852049 JOF852048:JOL852049 JYB852048:JYH852049 KHX852048:KID852049 KRT852048:KRZ852049 LBP852048:LBV852049 LLL852048:LLR852049 LVH852048:LVN852049 MFD852048:MFJ852049 MOZ852048:MPF852049 MYV852048:MZB852049 NIR852048:NIX852049 NSN852048:NST852049 OCJ852048:OCP852049 OMF852048:OML852049 OWB852048:OWH852049 PFX852048:PGD852049 PPT852048:PPZ852049 PZP852048:PZV852049 QJL852048:QJR852049 QTH852048:QTN852049 RDD852048:RDJ852049 RMZ852048:RNF852049 RWV852048:RXB852049 SGR852048:SGX852049 SQN852048:SQT852049 TAJ852048:TAP852049 TKF852048:TKL852049 TUB852048:TUH852049 UDX852048:UED852049 UNT852048:UNZ852049 UXP852048:UXV852049 VHL852048:VHR852049 VRH852048:VRN852049 WBD852048:WBJ852049 WKZ852048:WLF852049 WUV852048:WVB852049 G917570:M917571 IJ917584:IP917585 SF917584:SL917585 ACB917584:ACH917585 ALX917584:AMD917585 AVT917584:AVZ917585 BFP917584:BFV917585 BPL917584:BPR917585 BZH917584:BZN917585 CJD917584:CJJ917585 CSZ917584:CTF917585 DCV917584:DDB917585 DMR917584:DMX917585 DWN917584:DWT917585 EGJ917584:EGP917585 EQF917584:EQL917585 FAB917584:FAH917585 FJX917584:FKD917585 FTT917584:FTZ917585 GDP917584:GDV917585 GNL917584:GNR917585 GXH917584:GXN917585 HHD917584:HHJ917585 HQZ917584:HRF917585 IAV917584:IBB917585 IKR917584:IKX917585 IUN917584:IUT917585 JEJ917584:JEP917585 JOF917584:JOL917585 JYB917584:JYH917585 KHX917584:KID917585 KRT917584:KRZ917585 LBP917584:LBV917585 LLL917584:LLR917585 LVH917584:LVN917585 MFD917584:MFJ917585 MOZ917584:MPF917585 MYV917584:MZB917585 NIR917584:NIX917585 NSN917584:NST917585 OCJ917584:OCP917585 OMF917584:OML917585 OWB917584:OWH917585 PFX917584:PGD917585 PPT917584:PPZ917585 PZP917584:PZV917585 QJL917584:QJR917585 QTH917584:QTN917585 RDD917584:RDJ917585 RMZ917584:RNF917585 RWV917584:RXB917585 SGR917584:SGX917585 SQN917584:SQT917585 TAJ917584:TAP917585 TKF917584:TKL917585 TUB917584:TUH917585 UDX917584:UED917585 UNT917584:UNZ917585 UXP917584:UXV917585 VHL917584:VHR917585 VRH917584:VRN917585 WBD917584:WBJ917585 WKZ917584:WLF917585 WUV917584:WVB917585 G983106:M983107 IJ983120:IP983121 SF983120:SL983121 ACB983120:ACH983121 ALX983120:AMD983121 AVT983120:AVZ983121 BFP983120:BFV983121 BPL983120:BPR983121 BZH983120:BZN983121 CJD983120:CJJ983121 CSZ983120:CTF983121 DCV983120:DDB983121 DMR983120:DMX983121 DWN983120:DWT983121 EGJ983120:EGP983121 EQF983120:EQL983121 FAB983120:FAH983121 FJX983120:FKD983121 FTT983120:FTZ983121 GDP983120:GDV983121 GNL983120:GNR983121 GXH983120:GXN983121 HHD983120:HHJ983121 HQZ983120:HRF983121 IAV983120:IBB983121 IKR983120:IKX983121 IUN983120:IUT983121 JEJ983120:JEP983121 JOF983120:JOL983121 JYB983120:JYH983121 KHX983120:KID983121 KRT983120:KRZ983121 LBP983120:LBV983121 LLL983120:LLR983121 LVH983120:LVN983121 MFD983120:MFJ983121 MOZ983120:MPF983121 MYV983120:MZB983121 NIR983120:NIX983121 NSN983120:NST983121 OCJ983120:OCP983121 OMF983120:OML983121 OWB983120:OWH983121 PFX983120:PGD983121 PPT983120:PPZ983121 PZP983120:PZV983121 QJL983120:QJR983121 QTH983120:QTN983121 RDD983120:RDJ983121 RMZ983120:RNF983121 RWV983120:RXB983121 SGR983120:SGX983121 SQN983120:SQT983121 TAJ983120:TAP983121 TKF983120:TKL983121 TUB983120:TUH983121 UDX983120:UED983121 UNT983120:UNZ983121 UXP983120:UXV983121 VHL983120:VHR983121 VRH983120:VRN983121 WBD983120:WBJ983121 WKZ983120:WLF983121" xr:uid="{0F3ACB01-460B-4E6F-8808-CF3DC0CA80C7}">
      <formula1>SafetyType</formula1>
    </dataValidation>
    <dataValidation allowBlank="1" showErrorMessage="1" promptTitle="OPTIONS:" prompt="Select from list" sqref="Q30:Z30 IT38:JC38 SP38:SY38 ACL38:ACU38 AMH38:AMQ38 AWD38:AWM38 BFZ38:BGI38 BPV38:BQE38 BZR38:CAA38 CJN38:CJW38 CTJ38:CTS38 DDF38:DDO38 DNB38:DNK38 DWX38:DXG38 EGT38:EHC38 EQP38:EQY38 FAL38:FAU38 FKH38:FKQ38 FUD38:FUM38 GDZ38:GEI38 GNV38:GOE38 GXR38:GYA38 HHN38:HHW38 HRJ38:HRS38 IBF38:IBO38 ILB38:ILK38 IUX38:IVG38 JET38:JFC38 JOP38:JOY38 JYL38:JYU38 KIH38:KIQ38 KSD38:KSM38 LBZ38:LCI38 LLV38:LME38 LVR38:LWA38 MFN38:MFW38 MPJ38:MPS38 MZF38:MZO38 NJB38:NJK38 NSX38:NTG38 OCT38:ODC38 OMP38:OMY38 OWL38:OWU38 PGH38:PGQ38 PQD38:PQM38 PZZ38:QAI38 QJV38:QKE38 QTR38:QUA38 RDN38:RDW38 RNJ38:RNS38 RXF38:RXO38 SHB38:SHK38 SQX38:SRG38 TAT38:TBC38 TKP38:TKY38 TUL38:TUU38 UEH38:UEQ38 UOD38:UOM38 UXZ38:UYI38 VHV38:VIE38 VRR38:VSA38 WBN38:WBW38 WLJ38:WLS38 WVF38:WVO38 Q65570:Z65570 IT65584:JC65584 SP65584:SY65584 ACL65584:ACU65584 AMH65584:AMQ65584 AWD65584:AWM65584 BFZ65584:BGI65584 BPV65584:BQE65584 BZR65584:CAA65584 CJN65584:CJW65584 CTJ65584:CTS65584 DDF65584:DDO65584 DNB65584:DNK65584 DWX65584:DXG65584 EGT65584:EHC65584 EQP65584:EQY65584 FAL65584:FAU65584 FKH65584:FKQ65584 FUD65584:FUM65584 GDZ65584:GEI65584 GNV65584:GOE65584 GXR65584:GYA65584 HHN65584:HHW65584 HRJ65584:HRS65584 IBF65584:IBO65584 ILB65584:ILK65584 IUX65584:IVG65584 JET65584:JFC65584 JOP65584:JOY65584 JYL65584:JYU65584 KIH65584:KIQ65584 KSD65584:KSM65584 LBZ65584:LCI65584 LLV65584:LME65584 LVR65584:LWA65584 MFN65584:MFW65584 MPJ65584:MPS65584 MZF65584:MZO65584 NJB65584:NJK65584 NSX65584:NTG65584 OCT65584:ODC65584 OMP65584:OMY65584 OWL65584:OWU65584 PGH65584:PGQ65584 PQD65584:PQM65584 PZZ65584:QAI65584 QJV65584:QKE65584 QTR65584:QUA65584 RDN65584:RDW65584 RNJ65584:RNS65584 RXF65584:RXO65584 SHB65584:SHK65584 SQX65584:SRG65584 TAT65584:TBC65584 TKP65584:TKY65584 TUL65584:TUU65584 UEH65584:UEQ65584 UOD65584:UOM65584 UXZ65584:UYI65584 VHV65584:VIE65584 VRR65584:VSA65584 WBN65584:WBW65584 WLJ65584:WLS65584 WVF65584:WVO65584 Q131106:Z131106 IT131120:JC131120 SP131120:SY131120 ACL131120:ACU131120 AMH131120:AMQ131120 AWD131120:AWM131120 BFZ131120:BGI131120 BPV131120:BQE131120 BZR131120:CAA131120 CJN131120:CJW131120 CTJ131120:CTS131120 DDF131120:DDO131120 DNB131120:DNK131120 DWX131120:DXG131120 EGT131120:EHC131120 EQP131120:EQY131120 FAL131120:FAU131120 FKH131120:FKQ131120 FUD131120:FUM131120 GDZ131120:GEI131120 GNV131120:GOE131120 GXR131120:GYA131120 HHN131120:HHW131120 HRJ131120:HRS131120 IBF131120:IBO131120 ILB131120:ILK131120 IUX131120:IVG131120 JET131120:JFC131120 JOP131120:JOY131120 JYL131120:JYU131120 KIH131120:KIQ131120 KSD131120:KSM131120 LBZ131120:LCI131120 LLV131120:LME131120 LVR131120:LWA131120 MFN131120:MFW131120 MPJ131120:MPS131120 MZF131120:MZO131120 NJB131120:NJK131120 NSX131120:NTG131120 OCT131120:ODC131120 OMP131120:OMY131120 OWL131120:OWU131120 PGH131120:PGQ131120 PQD131120:PQM131120 PZZ131120:QAI131120 QJV131120:QKE131120 QTR131120:QUA131120 RDN131120:RDW131120 RNJ131120:RNS131120 RXF131120:RXO131120 SHB131120:SHK131120 SQX131120:SRG131120 TAT131120:TBC131120 TKP131120:TKY131120 TUL131120:TUU131120 UEH131120:UEQ131120 UOD131120:UOM131120 UXZ131120:UYI131120 VHV131120:VIE131120 VRR131120:VSA131120 WBN131120:WBW131120 WLJ131120:WLS131120 WVF131120:WVO131120 Q196642:Z196642 IT196656:JC196656 SP196656:SY196656 ACL196656:ACU196656 AMH196656:AMQ196656 AWD196656:AWM196656 BFZ196656:BGI196656 BPV196656:BQE196656 BZR196656:CAA196656 CJN196656:CJW196656 CTJ196656:CTS196656 DDF196656:DDO196656 DNB196656:DNK196656 DWX196656:DXG196656 EGT196656:EHC196656 EQP196656:EQY196656 FAL196656:FAU196656 FKH196656:FKQ196656 FUD196656:FUM196656 GDZ196656:GEI196656 GNV196656:GOE196656 GXR196656:GYA196656 HHN196656:HHW196656 HRJ196656:HRS196656 IBF196656:IBO196656 ILB196656:ILK196656 IUX196656:IVG196656 JET196656:JFC196656 JOP196656:JOY196656 JYL196656:JYU196656 KIH196656:KIQ196656 KSD196656:KSM196656 LBZ196656:LCI196656 LLV196656:LME196656 LVR196656:LWA196656 MFN196656:MFW196656 MPJ196656:MPS196656 MZF196656:MZO196656 NJB196656:NJK196656 NSX196656:NTG196656 OCT196656:ODC196656 OMP196656:OMY196656 OWL196656:OWU196656 PGH196656:PGQ196656 PQD196656:PQM196656 PZZ196656:QAI196656 QJV196656:QKE196656 QTR196656:QUA196656 RDN196656:RDW196656 RNJ196656:RNS196656 RXF196656:RXO196656 SHB196656:SHK196656 SQX196656:SRG196656 TAT196656:TBC196656 TKP196656:TKY196656 TUL196656:TUU196656 UEH196656:UEQ196656 UOD196656:UOM196656 UXZ196656:UYI196656 VHV196656:VIE196656 VRR196656:VSA196656 WBN196656:WBW196656 WLJ196656:WLS196656 WVF196656:WVO196656 Q262178:Z262178 IT262192:JC262192 SP262192:SY262192 ACL262192:ACU262192 AMH262192:AMQ262192 AWD262192:AWM262192 BFZ262192:BGI262192 BPV262192:BQE262192 BZR262192:CAA262192 CJN262192:CJW262192 CTJ262192:CTS262192 DDF262192:DDO262192 DNB262192:DNK262192 DWX262192:DXG262192 EGT262192:EHC262192 EQP262192:EQY262192 FAL262192:FAU262192 FKH262192:FKQ262192 FUD262192:FUM262192 GDZ262192:GEI262192 GNV262192:GOE262192 GXR262192:GYA262192 HHN262192:HHW262192 HRJ262192:HRS262192 IBF262192:IBO262192 ILB262192:ILK262192 IUX262192:IVG262192 JET262192:JFC262192 JOP262192:JOY262192 JYL262192:JYU262192 KIH262192:KIQ262192 KSD262192:KSM262192 LBZ262192:LCI262192 LLV262192:LME262192 LVR262192:LWA262192 MFN262192:MFW262192 MPJ262192:MPS262192 MZF262192:MZO262192 NJB262192:NJK262192 NSX262192:NTG262192 OCT262192:ODC262192 OMP262192:OMY262192 OWL262192:OWU262192 PGH262192:PGQ262192 PQD262192:PQM262192 PZZ262192:QAI262192 QJV262192:QKE262192 QTR262192:QUA262192 RDN262192:RDW262192 RNJ262192:RNS262192 RXF262192:RXO262192 SHB262192:SHK262192 SQX262192:SRG262192 TAT262192:TBC262192 TKP262192:TKY262192 TUL262192:TUU262192 UEH262192:UEQ262192 UOD262192:UOM262192 UXZ262192:UYI262192 VHV262192:VIE262192 VRR262192:VSA262192 WBN262192:WBW262192 WLJ262192:WLS262192 WVF262192:WVO262192 Q327714:Z327714 IT327728:JC327728 SP327728:SY327728 ACL327728:ACU327728 AMH327728:AMQ327728 AWD327728:AWM327728 BFZ327728:BGI327728 BPV327728:BQE327728 BZR327728:CAA327728 CJN327728:CJW327728 CTJ327728:CTS327728 DDF327728:DDO327728 DNB327728:DNK327728 DWX327728:DXG327728 EGT327728:EHC327728 EQP327728:EQY327728 FAL327728:FAU327728 FKH327728:FKQ327728 FUD327728:FUM327728 GDZ327728:GEI327728 GNV327728:GOE327728 GXR327728:GYA327728 HHN327728:HHW327728 HRJ327728:HRS327728 IBF327728:IBO327728 ILB327728:ILK327728 IUX327728:IVG327728 JET327728:JFC327728 JOP327728:JOY327728 JYL327728:JYU327728 KIH327728:KIQ327728 KSD327728:KSM327728 LBZ327728:LCI327728 LLV327728:LME327728 LVR327728:LWA327728 MFN327728:MFW327728 MPJ327728:MPS327728 MZF327728:MZO327728 NJB327728:NJK327728 NSX327728:NTG327728 OCT327728:ODC327728 OMP327728:OMY327728 OWL327728:OWU327728 PGH327728:PGQ327728 PQD327728:PQM327728 PZZ327728:QAI327728 QJV327728:QKE327728 QTR327728:QUA327728 RDN327728:RDW327728 RNJ327728:RNS327728 RXF327728:RXO327728 SHB327728:SHK327728 SQX327728:SRG327728 TAT327728:TBC327728 TKP327728:TKY327728 TUL327728:TUU327728 UEH327728:UEQ327728 UOD327728:UOM327728 UXZ327728:UYI327728 VHV327728:VIE327728 VRR327728:VSA327728 WBN327728:WBW327728 WLJ327728:WLS327728 WVF327728:WVO327728 Q393250:Z393250 IT393264:JC393264 SP393264:SY393264 ACL393264:ACU393264 AMH393264:AMQ393264 AWD393264:AWM393264 BFZ393264:BGI393264 BPV393264:BQE393264 BZR393264:CAA393264 CJN393264:CJW393264 CTJ393264:CTS393264 DDF393264:DDO393264 DNB393264:DNK393264 DWX393264:DXG393264 EGT393264:EHC393264 EQP393264:EQY393264 FAL393264:FAU393264 FKH393264:FKQ393264 FUD393264:FUM393264 GDZ393264:GEI393264 GNV393264:GOE393264 GXR393264:GYA393264 HHN393264:HHW393264 HRJ393264:HRS393264 IBF393264:IBO393264 ILB393264:ILK393264 IUX393264:IVG393264 JET393264:JFC393264 JOP393264:JOY393264 JYL393264:JYU393264 KIH393264:KIQ393264 KSD393264:KSM393264 LBZ393264:LCI393264 LLV393264:LME393264 LVR393264:LWA393264 MFN393264:MFW393264 MPJ393264:MPS393264 MZF393264:MZO393264 NJB393264:NJK393264 NSX393264:NTG393264 OCT393264:ODC393264 OMP393264:OMY393264 OWL393264:OWU393264 PGH393264:PGQ393264 PQD393264:PQM393264 PZZ393264:QAI393264 QJV393264:QKE393264 QTR393264:QUA393264 RDN393264:RDW393264 RNJ393264:RNS393264 RXF393264:RXO393264 SHB393264:SHK393264 SQX393264:SRG393264 TAT393264:TBC393264 TKP393264:TKY393264 TUL393264:TUU393264 UEH393264:UEQ393264 UOD393264:UOM393264 UXZ393264:UYI393264 VHV393264:VIE393264 VRR393264:VSA393264 WBN393264:WBW393264 WLJ393264:WLS393264 WVF393264:WVO393264 Q458786:Z458786 IT458800:JC458800 SP458800:SY458800 ACL458800:ACU458800 AMH458800:AMQ458800 AWD458800:AWM458800 BFZ458800:BGI458800 BPV458800:BQE458800 BZR458800:CAA458800 CJN458800:CJW458800 CTJ458800:CTS458800 DDF458800:DDO458800 DNB458800:DNK458800 DWX458800:DXG458800 EGT458800:EHC458800 EQP458800:EQY458800 FAL458800:FAU458800 FKH458800:FKQ458800 FUD458800:FUM458800 GDZ458800:GEI458800 GNV458800:GOE458800 GXR458800:GYA458800 HHN458800:HHW458800 HRJ458800:HRS458800 IBF458800:IBO458800 ILB458800:ILK458800 IUX458800:IVG458800 JET458800:JFC458800 JOP458800:JOY458800 JYL458800:JYU458800 KIH458800:KIQ458800 KSD458800:KSM458800 LBZ458800:LCI458800 LLV458800:LME458800 LVR458800:LWA458800 MFN458800:MFW458800 MPJ458800:MPS458800 MZF458800:MZO458800 NJB458800:NJK458800 NSX458800:NTG458800 OCT458800:ODC458800 OMP458800:OMY458800 OWL458800:OWU458800 PGH458800:PGQ458800 PQD458800:PQM458800 PZZ458800:QAI458800 QJV458800:QKE458800 QTR458800:QUA458800 RDN458800:RDW458800 RNJ458800:RNS458800 RXF458800:RXO458800 SHB458800:SHK458800 SQX458800:SRG458800 TAT458800:TBC458800 TKP458800:TKY458800 TUL458800:TUU458800 UEH458800:UEQ458800 UOD458800:UOM458800 UXZ458800:UYI458800 VHV458800:VIE458800 VRR458800:VSA458800 WBN458800:WBW458800 WLJ458800:WLS458800 WVF458800:WVO458800 Q524322:Z524322 IT524336:JC524336 SP524336:SY524336 ACL524336:ACU524336 AMH524336:AMQ524336 AWD524336:AWM524336 BFZ524336:BGI524336 BPV524336:BQE524336 BZR524336:CAA524336 CJN524336:CJW524336 CTJ524336:CTS524336 DDF524336:DDO524336 DNB524336:DNK524336 DWX524336:DXG524336 EGT524336:EHC524336 EQP524336:EQY524336 FAL524336:FAU524336 FKH524336:FKQ524336 FUD524336:FUM524336 GDZ524336:GEI524336 GNV524336:GOE524336 GXR524336:GYA524336 HHN524336:HHW524336 HRJ524336:HRS524336 IBF524336:IBO524336 ILB524336:ILK524336 IUX524336:IVG524336 JET524336:JFC524336 JOP524336:JOY524336 JYL524336:JYU524336 KIH524336:KIQ524336 KSD524336:KSM524336 LBZ524336:LCI524336 LLV524336:LME524336 LVR524336:LWA524336 MFN524336:MFW524336 MPJ524336:MPS524336 MZF524336:MZO524336 NJB524336:NJK524336 NSX524336:NTG524336 OCT524336:ODC524336 OMP524336:OMY524336 OWL524336:OWU524336 PGH524336:PGQ524336 PQD524336:PQM524336 PZZ524336:QAI524336 QJV524336:QKE524336 QTR524336:QUA524336 RDN524336:RDW524336 RNJ524336:RNS524336 RXF524336:RXO524336 SHB524336:SHK524336 SQX524336:SRG524336 TAT524336:TBC524336 TKP524336:TKY524336 TUL524336:TUU524336 UEH524336:UEQ524336 UOD524336:UOM524336 UXZ524336:UYI524336 VHV524336:VIE524336 VRR524336:VSA524336 WBN524336:WBW524336 WLJ524336:WLS524336 WVF524336:WVO524336 Q589858:Z589858 IT589872:JC589872 SP589872:SY589872 ACL589872:ACU589872 AMH589872:AMQ589872 AWD589872:AWM589872 BFZ589872:BGI589872 BPV589872:BQE589872 BZR589872:CAA589872 CJN589872:CJW589872 CTJ589872:CTS589872 DDF589872:DDO589872 DNB589872:DNK589872 DWX589872:DXG589872 EGT589872:EHC589872 EQP589872:EQY589872 FAL589872:FAU589872 FKH589872:FKQ589872 FUD589872:FUM589872 GDZ589872:GEI589872 GNV589872:GOE589872 GXR589872:GYA589872 HHN589872:HHW589872 HRJ589872:HRS589872 IBF589872:IBO589872 ILB589872:ILK589872 IUX589872:IVG589872 JET589872:JFC589872 JOP589872:JOY589872 JYL589872:JYU589872 KIH589872:KIQ589872 KSD589872:KSM589872 LBZ589872:LCI589872 LLV589872:LME589872 LVR589872:LWA589872 MFN589872:MFW589872 MPJ589872:MPS589872 MZF589872:MZO589872 NJB589872:NJK589872 NSX589872:NTG589872 OCT589872:ODC589872 OMP589872:OMY589872 OWL589872:OWU589872 PGH589872:PGQ589872 PQD589872:PQM589872 PZZ589872:QAI589872 QJV589872:QKE589872 QTR589872:QUA589872 RDN589872:RDW589872 RNJ589872:RNS589872 RXF589872:RXO589872 SHB589872:SHK589872 SQX589872:SRG589872 TAT589872:TBC589872 TKP589872:TKY589872 TUL589872:TUU589872 UEH589872:UEQ589872 UOD589872:UOM589872 UXZ589872:UYI589872 VHV589872:VIE589872 VRR589872:VSA589872 WBN589872:WBW589872 WLJ589872:WLS589872 WVF589872:WVO589872 Q655394:Z655394 IT655408:JC655408 SP655408:SY655408 ACL655408:ACU655408 AMH655408:AMQ655408 AWD655408:AWM655408 BFZ655408:BGI655408 BPV655408:BQE655408 BZR655408:CAA655408 CJN655408:CJW655408 CTJ655408:CTS655408 DDF655408:DDO655408 DNB655408:DNK655408 DWX655408:DXG655408 EGT655408:EHC655408 EQP655408:EQY655408 FAL655408:FAU655408 FKH655408:FKQ655408 FUD655408:FUM655408 GDZ655408:GEI655408 GNV655408:GOE655408 GXR655408:GYA655408 HHN655408:HHW655408 HRJ655408:HRS655408 IBF655408:IBO655408 ILB655408:ILK655408 IUX655408:IVG655408 JET655408:JFC655408 JOP655408:JOY655408 JYL655408:JYU655408 KIH655408:KIQ655408 KSD655408:KSM655408 LBZ655408:LCI655408 LLV655408:LME655408 LVR655408:LWA655408 MFN655408:MFW655408 MPJ655408:MPS655408 MZF655408:MZO655408 NJB655408:NJK655408 NSX655408:NTG655408 OCT655408:ODC655408 OMP655408:OMY655408 OWL655408:OWU655408 PGH655408:PGQ655408 PQD655408:PQM655408 PZZ655408:QAI655408 QJV655408:QKE655408 QTR655408:QUA655408 RDN655408:RDW655408 RNJ655408:RNS655408 RXF655408:RXO655408 SHB655408:SHK655408 SQX655408:SRG655408 TAT655408:TBC655408 TKP655408:TKY655408 TUL655408:TUU655408 UEH655408:UEQ655408 UOD655408:UOM655408 UXZ655408:UYI655408 VHV655408:VIE655408 VRR655408:VSA655408 WBN655408:WBW655408 WLJ655408:WLS655408 WVF655408:WVO655408 Q720930:Z720930 IT720944:JC720944 SP720944:SY720944 ACL720944:ACU720944 AMH720944:AMQ720944 AWD720944:AWM720944 BFZ720944:BGI720944 BPV720944:BQE720944 BZR720944:CAA720944 CJN720944:CJW720944 CTJ720944:CTS720944 DDF720944:DDO720944 DNB720944:DNK720944 DWX720944:DXG720944 EGT720944:EHC720944 EQP720944:EQY720944 FAL720944:FAU720944 FKH720944:FKQ720944 FUD720944:FUM720944 GDZ720944:GEI720944 GNV720944:GOE720944 GXR720944:GYA720944 HHN720944:HHW720944 HRJ720944:HRS720944 IBF720944:IBO720944 ILB720944:ILK720944 IUX720944:IVG720944 JET720944:JFC720944 JOP720944:JOY720944 JYL720944:JYU720944 KIH720944:KIQ720944 KSD720944:KSM720944 LBZ720944:LCI720944 LLV720944:LME720944 LVR720944:LWA720944 MFN720944:MFW720944 MPJ720944:MPS720944 MZF720944:MZO720944 NJB720944:NJK720944 NSX720944:NTG720944 OCT720944:ODC720944 OMP720944:OMY720944 OWL720944:OWU720944 PGH720944:PGQ720944 PQD720944:PQM720944 PZZ720944:QAI720944 QJV720944:QKE720944 QTR720944:QUA720944 RDN720944:RDW720944 RNJ720944:RNS720944 RXF720944:RXO720944 SHB720944:SHK720944 SQX720944:SRG720944 TAT720944:TBC720944 TKP720944:TKY720944 TUL720944:TUU720944 UEH720944:UEQ720944 UOD720944:UOM720944 UXZ720944:UYI720944 VHV720944:VIE720944 VRR720944:VSA720944 WBN720944:WBW720944 WLJ720944:WLS720944 WVF720944:WVO720944 Q786466:Z786466 IT786480:JC786480 SP786480:SY786480 ACL786480:ACU786480 AMH786480:AMQ786480 AWD786480:AWM786480 BFZ786480:BGI786480 BPV786480:BQE786480 BZR786480:CAA786480 CJN786480:CJW786480 CTJ786480:CTS786480 DDF786480:DDO786480 DNB786480:DNK786480 DWX786480:DXG786480 EGT786480:EHC786480 EQP786480:EQY786480 FAL786480:FAU786480 FKH786480:FKQ786480 FUD786480:FUM786480 GDZ786480:GEI786480 GNV786480:GOE786480 GXR786480:GYA786480 HHN786480:HHW786480 HRJ786480:HRS786480 IBF786480:IBO786480 ILB786480:ILK786480 IUX786480:IVG786480 JET786480:JFC786480 JOP786480:JOY786480 JYL786480:JYU786480 KIH786480:KIQ786480 KSD786480:KSM786480 LBZ786480:LCI786480 LLV786480:LME786480 LVR786480:LWA786480 MFN786480:MFW786480 MPJ786480:MPS786480 MZF786480:MZO786480 NJB786480:NJK786480 NSX786480:NTG786480 OCT786480:ODC786480 OMP786480:OMY786480 OWL786480:OWU786480 PGH786480:PGQ786480 PQD786480:PQM786480 PZZ786480:QAI786480 QJV786480:QKE786480 QTR786480:QUA786480 RDN786480:RDW786480 RNJ786480:RNS786480 RXF786480:RXO786480 SHB786480:SHK786480 SQX786480:SRG786480 TAT786480:TBC786480 TKP786480:TKY786480 TUL786480:TUU786480 UEH786480:UEQ786480 UOD786480:UOM786480 UXZ786480:UYI786480 VHV786480:VIE786480 VRR786480:VSA786480 WBN786480:WBW786480 WLJ786480:WLS786480 WVF786480:WVO786480 Q852002:Z852002 IT852016:JC852016 SP852016:SY852016 ACL852016:ACU852016 AMH852016:AMQ852016 AWD852016:AWM852016 BFZ852016:BGI852016 BPV852016:BQE852016 BZR852016:CAA852016 CJN852016:CJW852016 CTJ852016:CTS852016 DDF852016:DDO852016 DNB852016:DNK852016 DWX852016:DXG852016 EGT852016:EHC852016 EQP852016:EQY852016 FAL852016:FAU852016 FKH852016:FKQ852016 FUD852016:FUM852016 GDZ852016:GEI852016 GNV852016:GOE852016 GXR852016:GYA852016 HHN852016:HHW852016 HRJ852016:HRS852016 IBF852016:IBO852016 ILB852016:ILK852016 IUX852016:IVG852016 JET852016:JFC852016 JOP852016:JOY852016 JYL852016:JYU852016 KIH852016:KIQ852016 KSD852016:KSM852016 LBZ852016:LCI852016 LLV852016:LME852016 LVR852016:LWA852016 MFN852016:MFW852016 MPJ852016:MPS852016 MZF852016:MZO852016 NJB852016:NJK852016 NSX852016:NTG852016 OCT852016:ODC852016 OMP852016:OMY852016 OWL852016:OWU852016 PGH852016:PGQ852016 PQD852016:PQM852016 PZZ852016:QAI852016 QJV852016:QKE852016 QTR852016:QUA852016 RDN852016:RDW852016 RNJ852016:RNS852016 RXF852016:RXO852016 SHB852016:SHK852016 SQX852016:SRG852016 TAT852016:TBC852016 TKP852016:TKY852016 TUL852016:TUU852016 UEH852016:UEQ852016 UOD852016:UOM852016 UXZ852016:UYI852016 VHV852016:VIE852016 VRR852016:VSA852016 WBN852016:WBW852016 WLJ852016:WLS852016 WVF852016:WVO852016 Q917538:Z917538 IT917552:JC917552 SP917552:SY917552 ACL917552:ACU917552 AMH917552:AMQ917552 AWD917552:AWM917552 BFZ917552:BGI917552 BPV917552:BQE917552 BZR917552:CAA917552 CJN917552:CJW917552 CTJ917552:CTS917552 DDF917552:DDO917552 DNB917552:DNK917552 DWX917552:DXG917552 EGT917552:EHC917552 EQP917552:EQY917552 FAL917552:FAU917552 FKH917552:FKQ917552 FUD917552:FUM917552 GDZ917552:GEI917552 GNV917552:GOE917552 GXR917552:GYA917552 HHN917552:HHW917552 HRJ917552:HRS917552 IBF917552:IBO917552 ILB917552:ILK917552 IUX917552:IVG917552 JET917552:JFC917552 JOP917552:JOY917552 JYL917552:JYU917552 KIH917552:KIQ917552 KSD917552:KSM917552 LBZ917552:LCI917552 LLV917552:LME917552 LVR917552:LWA917552 MFN917552:MFW917552 MPJ917552:MPS917552 MZF917552:MZO917552 NJB917552:NJK917552 NSX917552:NTG917552 OCT917552:ODC917552 OMP917552:OMY917552 OWL917552:OWU917552 PGH917552:PGQ917552 PQD917552:PQM917552 PZZ917552:QAI917552 QJV917552:QKE917552 QTR917552:QUA917552 RDN917552:RDW917552 RNJ917552:RNS917552 RXF917552:RXO917552 SHB917552:SHK917552 SQX917552:SRG917552 TAT917552:TBC917552 TKP917552:TKY917552 TUL917552:TUU917552 UEH917552:UEQ917552 UOD917552:UOM917552 UXZ917552:UYI917552 VHV917552:VIE917552 VRR917552:VSA917552 WBN917552:WBW917552 WLJ917552:WLS917552 WVF917552:WVO917552 Q983074:Z983074 IT983088:JC983088 SP983088:SY983088 ACL983088:ACU983088 AMH983088:AMQ983088 AWD983088:AWM983088 BFZ983088:BGI983088 BPV983088:BQE983088 BZR983088:CAA983088 CJN983088:CJW983088 CTJ983088:CTS983088 DDF983088:DDO983088 DNB983088:DNK983088 DWX983088:DXG983088 EGT983088:EHC983088 EQP983088:EQY983088 FAL983088:FAU983088 FKH983088:FKQ983088 FUD983088:FUM983088 GDZ983088:GEI983088 GNV983088:GOE983088 GXR983088:GYA983088 HHN983088:HHW983088 HRJ983088:HRS983088 IBF983088:IBO983088 ILB983088:ILK983088 IUX983088:IVG983088 JET983088:JFC983088 JOP983088:JOY983088 JYL983088:JYU983088 KIH983088:KIQ983088 KSD983088:KSM983088 LBZ983088:LCI983088 LLV983088:LME983088 LVR983088:LWA983088 MFN983088:MFW983088 MPJ983088:MPS983088 MZF983088:MZO983088 NJB983088:NJK983088 NSX983088:NTG983088 OCT983088:ODC983088 OMP983088:OMY983088 OWL983088:OWU983088 PGH983088:PGQ983088 PQD983088:PQM983088 PZZ983088:QAI983088 QJV983088:QKE983088 QTR983088:QUA983088 RDN983088:RDW983088 RNJ983088:RNS983088 RXF983088:RXO983088 SHB983088:SHK983088 SQX983088:SRG983088 TAT983088:TBC983088 TKP983088:TKY983088 TUL983088:TUU983088 UEH983088:UEQ983088 UOD983088:UOM983088 UXZ983088:UYI983088 VHV983088:VIE983088 VRR983088:VSA983088 WBN983088:WBW983088 WLJ983088:WLS983088 WVF983088:WVO983088 WUV983152:WVB983153 IJ111:IP114 SF111:SL114 ACB111:ACH114 ALX111:AMD114 AVT111:AVZ114 BFP111:BFV114 BPL111:BPR114 BZH111:BZN114 CJD111:CJJ114 CSZ111:CTF114 DCV111:DDB114 DMR111:DMX114 DWN111:DWT114 EGJ111:EGP114 EQF111:EQL114 FAB111:FAH114 FJX111:FKD114 FTT111:FTZ114 GDP111:GDV114 GNL111:GNR114 GXH111:GXN114 HHD111:HHJ114 HQZ111:HRF114 IAV111:IBB114 IKR111:IKX114 IUN111:IUT114 JEJ111:JEP114 JOF111:JOL114 JYB111:JYH114 KHX111:KID114 KRT111:KRZ114 LBP111:LBV114 LLL111:LLR114 LVH111:LVN114 MFD111:MFJ114 MOZ111:MPF114 MYV111:MZB114 NIR111:NIX114 NSN111:NST114 OCJ111:OCP114 OMF111:OML114 OWB111:OWH114 PFX111:PGD114 PPT111:PPZ114 PZP111:PZV114 QJL111:QJR114 QTH111:QTN114 RDD111:RDJ114 RMZ111:RNF114 RWV111:RXB114 SGR111:SGX114 SQN111:SQT114 TAJ111:TAP114 TKF111:TKL114 TUB111:TUH114 UDX111:UED114 UNT111:UNZ114 UXP111:UXV114 VHL111:VHR114 VRH111:VRN114 WBD111:WBJ114 WKZ111:WLF114 WUV111:WVB114 G65634:M65635 IJ65648:IP65649 SF65648:SL65649 ACB65648:ACH65649 ALX65648:AMD65649 AVT65648:AVZ65649 BFP65648:BFV65649 BPL65648:BPR65649 BZH65648:BZN65649 CJD65648:CJJ65649 CSZ65648:CTF65649 DCV65648:DDB65649 DMR65648:DMX65649 DWN65648:DWT65649 EGJ65648:EGP65649 EQF65648:EQL65649 FAB65648:FAH65649 FJX65648:FKD65649 FTT65648:FTZ65649 GDP65648:GDV65649 GNL65648:GNR65649 GXH65648:GXN65649 HHD65648:HHJ65649 HQZ65648:HRF65649 IAV65648:IBB65649 IKR65648:IKX65649 IUN65648:IUT65649 JEJ65648:JEP65649 JOF65648:JOL65649 JYB65648:JYH65649 KHX65648:KID65649 KRT65648:KRZ65649 LBP65648:LBV65649 LLL65648:LLR65649 LVH65648:LVN65649 MFD65648:MFJ65649 MOZ65648:MPF65649 MYV65648:MZB65649 NIR65648:NIX65649 NSN65648:NST65649 OCJ65648:OCP65649 OMF65648:OML65649 OWB65648:OWH65649 PFX65648:PGD65649 PPT65648:PPZ65649 PZP65648:PZV65649 QJL65648:QJR65649 QTH65648:QTN65649 RDD65648:RDJ65649 RMZ65648:RNF65649 RWV65648:RXB65649 SGR65648:SGX65649 SQN65648:SQT65649 TAJ65648:TAP65649 TKF65648:TKL65649 TUB65648:TUH65649 UDX65648:UED65649 UNT65648:UNZ65649 UXP65648:UXV65649 VHL65648:VHR65649 VRH65648:VRN65649 WBD65648:WBJ65649 WKZ65648:WLF65649 WUV65648:WVB65649 G131170:M131171 IJ131184:IP131185 SF131184:SL131185 ACB131184:ACH131185 ALX131184:AMD131185 AVT131184:AVZ131185 BFP131184:BFV131185 BPL131184:BPR131185 BZH131184:BZN131185 CJD131184:CJJ131185 CSZ131184:CTF131185 DCV131184:DDB131185 DMR131184:DMX131185 DWN131184:DWT131185 EGJ131184:EGP131185 EQF131184:EQL131185 FAB131184:FAH131185 FJX131184:FKD131185 FTT131184:FTZ131185 GDP131184:GDV131185 GNL131184:GNR131185 GXH131184:GXN131185 HHD131184:HHJ131185 HQZ131184:HRF131185 IAV131184:IBB131185 IKR131184:IKX131185 IUN131184:IUT131185 JEJ131184:JEP131185 JOF131184:JOL131185 JYB131184:JYH131185 KHX131184:KID131185 KRT131184:KRZ131185 LBP131184:LBV131185 LLL131184:LLR131185 LVH131184:LVN131185 MFD131184:MFJ131185 MOZ131184:MPF131185 MYV131184:MZB131185 NIR131184:NIX131185 NSN131184:NST131185 OCJ131184:OCP131185 OMF131184:OML131185 OWB131184:OWH131185 PFX131184:PGD131185 PPT131184:PPZ131185 PZP131184:PZV131185 QJL131184:QJR131185 QTH131184:QTN131185 RDD131184:RDJ131185 RMZ131184:RNF131185 RWV131184:RXB131185 SGR131184:SGX131185 SQN131184:SQT131185 TAJ131184:TAP131185 TKF131184:TKL131185 TUB131184:TUH131185 UDX131184:UED131185 UNT131184:UNZ131185 UXP131184:UXV131185 VHL131184:VHR131185 VRH131184:VRN131185 WBD131184:WBJ131185 WKZ131184:WLF131185 WUV131184:WVB131185 G196706:M196707 IJ196720:IP196721 SF196720:SL196721 ACB196720:ACH196721 ALX196720:AMD196721 AVT196720:AVZ196721 BFP196720:BFV196721 BPL196720:BPR196721 BZH196720:BZN196721 CJD196720:CJJ196721 CSZ196720:CTF196721 DCV196720:DDB196721 DMR196720:DMX196721 DWN196720:DWT196721 EGJ196720:EGP196721 EQF196720:EQL196721 FAB196720:FAH196721 FJX196720:FKD196721 FTT196720:FTZ196721 GDP196720:GDV196721 GNL196720:GNR196721 GXH196720:GXN196721 HHD196720:HHJ196721 HQZ196720:HRF196721 IAV196720:IBB196721 IKR196720:IKX196721 IUN196720:IUT196721 JEJ196720:JEP196721 JOF196720:JOL196721 JYB196720:JYH196721 KHX196720:KID196721 KRT196720:KRZ196721 LBP196720:LBV196721 LLL196720:LLR196721 LVH196720:LVN196721 MFD196720:MFJ196721 MOZ196720:MPF196721 MYV196720:MZB196721 NIR196720:NIX196721 NSN196720:NST196721 OCJ196720:OCP196721 OMF196720:OML196721 OWB196720:OWH196721 PFX196720:PGD196721 PPT196720:PPZ196721 PZP196720:PZV196721 QJL196720:QJR196721 QTH196720:QTN196721 RDD196720:RDJ196721 RMZ196720:RNF196721 RWV196720:RXB196721 SGR196720:SGX196721 SQN196720:SQT196721 TAJ196720:TAP196721 TKF196720:TKL196721 TUB196720:TUH196721 UDX196720:UED196721 UNT196720:UNZ196721 UXP196720:UXV196721 VHL196720:VHR196721 VRH196720:VRN196721 WBD196720:WBJ196721 WKZ196720:WLF196721 WUV196720:WVB196721 G262242:M262243 IJ262256:IP262257 SF262256:SL262257 ACB262256:ACH262257 ALX262256:AMD262257 AVT262256:AVZ262257 BFP262256:BFV262257 BPL262256:BPR262257 BZH262256:BZN262257 CJD262256:CJJ262257 CSZ262256:CTF262257 DCV262256:DDB262257 DMR262256:DMX262257 DWN262256:DWT262257 EGJ262256:EGP262257 EQF262256:EQL262257 FAB262256:FAH262257 FJX262256:FKD262257 FTT262256:FTZ262257 GDP262256:GDV262257 GNL262256:GNR262257 GXH262256:GXN262257 HHD262256:HHJ262257 HQZ262256:HRF262257 IAV262256:IBB262257 IKR262256:IKX262257 IUN262256:IUT262257 JEJ262256:JEP262257 JOF262256:JOL262257 JYB262256:JYH262257 KHX262256:KID262257 KRT262256:KRZ262257 LBP262256:LBV262257 LLL262256:LLR262257 LVH262256:LVN262257 MFD262256:MFJ262257 MOZ262256:MPF262257 MYV262256:MZB262257 NIR262256:NIX262257 NSN262256:NST262257 OCJ262256:OCP262257 OMF262256:OML262257 OWB262256:OWH262257 PFX262256:PGD262257 PPT262256:PPZ262257 PZP262256:PZV262257 QJL262256:QJR262257 QTH262256:QTN262257 RDD262256:RDJ262257 RMZ262256:RNF262257 RWV262256:RXB262257 SGR262256:SGX262257 SQN262256:SQT262257 TAJ262256:TAP262257 TKF262256:TKL262257 TUB262256:TUH262257 UDX262256:UED262257 UNT262256:UNZ262257 UXP262256:UXV262257 VHL262256:VHR262257 VRH262256:VRN262257 WBD262256:WBJ262257 WKZ262256:WLF262257 WUV262256:WVB262257 G327778:M327779 IJ327792:IP327793 SF327792:SL327793 ACB327792:ACH327793 ALX327792:AMD327793 AVT327792:AVZ327793 BFP327792:BFV327793 BPL327792:BPR327793 BZH327792:BZN327793 CJD327792:CJJ327793 CSZ327792:CTF327793 DCV327792:DDB327793 DMR327792:DMX327793 DWN327792:DWT327793 EGJ327792:EGP327793 EQF327792:EQL327793 FAB327792:FAH327793 FJX327792:FKD327793 FTT327792:FTZ327793 GDP327792:GDV327793 GNL327792:GNR327793 GXH327792:GXN327793 HHD327792:HHJ327793 HQZ327792:HRF327793 IAV327792:IBB327793 IKR327792:IKX327793 IUN327792:IUT327793 JEJ327792:JEP327793 JOF327792:JOL327793 JYB327792:JYH327793 KHX327792:KID327793 KRT327792:KRZ327793 LBP327792:LBV327793 LLL327792:LLR327793 LVH327792:LVN327793 MFD327792:MFJ327793 MOZ327792:MPF327793 MYV327792:MZB327793 NIR327792:NIX327793 NSN327792:NST327793 OCJ327792:OCP327793 OMF327792:OML327793 OWB327792:OWH327793 PFX327792:PGD327793 PPT327792:PPZ327793 PZP327792:PZV327793 QJL327792:QJR327793 QTH327792:QTN327793 RDD327792:RDJ327793 RMZ327792:RNF327793 RWV327792:RXB327793 SGR327792:SGX327793 SQN327792:SQT327793 TAJ327792:TAP327793 TKF327792:TKL327793 TUB327792:TUH327793 UDX327792:UED327793 UNT327792:UNZ327793 UXP327792:UXV327793 VHL327792:VHR327793 VRH327792:VRN327793 WBD327792:WBJ327793 WKZ327792:WLF327793 WUV327792:WVB327793 G393314:M393315 IJ393328:IP393329 SF393328:SL393329 ACB393328:ACH393329 ALX393328:AMD393329 AVT393328:AVZ393329 BFP393328:BFV393329 BPL393328:BPR393329 BZH393328:BZN393329 CJD393328:CJJ393329 CSZ393328:CTF393329 DCV393328:DDB393329 DMR393328:DMX393329 DWN393328:DWT393329 EGJ393328:EGP393329 EQF393328:EQL393329 FAB393328:FAH393329 FJX393328:FKD393329 FTT393328:FTZ393329 GDP393328:GDV393329 GNL393328:GNR393329 GXH393328:GXN393329 HHD393328:HHJ393329 HQZ393328:HRF393329 IAV393328:IBB393329 IKR393328:IKX393329 IUN393328:IUT393329 JEJ393328:JEP393329 JOF393328:JOL393329 JYB393328:JYH393329 KHX393328:KID393329 KRT393328:KRZ393329 LBP393328:LBV393329 LLL393328:LLR393329 LVH393328:LVN393329 MFD393328:MFJ393329 MOZ393328:MPF393329 MYV393328:MZB393329 NIR393328:NIX393329 NSN393328:NST393329 OCJ393328:OCP393329 OMF393328:OML393329 OWB393328:OWH393329 PFX393328:PGD393329 PPT393328:PPZ393329 PZP393328:PZV393329 QJL393328:QJR393329 QTH393328:QTN393329 RDD393328:RDJ393329 RMZ393328:RNF393329 RWV393328:RXB393329 SGR393328:SGX393329 SQN393328:SQT393329 TAJ393328:TAP393329 TKF393328:TKL393329 TUB393328:TUH393329 UDX393328:UED393329 UNT393328:UNZ393329 UXP393328:UXV393329 VHL393328:VHR393329 VRH393328:VRN393329 WBD393328:WBJ393329 WKZ393328:WLF393329 WUV393328:WVB393329 G458850:M458851 IJ458864:IP458865 SF458864:SL458865 ACB458864:ACH458865 ALX458864:AMD458865 AVT458864:AVZ458865 BFP458864:BFV458865 BPL458864:BPR458865 BZH458864:BZN458865 CJD458864:CJJ458865 CSZ458864:CTF458865 DCV458864:DDB458865 DMR458864:DMX458865 DWN458864:DWT458865 EGJ458864:EGP458865 EQF458864:EQL458865 FAB458864:FAH458865 FJX458864:FKD458865 FTT458864:FTZ458865 GDP458864:GDV458865 GNL458864:GNR458865 GXH458864:GXN458865 HHD458864:HHJ458865 HQZ458864:HRF458865 IAV458864:IBB458865 IKR458864:IKX458865 IUN458864:IUT458865 JEJ458864:JEP458865 JOF458864:JOL458865 JYB458864:JYH458865 KHX458864:KID458865 KRT458864:KRZ458865 LBP458864:LBV458865 LLL458864:LLR458865 LVH458864:LVN458865 MFD458864:MFJ458865 MOZ458864:MPF458865 MYV458864:MZB458865 NIR458864:NIX458865 NSN458864:NST458865 OCJ458864:OCP458865 OMF458864:OML458865 OWB458864:OWH458865 PFX458864:PGD458865 PPT458864:PPZ458865 PZP458864:PZV458865 QJL458864:QJR458865 QTH458864:QTN458865 RDD458864:RDJ458865 RMZ458864:RNF458865 RWV458864:RXB458865 SGR458864:SGX458865 SQN458864:SQT458865 TAJ458864:TAP458865 TKF458864:TKL458865 TUB458864:TUH458865 UDX458864:UED458865 UNT458864:UNZ458865 UXP458864:UXV458865 VHL458864:VHR458865 VRH458864:VRN458865 WBD458864:WBJ458865 WKZ458864:WLF458865 WUV458864:WVB458865 G524386:M524387 IJ524400:IP524401 SF524400:SL524401 ACB524400:ACH524401 ALX524400:AMD524401 AVT524400:AVZ524401 BFP524400:BFV524401 BPL524400:BPR524401 BZH524400:BZN524401 CJD524400:CJJ524401 CSZ524400:CTF524401 DCV524400:DDB524401 DMR524400:DMX524401 DWN524400:DWT524401 EGJ524400:EGP524401 EQF524400:EQL524401 FAB524400:FAH524401 FJX524400:FKD524401 FTT524400:FTZ524401 GDP524400:GDV524401 GNL524400:GNR524401 GXH524400:GXN524401 HHD524400:HHJ524401 HQZ524400:HRF524401 IAV524400:IBB524401 IKR524400:IKX524401 IUN524400:IUT524401 JEJ524400:JEP524401 JOF524400:JOL524401 JYB524400:JYH524401 KHX524400:KID524401 KRT524400:KRZ524401 LBP524400:LBV524401 LLL524400:LLR524401 LVH524400:LVN524401 MFD524400:MFJ524401 MOZ524400:MPF524401 MYV524400:MZB524401 NIR524400:NIX524401 NSN524400:NST524401 OCJ524400:OCP524401 OMF524400:OML524401 OWB524400:OWH524401 PFX524400:PGD524401 PPT524400:PPZ524401 PZP524400:PZV524401 QJL524400:QJR524401 QTH524400:QTN524401 RDD524400:RDJ524401 RMZ524400:RNF524401 RWV524400:RXB524401 SGR524400:SGX524401 SQN524400:SQT524401 TAJ524400:TAP524401 TKF524400:TKL524401 TUB524400:TUH524401 UDX524400:UED524401 UNT524400:UNZ524401 UXP524400:UXV524401 VHL524400:VHR524401 VRH524400:VRN524401 WBD524400:WBJ524401 WKZ524400:WLF524401 WUV524400:WVB524401 G589922:M589923 IJ589936:IP589937 SF589936:SL589937 ACB589936:ACH589937 ALX589936:AMD589937 AVT589936:AVZ589937 BFP589936:BFV589937 BPL589936:BPR589937 BZH589936:BZN589937 CJD589936:CJJ589937 CSZ589936:CTF589937 DCV589936:DDB589937 DMR589936:DMX589937 DWN589936:DWT589937 EGJ589936:EGP589937 EQF589936:EQL589937 FAB589936:FAH589937 FJX589936:FKD589937 FTT589936:FTZ589937 GDP589936:GDV589937 GNL589936:GNR589937 GXH589936:GXN589937 HHD589936:HHJ589937 HQZ589936:HRF589937 IAV589936:IBB589937 IKR589936:IKX589937 IUN589936:IUT589937 JEJ589936:JEP589937 JOF589936:JOL589937 JYB589936:JYH589937 KHX589936:KID589937 KRT589936:KRZ589937 LBP589936:LBV589937 LLL589936:LLR589937 LVH589936:LVN589937 MFD589936:MFJ589937 MOZ589936:MPF589937 MYV589936:MZB589937 NIR589936:NIX589937 NSN589936:NST589937 OCJ589936:OCP589937 OMF589936:OML589937 OWB589936:OWH589937 PFX589936:PGD589937 PPT589936:PPZ589937 PZP589936:PZV589937 QJL589936:QJR589937 QTH589936:QTN589937 RDD589936:RDJ589937 RMZ589936:RNF589937 RWV589936:RXB589937 SGR589936:SGX589937 SQN589936:SQT589937 TAJ589936:TAP589937 TKF589936:TKL589937 TUB589936:TUH589937 UDX589936:UED589937 UNT589936:UNZ589937 UXP589936:UXV589937 VHL589936:VHR589937 VRH589936:VRN589937 WBD589936:WBJ589937 WKZ589936:WLF589937 WUV589936:WVB589937 G655458:M655459 IJ655472:IP655473 SF655472:SL655473 ACB655472:ACH655473 ALX655472:AMD655473 AVT655472:AVZ655473 BFP655472:BFV655473 BPL655472:BPR655473 BZH655472:BZN655473 CJD655472:CJJ655473 CSZ655472:CTF655473 DCV655472:DDB655473 DMR655472:DMX655473 DWN655472:DWT655473 EGJ655472:EGP655473 EQF655472:EQL655473 FAB655472:FAH655473 FJX655472:FKD655473 FTT655472:FTZ655473 GDP655472:GDV655473 GNL655472:GNR655473 GXH655472:GXN655473 HHD655472:HHJ655473 HQZ655472:HRF655473 IAV655472:IBB655473 IKR655472:IKX655473 IUN655472:IUT655473 JEJ655472:JEP655473 JOF655472:JOL655473 JYB655472:JYH655473 KHX655472:KID655473 KRT655472:KRZ655473 LBP655472:LBV655473 LLL655472:LLR655473 LVH655472:LVN655473 MFD655472:MFJ655473 MOZ655472:MPF655473 MYV655472:MZB655473 NIR655472:NIX655473 NSN655472:NST655473 OCJ655472:OCP655473 OMF655472:OML655473 OWB655472:OWH655473 PFX655472:PGD655473 PPT655472:PPZ655473 PZP655472:PZV655473 QJL655472:QJR655473 QTH655472:QTN655473 RDD655472:RDJ655473 RMZ655472:RNF655473 RWV655472:RXB655473 SGR655472:SGX655473 SQN655472:SQT655473 TAJ655472:TAP655473 TKF655472:TKL655473 TUB655472:TUH655473 UDX655472:UED655473 UNT655472:UNZ655473 UXP655472:UXV655473 VHL655472:VHR655473 VRH655472:VRN655473 WBD655472:WBJ655473 WKZ655472:WLF655473 WUV655472:WVB655473 G720994:M720995 IJ721008:IP721009 SF721008:SL721009 ACB721008:ACH721009 ALX721008:AMD721009 AVT721008:AVZ721009 BFP721008:BFV721009 BPL721008:BPR721009 BZH721008:BZN721009 CJD721008:CJJ721009 CSZ721008:CTF721009 DCV721008:DDB721009 DMR721008:DMX721009 DWN721008:DWT721009 EGJ721008:EGP721009 EQF721008:EQL721009 FAB721008:FAH721009 FJX721008:FKD721009 FTT721008:FTZ721009 GDP721008:GDV721009 GNL721008:GNR721009 GXH721008:GXN721009 HHD721008:HHJ721009 HQZ721008:HRF721009 IAV721008:IBB721009 IKR721008:IKX721009 IUN721008:IUT721009 JEJ721008:JEP721009 JOF721008:JOL721009 JYB721008:JYH721009 KHX721008:KID721009 KRT721008:KRZ721009 LBP721008:LBV721009 LLL721008:LLR721009 LVH721008:LVN721009 MFD721008:MFJ721009 MOZ721008:MPF721009 MYV721008:MZB721009 NIR721008:NIX721009 NSN721008:NST721009 OCJ721008:OCP721009 OMF721008:OML721009 OWB721008:OWH721009 PFX721008:PGD721009 PPT721008:PPZ721009 PZP721008:PZV721009 QJL721008:QJR721009 QTH721008:QTN721009 RDD721008:RDJ721009 RMZ721008:RNF721009 RWV721008:RXB721009 SGR721008:SGX721009 SQN721008:SQT721009 TAJ721008:TAP721009 TKF721008:TKL721009 TUB721008:TUH721009 UDX721008:UED721009 UNT721008:UNZ721009 UXP721008:UXV721009 VHL721008:VHR721009 VRH721008:VRN721009 WBD721008:WBJ721009 WKZ721008:WLF721009 WUV721008:WVB721009 G786530:M786531 IJ786544:IP786545 SF786544:SL786545 ACB786544:ACH786545 ALX786544:AMD786545 AVT786544:AVZ786545 BFP786544:BFV786545 BPL786544:BPR786545 BZH786544:BZN786545 CJD786544:CJJ786545 CSZ786544:CTF786545 DCV786544:DDB786545 DMR786544:DMX786545 DWN786544:DWT786545 EGJ786544:EGP786545 EQF786544:EQL786545 FAB786544:FAH786545 FJX786544:FKD786545 FTT786544:FTZ786545 GDP786544:GDV786545 GNL786544:GNR786545 GXH786544:GXN786545 HHD786544:HHJ786545 HQZ786544:HRF786545 IAV786544:IBB786545 IKR786544:IKX786545 IUN786544:IUT786545 JEJ786544:JEP786545 JOF786544:JOL786545 JYB786544:JYH786545 KHX786544:KID786545 KRT786544:KRZ786545 LBP786544:LBV786545 LLL786544:LLR786545 LVH786544:LVN786545 MFD786544:MFJ786545 MOZ786544:MPF786545 MYV786544:MZB786545 NIR786544:NIX786545 NSN786544:NST786545 OCJ786544:OCP786545 OMF786544:OML786545 OWB786544:OWH786545 PFX786544:PGD786545 PPT786544:PPZ786545 PZP786544:PZV786545 QJL786544:QJR786545 QTH786544:QTN786545 RDD786544:RDJ786545 RMZ786544:RNF786545 RWV786544:RXB786545 SGR786544:SGX786545 SQN786544:SQT786545 TAJ786544:TAP786545 TKF786544:TKL786545 TUB786544:TUH786545 UDX786544:UED786545 UNT786544:UNZ786545 UXP786544:UXV786545 VHL786544:VHR786545 VRH786544:VRN786545 WBD786544:WBJ786545 WKZ786544:WLF786545 WUV786544:WVB786545 G852066:M852067 IJ852080:IP852081 SF852080:SL852081 ACB852080:ACH852081 ALX852080:AMD852081 AVT852080:AVZ852081 BFP852080:BFV852081 BPL852080:BPR852081 BZH852080:BZN852081 CJD852080:CJJ852081 CSZ852080:CTF852081 DCV852080:DDB852081 DMR852080:DMX852081 DWN852080:DWT852081 EGJ852080:EGP852081 EQF852080:EQL852081 FAB852080:FAH852081 FJX852080:FKD852081 FTT852080:FTZ852081 GDP852080:GDV852081 GNL852080:GNR852081 GXH852080:GXN852081 HHD852080:HHJ852081 HQZ852080:HRF852081 IAV852080:IBB852081 IKR852080:IKX852081 IUN852080:IUT852081 JEJ852080:JEP852081 JOF852080:JOL852081 JYB852080:JYH852081 KHX852080:KID852081 KRT852080:KRZ852081 LBP852080:LBV852081 LLL852080:LLR852081 LVH852080:LVN852081 MFD852080:MFJ852081 MOZ852080:MPF852081 MYV852080:MZB852081 NIR852080:NIX852081 NSN852080:NST852081 OCJ852080:OCP852081 OMF852080:OML852081 OWB852080:OWH852081 PFX852080:PGD852081 PPT852080:PPZ852081 PZP852080:PZV852081 QJL852080:QJR852081 QTH852080:QTN852081 RDD852080:RDJ852081 RMZ852080:RNF852081 RWV852080:RXB852081 SGR852080:SGX852081 SQN852080:SQT852081 TAJ852080:TAP852081 TKF852080:TKL852081 TUB852080:TUH852081 UDX852080:UED852081 UNT852080:UNZ852081 UXP852080:UXV852081 VHL852080:VHR852081 VRH852080:VRN852081 WBD852080:WBJ852081 WKZ852080:WLF852081 WUV852080:WVB852081 G917602:M917603 IJ917616:IP917617 SF917616:SL917617 ACB917616:ACH917617 ALX917616:AMD917617 AVT917616:AVZ917617 BFP917616:BFV917617 BPL917616:BPR917617 BZH917616:BZN917617 CJD917616:CJJ917617 CSZ917616:CTF917617 DCV917616:DDB917617 DMR917616:DMX917617 DWN917616:DWT917617 EGJ917616:EGP917617 EQF917616:EQL917617 FAB917616:FAH917617 FJX917616:FKD917617 FTT917616:FTZ917617 GDP917616:GDV917617 GNL917616:GNR917617 GXH917616:GXN917617 HHD917616:HHJ917617 HQZ917616:HRF917617 IAV917616:IBB917617 IKR917616:IKX917617 IUN917616:IUT917617 JEJ917616:JEP917617 JOF917616:JOL917617 JYB917616:JYH917617 KHX917616:KID917617 KRT917616:KRZ917617 LBP917616:LBV917617 LLL917616:LLR917617 LVH917616:LVN917617 MFD917616:MFJ917617 MOZ917616:MPF917617 MYV917616:MZB917617 NIR917616:NIX917617 NSN917616:NST917617 OCJ917616:OCP917617 OMF917616:OML917617 OWB917616:OWH917617 PFX917616:PGD917617 PPT917616:PPZ917617 PZP917616:PZV917617 QJL917616:QJR917617 QTH917616:QTN917617 RDD917616:RDJ917617 RMZ917616:RNF917617 RWV917616:RXB917617 SGR917616:SGX917617 SQN917616:SQT917617 TAJ917616:TAP917617 TKF917616:TKL917617 TUB917616:TUH917617 UDX917616:UED917617 UNT917616:UNZ917617 UXP917616:UXV917617 VHL917616:VHR917617 VRH917616:VRN917617 WBD917616:WBJ917617 WKZ917616:WLF917617 WUV917616:WVB917617 G983138:M983139 IJ983152:IP983153 SF983152:SL983153 ACB983152:ACH983153 ALX983152:AMD983153 AVT983152:AVZ983153 BFP983152:BFV983153 BPL983152:BPR983153 BZH983152:BZN983153 CJD983152:CJJ983153 CSZ983152:CTF983153 DCV983152:DDB983153 DMR983152:DMX983153 DWN983152:DWT983153 EGJ983152:EGP983153 EQF983152:EQL983153 FAB983152:FAH983153 FJX983152:FKD983153 FTT983152:FTZ983153 GDP983152:GDV983153 GNL983152:GNR983153 GXH983152:GXN983153 HHD983152:HHJ983153 HQZ983152:HRF983153 IAV983152:IBB983153 IKR983152:IKX983153 IUN983152:IUT983153 JEJ983152:JEP983153 JOF983152:JOL983153 JYB983152:JYH983153 KHX983152:KID983153 KRT983152:KRZ983153 LBP983152:LBV983153 LLL983152:LLR983153 LVH983152:LVN983153 MFD983152:MFJ983153 MOZ983152:MPF983153 MYV983152:MZB983153 NIR983152:NIX983153 NSN983152:NST983153 OCJ983152:OCP983153 OMF983152:OML983153 OWB983152:OWH983153 PFX983152:PGD983153 PPT983152:PPZ983153 PZP983152:PZV983153 QJL983152:QJR983153 QTH983152:QTN983153 RDD983152:RDJ983153 RMZ983152:RNF983153 RWV983152:RXB983153 SGR983152:SGX983153 SQN983152:SQT983153 TAJ983152:TAP983153 TKF983152:TKL983153 TUB983152:TUH983153 UDX983152:UED983153 UNT983152:UNZ983153 UXP983152:UXV983153 VHL983152:VHR983153 VRH983152:VRN983153 WBD983152:WBJ983153 WKZ983152:WLF983153" xr:uid="{7EE4D794-6D97-4F24-956E-D1193FC8483D}"/>
    <dataValidation type="decimal" allowBlank="1" showInputMessage="1" showErrorMessage="1" sqref="S20" xr:uid="{8F5078BA-8BE7-40C0-8802-EF80C2DF136E}">
      <formula1>-40</formula1>
      <formula2>40</formula2>
    </dataValidation>
    <dataValidation type="list" allowBlank="1" showInputMessage="1" showErrorMessage="1" sqref="G35:M37" xr:uid="{AEF0F809-C570-4B56-9904-DB49D3152EC4}">
      <formula1>"Yes, No, N/A, ,"</formula1>
    </dataValidation>
    <dataValidation type="list" allowBlank="1" showInputMessage="1" showErrorMessage="1" sqref="Z38:Z40 G38" xr:uid="{F371A245-6A42-444C-9BBD-FC6D525427A3}">
      <formula1>"Horizontally Sliding, Horizontally Swinging, Combination Horizontally Sliding &amp; Swinging"</formula1>
    </dataValidation>
    <dataValidation type="list" allowBlank="1" showInputMessage="1" showErrorMessage="1" sqref="S35:Y37 G50:M51" xr:uid="{B1129136-EC94-405C-BD8E-383C31EF46DB}">
      <formula1>"Yes, No, N/A"</formula1>
    </dataValidation>
    <dataValidation type="list" allowBlank="1" showInputMessage="1" showErrorMessage="1" sqref="G109:M110" xr:uid="{7A9B5F5B-8473-4418-9AB7-B470CD6CBEA6}">
      <formula1>"Yes, No"</formula1>
    </dataValidation>
    <dataValidation type="list" allowBlank="1" showInputMessage="1" showErrorMessage="1" sqref="G62:M63 S62:Y63" xr:uid="{B58CDE42-CDBB-4552-9029-48820C5114C6}">
      <formula1>"Rack and Pinion, Wire Rope Gripping, N/A"</formula1>
    </dataValidation>
    <dataValidation type="list" allowBlank="1" showInputMessage="1" showErrorMessage="1" prompt="Enter the maximum distance allowed between the car guide rail brackets." sqref="G95:M96" xr:uid="{BD698CF1-5B49-4ABD-B5B1-1190803605CF}">
      <formula1>"Wire Rope Guided, Ladder Guided, N/A, , N/C"</formula1>
    </dataValidation>
    <dataValidation type="list" showInputMessage="1" showErrorMessage="1" promptTitle="OPTIONS:" prompt="Select from list" sqref="G105:M106" xr:uid="{F7C6F0D8-3AB4-4458-9901-CED0D044FEE8}">
      <formula1>"Automatic Call and Send, Continuous-Pressure Operation, Other See Part F, N/C"</formula1>
    </dataValidation>
    <dataValidation type="list" allowBlank="1" showInputMessage="1" showErrorMessage="1" sqref="S105:Y106" xr:uid="{523BAC87-C160-4E10-B10F-EF5A7FC03B3D}">
      <formula1>MotorControlType</formula1>
    </dataValidation>
    <dataValidation type="list" showErrorMessage="1" promptTitle="OPTIONS" prompt="Select From List" sqref="G100:M101" xr:uid="{1811C43C-E4EA-4E4B-A8EC-9DA625D77FA3}">
      <formula1>DriveType</formula1>
    </dataValidation>
    <dataValidation type="decimal" operator="greaterThanOrEqual" allowBlank="1" showInputMessage="1" showErrorMessage="1" sqref="S64:Y65 G64:M67 G55:M56 S55:Y56 G57:M58" xr:uid="{0D3D5CB4-E960-434F-9B92-4730011363F4}">
      <formula1>0</formula1>
    </dataValidation>
    <dataValidation type="decimal" operator="greaterThanOrEqual" allowBlank="1" showErrorMessage="1" promptTitle="OPTIONS" prompt="Select From List" sqref="S69:Y72 S74:Y79 G80:M81 J78:M79 G74:H75 J74:M75" xr:uid="{1059EF1B-34CC-45D8-B1F2-F655CCFC4B2A}">
      <formula1>0</formula1>
    </dataValidation>
    <dataValidation type="decimal" operator="greaterThanOrEqual" allowBlank="1" showErrorMessage="1" promptTitle="OPTIONS:" prompt="Select from list" sqref="S90:Y93 G90:M93 G97:H98 J97:M98 S95:Y96 S102:Y103" xr:uid="{85F6080A-04F1-4CB4-8A72-6098DAFB977E}">
      <formula1>0</formula1>
    </dataValidation>
    <dataValidation type="whole" operator="greaterThanOrEqual" allowBlank="1" showErrorMessage="1" promptTitle="OPTIONS" prompt="Select From List" sqref="G78:H79" xr:uid="{01EE14D6-AA6A-4EA6-B097-6A4ADD9E1CAA}">
      <formula1>0</formula1>
    </dataValidation>
    <dataValidation type="list" allowBlank="1" showInputMessage="1" showErrorMessage="1" promptTitle="OPTIONS:" prompt="Select from list" sqref="D127:D134 P127:P134" xr:uid="{50C03F63-A5A0-4AF9-B643-AE6EB0A2DE8F}">
      <formula1>"Provided,Not Provided, N/A, N/C"</formula1>
    </dataValidation>
    <dataValidation type="whole" operator="greaterThan" allowBlank="1" showInputMessage="1" showErrorMessage="1" sqref="G16:M17 G18:M19 S16:Y17 S23:Y24 G23:M24 G46:M47 G48:M49 S48:Y49 S50:Y51" xr:uid="{DD509404-5622-4546-B800-C8068B488F48}">
      <formula1>0</formula1>
    </dataValidation>
  </dataValidations>
  <printOptions horizontalCentered="1"/>
  <pageMargins left="0.74803149606299213" right="0.74803149606299213" top="0.39370078740157483" bottom="0.62992125984251968" header="0.39370078740157483" footer="0.23622047244094491"/>
  <pageSetup scale="80" fitToHeight="0" orientation="portrait" r:id="rId1"/>
  <headerFooter alignWithMargins="0">
    <oddFooter xml:space="preserve">&amp;C
&amp;R&amp;"Arial Narrow,Regular"&amp;9Page &amp;P of &amp;N
 </oddFooter>
  </headerFooter>
  <rowBreaks count="4" manualBreakCount="4">
    <brk id="44" min="1" max="25" man="1"/>
    <brk id="84" min="1" max="25" man="1"/>
    <brk id="110" min="1" max="25" man="1"/>
    <brk id="134" min="1"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Check Box 1">
              <controlPr defaultSize="0" autoFill="0" autoLine="0" autoPict="0">
                <anchor moveWithCells="1">
                  <from>
                    <xdr:col>3</xdr:col>
                    <xdr:colOff>0</xdr:colOff>
                    <xdr:row>121</xdr:row>
                    <xdr:rowOff>0</xdr:rowOff>
                  </from>
                  <to>
                    <xdr:col>3</xdr:col>
                    <xdr:colOff>304800</xdr:colOff>
                    <xdr:row>122</xdr:row>
                    <xdr:rowOff>10886</xdr:rowOff>
                  </to>
                </anchor>
              </controlPr>
            </control>
          </mc:Choice>
        </mc:AlternateContent>
        <mc:AlternateContent xmlns:mc="http://schemas.openxmlformats.org/markup-compatibility/2006">
          <mc:Choice Requires="x14">
            <control shapeId="19458" r:id="rId5" name="Check Box 2">
              <controlPr defaultSize="0" autoFill="0" autoLine="0" autoPict="0">
                <anchor moveWithCells="1">
                  <from>
                    <xdr:col>3</xdr:col>
                    <xdr:colOff>0</xdr:colOff>
                    <xdr:row>122</xdr:row>
                    <xdr:rowOff>0</xdr:rowOff>
                  </from>
                  <to>
                    <xdr:col>3</xdr:col>
                    <xdr:colOff>304800</xdr:colOff>
                    <xdr:row>123</xdr:row>
                    <xdr:rowOff>0</xdr:rowOff>
                  </to>
                </anchor>
              </controlPr>
            </control>
          </mc:Choice>
        </mc:AlternateContent>
        <mc:AlternateContent xmlns:mc="http://schemas.openxmlformats.org/markup-compatibility/2006">
          <mc:Choice Requires="x14">
            <control shapeId="19459" r:id="rId6" name="Check Box 3">
              <controlPr defaultSize="0" autoFill="0" autoLine="0" autoPict="0">
                <anchor moveWithCells="1">
                  <from>
                    <xdr:col>7</xdr:col>
                    <xdr:colOff>0</xdr:colOff>
                    <xdr:row>121</xdr:row>
                    <xdr:rowOff>0</xdr:rowOff>
                  </from>
                  <to>
                    <xdr:col>8</xdr:col>
                    <xdr:colOff>97971</xdr:colOff>
                    <xdr:row>122</xdr:row>
                    <xdr:rowOff>10886</xdr:rowOff>
                  </to>
                </anchor>
              </controlPr>
            </control>
          </mc:Choice>
        </mc:AlternateContent>
        <mc:AlternateContent xmlns:mc="http://schemas.openxmlformats.org/markup-compatibility/2006">
          <mc:Choice Requires="x14">
            <control shapeId="19460" r:id="rId7" name="Check Box 4">
              <controlPr defaultSize="0" autoFill="0" autoLine="0" autoPict="0">
                <anchor moveWithCells="1">
                  <from>
                    <xdr:col>3</xdr:col>
                    <xdr:colOff>0</xdr:colOff>
                    <xdr:row>121</xdr:row>
                    <xdr:rowOff>0</xdr:rowOff>
                  </from>
                  <to>
                    <xdr:col>3</xdr:col>
                    <xdr:colOff>304800</xdr:colOff>
                    <xdr:row>122</xdr:row>
                    <xdr:rowOff>10886</xdr:rowOff>
                  </to>
                </anchor>
              </controlPr>
            </control>
          </mc:Choice>
        </mc:AlternateContent>
        <mc:AlternateContent xmlns:mc="http://schemas.openxmlformats.org/markup-compatibility/2006">
          <mc:Choice Requires="x14">
            <control shapeId="19461" r:id="rId8" name="Check Box 5">
              <controlPr defaultSize="0" autoFill="0" autoLine="0" autoPict="0">
                <anchor moveWithCells="1">
                  <from>
                    <xdr:col>3</xdr:col>
                    <xdr:colOff>0</xdr:colOff>
                    <xdr:row>122</xdr:row>
                    <xdr:rowOff>0</xdr:rowOff>
                  </from>
                  <to>
                    <xdr:col>3</xdr:col>
                    <xdr:colOff>304800</xdr:colOff>
                    <xdr:row>123</xdr:row>
                    <xdr:rowOff>0</xdr:rowOff>
                  </to>
                </anchor>
              </controlPr>
            </control>
          </mc:Choice>
        </mc:AlternateContent>
        <mc:AlternateContent xmlns:mc="http://schemas.openxmlformats.org/markup-compatibility/2006">
          <mc:Choice Requires="x14">
            <control shapeId="19462" r:id="rId9" name="Check Box 6">
              <controlPr defaultSize="0" autoFill="0" autoLine="0" autoPict="0">
                <anchor moveWithCells="1">
                  <from>
                    <xdr:col>7</xdr:col>
                    <xdr:colOff>0</xdr:colOff>
                    <xdr:row>121</xdr:row>
                    <xdr:rowOff>0</xdr:rowOff>
                  </from>
                  <to>
                    <xdr:col>8</xdr:col>
                    <xdr:colOff>97971</xdr:colOff>
                    <xdr:row>122</xdr:row>
                    <xdr:rowOff>10886</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A7E8B-230C-4B32-AF43-CF1EFB5A960F}">
  <sheetPr codeName="Sheet9">
    <tabColor rgb="FFCCCCFF"/>
  </sheetPr>
  <dimension ref="A1:CA185"/>
  <sheetViews>
    <sheetView showGridLines="0" showZeros="0" zoomScaleNormal="100" zoomScaleSheetLayoutView="120" workbookViewId="0">
      <selection activeCell="AH11" sqref="AH11"/>
    </sheetView>
  </sheetViews>
  <sheetFormatPr defaultColWidth="9.15234375" defaultRowHeight="20.149999999999999" customHeight="1" outlineLevelCol="1" x14ac:dyDescent="0.3"/>
  <cols>
    <col min="1" max="1" width="2.84375" customWidth="1"/>
    <col min="2" max="2" width="2.53515625" customWidth="1"/>
    <col min="3" max="3" width="3" customWidth="1"/>
    <col min="4" max="4" width="13.53515625" customWidth="1"/>
    <col min="5" max="5" width="3.69140625" customWidth="1"/>
    <col min="6" max="6" width="3.15234375" customWidth="1"/>
    <col min="7" max="7" width="8.15234375" customWidth="1"/>
    <col min="8" max="8" width="3.53515625" customWidth="1"/>
    <col min="9" max="10" width="3.15234375" customWidth="1"/>
    <col min="11" max="11" width="5" customWidth="1"/>
    <col min="12" max="15" width="3.15234375" customWidth="1"/>
    <col min="16" max="16" width="13.53515625" customWidth="1"/>
    <col min="17" max="17" width="3.69140625" customWidth="1"/>
    <col min="18" max="18" width="3.15234375" customWidth="1"/>
    <col min="19" max="19" width="8.15234375" customWidth="1"/>
    <col min="20" max="22" width="3.15234375" customWidth="1"/>
    <col min="23" max="23" width="5" customWidth="1"/>
    <col min="24" max="25" width="3.15234375" customWidth="1"/>
    <col min="26" max="26" width="3" customWidth="1"/>
    <col min="28" max="51" width="9.15234375" customWidth="1" outlineLevel="1"/>
    <col min="53" max="53" width="40.3828125" customWidth="1"/>
    <col min="54" max="54" width="30" bestFit="1" customWidth="1"/>
    <col min="70" max="71" width="25.69140625" bestFit="1" customWidth="1"/>
    <col min="72" max="72" width="20.84375" bestFit="1" customWidth="1"/>
    <col min="73" max="73" width="21.15234375" bestFit="1" customWidth="1"/>
    <col min="74" max="75" width="20.84375" bestFit="1" customWidth="1"/>
  </cols>
  <sheetData>
    <row r="1" spans="1:75" ht="19.5" customHeight="1" x14ac:dyDescent="0.3">
      <c r="A1" s="2"/>
      <c r="B1" s="1"/>
      <c r="C1" s="1"/>
      <c r="D1" s="1"/>
      <c r="E1" s="1884" t="s">
        <v>1705</v>
      </c>
      <c r="F1" s="1884"/>
      <c r="G1" s="1884"/>
      <c r="H1" s="1884"/>
      <c r="I1" s="2439" t="s">
        <v>0</v>
      </c>
      <c r="J1" s="2439"/>
      <c r="K1" s="2439"/>
      <c r="L1" s="2439"/>
      <c r="M1" s="2427">
        <v>46091</v>
      </c>
      <c r="N1" s="2427"/>
      <c r="O1" s="2427"/>
      <c r="Q1" s="609"/>
      <c r="R1" s="609"/>
      <c r="S1" s="609"/>
      <c r="T1" s="609"/>
      <c r="U1" s="609"/>
      <c r="V1" s="609"/>
      <c r="W1" s="609"/>
      <c r="X1" s="609"/>
      <c r="Y1" s="609"/>
      <c r="Z1" s="609"/>
      <c r="AA1" s="1"/>
      <c r="AB1" s="1"/>
      <c r="BA1" s="783" t="s">
        <v>277</v>
      </c>
    </row>
    <row r="2" spans="1:75" ht="19.5" customHeight="1" x14ac:dyDescent="0.3">
      <c r="A2" s="2"/>
      <c r="B2" s="1"/>
      <c r="C2" s="1"/>
      <c r="D2" s="1"/>
      <c r="E2" s="1884"/>
      <c r="F2" s="1884"/>
      <c r="G2" s="1884"/>
      <c r="H2" s="1884"/>
      <c r="I2" s="2440" t="s">
        <v>2661</v>
      </c>
      <c r="J2" s="2440"/>
      <c r="K2" s="2440"/>
      <c r="L2" s="2440"/>
      <c r="M2" s="2440"/>
      <c r="N2" s="2440"/>
      <c r="O2" s="2440"/>
      <c r="P2" s="2443" t="s">
        <v>56</v>
      </c>
      <c r="Q2" s="2443"/>
      <c r="R2" s="2443"/>
      <c r="S2" s="2443"/>
      <c r="T2" s="2443"/>
      <c r="U2" s="2443"/>
      <c r="V2" s="2443"/>
      <c r="W2" s="2443"/>
      <c r="X2" s="2443"/>
      <c r="Y2" s="2443"/>
      <c r="Z2" s="2443"/>
      <c r="AA2" s="1"/>
      <c r="AB2" s="1"/>
      <c r="AZ2" s="618"/>
      <c r="BA2" s="618"/>
      <c r="BB2" s="636"/>
    </row>
    <row r="3" spans="1:75" ht="19.5" customHeight="1" x14ac:dyDescent="0.3">
      <c r="A3" s="2"/>
      <c r="B3" s="1"/>
      <c r="C3" s="1"/>
      <c r="D3" s="1"/>
      <c r="E3" s="1884"/>
      <c r="F3" s="1884"/>
      <c r="G3" s="1884"/>
      <c r="H3" s="1884"/>
      <c r="I3" s="2"/>
      <c r="J3" s="2441" t="s">
        <v>277</v>
      </c>
      <c r="K3" s="2441"/>
      <c r="L3" s="2441"/>
      <c r="M3" s="2441"/>
      <c r="N3" s="2441"/>
      <c r="O3" s="2441"/>
      <c r="P3" s="2441"/>
      <c r="Q3" s="2441"/>
      <c r="R3" s="2441"/>
      <c r="S3" s="2441"/>
      <c r="T3" s="2441"/>
      <c r="U3" s="2441"/>
      <c r="V3" s="2441"/>
      <c r="W3" s="2441"/>
      <c r="X3" s="2441"/>
      <c r="Y3" s="2441"/>
      <c r="Z3" s="2441"/>
      <c r="AA3" s="1"/>
      <c r="AB3" s="1"/>
      <c r="AZ3" s="618"/>
      <c r="BA3" s="620" t="s">
        <v>1882</v>
      </c>
    </row>
    <row r="4" spans="1:75" ht="19.5" customHeight="1" thickBot="1" x14ac:dyDescent="0.35">
      <c r="B4" s="340"/>
      <c r="C4" s="1"/>
      <c r="D4" s="1"/>
      <c r="E4" s="59"/>
      <c r="F4" s="59"/>
      <c r="G4" s="59"/>
      <c r="H4" s="59"/>
      <c r="I4" s="2"/>
      <c r="J4" s="2442"/>
      <c r="K4" s="2442"/>
      <c r="L4" s="2442"/>
      <c r="M4" s="2442"/>
      <c r="N4" s="2442"/>
      <c r="O4" s="2442"/>
      <c r="P4" s="2442"/>
      <c r="Q4" s="2442"/>
      <c r="R4" s="2442"/>
      <c r="S4" s="2442"/>
      <c r="T4" s="2442"/>
      <c r="U4" s="2442"/>
      <c r="V4" s="2442"/>
      <c r="W4" s="2442"/>
      <c r="X4" s="2442"/>
      <c r="Y4" s="2442"/>
      <c r="Z4" s="2442"/>
      <c r="AA4" s="95"/>
      <c r="AB4" s="95"/>
      <c r="AZ4" s="618"/>
      <c r="BA4" t="s">
        <v>2211</v>
      </c>
      <c r="BB4" s="637">
        <f>+Application!G9</f>
        <v>0</v>
      </c>
      <c r="BR4" s="1053" t="s">
        <v>2076</v>
      </c>
      <c r="BS4" s="1053" t="s">
        <v>2084</v>
      </c>
      <c r="BT4" s="1053" t="s">
        <v>2071</v>
      </c>
      <c r="BU4" s="1053" t="s">
        <v>2072</v>
      </c>
      <c r="BV4" s="1053" t="s">
        <v>2073</v>
      </c>
      <c r="BW4" s="1053" t="s">
        <v>2074</v>
      </c>
    </row>
    <row r="5" spans="1:75" ht="19.5" customHeight="1" thickBot="1" x14ac:dyDescent="0.35">
      <c r="B5" s="340"/>
      <c r="C5" s="48"/>
      <c r="D5" s="48"/>
      <c r="E5" s="1072"/>
      <c r="F5" s="1072"/>
      <c r="G5" s="1072"/>
      <c r="H5" s="1072"/>
      <c r="I5" s="609"/>
      <c r="J5" s="6733" t="s">
        <v>36</v>
      </c>
      <c r="K5" s="6734"/>
      <c r="L5" s="6735">
        <f>Application!$G$11</f>
        <v>0</v>
      </c>
      <c r="M5" s="6736"/>
      <c r="N5" s="6736"/>
      <c r="O5" s="6736"/>
      <c r="P5" s="6737"/>
      <c r="Q5" s="6738" t="s">
        <v>32</v>
      </c>
      <c r="R5" s="6739"/>
      <c r="S5" s="6740"/>
      <c r="T5" s="6741"/>
      <c r="U5" s="6742"/>
      <c r="V5" s="6738" t="s">
        <v>58</v>
      </c>
      <c r="W5" s="6739"/>
      <c r="X5" s="6301"/>
      <c r="Y5" s="6741"/>
      <c r="Z5" s="6743"/>
      <c r="AA5" s="784"/>
      <c r="AB5" s="1"/>
      <c r="AZ5" s="621">
        <v>190</v>
      </c>
      <c r="BA5" s="619" t="s">
        <v>1883</v>
      </c>
      <c r="BB5" s="637">
        <f>+Application!G25</f>
        <v>0</v>
      </c>
      <c r="BR5" s="1053" t="s">
        <v>2085</v>
      </c>
      <c r="BS5" s="1053" t="s">
        <v>2086</v>
      </c>
      <c r="BT5" s="1053" t="s">
        <v>2087</v>
      </c>
      <c r="BU5" s="1053" t="s">
        <v>2087</v>
      </c>
      <c r="BV5" s="1053" t="s">
        <v>2087</v>
      </c>
      <c r="BW5" s="1053" t="s">
        <v>2087</v>
      </c>
    </row>
    <row r="6" spans="1:75" ht="19.5" customHeight="1" thickBot="1" x14ac:dyDescent="0.35">
      <c r="B6" s="49"/>
      <c r="C6" s="18"/>
      <c r="D6" s="19"/>
      <c r="E6" s="59"/>
      <c r="F6" s="59"/>
      <c r="G6" s="59"/>
      <c r="H6" s="59"/>
      <c r="I6" s="1063"/>
      <c r="AA6" s="1"/>
      <c r="AB6" s="1"/>
      <c r="AZ6" s="623">
        <v>520</v>
      </c>
      <c r="BA6" s="619" t="s">
        <v>1174</v>
      </c>
      <c r="BB6" s="640">
        <f>+G16</f>
        <v>0</v>
      </c>
      <c r="BR6" s="1053" t="s">
        <v>2088</v>
      </c>
      <c r="BS6" s="1053" t="s">
        <v>2089</v>
      </c>
      <c r="BT6" s="1053" t="s">
        <v>2090</v>
      </c>
      <c r="BU6" s="1053" t="s">
        <v>2091</v>
      </c>
      <c r="BV6" s="1053" t="s">
        <v>2090</v>
      </c>
      <c r="BW6" s="1053"/>
    </row>
    <row r="7" spans="1:75" ht="20.149999999999999" customHeight="1" x14ac:dyDescent="0.3">
      <c r="B7" s="1729" t="s">
        <v>59</v>
      </c>
      <c r="C7" s="1037"/>
      <c r="D7" s="6727" t="s">
        <v>2658</v>
      </c>
      <c r="E7" s="6727"/>
      <c r="F7" s="6727"/>
      <c r="G7" s="6727"/>
      <c r="H7" s="6727"/>
      <c r="I7" s="6727"/>
      <c r="J7" s="6727"/>
      <c r="K7" s="6727"/>
      <c r="L7" s="6727"/>
      <c r="M7" s="6727"/>
      <c r="N7" s="6727"/>
      <c r="O7" s="6727"/>
      <c r="P7" s="6727"/>
      <c r="Q7" s="6727"/>
      <c r="R7" s="6727"/>
      <c r="S7" s="6727"/>
      <c r="T7" s="6727"/>
      <c r="U7" s="6727"/>
      <c r="V7" s="6727"/>
      <c r="W7" s="6727"/>
      <c r="X7" s="6727"/>
      <c r="Y7" s="6727"/>
      <c r="Z7" s="1038"/>
      <c r="AA7" s="784"/>
      <c r="AB7" s="1"/>
      <c r="AZ7" s="655">
        <v>530</v>
      </c>
      <c r="BA7" s="619" t="s">
        <v>1175</v>
      </c>
      <c r="BB7" s="640"/>
      <c r="BR7" s="1053" t="s">
        <v>2086</v>
      </c>
      <c r="BS7" s="1053" t="s">
        <v>2092</v>
      </c>
      <c r="BT7" s="1053" t="s">
        <v>2092</v>
      </c>
      <c r="BU7" s="1053" t="s">
        <v>2090</v>
      </c>
      <c r="BV7" s="1053"/>
      <c r="BW7" s="1053"/>
    </row>
    <row r="8" spans="1:75" ht="19.5" customHeight="1" x14ac:dyDescent="0.3">
      <c r="B8" s="1730"/>
      <c r="C8" s="1039"/>
      <c r="D8" s="6728"/>
      <c r="E8" s="6728"/>
      <c r="F8" s="6728"/>
      <c r="G8" s="6728"/>
      <c r="H8" s="6728"/>
      <c r="I8" s="6728"/>
      <c r="J8" s="6728"/>
      <c r="K8" s="6728"/>
      <c r="L8" s="6728"/>
      <c r="M8" s="6728"/>
      <c r="N8" s="6728"/>
      <c r="O8" s="6728"/>
      <c r="P8" s="6728"/>
      <c r="Q8" s="6728"/>
      <c r="R8" s="6728"/>
      <c r="S8" s="6728"/>
      <c r="T8" s="6728"/>
      <c r="U8" s="6728"/>
      <c r="V8" s="6728"/>
      <c r="W8" s="6728"/>
      <c r="X8" s="6728"/>
      <c r="Y8" s="6728"/>
      <c r="Z8" s="1040"/>
      <c r="AA8" s="785"/>
      <c r="AB8" s="95"/>
      <c r="AZ8" s="648">
        <v>760</v>
      </c>
      <c r="BA8" s="619" t="s">
        <v>1178</v>
      </c>
      <c r="BB8" s="647"/>
      <c r="BR8" s="1053" t="s">
        <v>2089</v>
      </c>
      <c r="BS8" s="1053" t="s">
        <v>2093</v>
      </c>
      <c r="BT8" s="1053" t="s">
        <v>2093</v>
      </c>
      <c r="BU8" s="1053"/>
      <c r="BV8" s="1053"/>
      <c r="BW8" s="1053"/>
    </row>
    <row r="9" spans="1:75" ht="19.5" customHeight="1" thickBot="1" x14ac:dyDescent="0.35">
      <c r="B9" s="1730"/>
      <c r="C9" s="1041"/>
      <c r="D9" s="6729"/>
      <c r="E9" s="6729"/>
      <c r="F9" s="6729"/>
      <c r="G9" s="6729"/>
      <c r="H9" s="6729"/>
      <c r="I9" s="6729"/>
      <c r="J9" s="6729"/>
      <c r="K9" s="6729"/>
      <c r="L9" s="6729"/>
      <c r="M9" s="6729"/>
      <c r="N9" s="6729"/>
      <c r="O9" s="6729"/>
      <c r="P9" s="6729"/>
      <c r="Q9" s="6729"/>
      <c r="R9" s="6729"/>
      <c r="S9" s="6729"/>
      <c r="T9" s="6729"/>
      <c r="U9" s="6729"/>
      <c r="V9" s="6729"/>
      <c r="W9" s="6729"/>
      <c r="X9" s="6729"/>
      <c r="Y9" s="6729"/>
      <c r="Z9" s="1042"/>
      <c r="AA9" s="785"/>
      <c r="AB9" s="95"/>
      <c r="AZ9" s="623">
        <v>3010</v>
      </c>
      <c r="BA9" s="619" t="s">
        <v>1884</v>
      </c>
      <c r="BB9" s="640">
        <f>+S136</f>
        <v>0</v>
      </c>
      <c r="BR9" s="1053" t="s">
        <v>2092</v>
      </c>
      <c r="BS9" s="1053" t="s">
        <v>2094</v>
      </c>
      <c r="BT9" s="1053"/>
      <c r="BU9" s="1053"/>
      <c r="BV9" s="1053"/>
      <c r="BW9" s="1053"/>
    </row>
    <row r="10" spans="1:75" ht="19.5" customHeight="1" x14ac:dyDescent="0.3">
      <c r="B10" s="1730"/>
      <c r="C10" s="4843">
        <v>110</v>
      </c>
      <c r="D10" s="6580" t="str">
        <f>VLOOKUP(C10,DataLabels,HLOOKUP($BA$1,Type,2,FALSE))</f>
        <v>Type of Submission</v>
      </c>
      <c r="E10" s="6581"/>
      <c r="F10" s="6582"/>
      <c r="G10" s="2879">
        <f>Application!H7</f>
        <v>0</v>
      </c>
      <c r="H10" s="2879"/>
      <c r="I10" s="2879"/>
      <c r="J10" s="2879"/>
      <c r="K10" s="2879"/>
      <c r="L10" s="2879"/>
      <c r="M10" s="2879"/>
      <c r="N10" s="2879"/>
      <c r="O10" s="2879"/>
      <c r="P10" s="2879"/>
      <c r="Q10" s="2879"/>
      <c r="R10" s="2879"/>
      <c r="S10" s="2435" t="str">
        <f>Application!S7</f>
        <v xml:space="preserve">                  </v>
      </c>
      <c r="T10" s="2435"/>
      <c r="U10" s="2435"/>
      <c r="V10" s="2435"/>
      <c r="W10" s="2435"/>
      <c r="X10" s="2435"/>
      <c r="Y10" s="2435"/>
      <c r="Z10" s="347"/>
      <c r="AA10" s="785"/>
      <c r="AB10" s="95"/>
      <c r="AZ10" s="648">
        <v>1070</v>
      </c>
      <c r="BA10" s="619" t="s">
        <v>1885</v>
      </c>
      <c r="BB10" s="647"/>
      <c r="BR10" s="1053" t="s">
        <v>2093</v>
      </c>
      <c r="BS10" s="1053" t="s">
        <v>2095</v>
      </c>
      <c r="BT10" s="1053"/>
      <c r="BU10" s="1053"/>
      <c r="BV10" s="1053"/>
      <c r="BW10" s="1053"/>
    </row>
    <row r="11" spans="1:75" ht="20.149999999999999" customHeight="1" x14ac:dyDescent="0.35">
      <c r="B11" s="1730"/>
      <c r="C11" s="4820"/>
      <c r="D11" s="6730">
        <f>+Application!E7</f>
        <v>0</v>
      </c>
      <c r="E11" s="6731"/>
      <c r="F11" s="6732"/>
      <c r="G11" s="2674"/>
      <c r="H11" s="2674"/>
      <c r="I11" s="2674"/>
      <c r="J11" s="2674"/>
      <c r="K11" s="2674"/>
      <c r="L11" s="2674"/>
      <c r="M11" s="2674"/>
      <c r="N11" s="2674"/>
      <c r="O11" s="2674"/>
      <c r="P11" s="2674"/>
      <c r="Q11" s="2674"/>
      <c r="R11" s="2674"/>
      <c r="S11" s="2437"/>
      <c r="T11" s="2437"/>
      <c r="U11" s="2437"/>
      <c r="V11" s="2437"/>
      <c r="W11" s="2437"/>
      <c r="X11" s="2437"/>
      <c r="Y11" s="2437"/>
      <c r="Z11" s="348"/>
      <c r="AA11" s="785"/>
      <c r="AB11" s="1"/>
      <c r="AZ11" s="648">
        <v>1030</v>
      </c>
      <c r="BA11" s="619" t="s">
        <v>1886</v>
      </c>
      <c r="BB11" s="647"/>
      <c r="BR11" s="1053" t="s">
        <v>2094</v>
      </c>
      <c r="BS11" s="1053" t="s">
        <v>2096</v>
      </c>
      <c r="BT11" s="1053"/>
      <c r="BU11" s="1053"/>
      <c r="BV11" s="1053"/>
      <c r="BW11" s="1053"/>
    </row>
    <row r="12" spans="1:75" ht="20.149999999999999" customHeight="1" x14ac:dyDescent="0.35">
      <c r="B12" s="1730"/>
      <c r="C12" s="4780">
        <v>120</v>
      </c>
      <c r="D12" s="6562" t="str">
        <f>VLOOKUP(C12,DataLabels,HLOOKUP($BA$1,Type,2,FALSE))</f>
        <v>Submitter's Specification No.</v>
      </c>
      <c r="E12" s="6563"/>
      <c r="F12" s="6564"/>
      <c r="G12" s="2455">
        <f>Application!G11</f>
        <v>0</v>
      </c>
      <c r="H12" s="2456"/>
      <c r="I12" s="2456"/>
      <c r="J12" s="2456"/>
      <c r="K12" s="2456"/>
      <c r="L12" s="2456"/>
      <c r="M12" s="2456"/>
      <c r="N12" s="349"/>
      <c r="O12" s="2073">
        <v>130</v>
      </c>
      <c r="P12" s="6563" t="s">
        <v>61</v>
      </c>
      <c r="Q12" s="6563"/>
      <c r="R12" s="345"/>
      <c r="S12" s="3113">
        <f>Application!S11</f>
        <v>0</v>
      </c>
      <c r="T12" s="3114"/>
      <c r="U12" s="3114"/>
      <c r="V12" s="3114"/>
      <c r="W12" s="3114"/>
      <c r="X12" s="3114"/>
      <c r="Y12" s="3114"/>
      <c r="Z12" s="3115"/>
      <c r="AA12" s="785"/>
      <c r="AB12" s="1"/>
      <c r="AZ12" s="624">
        <v>970</v>
      </c>
      <c r="BA12" s="619" t="s">
        <v>1887</v>
      </c>
      <c r="BB12" s="640" t="str">
        <f>+_xlfn.CONCAT(G56," ",G57)</f>
        <v xml:space="preserve"> </v>
      </c>
      <c r="BF12" s="2"/>
      <c r="BR12" s="1053" t="s">
        <v>2095</v>
      </c>
      <c r="BS12" s="1053" t="s">
        <v>2097</v>
      </c>
      <c r="BT12" s="1053"/>
      <c r="BU12" s="1053"/>
      <c r="BV12" s="1053"/>
      <c r="BW12" s="1053"/>
    </row>
    <row r="13" spans="1:75" ht="20.149999999999999" customHeight="1" x14ac:dyDescent="0.35">
      <c r="B13" s="1730"/>
      <c r="C13" s="4820"/>
      <c r="D13" s="6565"/>
      <c r="E13" s="6566"/>
      <c r="F13" s="6567"/>
      <c r="G13" s="2457"/>
      <c r="H13" s="2458"/>
      <c r="I13" s="2458"/>
      <c r="J13" s="2458"/>
      <c r="K13" s="2458"/>
      <c r="L13" s="2458"/>
      <c r="M13" s="2458"/>
      <c r="N13" s="350"/>
      <c r="O13" s="2074"/>
      <c r="P13" s="6566"/>
      <c r="Q13" s="6566"/>
      <c r="R13" s="346"/>
      <c r="S13" s="3116">
        <f>Application!S12</f>
        <v>0</v>
      </c>
      <c r="T13" s="3117"/>
      <c r="U13" s="3117"/>
      <c r="V13" s="3117"/>
      <c r="W13" s="3117"/>
      <c r="X13" s="3117"/>
      <c r="Y13" s="3117"/>
      <c r="Z13" s="3118"/>
      <c r="AA13" s="785"/>
      <c r="AB13" s="1"/>
      <c r="AZ13" s="624">
        <v>990</v>
      </c>
      <c r="BA13" s="619" t="s">
        <v>1888</v>
      </c>
      <c r="BB13" s="640">
        <f>+S56</f>
        <v>0</v>
      </c>
      <c r="BR13" s="1053" t="s">
        <v>2096</v>
      </c>
      <c r="BS13" s="1053" t="s">
        <v>2098</v>
      </c>
      <c r="BT13" s="1053"/>
      <c r="BU13" s="1053"/>
      <c r="BV13" s="1053"/>
      <c r="BW13" s="1053"/>
    </row>
    <row r="14" spans="1:75" ht="20.149999999999999" customHeight="1" x14ac:dyDescent="0.35">
      <c r="B14" s="1730"/>
      <c r="C14" s="2073">
        <v>500</v>
      </c>
      <c r="D14" s="6570" t="str">
        <f>VLOOKUP(C14,DataLabels,HLOOKUP($BA$1,Type,2,FALSE))</f>
        <v>Elevating Device Make</v>
      </c>
      <c r="E14" s="6571"/>
      <c r="F14" s="6572"/>
      <c r="G14" s="1746"/>
      <c r="H14" s="3123"/>
      <c r="I14" s="3123"/>
      <c r="J14" s="3123"/>
      <c r="K14" s="3123"/>
      <c r="L14" s="3123"/>
      <c r="M14" s="3123"/>
      <c r="N14" s="64"/>
      <c r="O14" s="2073">
        <v>510</v>
      </c>
      <c r="P14" s="6763" t="str">
        <f>VLOOKUP(O14,DataLabels,HLOOKUP($BA$1,Type,2,FALSE))</f>
        <v>Elevating Device Model</v>
      </c>
      <c r="Q14" s="6571"/>
      <c r="R14" s="6572"/>
      <c r="S14" s="1746"/>
      <c r="T14" s="3123"/>
      <c r="U14" s="3123"/>
      <c r="V14" s="3123"/>
      <c r="W14" s="3123"/>
      <c r="X14" s="3123"/>
      <c r="Y14" s="3123"/>
      <c r="Z14" s="255"/>
      <c r="AA14" s="784"/>
      <c r="AB14" s="1"/>
      <c r="AZ14" s="624">
        <v>1630</v>
      </c>
      <c r="BA14" s="619" t="s">
        <v>1889</v>
      </c>
      <c r="BB14" s="640" t="str">
        <f>+_xlfn.CONCAT(G90," ",G91)</f>
        <v xml:space="preserve"> </v>
      </c>
      <c r="BR14" s="1053" t="s">
        <v>2097</v>
      </c>
      <c r="BS14" s="1053" t="s">
        <v>2099</v>
      </c>
      <c r="BT14" s="1053"/>
      <c r="BU14" s="1053"/>
      <c r="BV14" s="1053"/>
      <c r="BW14" s="1053"/>
    </row>
    <row r="15" spans="1:75" ht="20.149999999999999" customHeight="1" x14ac:dyDescent="0.35">
      <c r="B15" s="1730"/>
      <c r="C15" s="2074"/>
      <c r="D15" s="6573"/>
      <c r="E15" s="6573"/>
      <c r="F15" s="6574"/>
      <c r="G15" s="3124"/>
      <c r="H15" s="3125"/>
      <c r="I15" s="3125"/>
      <c r="J15" s="3125"/>
      <c r="K15" s="3125"/>
      <c r="L15" s="3125"/>
      <c r="M15" s="3125"/>
      <c r="N15" s="65"/>
      <c r="O15" s="2074"/>
      <c r="P15" s="6764"/>
      <c r="Q15" s="6573"/>
      <c r="R15" s="6574"/>
      <c r="S15" s="3124"/>
      <c r="T15" s="3125"/>
      <c r="U15" s="3125"/>
      <c r="V15" s="3125"/>
      <c r="W15" s="3125"/>
      <c r="X15" s="3125"/>
      <c r="Y15" s="3125"/>
      <c r="Z15" s="256"/>
      <c r="AA15" s="784"/>
      <c r="AB15" s="1"/>
      <c r="AZ15" s="624">
        <v>3050</v>
      </c>
      <c r="BA15" s="619" t="s">
        <v>1890</v>
      </c>
      <c r="BB15" s="640">
        <f>+G144</f>
        <v>0</v>
      </c>
      <c r="BR15" s="1053" t="s">
        <v>2098</v>
      </c>
      <c r="BS15" s="1053" t="s">
        <v>2100</v>
      </c>
      <c r="BT15" s="1053"/>
      <c r="BU15" s="1053"/>
      <c r="BV15" s="1053"/>
      <c r="BW15" s="1053"/>
    </row>
    <row r="16" spans="1:75" ht="20.149999999999999" customHeight="1" x14ac:dyDescent="0.35">
      <c r="B16" s="1730"/>
      <c r="C16" s="2073">
        <v>520</v>
      </c>
      <c r="D16" s="6570" t="str">
        <f>VLOOKUP(C16,DataLabels,HLOOKUP($BA$1,Type,2,FALSE))</f>
        <v xml:space="preserve">Capacity per Load Carrier
(All Carriers must be the same)
</v>
      </c>
      <c r="E16" s="6570"/>
      <c r="F16" s="6693"/>
      <c r="G16" s="1746"/>
      <c r="H16" s="1747"/>
      <c r="I16" s="1747"/>
      <c r="J16" s="1747"/>
      <c r="K16" s="1747"/>
      <c r="L16" s="1747"/>
      <c r="M16" s="1747"/>
      <c r="N16" s="64"/>
      <c r="O16" s="4780">
        <v>540</v>
      </c>
      <c r="P16" s="6570" t="str">
        <f>VLOOKUP(O16,DataLabels,HLOOKUP($BA$1,Type,2,FALSE))</f>
        <v>Rated Speed
(&lt;=0.15m/s)
[5.10.4]</v>
      </c>
      <c r="Q16" s="6570"/>
      <c r="R16" s="6693"/>
      <c r="S16" s="1746"/>
      <c r="T16" s="1747"/>
      <c r="U16" s="1747"/>
      <c r="V16" s="1747"/>
      <c r="W16" s="1747"/>
      <c r="X16" s="1747"/>
      <c r="Y16" s="1747"/>
      <c r="Z16" s="6558" t="s">
        <v>64</v>
      </c>
      <c r="AA16" s="784"/>
      <c r="AB16" s="1"/>
      <c r="AZ16" s="624">
        <v>1400</v>
      </c>
      <c r="BA16" s="619" t="s">
        <v>1891</v>
      </c>
      <c r="BB16" s="640" t="str">
        <f>+_xlfn.CONCAT(G78," ",G79)</f>
        <v xml:space="preserve"> </v>
      </c>
      <c r="BR16" s="1053" t="s">
        <v>2099</v>
      </c>
      <c r="BS16" s="1053"/>
      <c r="BT16" s="1053"/>
      <c r="BU16" s="1053"/>
      <c r="BV16" s="1053"/>
      <c r="BW16" s="1053"/>
    </row>
    <row r="17" spans="2:75" ht="20.149999999999999" customHeight="1" x14ac:dyDescent="0.3">
      <c r="B17" s="1730"/>
      <c r="C17" s="2074"/>
      <c r="D17" s="6691"/>
      <c r="E17" s="6691"/>
      <c r="F17" s="6692"/>
      <c r="G17" s="1748"/>
      <c r="H17" s="1749"/>
      <c r="I17" s="1749"/>
      <c r="J17" s="1749"/>
      <c r="K17" s="1749"/>
      <c r="L17" s="1749"/>
      <c r="M17" s="1749"/>
      <c r="N17" s="55" t="s">
        <v>62</v>
      </c>
      <c r="O17" s="4820"/>
      <c r="P17" s="6691"/>
      <c r="Q17" s="6691"/>
      <c r="R17" s="6692"/>
      <c r="S17" s="1748"/>
      <c r="T17" s="1749"/>
      <c r="U17" s="1749"/>
      <c r="V17" s="1749"/>
      <c r="W17" s="1749"/>
      <c r="X17" s="1749"/>
      <c r="Y17" s="1749"/>
      <c r="Z17" s="6559"/>
      <c r="AA17" s="784"/>
      <c r="AB17" s="1"/>
      <c r="AZ17" s="648">
        <v>1040</v>
      </c>
      <c r="BA17" s="619" t="s">
        <v>1892</v>
      </c>
      <c r="BB17" s="647"/>
      <c r="BR17" s="1053" t="s">
        <v>2100</v>
      </c>
      <c r="BS17" s="1053"/>
      <c r="BT17" s="1053"/>
      <c r="BU17" s="1053"/>
      <c r="BV17" s="1053"/>
      <c r="BW17" s="1053"/>
    </row>
    <row r="18" spans="2:75" ht="20.149999999999999" customHeight="1" x14ac:dyDescent="0.35">
      <c r="B18" s="1730"/>
      <c r="C18" s="2073">
        <v>570</v>
      </c>
      <c r="D18" s="6568" t="str">
        <f>VLOOKUP(C18,DataLabels,HLOOKUP($BA$1,Type,2,FALSE))</f>
        <v>License Location
(if in a remote location)
[O.Reg. 209/01, s30(1)]</v>
      </c>
      <c r="E18" s="6568"/>
      <c r="F18" s="6569"/>
      <c r="G18" s="2132"/>
      <c r="H18" s="2133"/>
      <c r="I18" s="2133"/>
      <c r="J18" s="2133"/>
      <c r="K18" s="2133"/>
      <c r="L18" s="2133"/>
      <c r="M18" s="2133"/>
      <c r="N18" s="64"/>
      <c r="O18" s="2073">
        <v>550</v>
      </c>
      <c r="P18" s="6568" t="str">
        <f>VLOOKUP(O18,DataLabels,HLOOKUP($BA$1,Type,2,FALSE))</f>
        <v>Rated Down Speed
(Hydraulic Only)</v>
      </c>
      <c r="Q18" s="6568"/>
      <c r="R18" s="6569"/>
      <c r="S18" s="2132"/>
      <c r="T18" s="2133"/>
      <c r="U18" s="2133"/>
      <c r="V18" s="2133"/>
      <c r="W18" s="2133"/>
      <c r="X18" s="2133"/>
      <c r="Y18" s="2133"/>
      <c r="Z18" s="788" t="s">
        <v>64</v>
      </c>
      <c r="AA18" s="784"/>
      <c r="AB18" s="1"/>
      <c r="AZ18" s="648">
        <v>980</v>
      </c>
      <c r="BA18" s="619" t="s">
        <v>1893</v>
      </c>
      <c r="BB18" s="647"/>
    </row>
    <row r="19" spans="2:75" ht="20.149999999999999" customHeight="1" x14ac:dyDescent="0.35">
      <c r="B19" s="1730"/>
      <c r="C19" s="2074"/>
      <c r="D19" s="6568"/>
      <c r="E19" s="6568"/>
      <c r="F19" s="6569"/>
      <c r="G19" s="2132"/>
      <c r="H19" s="2133"/>
      <c r="I19" s="2133"/>
      <c r="J19" s="2133"/>
      <c r="K19" s="2133"/>
      <c r="L19" s="2133"/>
      <c r="M19" s="2133"/>
      <c r="N19" s="65"/>
      <c r="O19" s="2074"/>
      <c r="P19" s="6568"/>
      <c r="Q19" s="6568"/>
      <c r="R19" s="6569"/>
      <c r="S19" s="2132"/>
      <c r="T19" s="2133"/>
      <c r="U19" s="2133"/>
      <c r="V19" s="2133"/>
      <c r="W19" s="2133"/>
      <c r="X19" s="2133"/>
      <c r="Y19" s="2133"/>
      <c r="Z19" s="789"/>
      <c r="AA19" s="784"/>
      <c r="AB19" s="1"/>
      <c r="AZ19" s="648">
        <v>1620</v>
      </c>
      <c r="BA19" s="619" t="s">
        <v>1894</v>
      </c>
      <c r="BB19" s="646"/>
    </row>
    <row r="20" spans="2:75" ht="19.5" customHeight="1" x14ac:dyDescent="0.3">
      <c r="B20" s="1730"/>
      <c r="C20" s="6637">
        <v>575</v>
      </c>
      <c r="D20" s="6568" t="str">
        <f>VLOOKUP(C20,DataLabels,HLOOKUP($BA$1,Type,2,FALSE))</f>
        <v>Persons allowed access to the Lift? (Authorized Person or Public)</v>
      </c>
      <c r="E20" s="6568"/>
      <c r="F20" s="6569"/>
      <c r="G20" s="6745" t="str">
        <f>+_xlfn.XLOOKUP(S13,'Data Lists'!J72:J77,'Data Lists'!K75:K80," ")</f>
        <v xml:space="preserve"> </v>
      </c>
      <c r="H20" s="6746"/>
      <c r="I20" s="6746"/>
      <c r="J20" s="6746"/>
      <c r="K20" s="6746"/>
      <c r="L20" s="6746"/>
      <c r="M20" s="6746"/>
      <c r="N20" s="6747"/>
      <c r="O20" s="4780">
        <v>101</v>
      </c>
      <c r="P20" s="6570" t="str">
        <f>VLOOKUP(O20,DataLabels,HLOOKUP($BA$1,Type,2,FALSE))</f>
        <v>-</v>
      </c>
      <c r="Q20" s="6571"/>
      <c r="R20" s="6572"/>
      <c r="S20" s="1746"/>
      <c r="T20" s="3123"/>
      <c r="U20" s="3123"/>
      <c r="V20" s="3123"/>
      <c r="W20" s="3123"/>
      <c r="X20" s="3123"/>
      <c r="Y20" s="3123"/>
      <c r="Z20" s="933"/>
      <c r="AA20" s="784"/>
      <c r="AB20" s="1"/>
      <c r="AZ20" s="624">
        <v>130</v>
      </c>
      <c r="BA20" s="619" t="s">
        <v>872</v>
      </c>
      <c r="BB20" s="640">
        <f>+Application!S11</f>
        <v>0</v>
      </c>
    </row>
    <row r="21" spans="2:75" ht="19.5" customHeight="1" thickBot="1" x14ac:dyDescent="0.35">
      <c r="B21" s="1731"/>
      <c r="C21" s="6640"/>
      <c r="D21" s="6641"/>
      <c r="E21" s="6641"/>
      <c r="F21" s="6642"/>
      <c r="G21" s="6748"/>
      <c r="H21" s="6749"/>
      <c r="I21" s="6749"/>
      <c r="J21" s="6749"/>
      <c r="K21" s="6749"/>
      <c r="L21" s="6749"/>
      <c r="M21" s="6749"/>
      <c r="N21" s="6750"/>
      <c r="O21" s="4820"/>
      <c r="P21" s="6573"/>
      <c r="Q21" s="6573"/>
      <c r="R21" s="6574"/>
      <c r="S21" s="3124"/>
      <c r="T21" s="3125"/>
      <c r="U21" s="3125"/>
      <c r="V21" s="3125"/>
      <c r="W21" s="3125"/>
      <c r="X21" s="3125"/>
      <c r="Y21" s="3125"/>
      <c r="Z21" s="934"/>
      <c r="AA21" s="1"/>
      <c r="AB21" s="1"/>
      <c r="AZ21" s="624">
        <v>510</v>
      </c>
      <c r="BA21" s="619" t="s">
        <v>1895</v>
      </c>
      <c r="BB21" s="635" t="str">
        <f>+_xlfn.CONCAT(G14," ",S14)</f>
        <v xml:space="preserve"> </v>
      </c>
    </row>
    <row r="22" spans="2:75" ht="19.5" customHeight="1" thickBot="1" x14ac:dyDescent="0.35">
      <c r="B22" s="993"/>
      <c r="C22" s="994"/>
      <c r="D22" s="995"/>
      <c r="E22" s="995"/>
      <c r="F22" s="996"/>
      <c r="G22" s="997"/>
      <c r="H22" s="997"/>
      <c r="I22" s="998"/>
      <c r="J22" s="996"/>
      <c r="K22" s="999"/>
      <c r="L22" s="999"/>
      <c r="M22" s="999"/>
      <c r="N22" s="1000"/>
      <c r="O22" s="996"/>
      <c r="P22" s="1001"/>
      <c r="Q22" s="1000"/>
      <c r="R22" s="996"/>
      <c r="S22" s="999"/>
      <c r="T22" s="999"/>
      <c r="U22" s="1000"/>
      <c r="V22" s="996"/>
      <c r="W22" s="999"/>
      <c r="X22" s="999"/>
      <c r="Y22" s="999"/>
      <c r="Z22" s="1000"/>
      <c r="AA22" s="784"/>
      <c r="AB22" s="1"/>
      <c r="AZ22" s="624">
        <v>130</v>
      </c>
      <c r="BA22" s="619" t="s">
        <v>873</v>
      </c>
      <c r="BB22" s="640">
        <f>+Application!S12</f>
        <v>0</v>
      </c>
    </row>
    <row r="23" spans="2:75" ht="19.5" customHeight="1" x14ac:dyDescent="0.3">
      <c r="B23" s="1729" t="s">
        <v>65</v>
      </c>
      <c r="C23" s="4835">
        <v>180</v>
      </c>
      <c r="D23" s="633" t="str">
        <f>VLOOKUP(C23,DataLabels,HLOOKUP($BA$1,Type,2,FALSE))</f>
        <v>Address</v>
      </c>
      <c r="E23" s="633"/>
      <c r="F23" s="634"/>
      <c r="G23" s="6765" t="str">
        <f>Application!G23</f>
        <v>1234 maple</v>
      </c>
      <c r="H23" s="6766"/>
      <c r="I23" s="6766"/>
      <c r="J23" s="6766"/>
      <c r="K23" s="6766"/>
      <c r="L23" s="6766"/>
      <c r="M23" s="6766"/>
      <c r="N23" s="6766"/>
      <c r="O23" s="6766"/>
      <c r="P23" s="6766"/>
      <c r="Q23" s="6766"/>
      <c r="R23" s="6766"/>
      <c r="S23" s="6766"/>
      <c r="T23" s="6766"/>
      <c r="U23" s="6766"/>
      <c r="V23" s="6766"/>
      <c r="W23" s="6766"/>
      <c r="X23" s="6766"/>
      <c r="Y23" s="6766"/>
      <c r="Z23" s="6767"/>
      <c r="AA23" s="784"/>
      <c r="AB23" s="1"/>
      <c r="AZ23" s="624">
        <v>1350</v>
      </c>
      <c r="BA23" s="619" t="s">
        <v>1896</v>
      </c>
      <c r="BB23" s="640" t="str">
        <f>+_xlfn.CONCAT(S71," ",S72)</f>
        <v xml:space="preserve"> </v>
      </c>
    </row>
    <row r="24" spans="2:75" ht="20.149999999999999" customHeight="1" x14ac:dyDescent="0.3">
      <c r="B24" s="1730"/>
      <c r="C24" s="4820"/>
      <c r="D24" s="631"/>
      <c r="E24" s="631"/>
      <c r="F24" s="632"/>
      <c r="G24" s="2457" t="str">
        <f>Application!G24</f>
        <v>Toronto</v>
      </c>
      <c r="H24" s="2458"/>
      <c r="I24" s="2458"/>
      <c r="J24" s="2458"/>
      <c r="K24" s="2458"/>
      <c r="L24" s="2458"/>
      <c r="M24" s="2458"/>
      <c r="N24" s="2458"/>
      <c r="O24" s="2458"/>
      <c r="P24" s="2458"/>
      <c r="Q24" s="2458"/>
      <c r="R24" s="2458"/>
      <c r="S24" s="2458"/>
      <c r="T24" s="2458"/>
      <c r="U24" s="2458"/>
      <c r="V24" s="2458"/>
      <c r="W24" s="2458"/>
      <c r="X24" s="2458"/>
      <c r="Y24" s="2458"/>
      <c r="Z24" s="2890"/>
      <c r="AA24" s="784"/>
      <c r="AB24" s="1"/>
      <c r="AZ24" s="624">
        <v>1340</v>
      </c>
      <c r="BA24" s="619" t="s">
        <v>1897</v>
      </c>
      <c r="BB24" s="653">
        <f>+G71</f>
        <v>0</v>
      </c>
    </row>
    <row r="25" spans="2:75" ht="20.149999999999999" customHeight="1" x14ac:dyDescent="0.3">
      <c r="B25" s="1730"/>
      <c r="C25" s="4780">
        <v>585</v>
      </c>
      <c r="D25" s="6562" t="str">
        <f>VLOOKUP(C25,DataLabels,HLOOKUP($BA$1,Type,2,FALSE))</f>
        <v>Number of Load Carriers per Power Unit.</v>
      </c>
      <c r="E25" s="6563"/>
      <c r="F25" s="6564"/>
      <c r="G25" s="1746"/>
      <c r="H25" s="1747"/>
      <c r="I25" s="4552"/>
      <c r="J25" s="2073">
        <v>590</v>
      </c>
      <c r="K25" s="6575" t="str">
        <f>VLOOKUP(J25,DataLabels,HLOOKUP($BA$1,Type,2,FALSE))</f>
        <v xml:space="preserve">Maximum Vertical Travel
</v>
      </c>
      <c r="L25" s="6575"/>
      <c r="M25" s="6575"/>
      <c r="N25" s="6575"/>
      <c r="O25" s="6576"/>
      <c r="P25" s="1746"/>
      <c r="Q25" s="6560" t="s">
        <v>66</v>
      </c>
      <c r="R25" s="4780">
        <v>595</v>
      </c>
      <c r="S25" s="6562" t="str">
        <f>VLOOKUP(R25,DataLabels,HLOOKUP($BA$1,Type,2,FALSE))</f>
        <v xml:space="preserve">Max. Horizontal Travel
</v>
      </c>
      <c r="T25" s="6563"/>
      <c r="U25" s="6564"/>
      <c r="V25" s="1746"/>
      <c r="W25" s="1747"/>
      <c r="X25" s="1747"/>
      <c r="Y25" s="1747"/>
      <c r="Z25" s="6558" t="s">
        <v>66</v>
      </c>
      <c r="AA25" s="784"/>
      <c r="AB25" s="1"/>
      <c r="AZ25" s="648">
        <v>3060</v>
      </c>
      <c r="BA25" s="619" t="s">
        <v>1898</v>
      </c>
      <c r="BB25" s="647"/>
    </row>
    <row r="26" spans="2:75" ht="20.149999999999999" customHeight="1" thickBot="1" x14ac:dyDescent="0.35">
      <c r="B26" s="1731"/>
      <c r="C26" s="4820"/>
      <c r="D26" s="6565"/>
      <c r="E26" s="6566"/>
      <c r="F26" s="6567"/>
      <c r="G26" s="1748"/>
      <c r="H26" s="1749"/>
      <c r="I26" s="4553"/>
      <c r="J26" s="2235"/>
      <c r="K26" s="6577"/>
      <c r="L26" s="6577"/>
      <c r="M26" s="6577"/>
      <c r="N26" s="6577"/>
      <c r="O26" s="6578"/>
      <c r="P26" s="1748"/>
      <c r="Q26" s="6561"/>
      <c r="R26" s="4820"/>
      <c r="S26" s="6565"/>
      <c r="T26" s="6566"/>
      <c r="U26" s="6567"/>
      <c r="V26" s="1758"/>
      <c r="W26" s="1759"/>
      <c r="X26" s="1759"/>
      <c r="Y26" s="1759"/>
      <c r="Z26" s="6289"/>
      <c r="AA26" s="1"/>
      <c r="AB26" s="1"/>
      <c r="AZ26" s="624" t="s">
        <v>1926</v>
      </c>
      <c r="BA26" s="619" t="s">
        <v>1899</v>
      </c>
      <c r="BB26" s="635" t="str">
        <f>+_xlfn.CONCAT(S59,"|", G61,"|",G59,"|",G63)</f>
        <v>|||</v>
      </c>
    </row>
    <row r="27" spans="2:75" ht="20.149999999999999" customHeight="1" thickBot="1" x14ac:dyDescent="0.35">
      <c r="B27" s="993"/>
      <c r="C27" s="994"/>
      <c r="D27" s="995"/>
      <c r="E27" s="995"/>
      <c r="F27" s="996"/>
      <c r="G27" s="997"/>
      <c r="H27" s="997"/>
      <c r="I27" s="998"/>
      <c r="J27" s="996"/>
      <c r="K27" s="999"/>
      <c r="L27" s="999"/>
      <c r="M27" s="999"/>
      <c r="N27" s="1000"/>
      <c r="O27" s="996"/>
      <c r="P27" s="1001"/>
      <c r="Q27" s="1000"/>
      <c r="R27" s="996"/>
      <c r="S27" s="999"/>
      <c r="T27" s="999"/>
      <c r="U27" s="1000"/>
      <c r="V27" s="996"/>
      <c r="W27" s="999"/>
      <c r="X27" s="999"/>
      <c r="Y27" s="999"/>
      <c r="Z27" s="1000"/>
      <c r="AA27" s="784"/>
      <c r="AB27" s="1"/>
      <c r="AZ27" s="624">
        <v>1390</v>
      </c>
      <c r="BA27" s="619" t="s">
        <v>1900</v>
      </c>
      <c r="BB27" s="635">
        <f>+S76</f>
        <v>0</v>
      </c>
    </row>
    <row r="28" spans="2:75" ht="20.149999999999999" customHeight="1" x14ac:dyDescent="0.3">
      <c r="B28" s="1729" t="s">
        <v>67</v>
      </c>
      <c r="C28" s="6653" t="str">
        <f>VLOOKUP(B28,DataLabels,HLOOKUP($BA$1,Type,2,FALSE))</f>
        <v>PART B1 - Provide drawings that include layout, plan and elevation views of the elevating device and/or parts thereof, showing all pertinent information necessary to demonstrate conformance with the Regulation and applied codes.  If the elevating device is hydraulic, a hydraulic schematic is also required.</v>
      </c>
      <c r="D28" s="6654"/>
      <c r="E28" s="6654"/>
      <c r="F28" s="6654"/>
      <c r="G28" s="6654"/>
      <c r="H28" s="6654"/>
      <c r="I28" s="6654"/>
      <c r="J28" s="6654"/>
      <c r="K28" s="6654"/>
      <c r="L28" s="6654"/>
      <c r="M28" s="6654"/>
      <c r="N28" s="6654"/>
      <c r="O28" s="6654"/>
      <c r="P28" s="6654"/>
      <c r="Q28" s="6654"/>
      <c r="R28" s="6654"/>
      <c r="S28" s="6654"/>
      <c r="T28" s="6654"/>
      <c r="U28" s="6654"/>
      <c r="V28" s="6654"/>
      <c r="W28" s="6654"/>
      <c r="X28" s="6654"/>
      <c r="Y28" s="6654"/>
      <c r="Z28" s="6655"/>
      <c r="AA28" s="784"/>
      <c r="AB28" s="1"/>
      <c r="AZ28" s="624">
        <v>1380</v>
      </c>
      <c r="BA28" s="619" t="s">
        <v>1901</v>
      </c>
      <c r="BB28" s="635">
        <f>+G76</f>
        <v>0</v>
      </c>
    </row>
    <row r="29" spans="2:75" ht="20.149999999999999" customHeight="1" x14ac:dyDescent="0.3">
      <c r="B29" s="2840"/>
      <c r="C29" s="6656"/>
      <c r="D29" s="6657"/>
      <c r="E29" s="6657"/>
      <c r="F29" s="6657"/>
      <c r="G29" s="6657"/>
      <c r="H29" s="6657"/>
      <c r="I29" s="6657"/>
      <c r="J29" s="6657"/>
      <c r="K29" s="6657"/>
      <c r="L29" s="6657"/>
      <c r="M29" s="6657"/>
      <c r="N29" s="6657"/>
      <c r="O29" s="6657"/>
      <c r="P29" s="6657"/>
      <c r="Q29" s="6657"/>
      <c r="R29" s="6657"/>
      <c r="S29" s="6657"/>
      <c r="T29" s="6657"/>
      <c r="U29" s="6657"/>
      <c r="V29" s="6657"/>
      <c r="W29" s="6657"/>
      <c r="X29" s="6657"/>
      <c r="Y29" s="6657"/>
      <c r="Z29" s="6658"/>
      <c r="AA29" s="784"/>
      <c r="AB29" s="1"/>
      <c r="AZ29" s="648">
        <v>1080</v>
      </c>
      <c r="BA29" s="619" t="s">
        <v>1902</v>
      </c>
      <c r="BB29" s="646" t="str">
        <f>+_xlfn.CONCAT(S97," ",S98)</f>
        <v xml:space="preserve"> </v>
      </c>
    </row>
    <row r="30" spans="2:75" ht="20.149999999999999" customHeight="1" x14ac:dyDescent="0.3">
      <c r="B30" s="2840"/>
      <c r="C30" s="6656"/>
      <c r="D30" s="6657"/>
      <c r="E30" s="6657"/>
      <c r="F30" s="6657"/>
      <c r="G30" s="6657"/>
      <c r="H30" s="6657"/>
      <c r="I30" s="6657"/>
      <c r="J30" s="6657"/>
      <c r="K30" s="6657"/>
      <c r="L30" s="6657"/>
      <c r="M30" s="6657"/>
      <c r="N30" s="6657"/>
      <c r="O30" s="6657"/>
      <c r="P30" s="6657"/>
      <c r="Q30" s="6657"/>
      <c r="R30" s="6657"/>
      <c r="S30" s="6657"/>
      <c r="T30" s="6657"/>
      <c r="U30" s="6657"/>
      <c r="V30" s="6657"/>
      <c r="W30" s="6657"/>
      <c r="X30" s="6657"/>
      <c r="Y30" s="6657"/>
      <c r="Z30" s="6658"/>
      <c r="AA30" s="1"/>
      <c r="AB30" s="1"/>
      <c r="AZ30" s="648">
        <v>940</v>
      </c>
      <c r="BA30" s="619" t="s">
        <v>1904</v>
      </c>
      <c r="BB30" s="646"/>
    </row>
    <row r="31" spans="2:75" ht="20.149999999999999" customHeight="1" thickBot="1" x14ac:dyDescent="0.35">
      <c r="B31" s="3112"/>
      <c r="C31" s="6679"/>
      <c r="D31" s="6680"/>
      <c r="E31" s="6680"/>
      <c r="F31" s="6680"/>
      <c r="G31" s="6680"/>
      <c r="H31" s="6680"/>
      <c r="I31" s="6680"/>
      <c r="J31" s="6680"/>
      <c r="K31" s="6680"/>
      <c r="L31" s="6680"/>
      <c r="M31" s="6680"/>
      <c r="N31" s="6680"/>
      <c r="O31" s="6680"/>
      <c r="P31" s="6680"/>
      <c r="Q31" s="6680"/>
      <c r="R31" s="6680"/>
      <c r="S31" s="6680"/>
      <c r="T31" s="6680"/>
      <c r="U31" s="6680"/>
      <c r="V31" s="6680"/>
      <c r="W31" s="6680"/>
      <c r="X31" s="6680"/>
      <c r="Y31" s="6680"/>
      <c r="Z31" s="6681"/>
      <c r="AA31" s="1"/>
      <c r="AB31" s="1"/>
      <c r="AZ31" s="624">
        <v>570</v>
      </c>
      <c r="BA31" s="619" t="s">
        <v>1905</v>
      </c>
      <c r="BB31" s="640">
        <f>+G18</f>
        <v>0</v>
      </c>
    </row>
    <row r="32" spans="2:75" ht="20.149999999999999" customHeight="1" thickBot="1" x14ac:dyDescent="0.35">
      <c r="B32" s="49"/>
      <c r="C32" s="18"/>
      <c r="D32" s="19"/>
      <c r="E32" s="19"/>
      <c r="F32" s="136"/>
      <c r="G32" s="137"/>
      <c r="H32" s="137"/>
      <c r="I32" s="138"/>
      <c r="J32" s="136"/>
      <c r="K32" s="139"/>
      <c r="L32" s="139"/>
      <c r="M32" s="139"/>
      <c r="N32" s="140"/>
      <c r="O32" s="136"/>
      <c r="P32" s="141"/>
      <c r="Q32" s="140"/>
      <c r="R32" s="136"/>
      <c r="S32" s="139"/>
      <c r="T32" s="139"/>
      <c r="U32" s="140"/>
      <c r="V32" s="136"/>
      <c r="W32" s="139"/>
      <c r="X32" s="139"/>
      <c r="Y32" s="139"/>
      <c r="Z32" s="140"/>
      <c r="AA32" s="1"/>
      <c r="AB32" s="1"/>
      <c r="AZ32" s="624">
        <v>1520</v>
      </c>
      <c r="BA32" s="619" t="s">
        <v>549</v>
      </c>
      <c r="BB32" s="635">
        <f>+G83</f>
        <v>0</v>
      </c>
    </row>
    <row r="33" spans="2:54" ht="20.149999999999999" customHeight="1" thickBot="1" x14ac:dyDescent="0.35">
      <c r="B33" s="142"/>
      <c r="C33" s="4933" t="s">
        <v>68</v>
      </c>
      <c r="D33" s="4934"/>
      <c r="E33" s="4934"/>
      <c r="F33" s="4934"/>
      <c r="G33" s="4934"/>
      <c r="H33" s="4934"/>
      <c r="I33" s="4934"/>
      <c r="J33" s="4934"/>
      <c r="K33" s="4934"/>
      <c r="L33" s="4934"/>
      <c r="M33" s="4934"/>
      <c r="N33" s="4934"/>
      <c r="O33" s="4934"/>
      <c r="P33" s="4934"/>
      <c r="Q33" s="4934"/>
      <c r="R33" s="4934"/>
      <c r="S33" s="4934"/>
      <c r="T33" s="4934"/>
      <c r="U33" s="4934"/>
      <c r="V33" s="4934"/>
      <c r="W33" s="4934"/>
      <c r="X33" s="4934"/>
      <c r="Y33" s="4934"/>
      <c r="Z33" s="4935"/>
      <c r="AA33" s="1"/>
      <c r="AB33" s="1"/>
      <c r="AZ33" s="648">
        <v>580</v>
      </c>
      <c r="BA33" s="619" t="s">
        <v>1906</v>
      </c>
      <c r="BB33" s="635"/>
    </row>
    <row r="34" spans="2:54" ht="20.149999999999999" customHeight="1" x14ac:dyDescent="0.3">
      <c r="B34" s="1804" t="s">
        <v>70</v>
      </c>
      <c r="C34" s="6717">
        <v>650</v>
      </c>
      <c r="D34" s="6580" t="str">
        <f>VLOOKUP(C34,DataLabels,HLOOKUP($BA$1,Type,2,FALSE))</f>
        <v>Space Below Hoistway Accessible?</v>
      </c>
      <c r="E34" s="6581"/>
      <c r="F34" s="6582"/>
      <c r="G34" s="4579"/>
      <c r="H34" s="4794"/>
      <c r="I34" s="4794"/>
      <c r="J34" s="4794"/>
      <c r="K34" s="4794"/>
      <c r="L34" s="4794"/>
      <c r="M34" s="4794"/>
      <c r="N34" s="6579"/>
      <c r="O34" s="6585"/>
      <c r="P34" s="6580" t="s">
        <v>2203</v>
      </c>
      <c r="Q34" s="6581"/>
      <c r="R34" s="6582"/>
      <c r="S34" s="6552"/>
      <c r="T34" s="6553"/>
      <c r="U34" s="6553"/>
      <c r="V34" s="6553"/>
      <c r="W34" s="6553"/>
      <c r="X34" s="6553"/>
      <c r="Y34" s="6553"/>
      <c r="Z34" s="6554"/>
      <c r="AA34" s="1"/>
      <c r="AB34" s="1"/>
      <c r="AZ34" s="625">
        <v>140</v>
      </c>
      <c r="BA34" s="619" t="s">
        <v>1173</v>
      </c>
      <c r="BB34" s="635">
        <f>+Application!G13</f>
        <v>0</v>
      </c>
    </row>
    <row r="35" spans="2:54" ht="20.149999999999999" customHeight="1" thickBot="1" x14ac:dyDescent="0.35">
      <c r="B35" s="1806"/>
      <c r="C35" s="6718"/>
      <c r="D35" s="6583"/>
      <c r="E35" s="5018"/>
      <c r="F35" s="6584"/>
      <c r="G35" s="2156"/>
      <c r="H35" s="2157"/>
      <c r="I35" s="2157"/>
      <c r="J35" s="2157"/>
      <c r="K35" s="2157"/>
      <c r="L35" s="2157"/>
      <c r="M35" s="2157"/>
      <c r="N35" s="4704"/>
      <c r="O35" s="6586"/>
      <c r="P35" s="6583"/>
      <c r="Q35" s="5018"/>
      <c r="R35" s="6584"/>
      <c r="S35" s="6555"/>
      <c r="T35" s="6556"/>
      <c r="U35" s="6556"/>
      <c r="V35" s="6556"/>
      <c r="W35" s="6556"/>
      <c r="X35" s="6556"/>
      <c r="Y35" s="6556"/>
      <c r="Z35" s="6557"/>
      <c r="AA35" s="1"/>
      <c r="AB35" s="1"/>
      <c r="AZ35" s="648">
        <v>1500</v>
      </c>
      <c r="BA35" s="619" t="s">
        <v>1907</v>
      </c>
      <c r="BB35" s="646">
        <f>+G161</f>
        <v>0</v>
      </c>
    </row>
    <row r="36" spans="2:54" ht="20.149999999999999" customHeight="1" thickBot="1" x14ac:dyDescent="0.35">
      <c r="B36" s="49"/>
      <c r="C36" s="18"/>
      <c r="D36" s="19"/>
      <c r="E36" s="19"/>
      <c r="F36" s="136"/>
      <c r="G36" s="137"/>
      <c r="H36" s="137"/>
      <c r="I36" s="138"/>
      <c r="J36" s="136"/>
      <c r="K36" s="139"/>
      <c r="L36" s="139"/>
      <c r="M36" s="139"/>
      <c r="N36" s="140"/>
      <c r="O36" s="136"/>
      <c r="P36" s="141"/>
      <c r="Q36" s="140"/>
      <c r="R36" s="136"/>
      <c r="S36" s="139"/>
      <c r="T36" s="139"/>
      <c r="U36" s="140"/>
      <c r="V36" s="136"/>
      <c r="W36" s="139"/>
      <c r="X36" s="139"/>
      <c r="Y36" s="139"/>
      <c r="Z36" s="140"/>
      <c r="AA36" s="1"/>
      <c r="AB36" s="1"/>
      <c r="AZ36" s="624">
        <v>550</v>
      </c>
      <c r="BA36" s="619" t="s">
        <v>1177</v>
      </c>
      <c r="BB36" s="645">
        <f>+S18</f>
        <v>0</v>
      </c>
    </row>
    <row r="37" spans="2:54" ht="20.149999999999999" customHeight="1" thickBot="1" x14ac:dyDescent="0.35">
      <c r="B37" s="1729" t="s">
        <v>71</v>
      </c>
      <c r="C37" s="4843" t="s">
        <v>2077</v>
      </c>
      <c r="D37" s="6724" t="s">
        <v>2080</v>
      </c>
      <c r="E37" s="1002" t="s">
        <v>2078</v>
      </c>
      <c r="F37" s="6590" t="s">
        <v>2081</v>
      </c>
      <c r="G37" s="6591"/>
      <c r="H37" s="6721" t="s">
        <v>2068</v>
      </c>
      <c r="I37" s="6721"/>
      <c r="J37" s="6721"/>
      <c r="K37" s="6721" t="s">
        <v>2079</v>
      </c>
      <c r="L37" s="6721"/>
      <c r="M37" s="6721"/>
      <c r="N37" s="6721"/>
      <c r="O37" s="6721"/>
      <c r="P37" s="6722"/>
      <c r="Q37" s="6723" t="s">
        <v>2069</v>
      </c>
      <c r="R37" s="6721"/>
      <c r="S37" s="6721"/>
      <c r="T37" s="6721"/>
      <c r="U37" s="6587" t="s">
        <v>2082</v>
      </c>
      <c r="V37" s="6588"/>
      <c r="W37" s="6588"/>
      <c r="X37" s="6588"/>
      <c r="Y37" s="6588"/>
      <c r="Z37" s="6589"/>
      <c r="AA37" s="1"/>
      <c r="AB37" s="1"/>
      <c r="AZ37" s="624">
        <v>540</v>
      </c>
      <c r="BA37" s="619" t="s">
        <v>1176</v>
      </c>
      <c r="BB37" s="645">
        <f>+S16</f>
        <v>0</v>
      </c>
    </row>
    <row r="38" spans="2:54" ht="20.149999999999999" customHeight="1" thickBot="1" x14ac:dyDescent="0.35">
      <c r="B38" s="1730"/>
      <c r="C38" s="4835"/>
      <c r="D38" s="6725"/>
      <c r="E38" s="6592">
        <v>1</v>
      </c>
      <c r="F38" s="6593" t="s">
        <v>2076</v>
      </c>
      <c r="G38" s="6594"/>
      <c r="H38" s="6597"/>
      <c r="I38" s="6598"/>
      <c r="J38" s="6599"/>
      <c r="K38" s="6606"/>
      <c r="L38" s="6606"/>
      <c r="M38" s="6606"/>
      <c r="N38" s="6606"/>
      <c r="O38" s="6606"/>
      <c r="P38" s="6607"/>
      <c r="Q38" s="6538"/>
      <c r="R38" s="6539"/>
      <c r="S38" s="6539"/>
      <c r="T38" s="6540"/>
      <c r="U38" s="6532"/>
      <c r="V38" s="6533"/>
      <c r="W38" s="6533"/>
      <c r="X38" s="6533"/>
      <c r="Y38" s="6533"/>
      <c r="Z38" s="6534"/>
      <c r="AA38" s="1"/>
      <c r="AB38" s="1"/>
      <c r="AZ38" s="624">
        <v>590</v>
      </c>
      <c r="BA38" s="619" t="s">
        <v>1908</v>
      </c>
      <c r="BB38" s="635">
        <f>+P25</f>
        <v>0</v>
      </c>
    </row>
    <row r="39" spans="2:54" ht="20.149999999999999" customHeight="1" thickBot="1" x14ac:dyDescent="0.35">
      <c r="B39" s="1730"/>
      <c r="C39" s="4835"/>
      <c r="D39" s="6725"/>
      <c r="E39" s="6592"/>
      <c r="F39" s="6595"/>
      <c r="G39" s="6596"/>
      <c r="H39" s="6600"/>
      <c r="I39" s="6601"/>
      <c r="J39" s="6602"/>
      <c r="K39" s="6603"/>
      <c r="L39" s="6604"/>
      <c r="M39" s="6604"/>
      <c r="N39" s="6604"/>
      <c r="O39" s="6604"/>
      <c r="P39" s="6605"/>
      <c r="Q39" s="6541"/>
      <c r="R39" s="6542"/>
      <c r="S39" s="6542"/>
      <c r="T39" s="6543"/>
      <c r="U39" s="6535"/>
      <c r="V39" s="6536"/>
      <c r="W39" s="6536"/>
      <c r="X39" s="6536"/>
      <c r="Y39" s="6536"/>
      <c r="Z39" s="6537"/>
      <c r="AA39" s="1"/>
      <c r="AB39" s="1"/>
      <c r="AZ39" s="624" t="s">
        <v>1909</v>
      </c>
      <c r="BA39" s="619" t="s">
        <v>1910</v>
      </c>
      <c r="BB39" s="635">
        <f>+G53</f>
        <v>0</v>
      </c>
    </row>
    <row r="40" spans="2:54" ht="20.149999999999999" customHeight="1" thickBot="1" x14ac:dyDescent="0.35">
      <c r="B40" s="1730"/>
      <c r="C40" s="4835"/>
      <c r="D40" s="6725"/>
      <c r="E40" s="6592">
        <v>2</v>
      </c>
      <c r="F40" s="6608" t="s">
        <v>2070</v>
      </c>
      <c r="G40" s="6609"/>
      <c r="H40" s="6597"/>
      <c r="I40" s="6598"/>
      <c r="J40" s="6599"/>
      <c r="K40" s="6606"/>
      <c r="L40" s="6606"/>
      <c r="M40" s="6606"/>
      <c r="N40" s="6606"/>
      <c r="O40" s="6606"/>
      <c r="P40" s="6607"/>
      <c r="Q40" s="6538"/>
      <c r="R40" s="6539"/>
      <c r="S40" s="6539"/>
      <c r="T40" s="6540"/>
      <c r="U40" s="6532"/>
      <c r="V40" s="6533"/>
      <c r="W40" s="6533"/>
      <c r="X40" s="6533"/>
      <c r="Y40" s="6533"/>
      <c r="Z40" s="6534"/>
      <c r="AA40" s="1"/>
      <c r="AB40" s="1"/>
    </row>
    <row r="41" spans="2:54" ht="20.149999999999999" customHeight="1" thickBot="1" x14ac:dyDescent="0.35">
      <c r="B41" s="1730"/>
      <c r="C41" s="4835"/>
      <c r="D41" s="6725"/>
      <c r="E41" s="6592"/>
      <c r="F41" s="6610"/>
      <c r="G41" s="6611"/>
      <c r="H41" s="6600"/>
      <c r="I41" s="6601"/>
      <c r="J41" s="6602"/>
      <c r="K41" s="6603"/>
      <c r="L41" s="6604"/>
      <c r="M41" s="6604"/>
      <c r="N41" s="6604"/>
      <c r="O41" s="6604"/>
      <c r="P41" s="6605"/>
      <c r="Q41" s="6541"/>
      <c r="R41" s="6542"/>
      <c r="S41" s="6542"/>
      <c r="T41" s="6543"/>
      <c r="U41" s="6535"/>
      <c r="V41" s="6536"/>
      <c r="W41" s="6536"/>
      <c r="X41" s="6536"/>
      <c r="Y41" s="6536"/>
      <c r="Z41" s="6537"/>
      <c r="AA41" s="1"/>
      <c r="AB41" s="1"/>
    </row>
    <row r="42" spans="2:54" ht="20.149999999999999" customHeight="1" thickBot="1" x14ac:dyDescent="0.35">
      <c r="B42" s="1730"/>
      <c r="C42" s="4835"/>
      <c r="D42" s="6725"/>
      <c r="E42" s="6592">
        <v>3</v>
      </c>
      <c r="F42" s="6593" t="s">
        <v>2071</v>
      </c>
      <c r="G42" s="6594"/>
      <c r="H42" s="6597"/>
      <c r="I42" s="6598"/>
      <c r="J42" s="6599"/>
      <c r="K42" s="6606"/>
      <c r="L42" s="6606"/>
      <c r="M42" s="6606"/>
      <c r="N42" s="6606"/>
      <c r="O42" s="6606"/>
      <c r="P42" s="6607"/>
      <c r="Q42" s="6538"/>
      <c r="R42" s="6539"/>
      <c r="S42" s="6539"/>
      <c r="T42" s="6540"/>
      <c r="U42" s="6532"/>
      <c r="V42" s="6533"/>
      <c r="W42" s="6533"/>
      <c r="X42" s="6533"/>
      <c r="Y42" s="6533"/>
      <c r="Z42" s="6534"/>
      <c r="AA42" s="1"/>
      <c r="AB42" s="1"/>
    </row>
    <row r="43" spans="2:54" ht="20.149999999999999" customHeight="1" thickBot="1" x14ac:dyDescent="0.35">
      <c r="B43" s="1730"/>
      <c r="C43" s="4835"/>
      <c r="D43" s="6725"/>
      <c r="E43" s="6592"/>
      <c r="F43" s="6595"/>
      <c r="G43" s="6596"/>
      <c r="H43" s="6600"/>
      <c r="I43" s="6601"/>
      <c r="J43" s="6602"/>
      <c r="K43" s="6603"/>
      <c r="L43" s="6604"/>
      <c r="M43" s="6604"/>
      <c r="N43" s="6604"/>
      <c r="O43" s="6604"/>
      <c r="P43" s="6605"/>
      <c r="Q43" s="6541"/>
      <c r="R43" s="6542"/>
      <c r="S43" s="6542"/>
      <c r="T43" s="6543"/>
      <c r="U43" s="6535"/>
      <c r="V43" s="6536"/>
      <c r="W43" s="6536"/>
      <c r="X43" s="6536"/>
      <c r="Y43" s="6536"/>
      <c r="Z43" s="6537"/>
      <c r="AA43" s="786"/>
      <c r="AB43" s="1"/>
    </row>
    <row r="44" spans="2:54" ht="20.149999999999999" customHeight="1" thickBot="1" x14ac:dyDescent="0.35">
      <c r="B44" s="1730"/>
      <c r="C44" s="4835"/>
      <c r="D44" s="6725"/>
      <c r="E44" s="6592">
        <v>4</v>
      </c>
      <c r="F44" s="6593" t="s">
        <v>2072</v>
      </c>
      <c r="G44" s="6594"/>
      <c r="H44" s="6597"/>
      <c r="I44" s="6598"/>
      <c r="J44" s="6599"/>
      <c r="K44" s="6606"/>
      <c r="L44" s="6606"/>
      <c r="M44" s="6606"/>
      <c r="N44" s="6606"/>
      <c r="O44" s="6606"/>
      <c r="P44" s="6607"/>
      <c r="Q44" s="6538"/>
      <c r="R44" s="6539"/>
      <c r="S44" s="6539"/>
      <c r="T44" s="6540"/>
      <c r="U44" s="6532"/>
      <c r="V44" s="6533"/>
      <c r="W44" s="6533"/>
      <c r="X44" s="6533"/>
      <c r="Y44" s="6533"/>
      <c r="Z44" s="6534"/>
      <c r="AA44" s="786"/>
      <c r="AB44" s="1"/>
    </row>
    <row r="45" spans="2:54" ht="20.149999999999999" customHeight="1" thickBot="1" x14ac:dyDescent="0.35">
      <c r="B45" s="1730"/>
      <c r="C45" s="4835"/>
      <c r="D45" s="6725"/>
      <c r="E45" s="6592"/>
      <c r="F45" s="6595"/>
      <c r="G45" s="6596"/>
      <c r="H45" s="6600"/>
      <c r="I45" s="6601"/>
      <c r="J45" s="6602"/>
      <c r="K45" s="6603"/>
      <c r="L45" s="6604"/>
      <c r="M45" s="6604"/>
      <c r="N45" s="6604"/>
      <c r="O45" s="6604"/>
      <c r="P45" s="6605"/>
      <c r="Q45" s="6541"/>
      <c r="R45" s="6542"/>
      <c r="S45" s="6542"/>
      <c r="T45" s="6543"/>
      <c r="U45" s="6535"/>
      <c r="V45" s="6536"/>
      <c r="W45" s="6536"/>
      <c r="X45" s="6536"/>
      <c r="Y45" s="6536"/>
      <c r="Z45" s="6537"/>
      <c r="AA45" s="786"/>
      <c r="AB45" s="1"/>
    </row>
    <row r="46" spans="2:54" ht="20.149999999999999" customHeight="1" thickBot="1" x14ac:dyDescent="0.35">
      <c r="B46" s="1730"/>
      <c r="C46" s="4835"/>
      <c r="D46" s="6725"/>
      <c r="E46" s="6592">
        <v>5</v>
      </c>
      <c r="F46" s="6593" t="s">
        <v>2073</v>
      </c>
      <c r="G46" s="6594"/>
      <c r="H46" s="6597"/>
      <c r="I46" s="6598"/>
      <c r="J46" s="6599"/>
      <c r="K46" s="6606"/>
      <c r="L46" s="6606"/>
      <c r="M46" s="6606"/>
      <c r="N46" s="6606"/>
      <c r="O46" s="6606"/>
      <c r="P46" s="6607"/>
      <c r="Q46" s="6538"/>
      <c r="R46" s="6539"/>
      <c r="S46" s="6539"/>
      <c r="T46" s="6540"/>
      <c r="U46" s="6532"/>
      <c r="V46" s="6533"/>
      <c r="W46" s="6533"/>
      <c r="X46" s="6533"/>
      <c r="Y46" s="6533"/>
      <c r="Z46" s="6534"/>
      <c r="AA46" s="786"/>
      <c r="AB46" s="1"/>
    </row>
    <row r="47" spans="2:54" ht="20.149999999999999" customHeight="1" thickBot="1" x14ac:dyDescent="0.35">
      <c r="B47" s="1730"/>
      <c r="C47" s="4835"/>
      <c r="D47" s="6725"/>
      <c r="E47" s="6592"/>
      <c r="F47" s="6595"/>
      <c r="G47" s="6596"/>
      <c r="H47" s="6600"/>
      <c r="I47" s="6601"/>
      <c r="J47" s="6602"/>
      <c r="K47" s="6603"/>
      <c r="L47" s="6604"/>
      <c r="M47" s="6604"/>
      <c r="N47" s="6604"/>
      <c r="O47" s="6604"/>
      <c r="P47" s="6605"/>
      <c r="Q47" s="6541"/>
      <c r="R47" s="6542"/>
      <c r="S47" s="6542"/>
      <c r="T47" s="6543"/>
      <c r="U47" s="6535"/>
      <c r="V47" s="6536"/>
      <c r="W47" s="6536"/>
      <c r="X47" s="6536"/>
      <c r="Y47" s="6536"/>
      <c r="Z47" s="6537"/>
      <c r="AA47" s="1"/>
      <c r="AB47" s="1"/>
    </row>
    <row r="48" spans="2:54" ht="18" customHeight="1" thickBot="1" x14ac:dyDescent="0.35">
      <c r="B48" s="1730"/>
      <c r="C48" s="4835"/>
      <c r="D48" s="6725"/>
      <c r="E48" s="6592">
        <v>6</v>
      </c>
      <c r="F48" s="6593" t="s">
        <v>2074</v>
      </c>
      <c r="G48" s="6594"/>
      <c r="H48" s="6597"/>
      <c r="I48" s="6598"/>
      <c r="J48" s="6599"/>
      <c r="K48" s="6606"/>
      <c r="L48" s="6606"/>
      <c r="M48" s="6606"/>
      <c r="N48" s="6606"/>
      <c r="O48" s="6606"/>
      <c r="P48" s="6607"/>
      <c r="Q48" s="6538"/>
      <c r="R48" s="6539"/>
      <c r="S48" s="6539"/>
      <c r="T48" s="6540"/>
      <c r="U48" s="6532"/>
      <c r="V48" s="6533"/>
      <c r="W48" s="6533"/>
      <c r="X48" s="6533"/>
      <c r="Y48" s="6533"/>
      <c r="Z48" s="6534"/>
      <c r="AA48" s="1"/>
      <c r="AB48" s="1"/>
    </row>
    <row r="49" spans="2:28" ht="18" customHeight="1" thickBot="1" x14ac:dyDescent="0.35">
      <c r="B49" s="1731"/>
      <c r="C49" s="4781"/>
      <c r="D49" s="6726"/>
      <c r="E49" s="6592"/>
      <c r="F49" s="6595" t="s">
        <v>2075</v>
      </c>
      <c r="G49" s="6596"/>
      <c r="H49" s="6600"/>
      <c r="I49" s="6601"/>
      <c r="J49" s="6602"/>
      <c r="K49" s="6708"/>
      <c r="L49" s="6709"/>
      <c r="M49" s="6709"/>
      <c r="N49" s="6709"/>
      <c r="O49" s="6709"/>
      <c r="P49" s="6710"/>
      <c r="Q49" s="6541"/>
      <c r="R49" s="6542"/>
      <c r="S49" s="6542"/>
      <c r="T49" s="6543"/>
      <c r="U49" s="6535"/>
      <c r="V49" s="6536"/>
      <c r="W49" s="6536"/>
      <c r="X49" s="6536"/>
      <c r="Y49" s="6536"/>
      <c r="Z49" s="6537"/>
      <c r="AA49" s="1"/>
      <c r="AB49" s="1"/>
    </row>
    <row r="50" spans="2:28" ht="18" customHeight="1" thickBot="1" x14ac:dyDescent="0.35">
      <c r="B50" s="49"/>
      <c r="C50" s="18"/>
      <c r="D50" s="19"/>
      <c r="E50" s="19"/>
      <c r="F50" s="136"/>
      <c r="G50" s="137"/>
      <c r="H50" s="137"/>
      <c r="I50" s="138"/>
      <c r="J50" s="136"/>
      <c r="K50" s="139"/>
      <c r="L50" s="139"/>
      <c r="M50" s="139"/>
      <c r="N50" s="140"/>
      <c r="O50" s="136"/>
      <c r="P50" s="141"/>
      <c r="Q50" s="140"/>
      <c r="R50" s="136"/>
      <c r="S50" s="139"/>
      <c r="T50" s="139"/>
      <c r="U50" s="140"/>
      <c r="V50" s="136"/>
      <c r="W50" s="139"/>
      <c r="X50" s="139"/>
      <c r="Y50" s="139"/>
      <c r="Z50" s="140"/>
      <c r="AA50" s="1"/>
      <c r="AB50" s="1"/>
    </row>
    <row r="51" spans="2:28" ht="18" customHeight="1" x14ac:dyDescent="0.3">
      <c r="B51" s="1729" t="s">
        <v>278</v>
      </c>
      <c r="C51" s="4843">
        <v>845</v>
      </c>
      <c r="D51" s="6581" t="str">
        <f>VLOOKUP(C51,DataLabels,HLOOKUP($BA$1,Type,2,FALSE))</f>
        <v>Carrier Width</v>
      </c>
      <c r="E51" s="6581"/>
      <c r="F51" s="6582"/>
      <c r="G51" s="2070"/>
      <c r="H51" s="2071"/>
      <c r="I51" s="2071"/>
      <c r="J51" s="2071"/>
      <c r="K51" s="2071"/>
      <c r="L51" s="2071"/>
      <c r="M51" s="2071"/>
      <c r="N51" s="165"/>
      <c r="O51" s="4843">
        <v>855</v>
      </c>
      <c r="P51" s="6581" t="str">
        <f>VLOOKUP(O51,DataLabels,HLOOKUP($BA$1,Type,2,FALSE))</f>
        <v>Carrier Depth/Length</v>
      </c>
      <c r="Q51" s="6581"/>
      <c r="R51" s="6582"/>
      <c r="S51" s="2070"/>
      <c r="T51" s="2071"/>
      <c r="U51" s="2071"/>
      <c r="V51" s="2071"/>
      <c r="W51" s="2071"/>
      <c r="X51" s="2071"/>
      <c r="Y51" s="2071"/>
      <c r="Z51" s="159"/>
      <c r="AA51" s="1"/>
      <c r="AB51" s="1"/>
    </row>
    <row r="52" spans="2:28" ht="18" customHeight="1" thickBot="1" x14ac:dyDescent="0.35">
      <c r="B52" s="1730"/>
      <c r="C52" s="4820"/>
      <c r="D52" s="6566"/>
      <c r="E52" s="6566"/>
      <c r="F52" s="6567"/>
      <c r="G52" s="2072"/>
      <c r="H52" s="2035"/>
      <c r="I52" s="2035"/>
      <c r="J52" s="2035"/>
      <c r="K52" s="2035"/>
      <c r="L52" s="2035"/>
      <c r="M52" s="2035"/>
      <c r="N52" s="55" t="s">
        <v>66</v>
      </c>
      <c r="O52" s="4820"/>
      <c r="P52" s="6566"/>
      <c r="Q52" s="6566"/>
      <c r="R52" s="6567"/>
      <c r="S52" s="2072"/>
      <c r="T52" s="2035"/>
      <c r="U52" s="2035"/>
      <c r="V52" s="2035"/>
      <c r="W52" s="2035"/>
      <c r="X52" s="2035"/>
      <c r="Y52" s="2035"/>
      <c r="Z52" s="163" t="s">
        <v>66</v>
      </c>
      <c r="AA52" s="1"/>
      <c r="AB52" s="1"/>
    </row>
    <row r="53" spans="2:28" ht="18" customHeight="1" x14ac:dyDescent="0.3">
      <c r="B53" s="1730"/>
      <c r="C53" s="2073">
        <v>950</v>
      </c>
      <c r="D53" s="6711" t="str">
        <f>VLOOKUP(C53,DataLabels,HLOOKUP($BA$1,Type,2,FALSE))</f>
        <v>Weight of Complete Carrier</v>
      </c>
      <c r="E53" s="6712"/>
      <c r="F53" s="6713"/>
      <c r="G53" s="1802"/>
      <c r="H53" s="1803"/>
      <c r="I53" s="1803"/>
      <c r="J53" s="1803"/>
      <c r="K53" s="1803"/>
      <c r="L53" s="1803"/>
      <c r="M53" s="1803"/>
      <c r="N53" s="6719" t="s">
        <v>62</v>
      </c>
      <c r="O53" s="4780">
        <v>865</v>
      </c>
      <c r="P53" s="6570" t="str">
        <f>VLOOKUP(O53,DataLabels,HLOOKUP($BA$1,Type,2,FALSE))</f>
        <v>Carrier Height</v>
      </c>
      <c r="Q53" s="6570"/>
      <c r="R53" s="6693"/>
      <c r="S53" s="3021"/>
      <c r="T53" s="2724"/>
      <c r="U53" s="2724"/>
      <c r="V53" s="2724"/>
      <c r="W53" s="2724"/>
      <c r="X53" s="2724"/>
      <c r="Y53" s="2724"/>
      <c r="Z53" s="161"/>
      <c r="AA53" s="1"/>
      <c r="AB53" s="1"/>
    </row>
    <row r="54" spans="2:28" ht="18" customHeight="1" thickBot="1" x14ac:dyDescent="0.35">
      <c r="B54" s="1731"/>
      <c r="C54" s="2235"/>
      <c r="D54" s="6714"/>
      <c r="E54" s="6715"/>
      <c r="F54" s="6716"/>
      <c r="G54" s="1758"/>
      <c r="H54" s="1759"/>
      <c r="I54" s="1759"/>
      <c r="J54" s="1759"/>
      <c r="K54" s="1759"/>
      <c r="L54" s="1759"/>
      <c r="M54" s="1759"/>
      <c r="N54" s="6720"/>
      <c r="O54" s="4781"/>
      <c r="P54" s="6550"/>
      <c r="Q54" s="6550"/>
      <c r="R54" s="6551"/>
      <c r="S54" s="2188"/>
      <c r="T54" s="1960"/>
      <c r="U54" s="1960"/>
      <c r="V54" s="1960"/>
      <c r="W54" s="1960"/>
      <c r="X54" s="1960"/>
      <c r="Y54" s="1960"/>
      <c r="Z54" s="168" t="s">
        <v>66</v>
      </c>
      <c r="AA54" s="1"/>
      <c r="AB54" s="1"/>
    </row>
    <row r="55" spans="2:28" ht="18" customHeight="1" thickBot="1" x14ac:dyDescent="0.35">
      <c r="B55" s="49"/>
      <c r="C55" s="18"/>
      <c r="D55" s="19"/>
      <c r="E55" s="19"/>
      <c r="F55" s="136"/>
      <c r="G55" s="137"/>
      <c r="H55" s="137"/>
      <c r="I55" s="138"/>
      <c r="J55" s="136"/>
      <c r="K55" s="139"/>
      <c r="L55" s="139"/>
      <c r="M55" s="139"/>
      <c r="N55" s="140"/>
      <c r="O55" s="136"/>
      <c r="P55" s="141"/>
      <c r="Q55" s="140"/>
      <c r="R55" s="136"/>
      <c r="S55" s="139"/>
      <c r="T55" s="139"/>
      <c r="U55" s="140"/>
      <c r="V55" s="136"/>
      <c r="W55" s="139"/>
      <c r="X55" s="139"/>
      <c r="Y55" s="139"/>
      <c r="Z55" s="140"/>
      <c r="AA55" s="1"/>
      <c r="AB55" s="1"/>
    </row>
    <row r="56" spans="2:28" ht="18" customHeight="1" x14ac:dyDescent="0.3">
      <c r="B56" s="1729" t="s">
        <v>2204</v>
      </c>
      <c r="C56" s="2376">
        <v>970</v>
      </c>
      <c r="D56" s="5015" t="str">
        <f>VLOOKUP(C56,DataLabels,HLOOKUP($BA$1,Type,2,FALSE))</f>
        <v>Carrier Safety</v>
      </c>
      <c r="E56" s="6702" t="s">
        <v>72</v>
      </c>
      <c r="F56" s="6703"/>
      <c r="G56" s="1850"/>
      <c r="H56" s="1851"/>
      <c r="I56" s="1851"/>
      <c r="J56" s="1851"/>
      <c r="K56" s="1851"/>
      <c r="L56" s="1851"/>
      <c r="M56" s="1851"/>
      <c r="N56" s="158"/>
      <c r="O56" s="2376">
        <v>990</v>
      </c>
      <c r="P56" s="6548" t="str">
        <f>VLOOKUP(O56,DataLabels,HLOOKUP($BA$1,Type,2,FALSE))</f>
        <v xml:space="preserve">Carrier Safety - Type
[5.6.1.6]
</v>
      </c>
      <c r="Q56" s="6548"/>
      <c r="R56" s="6549"/>
      <c r="S56" s="2292"/>
      <c r="T56" s="2293"/>
      <c r="U56" s="2293"/>
      <c r="V56" s="2293"/>
      <c r="W56" s="2293"/>
      <c r="X56" s="2293"/>
      <c r="Y56" s="2293"/>
      <c r="Z56" s="159"/>
      <c r="AA56" s="1"/>
      <c r="AB56" s="1"/>
    </row>
    <row r="57" spans="2:28" ht="18" customHeight="1" thickBot="1" x14ac:dyDescent="0.35">
      <c r="B57" s="1731"/>
      <c r="C57" s="2235"/>
      <c r="D57" s="5018"/>
      <c r="E57" s="6704" t="s">
        <v>73</v>
      </c>
      <c r="F57" s="6705"/>
      <c r="G57" s="1826"/>
      <c r="H57" s="1827"/>
      <c r="I57" s="1827"/>
      <c r="J57" s="1827"/>
      <c r="K57" s="1827"/>
      <c r="L57" s="1827"/>
      <c r="M57" s="1827"/>
      <c r="N57" s="167"/>
      <c r="O57" s="2235"/>
      <c r="P57" s="6550"/>
      <c r="Q57" s="6550"/>
      <c r="R57" s="6551"/>
      <c r="S57" s="1894"/>
      <c r="T57" s="1895"/>
      <c r="U57" s="1895"/>
      <c r="V57" s="1895"/>
      <c r="W57" s="1895"/>
      <c r="X57" s="1895"/>
      <c r="Y57" s="1895"/>
      <c r="Z57" s="168"/>
      <c r="AA57" s="1"/>
      <c r="AB57" s="1"/>
    </row>
    <row r="58" spans="2:28" ht="18" customHeight="1" thickBot="1" x14ac:dyDescent="0.35">
      <c r="B58" s="49"/>
      <c r="C58" s="18"/>
      <c r="D58" s="19"/>
      <c r="E58" s="19"/>
      <c r="F58" s="136"/>
      <c r="G58" s="137"/>
      <c r="H58" s="137"/>
      <c r="I58" s="138"/>
      <c r="J58" s="136"/>
      <c r="K58" s="139"/>
      <c r="L58" s="139"/>
      <c r="M58" s="139"/>
      <c r="N58" s="140"/>
      <c r="O58" s="136"/>
      <c r="P58" s="141"/>
      <c r="Q58" s="140"/>
      <c r="R58" s="136"/>
      <c r="S58" s="139"/>
      <c r="T58" s="139"/>
      <c r="U58" s="140"/>
      <c r="V58" s="136"/>
      <c r="W58" s="139"/>
      <c r="X58" s="139"/>
      <c r="Y58" s="139"/>
      <c r="Z58" s="140"/>
      <c r="AA58" s="1"/>
      <c r="AB58" s="1"/>
    </row>
    <row r="59" spans="2:28" ht="18" customHeight="1" x14ac:dyDescent="0.3">
      <c r="B59" s="1729" t="s">
        <v>87</v>
      </c>
      <c r="C59" s="2376">
        <v>1085</v>
      </c>
      <c r="D59" s="6706" t="str">
        <f>VLOOKUP(C59,DataLabels,HLOOKUP($BA$1,Type,2,FALSE))</f>
        <v>Suspension Element Type
[3.6.10]</v>
      </c>
      <c r="E59" s="6548"/>
      <c r="F59" s="6549"/>
      <c r="G59" s="3080"/>
      <c r="H59" s="3081"/>
      <c r="I59" s="3081"/>
      <c r="J59" s="3081"/>
      <c r="K59" s="3081"/>
      <c r="L59" s="3081"/>
      <c r="M59" s="3081"/>
      <c r="N59" s="165"/>
      <c r="O59" s="2376">
        <v>1090</v>
      </c>
      <c r="P59" s="6548" t="str">
        <f>VLOOKUP(O59,DataLabels,HLOOKUP($BA$1,Type,2,FALSE))</f>
        <v>Number of Suspension Members per carrier</v>
      </c>
      <c r="Q59" s="6548"/>
      <c r="R59" s="6549"/>
      <c r="S59" s="1802"/>
      <c r="T59" s="1803"/>
      <c r="U59" s="1803"/>
      <c r="V59" s="1803"/>
      <c r="W59" s="1803"/>
      <c r="X59" s="1803"/>
      <c r="Y59" s="1803"/>
      <c r="Z59" s="159"/>
      <c r="AA59" s="1"/>
      <c r="AB59" s="1"/>
    </row>
    <row r="60" spans="2:28" ht="18" customHeight="1" x14ac:dyDescent="0.3">
      <c r="B60" s="1730"/>
      <c r="C60" s="2074"/>
      <c r="D60" s="6707"/>
      <c r="E60" s="6691"/>
      <c r="F60" s="6692"/>
      <c r="G60" s="2665"/>
      <c r="H60" s="2666"/>
      <c r="I60" s="2666"/>
      <c r="J60" s="2666"/>
      <c r="K60" s="2666"/>
      <c r="L60" s="2666"/>
      <c r="M60" s="2666"/>
      <c r="N60" s="55"/>
      <c r="O60" s="2074"/>
      <c r="P60" s="6691"/>
      <c r="Q60" s="6691"/>
      <c r="R60" s="6692"/>
      <c r="S60" s="1748"/>
      <c r="T60" s="1749"/>
      <c r="U60" s="1749"/>
      <c r="V60" s="1749"/>
      <c r="W60" s="1749"/>
      <c r="X60" s="1749"/>
      <c r="Y60" s="1749"/>
      <c r="Z60" s="163"/>
      <c r="AA60" s="1"/>
      <c r="AB60" s="1"/>
    </row>
    <row r="61" spans="2:28" ht="20.149999999999999" customHeight="1" x14ac:dyDescent="0.3">
      <c r="B61" s="1730"/>
      <c r="C61" s="2073">
        <v>1110</v>
      </c>
      <c r="D61" s="6570" t="str">
        <f>VLOOKUP(C61,DataLabels,HLOOKUP($BA$1,Type,2,FALSE))</f>
        <v>Suspension Member Size (WxT) or Diameter(&gt;7mm [5.6.2.3])</v>
      </c>
      <c r="E61" s="6570"/>
      <c r="F61" s="6693"/>
      <c r="G61" s="1746"/>
      <c r="H61" s="1747"/>
      <c r="I61" s="1747"/>
      <c r="J61" s="1747"/>
      <c r="K61" s="1747"/>
      <c r="L61" s="1747"/>
      <c r="M61" s="1747"/>
      <c r="N61" s="54"/>
      <c r="O61" s="4780">
        <v>1120</v>
      </c>
      <c r="P61" s="6562" t="str">
        <f>VLOOKUP(O61,DataLabels,HLOOKUP($BA$1,Type,2,FALSE))</f>
        <v xml:space="preserve">Calculated Factor of Safety
</v>
      </c>
      <c r="Q61" s="6563"/>
      <c r="R61" s="6564"/>
      <c r="S61" s="1746"/>
      <c r="T61" s="1747"/>
      <c r="U61" s="1747"/>
      <c r="V61" s="1747"/>
      <c r="W61" s="1747"/>
      <c r="X61" s="1747"/>
      <c r="Y61" s="1747"/>
      <c r="Z61" s="162"/>
      <c r="AA61" s="787"/>
      <c r="AB61" s="1"/>
    </row>
    <row r="62" spans="2:28" ht="20.149999999999999" customHeight="1" x14ac:dyDescent="0.3">
      <c r="B62" s="1730"/>
      <c r="C62" s="2074"/>
      <c r="D62" s="6691"/>
      <c r="E62" s="6691"/>
      <c r="F62" s="6692"/>
      <c r="G62" s="1748"/>
      <c r="H62" s="1749"/>
      <c r="I62" s="1749"/>
      <c r="J62" s="1749"/>
      <c r="K62" s="1749"/>
      <c r="L62" s="1749"/>
      <c r="M62" s="1749"/>
      <c r="N62" s="55" t="s">
        <v>66</v>
      </c>
      <c r="O62" s="4820"/>
      <c r="P62" s="6565"/>
      <c r="Q62" s="6566"/>
      <c r="R62" s="6567"/>
      <c r="S62" s="1748"/>
      <c r="T62" s="1749"/>
      <c r="U62" s="1749"/>
      <c r="V62" s="1749"/>
      <c r="W62" s="1749"/>
      <c r="X62" s="1749"/>
      <c r="Y62" s="1749"/>
      <c r="Z62" s="163"/>
      <c r="AA62" s="787"/>
      <c r="AB62" s="1"/>
    </row>
    <row r="63" spans="2:28" ht="20.149999999999999" customHeight="1" x14ac:dyDescent="0.3">
      <c r="B63" s="1730"/>
      <c r="C63" s="2073">
        <v>1130</v>
      </c>
      <c r="D63" s="6570" t="str">
        <f>VLOOKUP(C63,DataLabels,HLOOKUP($BA$1,Type,2,FALSE))</f>
        <v>Rope Stranding or Standard Chain Number
[5.6.2.1]</v>
      </c>
      <c r="E63" s="6570"/>
      <c r="F63" s="6693"/>
      <c r="G63" s="2663"/>
      <c r="H63" s="2664"/>
      <c r="I63" s="2664"/>
      <c r="J63" s="2664"/>
      <c r="K63" s="2664"/>
      <c r="L63" s="2664"/>
      <c r="M63" s="2664"/>
      <c r="N63" s="54"/>
      <c r="O63" s="4780">
        <v>101</v>
      </c>
      <c r="P63" s="6562" t="str">
        <f>VLOOKUP(O63,DataLabels,HLOOKUP($BA$1,Type,2,FALSE))</f>
        <v>-</v>
      </c>
      <c r="Q63" s="6563"/>
      <c r="R63" s="6564"/>
      <c r="S63" s="1898"/>
      <c r="T63" s="1899"/>
      <c r="U63" s="1899"/>
      <c r="V63" s="1899"/>
      <c r="W63" s="1899"/>
      <c r="X63" s="1899"/>
      <c r="Y63" s="1899"/>
      <c r="Z63" s="162"/>
      <c r="AA63" s="1"/>
      <c r="AB63" s="1"/>
    </row>
    <row r="64" spans="2:28" ht="20.149999999999999" customHeight="1" x14ac:dyDescent="0.3">
      <c r="B64" s="1730"/>
      <c r="C64" s="2074"/>
      <c r="D64" s="6691"/>
      <c r="E64" s="6691"/>
      <c r="F64" s="6692"/>
      <c r="G64" s="2665"/>
      <c r="H64" s="2666"/>
      <c r="I64" s="2666"/>
      <c r="J64" s="2666"/>
      <c r="K64" s="2666"/>
      <c r="L64" s="2666"/>
      <c r="M64" s="2666"/>
      <c r="N64" s="55"/>
      <c r="O64" s="4820"/>
      <c r="P64" s="6565"/>
      <c r="Q64" s="6566"/>
      <c r="R64" s="6567"/>
      <c r="S64" s="1769"/>
      <c r="T64" s="1770"/>
      <c r="U64" s="1770"/>
      <c r="V64" s="1770"/>
      <c r="W64" s="1770"/>
      <c r="X64" s="1770"/>
      <c r="Y64" s="1770"/>
      <c r="Z64" s="163"/>
      <c r="AA64" s="1"/>
      <c r="AB64" s="1"/>
    </row>
    <row r="65" spans="2:28" ht="20.149999999999999" customHeight="1" x14ac:dyDescent="0.3">
      <c r="B65" s="1730"/>
      <c r="C65" s="4780">
        <v>1155</v>
      </c>
      <c r="D65" s="6570" t="str">
        <f>VLOOKUP(C65,DataLabels,HLOOKUP($BA$1,Type,2,FALSE))</f>
        <v>Breaking Strength</v>
      </c>
      <c r="E65" s="6570"/>
      <c r="F65" s="6693"/>
      <c r="G65" s="1898"/>
      <c r="H65" s="1899"/>
      <c r="I65" s="1899"/>
      <c r="J65" s="1899"/>
      <c r="K65" s="1899"/>
      <c r="L65" s="1899"/>
      <c r="M65" s="1899"/>
      <c r="N65" s="54"/>
      <c r="O65" s="4780">
        <v>1145</v>
      </c>
      <c r="P65" s="6563" t="str">
        <f>VLOOKUP(O65,DataLabels,HLOOKUP($BA$1,Type,2,FALSE))</f>
        <v>Drive sheave, sprocket or drum dia.
[5.6.2.4]</v>
      </c>
      <c r="Q65" s="6563"/>
      <c r="R65" s="6564"/>
      <c r="S65" s="1746"/>
      <c r="T65" s="1747"/>
      <c r="U65" s="1747"/>
      <c r="V65" s="1747"/>
      <c r="W65" s="1747"/>
      <c r="X65" s="1747"/>
      <c r="Y65" s="1747"/>
      <c r="Z65" s="162"/>
      <c r="AA65" s="1"/>
      <c r="AB65" s="1"/>
    </row>
    <row r="66" spans="2:28" ht="20.149999999999999" customHeight="1" thickBot="1" x14ac:dyDescent="0.35">
      <c r="B66" s="1731"/>
      <c r="C66" s="4781"/>
      <c r="D66" s="6550"/>
      <c r="E66" s="6550"/>
      <c r="F66" s="6551"/>
      <c r="G66" s="1900"/>
      <c r="H66" s="1901"/>
      <c r="I66" s="1901"/>
      <c r="J66" s="1901"/>
      <c r="K66" s="1901"/>
      <c r="L66" s="1901"/>
      <c r="M66" s="1901"/>
      <c r="N66" s="167" t="s">
        <v>264</v>
      </c>
      <c r="O66" s="4781"/>
      <c r="P66" s="5018"/>
      <c r="Q66" s="5018"/>
      <c r="R66" s="6584"/>
      <c r="S66" s="1758"/>
      <c r="T66" s="1759"/>
      <c r="U66" s="1759"/>
      <c r="V66" s="1759"/>
      <c r="W66" s="1759"/>
      <c r="X66" s="1759"/>
      <c r="Y66" s="1759"/>
      <c r="Z66" s="168" t="s">
        <v>66</v>
      </c>
      <c r="AA66" s="1"/>
      <c r="AB66" s="1"/>
    </row>
    <row r="67" spans="2:28" ht="20.149999999999999" customHeight="1" thickBot="1" x14ac:dyDescent="0.35">
      <c r="B67" s="49"/>
      <c r="C67" s="18"/>
      <c r="D67" s="19"/>
      <c r="E67" s="19"/>
      <c r="F67" s="136"/>
      <c r="G67" s="137"/>
      <c r="H67" s="137"/>
      <c r="I67" s="138"/>
      <c r="J67" s="136"/>
      <c r="K67" s="139"/>
      <c r="L67" s="139"/>
      <c r="M67" s="139"/>
      <c r="N67" s="140"/>
      <c r="O67" s="136"/>
      <c r="P67" s="141"/>
      <c r="Q67" s="140"/>
      <c r="R67" s="136"/>
      <c r="S67" s="139"/>
      <c r="T67" s="139"/>
      <c r="U67" s="140"/>
      <c r="V67" s="136"/>
      <c r="W67" s="139"/>
      <c r="X67" s="139"/>
      <c r="Y67" s="139"/>
      <c r="Z67" s="140"/>
      <c r="AA67" s="1"/>
      <c r="AB67" s="1"/>
    </row>
    <row r="68" spans="2:28" ht="20.149999999999999" customHeight="1" x14ac:dyDescent="0.3">
      <c r="B68" s="4022" t="s">
        <v>90</v>
      </c>
      <c r="C68" s="6700">
        <v>1220</v>
      </c>
      <c r="D68" s="6580" t="str">
        <f>VLOOKUP(C68,DataLabels,HLOOKUP($BA$1,Type,2,FALSE))</f>
        <v>Buffer Type</v>
      </c>
      <c r="E68" s="6581"/>
      <c r="F68" s="6582"/>
      <c r="G68" s="3080"/>
      <c r="H68" s="3081"/>
      <c r="I68" s="3081"/>
      <c r="J68" s="3081"/>
      <c r="K68" s="3081"/>
      <c r="L68" s="3081"/>
      <c r="M68" s="3081"/>
      <c r="N68" s="165"/>
      <c r="O68" s="4843">
        <v>101</v>
      </c>
      <c r="P68" s="6580" t="str">
        <f>VLOOKUP(O68,DataLabels,HLOOKUP($BA$1,Type,2,FALSE))</f>
        <v>-</v>
      </c>
      <c r="Q68" s="6581"/>
      <c r="R68" s="6582"/>
      <c r="S68" s="1767"/>
      <c r="T68" s="1768"/>
      <c r="U68" s="1768"/>
      <c r="V68" s="1768"/>
      <c r="W68" s="1768"/>
      <c r="X68" s="1768"/>
      <c r="Y68" s="1768"/>
      <c r="Z68" s="159"/>
      <c r="AA68" s="1"/>
      <c r="AB68" s="1"/>
    </row>
    <row r="69" spans="2:28" ht="20.149999999999999" customHeight="1" thickBot="1" x14ac:dyDescent="0.35">
      <c r="B69" s="4024"/>
      <c r="C69" s="6701"/>
      <c r="D69" s="6583"/>
      <c r="E69" s="5018"/>
      <c r="F69" s="6584"/>
      <c r="G69" s="3082"/>
      <c r="H69" s="3083"/>
      <c r="I69" s="3083"/>
      <c r="J69" s="3083"/>
      <c r="K69" s="3083"/>
      <c r="L69" s="3083"/>
      <c r="M69" s="3083"/>
      <c r="N69" s="167"/>
      <c r="O69" s="4781"/>
      <c r="P69" s="6583"/>
      <c r="Q69" s="5018"/>
      <c r="R69" s="6584"/>
      <c r="S69" s="1900"/>
      <c r="T69" s="1901"/>
      <c r="U69" s="1901"/>
      <c r="V69" s="1901"/>
      <c r="W69" s="1901"/>
      <c r="X69" s="1901"/>
      <c r="Y69" s="1901"/>
      <c r="Z69" s="168"/>
      <c r="AA69" s="1"/>
      <c r="AB69" s="1"/>
    </row>
    <row r="70" spans="2:28" ht="20.149999999999999" customHeight="1" thickBot="1" x14ac:dyDescent="0.35">
      <c r="B70" s="49"/>
      <c r="C70" s="18"/>
      <c r="D70" s="19"/>
      <c r="E70" s="19"/>
      <c r="F70" s="136"/>
      <c r="G70" s="137"/>
      <c r="H70" s="137"/>
      <c r="I70" s="138"/>
      <c r="J70" s="136"/>
      <c r="K70" s="139"/>
      <c r="L70" s="139"/>
      <c r="M70" s="139"/>
      <c r="N70" s="140"/>
      <c r="O70" s="136"/>
      <c r="P70" s="141"/>
      <c r="Q70" s="140"/>
      <c r="R70" s="136"/>
      <c r="S70" s="139"/>
      <c r="T70" s="139"/>
      <c r="U70" s="140"/>
      <c r="V70" s="136"/>
      <c r="W70" s="139"/>
      <c r="X70" s="139"/>
      <c r="Y70" s="139"/>
      <c r="Z70" s="140"/>
      <c r="AA70" s="1"/>
      <c r="AB70" s="1"/>
    </row>
    <row r="71" spans="2:28" ht="20.149999999999999" customHeight="1" x14ac:dyDescent="0.3">
      <c r="B71" s="2322" t="s">
        <v>92</v>
      </c>
      <c r="C71" s="2376">
        <v>1340</v>
      </c>
      <c r="D71" s="6698" t="str">
        <f>VLOOKUP(C71,DataLabels,HLOOKUP($BA$1,Type,2,FALSE))</f>
        <v>Type of Drive</v>
      </c>
      <c r="E71" s="6698"/>
      <c r="F71" s="6549"/>
      <c r="G71" s="3195"/>
      <c r="H71" s="3196"/>
      <c r="I71" s="3196"/>
      <c r="J71" s="3196"/>
      <c r="K71" s="3196"/>
      <c r="L71" s="3196"/>
      <c r="M71" s="3196"/>
      <c r="N71" s="1332" t="s">
        <v>93</v>
      </c>
      <c r="O71" s="2376">
        <v>1350</v>
      </c>
      <c r="P71" s="6699" t="str">
        <f>VLOOKUP(O71,DataLabels,HLOOKUP($BA$1,Type,2,FALSE))</f>
        <v>Drive Machine (Pump if Hydraulic) Make/Model</v>
      </c>
      <c r="Q71" s="6544" t="s">
        <v>72</v>
      </c>
      <c r="R71" s="6545"/>
      <c r="S71" s="1850"/>
      <c r="T71" s="1851"/>
      <c r="U71" s="1851"/>
      <c r="V71" s="1851"/>
      <c r="W71" s="1851"/>
      <c r="X71" s="1851"/>
      <c r="Y71" s="1851"/>
      <c r="Z71" s="169"/>
      <c r="AA71" s="1"/>
      <c r="AB71" s="1"/>
    </row>
    <row r="72" spans="2:28" ht="20.149999999999999" customHeight="1" x14ac:dyDescent="0.3">
      <c r="B72" s="1730"/>
      <c r="C72" s="2074"/>
      <c r="D72" s="6691"/>
      <c r="E72" s="6691"/>
      <c r="F72" s="6692"/>
      <c r="G72" s="2665"/>
      <c r="H72" s="2666"/>
      <c r="I72" s="2666"/>
      <c r="J72" s="2666"/>
      <c r="K72" s="2666"/>
      <c r="L72" s="2666"/>
      <c r="M72" s="2666"/>
      <c r="N72" s="55"/>
      <c r="O72" s="2074"/>
      <c r="P72" s="6565"/>
      <c r="Q72" s="6546" t="s">
        <v>73</v>
      </c>
      <c r="R72" s="6547"/>
      <c r="S72" s="1748"/>
      <c r="T72" s="1749"/>
      <c r="U72" s="1749"/>
      <c r="V72" s="1749"/>
      <c r="W72" s="1749"/>
      <c r="X72" s="1749"/>
      <c r="Y72" s="1749"/>
      <c r="Z72" s="163"/>
      <c r="AA72" s="1"/>
      <c r="AB72" s="1"/>
    </row>
    <row r="73" spans="2:28" ht="20.149999999999999" customHeight="1" x14ac:dyDescent="0.3">
      <c r="B73" s="1730"/>
      <c r="C73" s="6696">
        <v>1370</v>
      </c>
      <c r="D73" s="6570" t="str">
        <f>VLOOKUP(C73,DataLabels,HLOOKUP($BA$1,Type,2,FALSE))</f>
        <v>Drive Machine Location</v>
      </c>
      <c r="E73" s="6570"/>
      <c r="F73" s="6693"/>
      <c r="G73" s="1746"/>
      <c r="H73" s="1747"/>
      <c r="I73" s="1747"/>
      <c r="J73" s="1747"/>
      <c r="K73" s="1747"/>
      <c r="L73" s="1747"/>
      <c r="M73" s="1747"/>
      <c r="N73" s="54"/>
      <c r="O73" s="4780">
        <v>101</v>
      </c>
      <c r="P73" s="6562" t="str">
        <f>VLOOKUP(O73,DataLabels,HLOOKUP($BA$1,Type,2,FALSE))</f>
        <v>-</v>
      </c>
      <c r="Q73" s="6563"/>
      <c r="R73" s="6564"/>
      <c r="S73" s="1898"/>
      <c r="T73" s="1899"/>
      <c r="U73" s="1899"/>
      <c r="V73" s="1899"/>
      <c r="W73" s="1899"/>
      <c r="X73" s="1899"/>
      <c r="Y73" s="1899"/>
      <c r="Z73" s="162"/>
      <c r="AA73" s="1"/>
      <c r="AB73" s="1"/>
    </row>
    <row r="74" spans="2:28" ht="20.149999999999999" customHeight="1" thickBot="1" x14ac:dyDescent="0.35">
      <c r="B74" s="1731"/>
      <c r="C74" s="6697"/>
      <c r="D74" s="6550"/>
      <c r="E74" s="6550"/>
      <c r="F74" s="6551"/>
      <c r="G74" s="1758"/>
      <c r="H74" s="1759"/>
      <c r="I74" s="1759"/>
      <c r="J74" s="1759"/>
      <c r="K74" s="1759"/>
      <c r="L74" s="1759"/>
      <c r="M74" s="1759"/>
      <c r="N74" s="167"/>
      <c r="O74" s="4781"/>
      <c r="P74" s="6583"/>
      <c r="Q74" s="5018"/>
      <c r="R74" s="6584"/>
      <c r="S74" s="1900"/>
      <c r="T74" s="1901"/>
      <c r="U74" s="1901"/>
      <c r="V74" s="1901"/>
      <c r="W74" s="1901"/>
      <c r="X74" s="1901"/>
      <c r="Y74" s="1901"/>
      <c r="Z74" s="168"/>
      <c r="AA74" s="1"/>
      <c r="AB74" s="1"/>
    </row>
    <row r="75" spans="2:28" ht="20.149999999999999" customHeight="1" thickBot="1" x14ac:dyDescent="0.35">
      <c r="B75" s="49"/>
      <c r="C75" s="18"/>
      <c r="D75" s="19"/>
      <c r="E75" s="19"/>
      <c r="F75" s="136"/>
      <c r="G75" s="137"/>
      <c r="H75" s="137"/>
      <c r="I75" s="138"/>
      <c r="J75" s="136"/>
      <c r="K75" s="139"/>
      <c r="L75" s="139"/>
      <c r="M75" s="139"/>
      <c r="N75" s="140"/>
      <c r="O75" s="136"/>
      <c r="P75" s="141"/>
      <c r="Q75" s="140"/>
      <c r="R75" s="136"/>
      <c r="S75" s="139"/>
      <c r="T75" s="139"/>
      <c r="U75" s="140"/>
      <c r="V75" s="136"/>
      <c r="W75" s="139"/>
      <c r="X75" s="139"/>
      <c r="Y75" s="139"/>
      <c r="Z75" s="140"/>
      <c r="AA75" s="1"/>
      <c r="AB75" s="1"/>
    </row>
    <row r="76" spans="2:28" ht="20.149999999999999" customHeight="1" x14ac:dyDescent="0.3">
      <c r="B76" s="1729" t="s">
        <v>94</v>
      </c>
      <c r="C76" s="2376">
        <v>1380</v>
      </c>
      <c r="D76" s="6548" t="str">
        <f>VLOOKUP(C76,DataLabels,HLOOKUP($BA$1,Type,2,FALSE))</f>
        <v>Type of Operation
[5.2.3]</v>
      </c>
      <c r="E76" s="6548"/>
      <c r="F76" s="6549"/>
      <c r="G76" s="2292"/>
      <c r="H76" s="2293"/>
      <c r="I76" s="2293"/>
      <c r="J76" s="2293"/>
      <c r="K76" s="2293"/>
      <c r="L76" s="2293"/>
      <c r="M76" s="2293"/>
      <c r="N76" s="165"/>
      <c r="O76" s="2376">
        <v>1390</v>
      </c>
      <c r="P76" s="6548" t="str">
        <f>VLOOKUP(O76,DataLabels,HLOOKUP($BA$1,Type,2,FALSE))</f>
        <v>Type of Motor Control</v>
      </c>
      <c r="Q76" s="6548"/>
      <c r="R76" s="6549"/>
      <c r="S76" s="2292"/>
      <c r="T76" s="2293"/>
      <c r="U76" s="2293"/>
      <c r="V76" s="2293"/>
      <c r="W76" s="2293"/>
      <c r="X76" s="2293"/>
      <c r="Y76" s="2293"/>
      <c r="Z76" s="159"/>
      <c r="AA76" s="1"/>
      <c r="AB76" s="1"/>
    </row>
    <row r="77" spans="2:28" ht="20.149999999999999" customHeight="1" x14ac:dyDescent="0.3">
      <c r="B77" s="1730"/>
      <c r="C77" s="2074"/>
      <c r="D77" s="6691"/>
      <c r="E77" s="6691"/>
      <c r="F77" s="6692"/>
      <c r="G77" s="2286"/>
      <c r="H77" s="2287"/>
      <c r="I77" s="2287"/>
      <c r="J77" s="2287"/>
      <c r="K77" s="2287"/>
      <c r="L77" s="2287"/>
      <c r="M77" s="2287"/>
      <c r="N77" s="55"/>
      <c r="O77" s="2074"/>
      <c r="P77" s="6691"/>
      <c r="Q77" s="6691"/>
      <c r="R77" s="6692"/>
      <c r="S77" s="2286"/>
      <c r="T77" s="2287"/>
      <c r="U77" s="2287"/>
      <c r="V77" s="2287"/>
      <c r="W77" s="2287"/>
      <c r="X77" s="2287"/>
      <c r="Y77" s="2287"/>
      <c r="Z77" s="163"/>
      <c r="AA77" s="1"/>
      <c r="AB77" s="1"/>
    </row>
    <row r="78" spans="2:28" ht="20.149999999999999" customHeight="1" x14ac:dyDescent="0.3">
      <c r="B78" s="1730"/>
      <c r="C78" s="2073">
        <v>1400</v>
      </c>
      <c r="D78" s="6562" t="str">
        <f>VLOOKUP(C78,DataLabels,HLOOKUP($BA$1,Type,2,FALSE))</f>
        <v>Controller</v>
      </c>
      <c r="E78" s="6694" t="s">
        <v>72</v>
      </c>
      <c r="F78" s="6695"/>
      <c r="G78" s="2079"/>
      <c r="H78" s="2080"/>
      <c r="I78" s="2080"/>
      <c r="J78" s="2080"/>
      <c r="K78" s="2080"/>
      <c r="L78" s="2080"/>
      <c r="M78" s="2080"/>
      <c r="N78" s="56"/>
      <c r="O78" s="4780">
        <v>1410</v>
      </c>
      <c r="P78" s="6570" t="str">
        <f>VLOOKUP(O78,DataLabels,HLOOKUP($BA$1,Type,2,FALSE))</f>
        <v>TSSA File # for Controller</v>
      </c>
      <c r="Q78" s="6570"/>
      <c r="R78" s="6693"/>
      <c r="S78" s="1746"/>
      <c r="T78" s="1747"/>
      <c r="U78" s="1747"/>
      <c r="V78" s="1747"/>
      <c r="W78" s="1747"/>
      <c r="X78" s="1747"/>
      <c r="Y78" s="1747"/>
      <c r="Z78" s="162"/>
      <c r="AA78" s="1"/>
      <c r="AB78" s="1"/>
    </row>
    <row r="79" spans="2:28" ht="20.149999999999999" customHeight="1" x14ac:dyDescent="0.3">
      <c r="B79" s="1730"/>
      <c r="C79" s="2074"/>
      <c r="D79" s="6565"/>
      <c r="E79" s="6546" t="s">
        <v>73</v>
      </c>
      <c r="F79" s="6547"/>
      <c r="G79" s="1748"/>
      <c r="H79" s="1749"/>
      <c r="I79" s="1749"/>
      <c r="J79" s="1749"/>
      <c r="K79" s="1749"/>
      <c r="L79" s="1749"/>
      <c r="M79" s="1749"/>
      <c r="N79" s="55"/>
      <c r="O79" s="4820"/>
      <c r="P79" s="6691"/>
      <c r="Q79" s="6691"/>
      <c r="R79" s="6692"/>
      <c r="S79" s="1748"/>
      <c r="T79" s="1749"/>
      <c r="U79" s="1749"/>
      <c r="V79" s="1749"/>
      <c r="W79" s="1749"/>
      <c r="X79" s="1749"/>
      <c r="Y79" s="1749"/>
      <c r="Z79" s="163"/>
      <c r="AA79" s="1"/>
      <c r="AB79" s="1"/>
    </row>
    <row r="80" spans="2:28" ht="20.149999999999999" customHeight="1" x14ac:dyDescent="0.3">
      <c r="B80" s="1730"/>
      <c r="C80" s="4780">
        <v>1411</v>
      </c>
      <c r="D80" s="6570" t="str">
        <f>VLOOKUP(C80,DataLabels,HLOOKUP($BA$1,Type,2,FALSE))</f>
        <v>Alteration scope includes a New Controller</v>
      </c>
      <c r="E80" s="6570"/>
      <c r="F80" s="6693"/>
      <c r="G80" s="2349"/>
      <c r="H80" s="2350"/>
      <c r="I80" s="2350"/>
      <c r="J80" s="2350"/>
      <c r="K80" s="2350"/>
      <c r="L80" s="2350"/>
      <c r="M80" s="2350"/>
      <c r="N80" s="160"/>
      <c r="O80" s="4780">
        <v>1401</v>
      </c>
      <c r="P80" s="6570" t="str">
        <f>VLOOKUP(O80,DataLabels,HLOOKUP($BA$1,Type,2,FALSE))</f>
        <v>Controller is same as a previous Installation No.</v>
      </c>
      <c r="Q80" s="6570"/>
      <c r="R80" s="6693"/>
      <c r="S80" s="1746"/>
      <c r="T80" s="1747"/>
      <c r="U80" s="1747"/>
      <c r="V80" s="1747"/>
      <c r="W80" s="1747"/>
      <c r="X80" s="1747"/>
      <c r="Y80" s="1747"/>
      <c r="Z80" s="162"/>
      <c r="AA80" s="1"/>
      <c r="AB80" s="1"/>
    </row>
    <row r="81" spans="2:28" ht="20.149999999999999" customHeight="1" thickBot="1" x14ac:dyDescent="0.35">
      <c r="B81" s="1731"/>
      <c r="C81" s="4781"/>
      <c r="D81" s="6550"/>
      <c r="E81" s="6550"/>
      <c r="F81" s="6551"/>
      <c r="G81" s="1758"/>
      <c r="H81" s="1759"/>
      <c r="I81" s="1759"/>
      <c r="J81" s="1759"/>
      <c r="K81" s="1759"/>
      <c r="L81" s="1759"/>
      <c r="M81" s="1759"/>
      <c r="N81" s="167"/>
      <c r="O81" s="4781"/>
      <c r="P81" s="6550"/>
      <c r="Q81" s="6550"/>
      <c r="R81" s="6551"/>
      <c r="S81" s="1758"/>
      <c r="T81" s="1759"/>
      <c r="U81" s="1759"/>
      <c r="V81" s="1759"/>
      <c r="W81" s="1759"/>
      <c r="X81" s="1759"/>
      <c r="Y81" s="1759"/>
      <c r="Z81" s="168"/>
      <c r="AA81" s="1"/>
      <c r="AB81" s="1"/>
    </row>
    <row r="82" spans="2:28" ht="20.149999999999999" customHeight="1" thickBot="1" x14ac:dyDescent="0.35">
      <c r="B82" s="49"/>
      <c r="C82" s="18"/>
      <c r="D82" s="19"/>
      <c r="E82" s="19"/>
      <c r="F82" s="136"/>
      <c r="G82" s="137"/>
      <c r="H82" s="137"/>
      <c r="I82" s="138"/>
      <c r="J82" s="136"/>
      <c r="K82" s="139"/>
      <c r="L82" s="139"/>
      <c r="M82" s="139"/>
      <c r="N82" s="140"/>
      <c r="O82" s="136"/>
      <c r="P82" s="141"/>
      <c r="Q82" s="140"/>
      <c r="R82" s="136"/>
      <c r="S82" s="139"/>
      <c r="T82" s="139"/>
      <c r="U82" s="140"/>
      <c r="V82" s="136"/>
      <c r="W82" s="139"/>
      <c r="X82" s="139"/>
      <c r="Y82" s="139"/>
      <c r="Z82" s="140"/>
      <c r="AA82" s="1"/>
      <c r="AB82" s="1"/>
    </row>
    <row r="83" spans="2:28" ht="20.149999999999999" customHeight="1" x14ac:dyDescent="0.3">
      <c r="B83" s="1729" t="s">
        <v>97</v>
      </c>
      <c r="C83" s="2242">
        <v>1520</v>
      </c>
      <c r="D83" s="2302" t="str">
        <f>VLOOKUP(C83,DataLabels,HLOOKUP($BA$1,Type,2,FALSE))</f>
        <v>Number of Cylinders per Carrier</v>
      </c>
      <c r="E83" s="2302"/>
      <c r="F83" s="2303"/>
      <c r="G83" s="2292"/>
      <c r="H83" s="2293"/>
      <c r="I83" s="2293"/>
      <c r="J83" s="2293"/>
      <c r="K83" s="2293"/>
      <c r="L83" s="2293"/>
      <c r="M83" s="2293"/>
      <c r="N83" s="181"/>
      <c r="O83" s="2270">
        <v>1530</v>
      </c>
      <c r="P83" s="2290" t="str">
        <f>VLOOKUP(O83,DataLabels,HLOOKUP($BA$1,Type,2,FALSE))</f>
        <v>Number of Stages</v>
      </c>
      <c r="Q83" s="2290"/>
      <c r="R83" s="2291"/>
      <c r="S83" s="2099"/>
      <c r="T83" s="2100"/>
      <c r="U83" s="2100"/>
      <c r="V83" s="2100"/>
      <c r="W83" s="2100"/>
      <c r="X83" s="2100"/>
      <c r="Y83" s="2100"/>
      <c r="Z83" s="60"/>
      <c r="AA83" s="1"/>
      <c r="AB83" s="1"/>
    </row>
    <row r="84" spans="2:28" ht="20.149999999999999" customHeight="1" x14ac:dyDescent="0.3">
      <c r="B84" s="1730"/>
      <c r="C84" s="2074"/>
      <c r="D84" s="3875"/>
      <c r="E84" s="3875"/>
      <c r="F84" s="3876"/>
      <c r="G84" s="2286"/>
      <c r="H84" s="2287"/>
      <c r="I84" s="2287"/>
      <c r="J84" s="2287"/>
      <c r="K84" s="2287"/>
      <c r="L84" s="2287"/>
      <c r="M84" s="2287"/>
      <c r="N84" s="183"/>
      <c r="O84" s="2271"/>
      <c r="P84" s="2288"/>
      <c r="Q84" s="2288"/>
      <c r="R84" s="2289"/>
      <c r="S84" s="2101"/>
      <c r="T84" s="2102"/>
      <c r="U84" s="2102"/>
      <c r="V84" s="2102"/>
      <c r="W84" s="2102"/>
      <c r="X84" s="2102"/>
      <c r="Y84" s="2102"/>
      <c r="Z84" s="184"/>
      <c r="AA84" s="1"/>
      <c r="AB84" s="1"/>
    </row>
    <row r="85" spans="2:28" ht="20.149999999999999" customHeight="1" x14ac:dyDescent="0.3">
      <c r="B85" s="1730"/>
      <c r="C85" s="2265">
        <v>1570</v>
      </c>
      <c r="D85" s="2276" t="str">
        <f>VLOOKUP(C85,DataLabels,HLOOKUP($BA$1,Type,2,FALSE))</f>
        <v>Plunger O/D</v>
      </c>
      <c r="E85" s="2238"/>
      <c r="F85" s="239" t="s">
        <v>98</v>
      </c>
      <c r="G85" s="1822"/>
      <c r="H85" s="1823"/>
      <c r="I85" s="61" t="s">
        <v>66</v>
      </c>
      <c r="J85" s="239" t="s">
        <v>99</v>
      </c>
      <c r="K85" s="1822"/>
      <c r="L85" s="1823"/>
      <c r="M85" s="1823"/>
      <c r="N85" s="56" t="s">
        <v>66</v>
      </c>
      <c r="O85" s="2265">
        <v>1560</v>
      </c>
      <c r="P85" s="2276" t="str">
        <f>VLOOKUP(O85,DataLabels,HLOOKUP($BA$1,Type,2,FALSE))</f>
        <v>Synchronization Method</v>
      </c>
      <c r="Q85" s="2237"/>
      <c r="R85" s="2238"/>
      <c r="S85" s="1746"/>
      <c r="T85" s="1747"/>
      <c r="U85" s="1747"/>
      <c r="V85" s="1747"/>
      <c r="W85" s="1747"/>
      <c r="X85" s="1747"/>
      <c r="Y85" s="1747"/>
      <c r="Z85" s="179"/>
      <c r="AA85" s="1"/>
      <c r="AB85" s="1"/>
    </row>
    <row r="86" spans="2:28" ht="20.149999999999999" customHeight="1" x14ac:dyDescent="0.3">
      <c r="B86" s="1730"/>
      <c r="C86" s="2271"/>
      <c r="D86" s="2277"/>
      <c r="E86" s="2289"/>
      <c r="F86" s="240" t="s">
        <v>100</v>
      </c>
      <c r="G86" s="1797"/>
      <c r="H86" s="1798"/>
      <c r="I86" s="57" t="s">
        <v>66</v>
      </c>
      <c r="J86" s="187"/>
      <c r="K86" s="2234"/>
      <c r="L86" s="2234"/>
      <c r="M86" s="2234"/>
      <c r="N86" s="62"/>
      <c r="O86" s="2271"/>
      <c r="P86" s="2277"/>
      <c r="Q86" s="2288"/>
      <c r="R86" s="2289"/>
      <c r="S86" s="1748"/>
      <c r="T86" s="1749"/>
      <c r="U86" s="1749"/>
      <c r="V86" s="1749"/>
      <c r="W86" s="1749"/>
      <c r="X86" s="1749"/>
      <c r="Y86" s="1749"/>
      <c r="Z86" s="184"/>
      <c r="AA86" s="1"/>
      <c r="AB86" s="1"/>
    </row>
    <row r="87" spans="2:28" ht="20.149999999999999" customHeight="1" x14ac:dyDescent="0.3">
      <c r="B87" s="1730"/>
      <c r="C87" s="2265">
        <v>1580</v>
      </c>
      <c r="D87" s="2276" t="str">
        <f>VLOOKUP(C87,DataLabels,HLOOKUP($BA$1,Type,2,FALSE))</f>
        <v xml:space="preserve">Plunger Free Length
</v>
      </c>
      <c r="E87" s="2238"/>
      <c r="F87" s="239" t="s">
        <v>101</v>
      </c>
      <c r="G87" s="1822"/>
      <c r="H87" s="1823"/>
      <c r="I87" s="61" t="s">
        <v>66</v>
      </c>
      <c r="J87" s="239" t="s">
        <v>102</v>
      </c>
      <c r="K87" s="1822"/>
      <c r="L87" s="1823"/>
      <c r="M87" s="1823"/>
      <c r="N87" s="56" t="s">
        <v>66</v>
      </c>
      <c r="O87" s="2265">
        <v>1590</v>
      </c>
      <c r="P87" s="2276" t="str">
        <f>VLOOKUP(O87,DataLabels,HLOOKUP($BA$1,Type,2,FALSE))</f>
        <v xml:space="preserve">Plunger Wall
</v>
      </c>
      <c r="Q87" s="2238"/>
      <c r="R87" s="239" t="s">
        <v>103</v>
      </c>
      <c r="S87" s="1822"/>
      <c r="T87" s="1823"/>
      <c r="U87" s="61" t="s">
        <v>66</v>
      </c>
      <c r="V87" s="239" t="s">
        <v>104</v>
      </c>
      <c r="W87" s="1822"/>
      <c r="X87" s="1823"/>
      <c r="Y87" s="1823"/>
      <c r="Z87" s="177" t="s">
        <v>66</v>
      </c>
      <c r="AA87" s="1"/>
      <c r="AB87" s="1"/>
    </row>
    <row r="88" spans="2:28" ht="20.149999999999999" customHeight="1" thickBot="1" x14ac:dyDescent="0.35">
      <c r="B88" s="1731"/>
      <c r="C88" s="2266"/>
      <c r="D88" s="2474"/>
      <c r="E88" s="2241"/>
      <c r="F88" s="1003" t="s">
        <v>105</v>
      </c>
      <c r="G88" s="1826"/>
      <c r="H88" s="1827"/>
      <c r="I88" s="174" t="s">
        <v>66</v>
      </c>
      <c r="J88" s="1004"/>
      <c r="K88" s="6618"/>
      <c r="L88" s="6618"/>
      <c r="M88" s="6618"/>
      <c r="N88" s="1005"/>
      <c r="O88" s="2266"/>
      <c r="P88" s="2474"/>
      <c r="Q88" s="2241"/>
      <c r="R88" s="1003" t="s">
        <v>106</v>
      </c>
      <c r="S88" s="1826"/>
      <c r="T88" s="1827"/>
      <c r="U88" s="174" t="s">
        <v>66</v>
      </c>
      <c r="V88" s="1004"/>
      <c r="W88" s="6618"/>
      <c r="X88" s="6618"/>
      <c r="Y88" s="6618"/>
      <c r="Z88" s="175"/>
      <c r="AA88" s="1"/>
      <c r="AB88" s="1"/>
    </row>
    <row r="89" spans="2:28" ht="20.149999999999999" customHeight="1" thickBot="1" x14ac:dyDescent="0.35">
      <c r="B89" s="49"/>
      <c r="C89" s="18"/>
      <c r="D89" s="19"/>
      <c r="E89" s="19"/>
      <c r="F89" s="136"/>
      <c r="G89" s="137"/>
      <c r="H89" s="137"/>
      <c r="I89" s="138"/>
      <c r="J89" s="136"/>
      <c r="K89" s="139"/>
      <c r="L89" s="139"/>
      <c r="M89" s="139"/>
      <c r="N89" s="140"/>
      <c r="O89" s="136"/>
      <c r="P89" s="141"/>
      <c r="Q89" s="140"/>
      <c r="R89" s="136"/>
      <c r="S89" s="139"/>
      <c r="T89" s="139"/>
      <c r="U89" s="140"/>
      <c r="V89" s="136"/>
      <c r="W89" s="139"/>
      <c r="X89" s="139"/>
      <c r="Y89" s="139"/>
      <c r="Z89" s="140"/>
      <c r="AA89" s="1"/>
      <c r="AB89" s="1"/>
    </row>
    <row r="90" spans="2:28" ht="20.149999999999999" customHeight="1" x14ac:dyDescent="0.3">
      <c r="B90" s="1729" t="s">
        <v>107</v>
      </c>
      <c r="C90" s="2242">
        <v>1630</v>
      </c>
      <c r="D90" s="2243" t="str">
        <f>VLOOKUP(C90,DataLabels,HLOOKUP($BA$1,Type,2,FALSE))</f>
        <v>Control Valve</v>
      </c>
      <c r="E90" s="2245" t="s">
        <v>72</v>
      </c>
      <c r="F90" s="2246"/>
      <c r="G90" s="3022"/>
      <c r="H90" s="3023"/>
      <c r="I90" s="3023"/>
      <c r="J90" s="3023"/>
      <c r="K90" s="3023"/>
      <c r="L90" s="3023"/>
      <c r="M90" s="3023"/>
      <c r="N90" s="189"/>
      <c r="O90" s="2270">
        <v>1650</v>
      </c>
      <c r="P90" s="3030" t="str">
        <f>VLOOKUP(O90,DataLabels,HLOOKUP($BA$1,Type,2,FALSE))</f>
        <v>Line Rupture Valve</v>
      </c>
      <c r="Q90" s="2245" t="s">
        <v>72</v>
      </c>
      <c r="R90" s="2246"/>
      <c r="S90" s="2247"/>
      <c r="T90" s="2248"/>
      <c r="U90" s="2248"/>
      <c r="V90" s="2248"/>
      <c r="W90" s="2248"/>
      <c r="X90" s="2248"/>
      <c r="Y90" s="2248"/>
      <c r="Z90" s="341"/>
      <c r="AA90" s="1"/>
      <c r="AB90" s="1"/>
    </row>
    <row r="91" spans="2:28" ht="20.149999999999999" customHeight="1" x14ac:dyDescent="0.3">
      <c r="B91" s="1730"/>
      <c r="C91" s="2074"/>
      <c r="D91" s="2244"/>
      <c r="E91" s="2263" t="s">
        <v>73</v>
      </c>
      <c r="F91" s="2264"/>
      <c r="G91" s="2072"/>
      <c r="H91" s="2035"/>
      <c r="I91" s="2035"/>
      <c r="J91" s="2035"/>
      <c r="K91" s="2035"/>
      <c r="L91" s="2035"/>
      <c r="M91" s="2035"/>
      <c r="N91" s="55"/>
      <c r="O91" s="2271"/>
      <c r="P91" s="2277"/>
      <c r="Q91" s="2263" t="s">
        <v>73</v>
      </c>
      <c r="R91" s="2264"/>
      <c r="S91" s="2072"/>
      <c r="T91" s="2035"/>
      <c r="U91" s="2035"/>
      <c r="V91" s="2035"/>
      <c r="W91" s="2035"/>
      <c r="X91" s="2035"/>
      <c r="Y91" s="2035"/>
      <c r="Z91" s="184"/>
      <c r="AA91" s="1"/>
      <c r="AB91" s="1"/>
    </row>
    <row r="92" spans="2:28" ht="20.149999999999999" customHeight="1" x14ac:dyDescent="0.3">
      <c r="B92" s="1730"/>
      <c r="C92" s="3024">
        <v>1670</v>
      </c>
      <c r="D92" s="3018" t="str">
        <f>VLOOKUP(C92,DataLabels,HLOOKUP($BA$1,Type,2,FALSE))</f>
        <v>Max. (Rated) System Pressure
(1.6 x Working [5.4.2.7])</v>
      </c>
      <c r="E92" s="3019"/>
      <c r="F92" s="3020"/>
      <c r="G92" s="3021"/>
      <c r="H92" s="2724"/>
      <c r="I92" s="2724"/>
      <c r="J92" s="2724"/>
      <c r="K92" s="2724"/>
      <c r="L92" s="2724"/>
      <c r="M92" s="2724"/>
      <c r="N92" s="188"/>
      <c r="O92" s="3024">
        <v>101</v>
      </c>
      <c r="P92" s="2276" t="str">
        <f>VLOOKUP(O92,DataLabels,HLOOKUP($BA$1,Type,2,FALSE))</f>
        <v>-</v>
      </c>
      <c r="Q92" s="2237"/>
      <c r="R92" s="2238"/>
      <c r="S92" s="1898"/>
      <c r="T92" s="1899"/>
      <c r="U92" s="1899"/>
      <c r="V92" s="1899"/>
      <c r="W92" s="1899"/>
      <c r="X92" s="1899"/>
      <c r="Y92" s="1899"/>
      <c r="Z92" s="162"/>
      <c r="AA92" s="1"/>
      <c r="AB92" s="1"/>
    </row>
    <row r="93" spans="2:28" ht="20.149999999999999" customHeight="1" thickBot="1" x14ac:dyDescent="0.35">
      <c r="B93" s="1731"/>
      <c r="C93" s="2266"/>
      <c r="D93" s="2267"/>
      <c r="E93" s="2268"/>
      <c r="F93" s="2269"/>
      <c r="G93" s="2188"/>
      <c r="H93" s="1960"/>
      <c r="I93" s="1960"/>
      <c r="J93" s="1960"/>
      <c r="K93" s="1960"/>
      <c r="L93" s="1960"/>
      <c r="M93" s="1960"/>
      <c r="N93" s="191" t="s">
        <v>108</v>
      </c>
      <c r="O93" s="2266"/>
      <c r="P93" s="2277"/>
      <c r="Q93" s="2288"/>
      <c r="R93" s="2289"/>
      <c r="S93" s="1769"/>
      <c r="T93" s="1770"/>
      <c r="U93" s="1770"/>
      <c r="V93" s="1770"/>
      <c r="W93" s="1770"/>
      <c r="X93" s="1770"/>
      <c r="Y93" s="1770"/>
      <c r="Z93" s="163"/>
      <c r="AA93" s="1"/>
      <c r="AB93" s="1"/>
    </row>
    <row r="94" spans="2:28" ht="20.149999999999999" customHeight="1" thickBot="1" x14ac:dyDescent="0.35">
      <c r="B94" s="129"/>
      <c r="C94" s="313"/>
      <c r="D94" s="314"/>
      <c r="E94" s="314"/>
      <c r="F94" s="314"/>
      <c r="G94" s="315"/>
      <c r="H94" s="315"/>
      <c r="I94" s="315"/>
      <c r="J94" s="315"/>
      <c r="K94" s="315"/>
      <c r="L94" s="315"/>
      <c r="M94" s="315"/>
      <c r="N94" s="83"/>
      <c r="O94" s="83"/>
      <c r="P94" s="83"/>
      <c r="Q94" s="83"/>
      <c r="R94" s="83"/>
      <c r="S94" s="83"/>
      <c r="T94" s="83"/>
      <c r="U94" s="83"/>
      <c r="V94" s="83"/>
      <c r="W94" s="83"/>
      <c r="X94" s="83"/>
      <c r="Y94" s="83"/>
      <c r="Z94" s="83"/>
      <c r="AA94" s="1"/>
      <c r="AB94" s="1"/>
    </row>
    <row r="95" spans="2:28" ht="20.149999999999999" customHeight="1" x14ac:dyDescent="0.3">
      <c r="B95" s="3003" t="s">
        <v>109</v>
      </c>
      <c r="C95" s="6653" t="str">
        <f>VLOOKUP(B95,DataLabels,HLOOKUP($BA$1,Type,2,FALSE))</f>
        <v>PART C1 - Provide an electrical schematic drawing indicating conformance with 5.2    
Contactors and relays used in critical operating circuits shall be clearly identified.
Provide a hydraulic schematic for hydraulic drives</v>
      </c>
      <c r="D95" s="6654"/>
      <c r="E95" s="6654"/>
      <c r="F95" s="6654"/>
      <c r="G95" s="6654"/>
      <c r="H95" s="6654"/>
      <c r="I95" s="6654"/>
      <c r="J95" s="6654"/>
      <c r="K95" s="6654"/>
      <c r="L95" s="6654"/>
      <c r="M95" s="6654"/>
      <c r="N95" s="6654"/>
      <c r="O95" s="6654"/>
      <c r="P95" s="6654"/>
      <c r="Q95" s="6654"/>
      <c r="R95" s="6654"/>
      <c r="S95" s="6654"/>
      <c r="T95" s="6654"/>
      <c r="U95" s="6654"/>
      <c r="V95" s="6654"/>
      <c r="W95" s="6654"/>
      <c r="X95" s="6654"/>
      <c r="Y95" s="6654"/>
      <c r="Z95" s="6655"/>
      <c r="AA95" s="1"/>
      <c r="AB95" s="1"/>
    </row>
    <row r="96" spans="2:28" ht="20.149999999999999" customHeight="1" x14ac:dyDescent="0.3">
      <c r="B96" s="3004"/>
      <c r="C96" s="6656"/>
      <c r="D96" s="6657"/>
      <c r="E96" s="6657"/>
      <c r="F96" s="6657"/>
      <c r="G96" s="6657"/>
      <c r="H96" s="6657"/>
      <c r="I96" s="6657"/>
      <c r="J96" s="6657"/>
      <c r="K96" s="6657"/>
      <c r="L96" s="6657"/>
      <c r="M96" s="6657"/>
      <c r="N96" s="6657"/>
      <c r="O96" s="6657"/>
      <c r="P96" s="6657"/>
      <c r="Q96" s="6657"/>
      <c r="R96" s="6657"/>
      <c r="S96" s="6657"/>
      <c r="T96" s="6657"/>
      <c r="U96" s="6657"/>
      <c r="V96" s="6657"/>
      <c r="W96" s="6657"/>
      <c r="X96" s="6657"/>
      <c r="Y96" s="6657"/>
      <c r="Z96" s="6658"/>
      <c r="AA96" s="1"/>
      <c r="AB96" s="1"/>
    </row>
    <row r="97" spans="2:28" ht="20.149999999999999" customHeight="1" thickBot="1" x14ac:dyDescent="0.35">
      <c r="B97" s="3005"/>
      <c r="C97" s="6679"/>
      <c r="D97" s="6680"/>
      <c r="E97" s="6680"/>
      <c r="F97" s="6680"/>
      <c r="G97" s="6680"/>
      <c r="H97" s="6680"/>
      <c r="I97" s="6680"/>
      <c r="J97" s="6680"/>
      <c r="K97" s="6680"/>
      <c r="L97" s="6680"/>
      <c r="M97" s="6680"/>
      <c r="N97" s="6680"/>
      <c r="O97" s="6680"/>
      <c r="P97" s="6680"/>
      <c r="Q97" s="6680"/>
      <c r="R97" s="6680"/>
      <c r="S97" s="6680"/>
      <c r="T97" s="6680"/>
      <c r="U97" s="6680"/>
      <c r="V97" s="6680"/>
      <c r="W97" s="6680"/>
      <c r="X97" s="6680"/>
      <c r="Y97" s="6680"/>
      <c r="Z97" s="6681"/>
      <c r="AA97" s="1"/>
      <c r="AB97" s="1"/>
    </row>
    <row r="98" spans="2:28" ht="20.149999999999999" customHeight="1" thickBot="1" x14ac:dyDescent="0.35">
      <c r="B98" s="192"/>
      <c r="C98" s="193"/>
      <c r="D98" s="194"/>
      <c r="E98" s="194"/>
      <c r="F98" s="194"/>
      <c r="G98" s="194"/>
      <c r="H98" s="194"/>
      <c r="I98" s="194"/>
      <c r="J98" s="194"/>
      <c r="K98" s="194"/>
      <c r="L98" s="194"/>
      <c r="M98" s="194"/>
      <c r="N98" s="194"/>
      <c r="O98" s="194"/>
      <c r="P98" s="194"/>
      <c r="Q98" s="194"/>
      <c r="R98" s="194"/>
      <c r="S98" s="194"/>
      <c r="T98" s="194"/>
      <c r="U98" s="194"/>
      <c r="V98" s="194"/>
      <c r="W98" s="194"/>
      <c r="X98" s="194"/>
      <c r="Y98" s="194"/>
      <c r="Z98" s="193"/>
      <c r="AA98" s="1"/>
      <c r="AB98" s="1"/>
    </row>
    <row r="99" spans="2:28" ht="20.149999999999999" customHeight="1" x14ac:dyDescent="0.3">
      <c r="B99" s="1729" t="s">
        <v>110</v>
      </c>
      <c r="C99" s="6653" t="str">
        <f>VLOOKUP(B99,DataLabels,HLOOKUP($BA$1,Type,2,FALSE))</f>
        <v>PART C2 - In addition to the schematic, provide a written conformance document to explain how compliance with the following requirements are met (where applicable) if it is not possible to demonstrate compliance in the schematic.</v>
      </c>
      <c r="D99" s="6654"/>
      <c r="E99" s="6654"/>
      <c r="F99" s="6654"/>
      <c r="G99" s="6654"/>
      <c r="H99" s="6654"/>
      <c r="I99" s="6654"/>
      <c r="J99" s="6654"/>
      <c r="K99" s="6654"/>
      <c r="L99" s="6654"/>
      <c r="M99" s="6654"/>
      <c r="N99" s="6654"/>
      <c r="O99" s="6654"/>
      <c r="P99" s="6654"/>
      <c r="Q99" s="6654"/>
      <c r="R99" s="6654"/>
      <c r="S99" s="6654"/>
      <c r="T99" s="6654"/>
      <c r="U99" s="6654"/>
      <c r="V99" s="6654"/>
      <c r="W99" s="6654"/>
      <c r="X99" s="6654"/>
      <c r="Y99" s="6654"/>
      <c r="Z99" s="6655"/>
      <c r="AA99" s="1"/>
      <c r="AB99" s="1"/>
    </row>
    <row r="100" spans="2:28" ht="20.149999999999999" customHeight="1" thickBot="1" x14ac:dyDescent="0.35">
      <c r="B100" s="1730"/>
      <c r="C100" s="6656"/>
      <c r="D100" s="6657"/>
      <c r="E100" s="6657"/>
      <c r="F100" s="6657"/>
      <c r="G100" s="6657"/>
      <c r="H100" s="6657"/>
      <c r="I100" s="6657"/>
      <c r="J100" s="6657"/>
      <c r="K100" s="6657"/>
      <c r="L100" s="6657"/>
      <c r="M100" s="6657"/>
      <c r="N100" s="6657"/>
      <c r="O100" s="6657"/>
      <c r="P100" s="6657"/>
      <c r="Q100" s="6657"/>
      <c r="R100" s="6657"/>
      <c r="S100" s="6657"/>
      <c r="T100" s="6657"/>
      <c r="U100" s="6657"/>
      <c r="V100" s="6657"/>
      <c r="W100" s="6657"/>
      <c r="X100" s="6657"/>
      <c r="Y100" s="6657"/>
      <c r="Z100" s="6658"/>
      <c r="AA100" s="1"/>
      <c r="AB100" s="1"/>
    </row>
    <row r="101" spans="2:28" ht="20.149999999999999" customHeight="1" thickTop="1" thickBot="1" x14ac:dyDescent="0.35">
      <c r="B101" s="1730"/>
      <c r="C101" s="351"/>
      <c r="D101" s="352"/>
      <c r="E101" s="1050" t="s">
        <v>111</v>
      </c>
      <c r="F101" s="352"/>
      <c r="G101" s="352"/>
      <c r="H101" s="1048"/>
      <c r="I101" s="658" t="s">
        <v>2061</v>
      </c>
      <c r="J101" s="352"/>
      <c r="K101" s="352"/>
      <c r="L101" s="352"/>
      <c r="M101" s="352"/>
      <c r="N101" s="352"/>
      <c r="O101" s="352"/>
      <c r="P101" s="352"/>
      <c r="Q101" s="353" t="s">
        <v>111</v>
      </c>
      <c r="R101" s="352"/>
      <c r="S101" s="352"/>
      <c r="T101" s="352"/>
      <c r="U101" s="352"/>
      <c r="V101" s="352"/>
      <c r="W101" s="352"/>
      <c r="X101" s="352"/>
      <c r="Y101" s="352"/>
      <c r="Z101" s="354"/>
      <c r="AA101" s="1"/>
      <c r="AB101" s="1"/>
    </row>
    <row r="102" spans="2:28" ht="20.149999999999999" customHeight="1" thickTop="1" thickBot="1" x14ac:dyDescent="0.35">
      <c r="B102" s="1730"/>
      <c r="C102" s="6659" t="s">
        <v>112</v>
      </c>
      <c r="D102" s="1049" t="str">
        <f>LEFT(VLOOKUP(E102+2000,DataLabels,HLOOKUP($BA$1,Type,2,FALSE)),FIND("|",VLOOKUP(E102+2000,DataLabels,HLOOKUP($BA$1,Type,2,FALSE)))-1)</f>
        <v>5.2.4.1</v>
      </c>
      <c r="E102" s="1052">
        <v>1</v>
      </c>
      <c r="F102" s="2226" t="str">
        <f>MID(VLOOKUP(E102+2000,DataLabels,HLOOKUP($BA$1,Type,2,FALSE)),FIND("|",VLOOKUP(E102+2000,DataLabels,HLOOKUP($BA$1,Type,2,FALSE)))+1,256)</f>
        <v>Single Ground / Single Failure</v>
      </c>
      <c r="G102" s="2226"/>
      <c r="H102" s="6682"/>
      <c r="I102" s="2226"/>
      <c r="J102" s="2226"/>
      <c r="K102" s="2226"/>
      <c r="L102" s="2226"/>
      <c r="M102" s="2226"/>
      <c r="N102" s="2227"/>
      <c r="O102" s="6659" t="s">
        <v>112</v>
      </c>
      <c r="P102" s="195" t="str">
        <f>LEFT(VLOOKUP(Q102+2000,DataLabels,HLOOKUP($BA$1,Type,2,FALSE)),FIND("|",VLOOKUP(Q102+2000,DataLabels,HLOOKUP($BA$1,Type,2,FALSE)))-1)</f>
        <v>5.2.2.1.1</v>
      </c>
      <c r="Q102" s="1052">
        <v>2</v>
      </c>
      <c r="R102" s="6683" t="str">
        <f>MID(VLOOKUP(Q102+2000,DataLabels,HLOOKUP($BA$1,Type,2,FALSE)),FIND("|",VLOOKUP(Q102+2000,DataLabels,HLOOKUP($BA$1,Type,2,FALSE)))+1,256)</f>
        <v>Redundancy and Checking</v>
      </c>
      <c r="S102" s="6684"/>
      <c r="T102" s="6684"/>
      <c r="U102" s="6684"/>
      <c r="V102" s="6684"/>
      <c r="W102" s="6684"/>
      <c r="X102" s="6684"/>
      <c r="Y102" s="6684"/>
      <c r="Z102" s="6685"/>
      <c r="AA102" s="1"/>
      <c r="AB102" s="1"/>
    </row>
    <row r="103" spans="2:28" ht="20.149999999999999" customHeight="1" thickTop="1" thickBot="1" x14ac:dyDescent="0.35">
      <c r="B103" s="1730"/>
      <c r="C103" s="6669"/>
      <c r="D103" s="195" t="str">
        <f>LEFT(VLOOKUP(E103+2000,DataLabels,HLOOKUP($BA$1,Type,2,FALSE)),FIND("|",VLOOKUP(E103+2000,DataLabels,HLOOKUP($BA$1,Type,2,FALSE)))-1)</f>
        <v>5.8.8</v>
      </c>
      <c r="E103" s="1051">
        <v>3</v>
      </c>
      <c r="F103" s="2225" t="str">
        <f>MID(VLOOKUP(E103+2000,DataLabels,HLOOKUP($BA$1,Type,2,FALSE)),FIND("|",VLOOKUP(E103+2000,DataLabels,HLOOKUP($BA$1,Type,2,FALSE)))+1,256)</f>
        <v>Authorized User (how access controlled)</v>
      </c>
      <c r="G103" s="2226"/>
      <c r="H103" s="2226"/>
      <c r="I103" s="2226"/>
      <c r="J103" s="2226"/>
      <c r="K103" s="2226"/>
      <c r="L103" s="2226"/>
      <c r="M103" s="2226"/>
      <c r="N103" s="2227"/>
      <c r="O103" s="6669"/>
      <c r="P103" s="195" t="str">
        <f>LEFT(VLOOKUP(Q103+2000,DataLabels,HLOOKUP($BA$1,Type,2,FALSE)),FIND("|",VLOOKUP(Q103+2000,DataLabels,HLOOKUP($BA$1,Type,2,FALSE)))-1)</f>
        <v>5.2.2.1.2</v>
      </c>
      <c r="Q103" s="1052">
        <v>4</v>
      </c>
      <c r="R103" s="6683" t="str">
        <f>MID(VLOOKUP(Q103+2000,DataLabels,HLOOKUP($BA$1,Type,2,FALSE)),FIND("|",VLOOKUP(Q103+2000,DataLabels,HLOOKUP($BA$1,Type,2,FALSE)))+1,256)</f>
        <v>Hydraulic Safety Devices</v>
      </c>
      <c r="S103" s="6684"/>
      <c r="T103" s="6684"/>
      <c r="U103" s="6684"/>
      <c r="V103" s="6684"/>
      <c r="W103" s="6684"/>
      <c r="X103" s="6684"/>
      <c r="Y103" s="6684"/>
      <c r="Z103" s="6685"/>
      <c r="AA103" s="1"/>
      <c r="AB103" s="1"/>
    </row>
    <row r="104" spans="2:28" ht="20.149999999999999" customHeight="1" thickTop="1" thickBot="1" x14ac:dyDescent="0.35">
      <c r="B104" s="1730"/>
      <c r="C104" s="6669"/>
      <c r="D104" s="195" t="str">
        <f>LEFT(VLOOKUP(E104+2000,DataLabels,HLOOKUP($BA$1,Type,2,FALSE)),FIND("|",VLOOKUP(E104+2000,DataLabels,HLOOKUP($BA$1,Type,2,FALSE)))-1)</f>
        <v>5.2.2.1.3</v>
      </c>
      <c r="E104" s="1052">
        <v>5</v>
      </c>
      <c r="F104" s="2225" t="str">
        <f>MID(VLOOKUP(E104+2000,DataLabels,HLOOKUP($BA$1,Type,2,FALSE)),FIND("|",VLOOKUP(E104+2000,DataLabels,HLOOKUP($BA$1,Type,2,FALSE)))+1,256)</f>
        <v>Mechancial Safety Devices</v>
      </c>
      <c r="G104" s="2226"/>
      <c r="H104" s="2226"/>
      <c r="I104" s="2226"/>
      <c r="J104" s="2226"/>
      <c r="K104" s="2226"/>
      <c r="L104" s="2226"/>
      <c r="M104" s="2226"/>
      <c r="N104" s="2227"/>
      <c r="O104" s="6669"/>
      <c r="P104" s="195"/>
      <c r="Q104" s="196"/>
      <c r="R104" s="342"/>
      <c r="S104" s="343"/>
      <c r="T104" s="343"/>
      <c r="U104" s="343"/>
      <c r="V104" s="343"/>
      <c r="W104" s="343"/>
      <c r="X104" s="343"/>
      <c r="Y104" s="343"/>
      <c r="Z104" s="344"/>
      <c r="AA104" s="1"/>
      <c r="AB104" s="1"/>
    </row>
    <row r="105" spans="2:28" ht="20.149999999999999" customHeight="1" thickTop="1" x14ac:dyDescent="0.3">
      <c r="B105" s="1730"/>
      <c r="C105" s="6660"/>
      <c r="D105" s="195"/>
      <c r="E105" s="196"/>
      <c r="F105" s="2225"/>
      <c r="G105" s="2226"/>
      <c r="H105" s="2226"/>
      <c r="I105" s="2226"/>
      <c r="J105" s="2226"/>
      <c r="K105" s="2226"/>
      <c r="L105" s="2226"/>
      <c r="M105" s="2226"/>
      <c r="N105" s="2227"/>
      <c r="O105" s="6660"/>
      <c r="P105" s="195"/>
      <c r="Q105" s="196"/>
      <c r="R105" s="2228"/>
      <c r="S105" s="2217"/>
      <c r="T105" s="2217"/>
      <c r="U105" s="2217"/>
      <c r="V105" s="2217"/>
      <c r="W105" s="2217"/>
      <c r="X105" s="2217"/>
      <c r="Y105" s="2217"/>
      <c r="Z105" s="2218"/>
      <c r="AA105" s="1"/>
      <c r="AB105" s="1"/>
    </row>
    <row r="106" spans="2:28" ht="20.149999999999999" customHeight="1" x14ac:dyDescent="0.3">
      <c r="B106" s="1730"/>
      <c r="C106" s="4835">
        <v>2100</v>
      </c>
      <c r="D106" s="6662" t="s">
        <v>113</v>
      </c>
      <c r="E106" s="6626"/>
      <c r="F106" s="6626"/>
      <c r="G106" s="6626"/>
      <c r="H106" s="6626" t="s">
        <v>114</v>
      </c>
      <c r="I106" s="6686"/>
      <c r="J106" s="6686"/>
      <c r="K106" s="6686"/>
      <c r="L106" s="6686"/>
      <c r="M106" s="6686"/>
      <c r="N106" s="6687"/>
      <c r="O106" s="4820">
        <v>2110</v>
      </c>
      <c r="P106" s="6688" t="s">
        <v>115</v>
      </c>
      <c r="Q106" s="6688"/>
      <c r="R106" s="6688"/>
      <c r="S106" s="3013"/>
      <c r="T106" s="3014"/>
      <c r="U106" s="3014"/>
      <c r="V106" s="3014"/>
      <c r="W106" s="3014"/>
      <c r="X106" s="3014"/>
      <c r="Y106" s="3014"/>
      <c r="Z106" s="161"/>
      <c r="AA106" s="1"/>
      <c r="AB106" s="1"/>
    </row>
    <row r="107" spans="2:28" ht="20.149999999999999" customHeight="1" thickBot="1" x14ac:dyDescent="0.35">
      <c r="B107" s="1731"/>
      <c r="C107" s="4781"/>
      <c r="D107" s="6634" t="s">
        <v>116</v>
      </c>
      <c r="E107" s="6635"/>
      <c r="F107" s="6635"/>
      <c r="G107" s="6635"/>
      <c r="H107" s="6635"/>
      <c r="I107" s="6635"/>
      <c r="J107" s="6635"/>
      <c r="K107" s="6635"/>
      <c r="L107" s="6635"/>
      <c r="M107" s="6635"/>
      <c r="N107" s="6690"/>
      <c r="O107" s="6640"/>
      <c r="P107" s="6689"/>
      <c r="Q107" s="6689"/>
      <c r="R107" s="6689"/>
      <c r="S107" s="3015"/>
      <c r="T107" s="3016"/>
      <c r="U107" s="3016"/>
      <c r="V107" s="3016"/>
      <c r="W107" s="3016"/>
      <c r="X107" s="3016"/>
      <c r="Y107" s="3016"/>
      <c r="Z107" s="168"/>
      <c r="AA107" s="1"/>
      <c r="AB107" s="1"/>
    </row>
    <row r="108" spans="2:28" ht="20.149999999999999" customHeight="1" thickBot="1" x14ac:dyDescent="0.35">
      <c r="B108" s="340"/>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spans="2:28" ht="20.149999999999999" customHeight="1" thickBot="1" x14ac:dyDescent="0.35">
      <c r="B109" s="1729" t="s">
        <v>117</v>
      </c>
      <c r="C109" s="6653" t="str">
        <f>VLOOKUP(B109,DataLabels,HLOOKUP($BA$1,Type,2,FALSE))</f>
        <v>PART D1 - Indicate which Operating, Safety Devices and/or Electrical Protective Devices have been PROVIDED.</v>
      </c>
      <c r="D109" s="6654"/>
      <c r="E109" s="6654"/>
      <c r="F109" s="6654"/>
      <c r="G109" s="6654"/>
      <c r="H109" s="6654"/>
      <c r="I109" s="6654"/>
      <c r="J109" s="6654"/>
      <c r="K109" s="6654"/>
      <c r="L109" s="6654"/>
      <c r="M109" s="6654"/>
      <c r="N109" s="6654"/>
      <c r="O109" s="6654"/>
      <c r="P109" s="6654"/>
      <c r="Q109" s="6654"/>
      <c r="R109" s="6654"/>
      <c r="S109" s="6654"/>
      <c r="T109" s="6654"/>
      <c r="U109" s="6654"/>
      <c r="V109" s="6654"/>
      <c r="W109" s="6654"/>
      <c r="X109" s="6654"/>
      <c r="Y109" s="6654"/>
      <c r="Z109" s="6655"/>
      <c r="AA109" s="1"/>
      <c r="AB109" s="1"/>
    </row>
    <row r="110" spans="2:28" ht="20.149999999999999" customHeight="1" thickTop="1" thickBot="1" x14ac:dyDescent="0.35">
      <c r="B110" s="1730"/>
      <c r="C110" s="351"/>
      <c r="D110" s="352"/>
      <c r="E110" s="353" t="s">
        <v>111</v>
      </c>
      <c r="F110" s="352"/>
      <c r="G110" s="352"/>
      <c r="H110" s="1048"/>
      <c r="I110" s="658" t="s">
        <v>2061</v>
      </c>
      <c r="J110" s="352"/>
      <c r="K110" s="352"/>
      <c r="L110" s="352"/>
      <c r="M110" s="352"/>
      <c r="N110" s="352"/>
      <c r="O110" s="352"/>
      <c r="P110" s="352"/>
      <c r="Q110" s="1050" t="s">
        <v>111</v>
      </c>
      <c r="R110" s="352"/>
      <c r="S110" s="352"/>
      <c r="T110" s="352"/>
      <c r="U110" s="352"/>
      <c r="V110" s="352"/>
      <c r="W110" s="352"/>
      <c r="X110" s="352"/>
      <c r="Y110" s="352"/>
      <c r="Z110" s="354"/>
      <c r="AA110" s="1"/>
      <c r="AB110" s="1"/>
    </row>
    <row r="111" spans="2:28" ht="20.149999999999999" customHeight="1" thickTop="1" thickBot="1" x14ac:dyDescent="0.35">
      <c r="B111" s="1730"/>
      <c r="C111" s="6659" t="s">
        <v>118</v>
      </c>
      <c r="D111" s="842"/>
      <c r="E111" s="355">
        <v>1</v>
      </c>
      <c r="F111" s="6614" t="str">
        <f t="shared" ref="F111:F117" si="0">LEFT(VLOOKUP(E111+2200,DataLabels,HLOOKUP($BA$1,Type,2,FALSE)),FIND("|",VLOOKUP(E111+2200,DataLabels,HLOOKUP($BA$1,Type,2,FALSE)))-1)</f>
        <v>5.2.3.4</v>
      </c>
      <c r="G111" s="6615"/>
      <c r="H111" s="6616" t="str">
        <f t="shared" ref="H111:H117" si="1">MID(VLOOKUP(E111+2200,DataLabels,HLOOKUP($BA$1,Type,2,FALSE)),FIND("|",VLOOKUP(E111+2200,DataLabels,HLOOKUP($BA$1,Type,2,FALSE)))+1,256)</f>
        <v>Emergency Stop Switch</v>
      </c>
      <c r="I111" s="6616"/>
      <c r="J111" s="6616"/>
      <c r="K111" s="6616"/>
      <c r="L111" s="6616"/>
      <c r="M111" s="6616"/>
      <c r="N111" s="6616"/>
      <c r="O111" s="6659" t="s">
        <v>118</v>
      </c>
      <c r="P111" s="1324"/>
      <c r="Q111" s="1052">
        <v>8</v>
      </c>
      <c r="R111" s="6671" t="str">
        <f t="shared" ref="R111:R117" si="2">LEFT(VLOOKUP(Q111+2200,DataLabels,HLOOKUP($BA$1,Type,2,FALSE)),FIND("|",VLOOKUP(Q111+2200,DataLabels,HLOOKUP($BA$1,Type,2,FALSE)))-1)</f>
        <v>5.6.1.6</v>
      </c>
      <c r="S111" s="6615"/>
      <c r="T111" s="6616" t="str">
        <f t="shared" ref="T111:T117" si="3">MID(VLOOKUP(Q111+2200,DataLabels,HLOOKUP($BA$1,Type,2,FALSE)),FIND("|",VLOOKUP(Q111+2200,DataLabels,HLOOKUP($BA$1,Type,2,FALSE)))+1,256)</f>
        <v>Slack Rope Device</v>
      </c>
      <c r="U111" s="6616"/>
      <c r="V111" s="6616"/>
      <c r="W111" s="6616"/>
      <c r="X111" s="6616"/>
      <c r="Y111" s="6616"/>
      <c r="Z111" s="6617"/>
      <c r="AA111" s="1"/>
      <c r="AB111" s="1"/>
    </row>
    <row r="112" spans="2:28" ht="20.149999999999999" customHeight="1" thickTop="1" x14ac:dyDescent="0.3">
      <c r="B112" s="1730"/>
      <c r="C112" s="6669"/>
      <c r="D112" s="842"/>
      <c r="E112" s="355">
        <v>2</v>
      </c>
      <c r="F112" s="6614" t="str">
        <f t="shared" si="0"/>
        <v>CAD 9.6.1</v>
      </c>
      <c r="G112" s="6615"/>
      <c r="H112" s="6616" t="str">
        <f t="shared" si="1"/>
        <v>Pit Stop Switch</v>
      </c>
      <c r="I112" s="6616"/>
      <c r="J112" s="6616"/>
      <c r="K112" s="6616"/>
      <c r="L112" s="6616"/>
      <c r="M112" s="6616"/>
      <c r="N112" s="6616"/>
      <c r="O112" s="6669"/>
      <c r="P112" s="842"/>
      <c r="Q112" s="1051">
        <v>9</v>
      </c>
      <c r="R112" s="6614" t="str">
        <f t="shared" si="2"/>
        <v/>
      </c>
      <c r="S112" s="6615"/>
      <c r="T112" s="6616" t="str">
        <f t="shared" si="3"/>
        <v>Anti-Creep Device</v>
      </c>
      <c r="U112" s="6616"/>
      <c r="V112" s="6616"/>
      <c r="W112" s="6616"/>
      <c r="X112" s="6616"/>
      <c r="Y112" s="6616"/>
      <c r="Z112" s="6617"/>
      <c r="AA112" s="1"/>
      <c r="AB112" s="1"/>
    </row>
    <row r="113" spans="2:28" ht="20.149999999999999" customHeight="1" x14ac:dyDescent="0.3">
      <c r="B113" s="1730"/>
      <c r="C113" s="6669"/>
      <c r="D113" s="842"/>
      <c r="E113" s="355">
        <v>3</v>
      </c>
      <c r="F113" s="6614" t="str">
        <f t="shared" si="0"/>
        <v/>
      </c>
      <c r="G113" s="6615"/>
      <c r="H113" s="6616" t="str">
        <f t="shared" si="1"/>
        <v>Load Carrier Safety Switch</v>
      </c>
      <c r="I113" s="6616"/>
      <c r="J113" s="6616"/>
      <c r="K113" s="6616"/>
      <c r="L113" s="6616"/>
      <c r="M113" s="6616"/>
      <c r="N113" s="6616"/>
      <c r="O113" s="6669"/>
      <c r="P113" s="842"/>
      <c r="Q113" s="355">
        <v>10</v>
      </c>
      <c r="R113" s="6614" t="str">
        <f t="shared" si="2"/>
        <v/>
      </c>
      <c r="S113" s="6615"/>
      <c r="T113" s="6616" t="str">
        <f t="shared" si="3"/>
        <v>Motor Phase Protection</v>
      </c>
      <c r="U113" s="6616"/>
      <c r="V113" s="6616"/>
      <c r="W113" s="6616"/>
      <c r="X113" s="6616"/>
      <c r="Y113" s="6616"/>
      <c r="Z113" s="6617"/>
      <c r="AA113" s="1"/>
      <c r="AB113" s="1"/>
    </row>
    <row r="114" spans="2:28" ht="20.149999999999999" customHeight="1" x14ac:dyDescent="0.3">
      <c r="B114" s="1730"/>
      <c r="C114" s="6669"/>
      <c r="D114" s="842"/>
      <c r="E114" s="355">
        <v>4</v>
      </c>
      <c r="F114" s="6614" t="str">
        <f t="shared" si="0"/>
        <v/>
      </c>
      <c r="G114" s="6615"/>
      <c r="H114" s="6623" t="str">
        <f t="shared" si="1"/>
        <v>Governor Overspeed Switch</v>
      </c>
      <c r="I114" s="6624"/>
      <c r="J114" s="6624"/>
      <c r="K114" s="6624"/>
      <c r="L114" s="6624"/>
      <c r="M114" s="6624"/>
      <c r="N114" s="6625"/>
      <c r="O114" s="6669"/>
      <c r="P114" s="842"/>
      <c r="Q114" s="355">
        <v>11</v>
      </c>
      <c r="R114" s="6614" t="str">
        <f t="shared" si="2"/>
        <v>5.4.2</v>
      </c>
      <c r="S114" s="6615"/>
      <c r="T114" s="6616" t="str">
        <f t="shared" si="3"/>
        <v>Pressure Switch</v>
      </c>
      <c r="U114" s="6616"/>
      <c r="V114" s="6616"/>
      <c r="W114" s="6616"/>
      <c r="X114" s="6616"/>
      <c r="Y114" s="6616"/>
      <c r="Z114" s="6617"/>
      <c r="AA114" s="1"/>
      <c r="AB114" s="1"/>
    </row>
    <row r="115" spans="2:28" ht="20.149999999999999" customHeight="1" x14ac:dyDescent="0.3">
      <c r="B115" s="1730"/>
      <c r="C115" s="6669"/>
      <c r="D115" s="842"/>
      <c r="E115" s="355">
        <v>5</v>
      </c>
      <c r="F115" s="6614" t="str">
        <f t="shared" si="0"/>
        <v>5.10.2</v>
      </c>
      <c r="G115" s="6615"/>
      <c r="H115" s="6623" t="str">
        <f t="shared" si="1"/>
        <v>Final Terminal Limit (Ultimate)</v>
      </c>
      <c r="I115" s="6624"/>
      <c r="J115" s="6624"/>
      <c r="K115" s="6624"/>
      <c r="L115" s="6624"/>
      <c r="M115" s="6624"/>
      <c r="N115" s="6625"/>
      <c r="O115" s="6669"/>
      <c r="P115" s="842"/>
      <c r="Q115" s="355">
        <v>12</v>
      </c>
      <c r="R115" s="6614" t="str">
        <f t="shared" si="2"/>
        <v/>
      </c>
      <c r="S115" s="6615"/>
      <c r="T115" s="6616" t="str">
        <f t="shared" si="3"/>
        <v>Low Oil Protection</v>
      </c>
      <c r="U115" s="6616"/>
      <c r="V115" s="6616"/>
      <c r="W115" s="6616"/>
      <c r="X115" s="6616"/>
      <c r="Y115" s="6616"/>
      <c r="Z115" s="6617"/>
      <c r="AA115" s="1"/>
      <c r="AB115" s="1"/>
    </row>
    <row r="116" spans="2:28" ht="20.149999999999999" customHeight="1" x14ac:dyDescent="0.3">
      <c r="B116" s="1730"/>
      <c r="C116" s="6669"/>
      <c r="D116" s="842"/>
      <c r="E116" s="355">
        <v>6</v>
      </c>
      <c r="F116" s="6614" t="str">
        <f t="shared" si="0"/>
        <v>Box#'s 660.x</v>
      </c>
      <c r="G116" s="6615"/>
      <c r="H116" s="6623" t="str">
        <f t="shared" si="1"/>
        <v xml:space="preserve"> Door Interlocks</v>
      </c>
      <c r="I116" s="6624"/>
      <c r="J116" s="6624"/>
      <c r="K116" s="6624"/>
      <c r="L116" s="6624"/>
      <c r="M116" s="6624"/>
      <c r="N116" s="6625"/>
      <c r="O116" s="6669"/>
      <c r="P116" s="842"/>
      <c r="Q116" s="355">
        <v>13</v>
      </c>
      <c r="R116" s="6614" t="str">
        <f t="shared" si="2"/>
        <v>38-091(5)</v>
      </c>
      <c r="S116" s="6615"/>
      <c r="T116" s="6616" t="str">
        <f t="shared" si="3"/>
        <v>Auxilary Contact (Battery lower)</v>
      </c>
      <c r="U116" s="6616"/>
      <c r="V116" s="6616"/>
      <c r="W116" s="6616"/>
      <c r="X116" s="6616"/>
      <c r="Y116" s="6616"/>
      <c r="Z116" s="6617"/>
      <c r="AA116" s="1"/>
      <c r="AB116" s="1"/>
    </row>
    <row r="117" spans="2:28" ht="20.149999999999999" customHeight="1" thickBot="1" x14ac:dyDescent="0.35">
      <c r="B117" s="1731"/>
      <c r="C117" s="6670"/>
      <c r="D117" s="950"/>
      <c r="E117" s="356">
        <v>7</v>
      </c>
      <c r="F117" s="6672" t="str">
        <f t="shared" si="0"/>
        <v>5.10.2</v>
      </c>
      <c r="G117" s="6673"/>
      <c r="H117" s="6674" t="str">
        <f t="shared" si="1"/>
        <v>Normal Terminal (End Limit)</v>
      </c>
      <c r="I117" s="6675"/>
      <c r="J117" s="6675"/>
      <c r="K117" s="6675"/>
      <c r="L117" s="6675"/>
      <c r="M117" s="6675"/>
      <c r="N117" s="6676"/>
      <c r="O117" s="6670"/>
      <c r="P117" s="950"/>
      <c r="Q117" s="356">
        <v>14</v>
      </c>
      <c r="R117" s="6672" t="str">
        <f t="shared" si="2"/>
        <v>5.11.12.3/4(c)</v>
      </c>
      <c r="S117" s="6673"/>
      <c r="T117" s="6677" t="str">
        <f t="shared" si="3"/>
        <v xml:space="preserve">Person Detection </v>
      </c>
      <c r="U117" s="6677"/>
      <c r="V117" s="6677"/>
      <c r="W117" s="6677"/>
      <c r="X117" s="6677"/>
      <c r="Y117" s="6677"/>
      <c r="Z117" s="6678"/>
      <c r="AA117" s="1"/>
      <c r="AB117" s="1"/>
    </row>
    <row r="118" spans="2:28" ht="20.149999999999999" customHeight="1" thickBot="1" x14ac:dyDescent="0.35">
      <c r="B118" s="49"/>
      <c r="C118" s="198"/>
      <c r="D118" s="199"/>
      <c r="E118" s="200"/>
      <c r="F118" s="201"/>
      <c r="G118" s="201"/>
      <c r="H118" s="202"/>
      <c r="I118" s="202"/>
      <c r="J118" s="202"/>
      <c r="K118" s="202"/>
      <c r="L118" s="202"/>
      <c r="M118" s="202"/>
      <c r="N118" s="202"/>
      <c r="O118" s="198"/>
      <c r="P118" s="199"/>
      <c r="Q118" s="200"/>
      <c r="R118" s="201"/>
      <c r="S118" s="201"/>
      <c r="T118" s="203"/>
      <c r="U118" s="203"/>
      <c r="V118" s="203"/>
      <c r="W118" s="203"/>
      <c r="X118" s="203"/>
      <c r="Y118" s="203"/>
      <c r="Z118" s="203"/>
      <c r="AA118" s="1"/>
      <c r="AB118" s="1"/>
    </row>
    <row r="119" spans="2:28" ht="20.149999999999999" customHeight="1" x14ac:dyDescent="0.3">
      <c r="B119" s="6650" t="s">
        <v>119</v>
      </c>
      <c r="C119" s="6653" t="str">
        <f>VLOOKUP(B119,DataLabels,HLOOKUP($BA$1,Type,2,FALSE))</f>
        <v>PART D2 - Provide a written test procedure for the items listed below.
In addition written test procedures are required for the [[double boxed]] items from Part C2 and Part D1: when feature is provided.</v>
      </c>
      <c r="D119" s="6654"/>
      <c r="E119" s="6654"/>
      <c r="F119" s="6654"/>
      <c r="G119" s="6654"/>
      <c r="H119" s="6654"/>
      <c r="I119" s="6654"/>
      <c r="J119" s="6654"/>
      <c r="K119" s="6654"/>
      <c r="L119" s="6654"/>
      <c r="M119" s="6654"/>
      <c r="N119" s="6654"/>
      <c r="O119" s="6654"/>
      <c r="P119" s="6654"/>
      <c r="Q119" s="6654"/>
      <c r="R119" s="6654"/>
      <c r="S119" s="6654"/>
      <c r="T119" s="6654"/>
      <c r="U119" s="6654"/>
      <c r="V119" s="6654"/>
      <c r="W119" s="6654"/>
      <c r="X119" s="6654"/>
      <c r="Y119" s="6654"/>
      <c r="Z119" s="6655"/>
      <c r="AA119" s="1"/>
      <c r="AB119" s="1"/>
    </row>
    <row r="120" spans="2:28" ht="20.149999999999999" customHeight="1" x14ac:dyDescent="0.3">
      <c r="B120" s="6651"/>
      <c r="C120" s="6656"/>
      <c r="D120" s="6657"/>
      <c r="E120" s="6657"/>
      <c r="F120" s="6657"/>
      <c r="G120" s="6657"/>
      <c r="H120" s="6657"/>
      <c r="I120" s="6657"/>
      <c r="J120" s="6657"/>
      <c r="K120" s="6657"/>
      <c r="L120" s="6657"/>
      <c r="M120" s="6657"/>
      <c r="N120" s="6657"/>
      <c r="O120" s="6657"/>
      <c r="P120" s="6657"/>
      <c r="Q120" s="6657"/>
      <c r="R120" s="6657"/>
      <c r="S120" s="6657"/>
      <c r="T120" s="6657"/>
      <c r="U120" s="6657"/>
      <c r="V120" s="6657"/>
      <c r="W120" s="6657"/>
      <c r="X120" s="6657"/>
      <c r="Y120" s="6657"/>
      <c r="Z120" s="6658"/>
      <c r="AA120" s="1"/>
      <c r="AB120" s="1"/>
    </row>
    <row r="121" spans="2:28" ht="20.149999999999999" customHeight="1" x14ac:dyDescent="0.3">
      <c r="B121" s="6651"/>
      <c r="C121" s="6656"/>
      <c r="D121" s="6657"/>
      <c r="E121" s="6657"/>
      <c r="F121" s="6657"/>
      <c r="G121" s="6657"/>
      <c r="H121" s="6657"/>
      <c r="I121" s="6657"/>
      <c r="J121" s="6657"/>
      <c r="K121" s="6657"/>
      <c r="L121" s="6657"/>
      <c r="M121" s="6657"/>
      <c r="N121" s="6657"/>
      <c r="O121" s="6657"/>
      <c r="P121" s="6657"/>
      <c r="Q121" s="6657"/>
      <c r="R121" s="6657"/>
      <c r="S121" s="6657"/>
      <c r="T121" s="6657"/>
      <c r="U121" s="6657"/>
      <c r="V121" s="6657"/>
      <c r="W121" s="6657"/>
      <c r="X121" s="6657"/>
      <c r="Y121" s="6657"/>
      <c r="Z121" s="6658"/>
      <c r="AA121" s="1"/>
      <c r="AB121" s="1"/>
    </row>
    <row r="122" spans="2:28" ht="20.149999999999999" customHeight="1" x14ac:dyDescent="0.3">
      <c r="B122" s="6651"/>
      <c r="C122" s="6656"/>
      <c r="D122" s="6657"/>
      <c r="E122" s="6657"/>
      <c r="F122" s="6657"/>
      <c r="G122" s="6657"/>
      <c r="H122" s="6657"/>
      <c r="I122" s="6657"/>
      <c r="J122" s="6657"/>
      <c r="K122" s="6657"/>
      <c r="L122" s="6657"/>
      <c r="M122" s="6657"/>
      <c r="N122" s="6657"/>
      <c r="O122" s="6657"/>
      <c r="P122" s="6657"/>
      <c r="Q122" s="6657"/>
      <c r="R122" s="6657"/>
      <c r="S122" s="6657"/>
      <c r="T122" s="6657"/>
      <c r="U122" s="6657"/>
      <c r="V122" s="6657"/>
      <c r="W122" s="6657"/>
      <c r="X122" s="6657"/>
      <c r="Y122" s="6657"/>
      <c r="Z122" s="6658"/>
      <c r="AA122" s="1"/>
      <c r="AB122" s="1"/>
    </row>
    <row r="123" spans="2:28" ht="20.149999999999999" customHeight="1" x14ac:dyDescent="0.3">
      <c r="B123" s="6651"/>
      <c r="C123" s="357"/>
      <c r="D123" s="358"/>
      <c r="E123" s="353" t="s">
        <v>111</v>
      </c>
      <c r="F123" s="358"/>
      <c r="G123" s="358"/>
      <c r="H123" s="358"/>
      <c r="I123" s="358"/>
      <c r="J123" s="358"/>
      <c r="K123" s="358"/>
      <c r="L123" s="358"/>
      <c r="M123" s="358"/>
      <c r="N123" s="358"/>
      <c r="O123" s="358"/>
      <c r="P123" s="358"/>
      <c r="Q123" s="353" t="s">
        <v>111</v>
      </c>
      <c r="R123" s="358"/>
      <c r="S123" s="358"/>
      <c r="T123" s="358"/>
      <c r="U123" s="358"/>
      <c r="V123" s="358"/>
      <c r="W123" s="358"/>
      <c r="X123" s="358"/>
      <c r="Y123" s="358"/>
      <c r="Z123" s="359"/>
      <c r="AA123" s="1"/>
      <c r="AB123" s="1"/>
    </row>
    <row r="124" spans="2:28" ht="20.149999999999999" customHeight="1" x14ac:dyDescent="0.3">
      <c r="B124" s="6651"/>
      <c r="C124" s="6659" t="s">
        <v>120</v>
      </c>
      <c r="D124" s="842"/>
      <c r="E124" s="360">
        <v>1</v>
      </c>
      <c r="F124" s="6623" t="str">
        <f>MID(VLOOKUP(E124+2300,DataLabels,HLOOKUP($BA$1,Type,2,FALSE)),FIND("|",VLOOKUP(E124+2300,DataLabels,HLOOKUP($BA$1,Type,2,FALSE)))+1,256)</f>
        <v>Field Adjustment Procedure for Rupture Valve</v>
      </c>
      <c r="G124" s="6624"/>
      <c r="H124" s="6624"/>
      <c r="I124" s="6624"/>
      <c r="J124" s="6624"/>
      <c r="K124" s="6624"/>
      <c r="L124" s="6624"/>
      <c r="M124" s="6624"/>
      <c r="N124" s="6625"/>
      <c r="O124" s="6659" t="s">
        <v>120</v>
      </c>
      <c r="P124" s="842"/>
      <c r="Q124" s="360">
        <v>3</v>
      </c>
      <c r="R124" s="6624" t="str">
        <f>MID(VLOOKUP(Q124+2300,DataLabels,HLOOKUP($BA$1,Type,2,FALSE)),FIND("|",VLOOKUP(Q124+2300,DataLabels,HLOOKUP($BA$1,Type,2,FALSE)))+1,256)</f>
        <v/>
      </c>
      <c r="S124" s="6624"/>
      <c r="T124" s="6624"/>
      <c r="U124" s="6624"/>
      <c r="V124" s="6624"/>
      <c r="W124" s="6624"/>
      <c r="X124" s="6624"/>
      <c r="Y124" s="6624"/>
      <c r="Z124" s="6661"/>
      <c r="AA124" s="1"/>
      <c r="AB124" s="1"/>
    </row>
    <row r="125" spans="2:28" ht="20.149999999999999" customHeight="1" x14ac:dyDescent="0.3">
      <c r="B125" s="6651"/>
      <c r="C125" s="6660"/>
      <c r="D125" s="842"/>
      <c r="E125" s="355">
        <v>2</v>
      </c>
      <c r="F125" s="6623" t="str">
        <f>MID(VLOOKUP(E125+2300,DataLabels,HLOOKUP($BA$1,Type,2,FALSE)),FIND("|",VLOOKUP(E125+2300,DataLabels,HLOOKUP($BA$1,Type,2,FALSE)))+1,256)</f>
        <v/>
      </c>
      <c r="G125" s="6624"/>
      <c r="H125" s="6624"/>
      <c r="I125" s="6624"/>
      <c r="J125" s="6624"/>
      <c r="K125" s="6624"/>
      <c r="L125" s="6624"/>
      <c r="M125" s="6624"/>
      <c r="N125" s="6625"/>
      <c r="O125" s="6660"/>
      <c r="P125" s="842"/>
      <c r="Q125" s="355">
        <v>4</v>
      </c>
      <c r="R125" s="6623" t="str">
        <f>MID(VLOOKUP(Q125+2300,DataLabels,HLOOKUP($BA$1,Type,2,FALSE)),FIND("|",VLOOKUP(Q125+2300,DataLabels,HLOOKUP($BA$1,Type,2,FALSE)))+1,256)</f>
        <v/>
      </c>
      <c r="S125" s="6624"/>
      <c r="T125" s="6624"/>
      <c r="U125" s="6624"/>
      <c r="V125" s="6624"/>
      <c r="W125" s="6624"/>
      <c r="X125" s="6624"/>
      <c r="Y125" s="6624"/>
      <c r="Z125" s="6661"/>
      <c r="AA125" s="1"/>
      <c r="AB125" s="1"/>
    </row>
    <row r="126" spans="2:28" ht="20.149999999999999" customHeight="1" x14ac:dyDescent="0.3">
      <c r="B126" s="6651"/>
      <c r="C126" s="4835">
        <v>2400</v>
      </c>
      <c r="D126" s="6662" t="s">
        <v>121</v>
      </c>
      <c r="E126" s="6626"/>
      <c r="F126" s="6626"/>
      <c r="G126" s="6626"/>
      <c r="H126" s="6626" t="s">
        <v>114</v>
      </c>
      <c r="I126" s="6626"/>
      <c r="J126" s="6626"/>
      <c r="K126" s="6626"/>
      <c r="L126" s="6626"/>
      <c r="M126" s="6626"/>
      <c r="N126" s="6627"/>
      <c r="O126" s="4835">
        <v>2410</v>
      </c>
      <c r="P126" s="6628" t="s">
        <v>122</v>
      </c>
      <c r="Q126" s="6629"/>
      <c r="R126" s="6630"/>
      <c r="S126" s="2349"/>
      <c r="T126" s="2350"/>
      <c r="U126" s="2350"/>
      <c r="V126" s="2350"/>
      <c r="W126" s="2350"/>
      <c r="X126" s="2350"/>
      <c r="Y126" s="2350"/>
      <c r="Z126" s="161"/>
      <c r="AA126" s="1"/>
      <c r="AB126" s="1"/>
    </row>
    <row r="127" spans="2:28" ht="20.149999999999999" customHeight="1" thickBot="1" x14ac:dyDescent="0.35">
      <c r="B127" s="6652"/>
      <c r="C127" s="4781"/>
      <c r="D127" s="6634" t="s">
        <v>123</v>
      </c>
      <c r="E127" s="6635"/>
      <c r="F127" s="6635"/>
      <c r="G127" s="6635"/>
      <c r="H127" s="361"/>
      <c r="I127" s="361"/>
      <c r="J127" s="361"/>
      <c r="K127" s="361"/>
      <c r="L127" s="361"/>
      <c r="M127" s="361"/>
      <c r="N127" s="362"/>
      <c r="O127" s="4781"/>
      <c r="P127" s="6631"/>
      <c r="Q127" s="6632"/>
      <c r="R127" s="6633"/>
      <c r="S127" s="1758"/>
      <c r="T127" s="1759"/>
      <c r="U127" s="1759"/>
      <c r="V127" s="1759"/>
      <c r="W127" s="1759"/>
      <c r="X127" s="1759"/>
      <c r="Y127" s="1759"/>
      <c r="Z127" s="168"/>
      <c r="AA127" s="1"/>
      <c r="AB127" s="1"/>
    </row>
    <row r="128" spans="2:28" ht="20.149999999999999" customHeight="1" thickBot="1" x14ac:dyDescent="0.35">
      <c r="B128" s="659"/>
      <c r="C128" s="180"/>
      <c r="D128" s="661"/>
      <c r="E128" s="661"/>
      <c r="F128" s="661"/>
      <c r="G128" s="661"/>
      <c r="H128" s="662"/>
      <c r="I128" s="662"/>
      <c r="J128" s="662"/>
      <c r="K128" s="662"/>
      <c r="L128" s="662"/>
      <c r="M128" s="662"/>
      <c r="N128" s="662"/>
      <c r="O128" s="180"/>
      <c r="P128" s="19"/>
      <c r="Q128" s="19"/>
      <c r="R128" s="19"/>
      <c r="S128" s="660"/>
      <c r="T128" s="660"/>
      <c r="U128" s="660"/>
      <c r="V128" s="660"/>
      <c r="W128" s="660"/>
      <c r="X128" s="660"/>
      <c r="Y128" s="660"/>
      <c r="Z128" s="21"/>
      <c r="AA128" s="1"/>
      <c r="AB128" s="1"/>
    </row>
    <row r="129" spans="2:28" ht="20.149999999999999" customHeight="1" x14ac:dyDescent="0.3">
      <c r="B129" s="6744" t="s">
        <v>1971</v>
      </c>
      <c r="C129" s="6612" t="s">
        <v>1972</v>
      </c>
      <c r="D129" s="6612"/>
      <c r="E129" s="6612"/>
      <c r="F129" s="6612"/>
      <c r="G129" s="6612"/>
      <c r="H129" s="6612"/>
      <c r="I129" s="6612"/>
      <c r="J129" s="6612"/>
      <c r="K129" s="6612"/>
      <c r="L129" s="6612"/>
      <c r="M129" s="6612"/>
      <c r="N129" s="6612"/>
      <c r="O129" s="6612"/>
      <c r="P129" s="6612"/>
      <c r="Q129" s="6612"/>
      <c r="R129" s="6612"/>
      <c r="S129" s="6612"/>
      <c r="T129" s="6612"/>
      <c r="U129" s="6612"/>
      <c r="V129" s="6612"/>
      <c r="W129" s="6612"/>
      <c r="X129" s="6612"/>
      <c r="Y129" s="6612"/>
      <c r="Z129" s="6613"/>
      <c r="AA129" s="1"/>
      <c r="AB129" s="1"/>
    </row>
    <row r="130" spans="2:28" ht="19.5" customHeight="1" x14ac:dyDescent="0.3">
      <c r="B130" s="5974"/>
      <c r="C130" s="6751" t="s">
        <v>1973</v>
      </c>
      <c r="D130" s="6751"/>
      <c r="E130" s="6751"/>
      <c r="F130" s="6751"/>
      <c r="G130" s="6619" t="s">
        <v>1974</v>
      </c>
      <c r="H130" s="6619"/>
      <c r="I130" s="6619"/>
      <c r="J130" s="6619"/>
      <c r="K130" s="6619"/>
      <c r="L130" s="6619"/>
      <c r="M130" s="6619"/>
      <c r="N130" s="6620"/>
      <c r="O130" s="6751" t="s">
        <v>1975</v>
      </c>
      <c r="P130" s="6751"/>
      <c r="Q130" s="6751"/>
      <c r="R130" s="6751"/>
      <c r="S130" s="6621" t="s">
        <v>1974</v>
      </c>
      <c r="T130" s="6619"/>
      <c r="U130" s="6619"/>
      <c r="V130" s="6619"/>
      <c r="W130" s="6619"/>
      <c r="X130" s="6619"/>
      <c r="Y130" s="6619"/>
      <c r="Z130" s="6622"/>
      <c r="AA130" s="1"/>
      <c r="AB130" s="1"/>
    </row>
    <row r="131" spans="2:28" ht="20.149999999999999" customHeight="1" x14ac:dyDescent="0.3">
      <c r="B131" s="5974"/>
      <c r="C131" s="6752"/>
      <c r="D131" s="6752"/>
      <c r="E131" s="6752"/>
      <c r="F131" s="6752"/>
      <c r="G131" s="5791"/>
      <c r="H131" s="5792"/>
      <c r="I131" s="5792"/>
      <c r="J131" s="5792"/>
      <c r="K131" s="5792"/>
      <c r="L131" s="5792"/>
      <c r="M131" s="5792"/>
      <c r="N131" s="5816"/>
      <c r="O131" s="6752"/>
      <c r="P131" s="6752"/>
      <c r="Q131" s="6752"/>
      <c r="R131" s="6752"/>
      <c r="S131" s="6754"/>
      <c r="T131" s="6755"/>
      <c r="U131" s="6755"/>
      <c r="V131" s="6755"/>
      <c r="W131" s="6755"/>
      <c r="X131" s="6755"/>
      <c r="Y131" s="6755"/>
      <c r="Z131" s="6756"/>
      <c r="AA131" s="1"/>
      <c r="AB131" s="1"/>
    </row>
    <row r="132" spans="2:28" ht="20.149999999999999" customHeight="1" x14ac:dyDescent="0.3">
      <c r="B132" s="5974"/>
      <c r="C132" s="6752"/>
      <c r="D132" s="6752"/>
      <c r="E132" s="6752"/>
      <c r="F132" s="6752"/>
      <c r="G132" s="5903"/>
      <c r="H132" s="5904"/>
      <c r="I132" s="5904"/>
      <c r="J132" s="5904"/>
      <c r="K132" s="5904"/>
      <c r="L132" s="5904"/>
      <c r="M132" s="5904"/>
      <c r="N132" s="5905"/>
      <c r="O132" s="6752"/>
      <c r="P132" s="6752"/>
      <c r="Q132" s="6752"/>
      <c r="R132" s="6752"/>
      <c r="S132" s="6757"/>
      <c r="T132" s="6758"/>
      <c r="U132" s="6758"/>
      <c r="V132" s="6758"/>
      <c r="W132" s="6758"/>
      <c r="X132" s="6758"/>
      <c r="Y132" s="6758"/>
      <c r="Z132" s="6759"/>
      <c r="AA132" s="1"/>
      <c r="AB132" s="1"/>
    </row>
    <row r="133" spans="2:28" ht="20.149999999999999" customHeight="1" thickBot="1" x14ac:dyDescent="0.35">
      <c r="B133" s="5975"/>
      <c r="C133" s="6753"/>
      <c r="D133" s="6753"/>
      <c r="E133" s="6753"/>
      <c r="F133" s="6753"/>
      <c r="G133" s="5896"/>
      <c r="H133" s="5897"/>
      <c r="I133" s="5897"/>
      <c r="J133" s="5897"/>
      <c r="K133" s="5897"/>
      <c r="L133" s="5897"/>
      <c r="M133" s="5897"/>
      <c r="N133" s="5906"/>
      <c r="O133" s="6753"/>
      <c r="P133" s="6753"/>
      <c r="Q133" s="6753"/>
      <c r="R133" s="6753"/>
      <c r="S133" s="6760"/>
      <c r="T133" s="6761"/>
      <c r="U133" s="6761"/>
      <c r="V133" s="6761"/>
      <c r="W133" s="6761"/>
      <c r="X133" s="6761"/>
      <c r="Y133" s="6761"/>
      <c r="Z133" s="6762"/>
      <c r="AA133" s="1"/>
      <c r="AB133" s="1"/>
    </row>
    <row r="134" spans="2:28" ht="20.149999999999999" customHeight="1" thickBot="1" x14ac:dyDescent="0.35">
      <c r="B134" s="17"/>
      <c r="C134" s="693"/>
      <c r="D134" s="693"/>
      <c r="E134" s="693"/>
      <c r="F134" s="693"/>
      <c r="G134" s="694"/>
      <c r="H134" s="694"/>
      <c r="I134" s="694"/>
      <c r="J134" s="694"/>
      <c r="K134" s="694"/>
      <c r="L134" s="694"/>
      <c r="M134" s="694"/>
      <c r="N134" s="694"/>
      <c r="O134" s="693"/>
      <c r="P134" s="693"/>
      <c r="Q134" s="693"/>
      <c r="R134" s="693"/>
      <c r="S134" s="695"/>
      <c r="T134" s="695"/>
      <c r="U134" s="695"/>
      <c r="V134" s="695"/>
      <c r="W134" s="695"/>
      <c r="X134" s="695"/>
      <c r="Y134" s="695"/>
      <c r="Z134" s="695"/>
      <c r="AA134" s="1"/>
      <c r="AB134" s="1"/>
    </row>
    <row r="135" spans="2:28" ht="20.149999999999999" customHeight="1" x14ac:dyDescent="0.3">
      <c r="B135" s="1729" t="s">
        <v>124</v>
      </c>
      <c r="C135" s="2205" t="s">
        <v>125</v>
      </c>
      <c r="D135" s="2206"/>
      <c r="E135" s="2206"/>
      <c r="F135" s="2206"/>
      <c r="G135" s="2206"/>
      <c r="H135" s="2206"/>
      <c r="I135" s="2206"/>
      <c r="J135" s="2206"/>
      <c r="K135" s="2206"/>
      <c r="L135" s="2206"/>
      <c r="M135" s="2206"/>
      <c r="N135" s="2206"/>
      <c r="O135" s="2206"/>
      <c r="P135" s="2206"/>
      <c r="Q135" s="2206"/>
      <c r="R135" s="2206"/>
      <c r="S135" s="2206"/>
      <c r="T135" s="2206"/>
      <c r="U135" s="2206"/>
      <c r="V135" s="2206"/>
      <c r="W135" s="2206"/>
      <c r="X135" s="2206"/>
      <c r="Y135" s="2206"/>
      <c r="Z135" s="2207"/>
      <c r="AA135" s="1"/>
      <c r="AB135" s="1"/>
    </row>
    <row r="136" spans="2:28" ht="20.149999999999999" customHeight="1" x14ac:dyDescent="0.3">
      <c r="B136" s="1730"/>
      <c r="C136" s="4780">
        <v>3000</v>
      </c>
      <c r="D136" s="6562" t="str">
        <f>VLOOKUP(C136,DataLabels,HLOOKUP($BA$1,Type,2,FALSE))</f>
        <v>Applicable Safety Code</v>
      </c>
      <c r="E136" s="6563"/>
      <c r="F136" s="6564"/>
      <c r="G136" s="1892" t="s">
        <v>998</v>
      </c>
      <c r="H136" s="1893"/>
      <c r="I136" s="1893"/>
      <c r="J136" s="1893"/>
      <c r="K136" s="1893"/>
      <c r="L136" s="1893"/>
      <c r="M136" s="1893"/>
      <c r="N136" s="54"/>
      <c r="O136" s="2073">
        <v>3010</v>
      </c>
      <c r="P136" s="6563" t="str">
        <f>VLOOKUP(O136,DataLabels,HLOOKUP($BA$1,Type,2,FALSE))</f>
        <v>Safety Code Edition</v>
      </c>
      <c r="Q136" s="6563"/>
      <c r="R136" s="6564"/>
      <c r="S136" s="1892"/>
      <c r="T136" s="1893"/>
      <c r="U136" s="1893"/>
      <c r="V136" s="1893"/>
      <c r="W136" s="1893"/>
      <c r="X136" s="1893"/>
      <c r="Y136" s="1893"/>
      <c r="Z136" s="162"/>
      <c r="AA136" s="1"/>
      <c r="AB136" s="1"/>
    </row>
    <row r="137" spans="2:28" ht="20.149999999999999" customHeight="1" x14ac:dyDescent="0.3">
      <c r="B137" s="1730"/>
      <c r="C137" s="4820"/>
      <c r="D137" s="6565"/>
      <c r="E137" s="6566"/>
      <c r="F137" s="6567"/>
      <c r="G137" s="2286"/>
      <c r="H137" s="2287"/>
      <c r="I137" s="2287"/>
      <c r="J137" s="2287"/>
      <c r="K137" s="2287"/>
      <c r="L137" s="2287"/>
      <c r="M137" s="2287"/>
      <c r="N137" s="55"/>
      <c r="O137" s="2074"/>
      <c r="P137" s="6566"/>
      <c r="Q137" s="6566"/>
      <c r="R137" s="6567"/>
      <c r="S137" s="2286"/>
      <c r="T137" s="2287"/>
      <c r="U137" s="2287"/>
      <c r="V137" s="2287"/>
      <c r="W137" s="2287"/>
      <c r="X137" s="2287"/>
      <c r="Y137" s="2287"/>
      <c r="Z137" s="163"/>
      <c r="AA137" s="1"/>
      <c r="AB137" s="1"/>
    </row>
    <row r="138" spans="2:28" ht="20.149999999999999" customHeight="1" x14ac:dyDescent="0.3">
      <c r="B138" s="1730"/>
      <c r="C138" s="4780">
        <v>3020</v>
      </c>
      <c r="D138" s="6562" t="str">
        <f>VLOOKUP(C138,DataLabels,HLOOKUP($BA$1,Type,2,FALSE))</f>
        <v>Ontario Building Code</v>
      </c>
      <c r="E138" s="6563"/>
      <c r="F138" s="6564"/>
      <c r="G138" s="2107"/>
      <c r="H138" s="1957"/>
      <c r="I138" s="1957"/>
      <c r="J138" s="1957"/>
      <c r="K138" s="1957"/>
      <c r="L138" s="1957"/>
      <c r="M138" s="1957"/>
      <c r="N138" s="54"/>
      <c r="O138" s="206"/>
      <c r="P138" s="207"/>
      <c r="Q138" s="207"/>
      <c r="R138" s="207"/>
      <c r="S138" s="208"/>
      <c r="T138" s="208"/>
      <c r="U138" s="208"/>
      <c r="V138" s="208"/>
      <c r="W138" s="208"/>
      <c r="X138" s="208"/>
      <c r="Y138" s="208"/>
      <c r="Z138" s="162"/>
      <c r="AA138" s="1"/>
      <c r="AB138" s="1"/>
    </row>
    <row r="139" spans="2:28" ht="20.149999999999999" customHeight="1" x14ac:dyDescent="0.3">
      <c r="B139" s="1730"/>
      <c r="C139" s="4820"/>
      <c r="D139" s="6565"/>
      <c r="E139" s="6566"/>
      <c r="F139" s="6567"/>
      <c r="G139" s="2072"/>
      <c r="H139" s="2035"/>
      <c r="I139" s="2035"/>
      <c r="J139" s="2035"/>
      <c r="K139" s="2035"/>
      <c r="L139" s="2035"/>
      <c r="M139" s="2035"/>
      <c r="N139" s="55"/>
      <c r="O139" s="209"/>
      <c r="P139" s="210"/>
      <c r="Q139" s="210"/>
      <c r="R139" s="210"/>
      <c r="S139" s="211"/>
      <c r="T139" s="211"/>
      <c r="U139" s="211"/>
      <c r="V139" s="211"/>
      <c r="W139" s="211"/>
      <c r="X139" s="211"/>
      <c r="Y139" s="211"/>
      <c r="Z139" s="161"/>
      <c r="AA139" s="1"/>
      <c r="AB139" s="1"/>
    </row>
    <row r="140" spans="2:28" ht="20.149999999999999" customHeight="1" x14ac:dyDescent="0.3">
      <c r="B140" s="1730"/>
      <c r="C140" s="4780">
        <v>3030</v>
      </c>
      <c r="D140" s="6562" t="str">
        <f>VLOOKUP(C140,DataLabels,HLOOKUP($BA$1,Type,2,FALSE))</f>
        <v>Ontario Electrical Safety Code</v>
      </c>
      <c r="E140" s="6563"/>
      <c r="F140" s="6564"/>
      <c r="G140" s="2107"/>
      <c r="H140" s="1957"/>
      <c r="I140" s="1957"/>
      <c r="J140" s="1957"/>
      <c r="K140" s="1957"/>
      <c r="L140" s="1957"/>
      <c r="M140" s="1957"/>
      <c r="N140" s="54"/>
      <c r="O140" s="209"/>
      <c r="P140" s="210"/>
      <c r="Q140" s="210"/>
      <c r="R140" s="210"/>
      <c r="S140" s="211"/>
      <c r="T140" s="211"/>
      <c r="U140" s="211"/>
      <c r="V140" s="211"/>
      <c r="W140" s="211"/>
      <c r="X140" s="211"/>
      <c r="Y140" s="211"/>
      <c r="Z140" s="161"/>
      <c r="AA140" s="1"/>
      <c r="AB140" s="1"/>
    </row>
    <row r="141" spans="2:28" ht="20.149999999999999" customHeight="1" x14ac:dyDescent="0.3">
      <c r="B141" s="1730"/>
      <c r="C141" s="4820"/>
      <c r="D141" s="6565"/>
      <c r="E141" s="6566"/>
      <c r="F141" s="6567"/>
      <c r="G141" s="2072"/>
      <c r="H141" s="2035"/>
      <c r="I141" s="2035"/>
      <c r="J141" s="2035"/>
      <c r="K141" s="2035"/>
      <c r="L141" s="2035"/>
      <c r="M141" s="2035"/>
      <c r="N141" s="55"/>
      <c r="O141" s="209"/>
      <c r="P141" s="210"/>
      <c r="Q141" s="210"/>
      <c r="R141" s="210"/>
      <c r="S141" s="211"/>
      <c r="T141" s="211"/>
      <c r="U141" s="211"/>
      <c r="V141" s="211"/>
      <c r="W141" s="211"/>
      <c r="X141" s="211"/>
      <c r="Y141" s="211"/>
      <c r="Z141" s="161"/>
      <c r="AA141" s="1"/>
      <c r="AB141" s="1"/>
    </row>
    <row r="142" spans="2:28" ht="20.149999999999999" customHeight="1" x14ac:dyDescent="0.3">
      <c r="B142" s="1730"/>
      <c r="C142" s="4780">
        <v>3040</v>
      </c>
      <c r="D142" s="6663" t="str">
        <f>VLOOKUP(C142,DataLabels,HLOOKUP($BA$1,Type,2,FALSE))</f>
        <v>Other</v>
      </c>
      <c r="E142" s="6664"/>
      <c r="F142" s="6665"/>
      <c r="G142" s="2107"/>
      <c r="H142" s="1957"/>
      <c r="I142" s="1957"/>
      <c r="J142" s="1957"/>
      <c r="K142" s="1957"/>
      <c r="L142" s="1957"/>
      <c r="M142" s="1957"/>
      <c r="N142" s="54"/>
      <c r="O142" s="209"/>
      <c r="P142" s="210"/>
      <c r="Q142" s="210"/>
      <c r="R142" s="210"/>
      <c r="S142" s="211"/>
      <c r="T142" s="211"/>
      <c r="U142" s="211"/>
      <c r="V142" s="211"/>
      <c r="W142" s="211"/>
      <c r="X142" s="211"/>
      <c r="Y142" s="211"/>
      <c r="Z142" s="161"/>
      <c r="AA142" s="1"/>
      <c r="AB142" s="1"/>
    </row>
    <row r="143" spans="2:28" ht="20.149999999999999" customHeight="1" x14ac:dyDescent="0.3">
      <c r="B143" s="1730"/>
      <c r="C143" s="4820"/>
      <c r="D143" s="6666"/>
      <c r="E143" s="6667"/>
      <c r="F143" s="6668"/>
      <c r="G143" s="2072"/>
      <c r="H143" s="2035"/>
      <c r="I143" s="2035"/>
      <c r="J143" s="2035"/>
      <c r="K143" s="2035"/>
      <c r="L143" s="2035"/>
      <c r="M143" s="2035"/>
      <c r="N143" s="55"/>
      <c r="O143" s="209"/>
      <c r="P143" s="210"/>
      <c r="Q143" s="210"/>
      <c r="R143" s="210"/>
      <c r="S143" s="211"/>
      <c r="T143" s="211"/>
      <c r="U143" s="211"/>
      <c r="V143" s="211"/>
      <c r="W143" s="211"/>
      <c r="X143" s="211"/>
      <c r="Y143" s="211"/>
      <c r="Z143" s="161"/>
      <c r="AA143" s="1"/>
      <c r="AB143" s="1"/>
    </row>
    <row r="144" spans="2:28" ht="20.149999999999999" customHeight="1" x14ac:dyDescent="0.3">
      <c r="B144" s="1730"/>
      <c r="C144" s="2073">
        <v>3050</v>
      </c>
      <c r="D144" s="6563" t="str">
        <f>VLOOKUP(C144,DataLabels,HLOOKUP($BA$1,Type,2,FALSE))</f>
        <v xml:space="preserve">Applicable Safety Code for Controller </v>
      </c>
      <c r="E144" s="6563"/>
      <c r="F144" s="6564"/>
      <c r="G144" s="1892"/>
      <c r="H144" s="1893"/>
      <c r="I144" s="1893"/>
      <c r="J144" s="1893"/>
      <c r="K144" s="1893"/>
      <c r="L144" s="1893"/>
      <c r="M144" s="1893"/>
      <c r="N144" s="54"/>
      <c r="O144" s="209"/>
      <c r="P144" s="210"/>
      <c r="Q144" s="210"/>
      <c r="R144" s="210"/>
      <c r="S144" s="211"/>
      <c r="T144" s="211"/>
      <c r="U144" s="211"/>
      <c r="V144" s="211"/>
      <c r="W144" s="211"/>
      <c r="X144" s="211"/>
      <c r="Y144" s="211"/>
      <c r="Z144" s="161"/>
      <c r="AA144" s="1"/>
      <c r="AB144" s="1"/>
    </row>
    <row r="145" spans="2:79" ht="20.149999999999999" customHeight="1" x14ac:dyDescent="0.3">
      <c r="B145" s="1730"/>
      <c r="C145" s="2074"/>
      <c r="D145" s="6566"/>
      <c r="E145" s="6566"/>
      <c r="F145" s="6567"/>
      <c r="G145" s="2286"/>
      <c r="H145" s="2287"/>
      <c r="I145" s="2287"/>
      <c r="J145" s="2287"/>
      <c r="K145" s="2287"/>
      <c r="L145" s="2287"/>
      <c r="M145" s="2287"/>
      <c r="N145" s="55"/>
      <c r="O145" s="209"/>
      <c r="P145" s="210"/>
      <c r="Q145" s="210"/>
      <c r="R145" s="210"/>
      <c r="S145" s="211"/>
      <c r="T145" s="211"/>
      <c r="U145" s="211"/>
      <c r="V145" s="211"/>
      <c r="W145" s="211"/>
      <c r="X145" s="211"/>
      <c r="Y145" s="211"/>
      <c r="Z145" s="161"/>
      <c r="AA145" s="1"/>
      <c r="AB145" s="1"/>
    </row>
    <row r="146" spans="2:79" ht="20.149999999999999" customHeight="1" x14ac:dyDescent="0.3">
      <c r="B146" s="1730"/>
      <c r="C146" s="4780">
        <v>3060</v>
      </c>
      <c r="D146" s="6563">
        <f>VLOOKUP(C146,DataLabels,HLOOKUP($BA$1,Type,2,FALSE))</f>
        <v>0</v>
      </c>
      <c r="E146" s="6563"/>
      <c r="F146" s="6564"/>
      <c r="G146" s="6646"/>
      <c r="H146" s="6647"/>
      <c r="I146" s="6647"/>
      <c r="J146" s="6647"/>
      <c r="K146" s="6647"/>
      <c r="L146" s="6647"/>
      <c r="M146" s="6647"/>
      <c r="N146" s="54"/>
      <c r="O146" s="209"/>
      <c r="P146" s="210"/>
      <c r="Q146" s="210"/>
      <c r="R146" s="210"/>
      <c r="S146" s="211"/>
      <c r="T146" s="211"/>
      <c r="U146" s="211"/>
      <c r="V146" s="211"/>
      <c r="W146" s="211"/>
      <c r="X146" s="211"/>
      <c r="Y146" s="211"/>
      <c r="Z146" s="161"/>
      <c r="AA146" s="1"/>
      <c r="AB146" s="1"/>
    </row>
    <row r="147" spans="2:79" ht="20.149999999999999" customHeight="1" x14ac:dyDescent="0.3">
      <c r="B147" s="1730"/>
      <c r="C147" s="4820"/>
      <c r="D147" s="6566"/>
      <c r="E147" s="6566"/>
      <c r="F147" s="6567"/>
      <c r="G147" s="6648"/>
      <c r="H147" s="6649"/>
      <c r="I147" s="6649"/>
      <c r="J147" s="6649"/>
      <c r="K147" s="6649"/>
      <c r="L147" s="6649"/>
      <c r="M147" s="6649"/>
      <c r="N147" s="55"/>
      <c r="O147" s="209"/>
      <c r="P147" s="210"/>
      <c r="Q147" s="210"/>
      <c r="R147" s="210"/>
      <c r="S147" s="211"/>
      <c r="T147" s="211"/>
      <c r="U147" s="211"/>
      <c r="V147" s="211"/>
      <c r="W147" s="211"/>
      <c r="X147" s="211"/>
      <c r="Y147" s="211"/>
      <c r="Z147" s="161"/>
      <c r="AA147" s="1"/>
      <c r="AB147" s="1"/>
    </row>
    <row r="148" spans="2:79" ht="20.149999999999999" customHeight="1" x14ac:dyDescent="0.3">
      <c r="B148" s="1730"/>
      <c r="C148" s="4780">
        <v>3070</v>
      </c>
      <c r="D148" s="6562" t="str">
        <f>VLOOKUP(C148,DataLabels,HLOOKUP($BA$1,Type,2,FALSE))</f>
        <v>Welded Steel Construction
(Metal Arc Welding)</v>
      </c>
      <c r="E148" s="6563"/>
      <c r="F148" s="6564"/>
      <c r="G148" s="2107"/>
      <c r="H148" s="1957"/>
      <c r="I148" s="1957"/>
      <c r="J148" s="1957"/>
      <c r="K148" s="1957"/>
      <c r="L148" s="1957"/>
      <c r="M148" s="1957"/>
      <c r="N148" s="54"/>
      <c r="O148" s="209"/>
      <c r="P148" s="210"/>
      <c r="Q148" s="210"/>
      <c r="R148" s="210"/>
      <c r="S148" s="211"/>
      <c r="T148" s="211"/>
      <c r="U148" s="211"/>
      <c r="V148" s="211"/>
      <c r="W148" s="211"/>
      <c r="X148" s="211"/>
      <c r="Y148" s="211"/>
      <c r="Z148" s="161"/>
      <c r="AA148" s="1"/>
      <c r="AB148" s="1"/>
    </row>
    <row r="149" spans="2:79" ht="20.149999999999999" customHeight="1" x14ac:dyDescent="0.3">
      <c r="B149" s="1730"/>
      <c r="C149" s="4820"/>
      <c r="D149" s="6565"/>
      <c r="E149" s="6566"/>
      <c r="F149" s="6567"/>
      <c r="G149" s="2072"/>
      <c r="H149" s="2035"/>
      <c r="I149" s="2035"/>
      <c r="J149" s="2035"/>
      <c r="K149" s="2035"/>
      <c r="L149" s="2035"/>
      <c r="M149" s="2035"/>
      <c r="N149" s="55"/>
      <c r="O149" s="212"/>
      <c r="P149" s="166"/>
      <c r="Q149" s="166"/>
      <c r="R149" s="166"/>
      <c r="S149" s="213"/>
      <c r="T149" s="213"/>
      <c r="U149" s="213"/>
      <c r="V149" s="213"/>
      <c r="W149" s="213"/>
      <c r="X149" s="213"/>
      <c r="Y149" s="213"/>
      <c r="Z149" s="163"/>
      <c r="AA149" s="1"/>
      <c r="AB149" s="1"/>
    </row>
    <row r="150" spans="2:79" ht="20.149999999999999" customHeight="1" x14ac:dyDescent="0.3">
      <c r="B150" s="1730"/>
      <c r="C150" s="4780">
        <v>3080</v>
      </c>
      <c r="D150" s="6562" t="str">
        <f>VLOOKUP(C150,DataLabels,HLOOKUP($BA$1,Type,2,FALSE))</f>
        <v>FACTORY WELDS
Cert. of Companies for Fusion Welding of Steel</v>
      </c>
      <c r="E150" s="6563"/>
      <c r="F150" s="6564"/>
      <c r="G150" s="2107"/>
      <c r="H150" s="1957"/>
      <c r="I150" s="1957"/>
      <c r="J150" s="1957"/>
      <c r="K150" s="1957"/>
      <c r="L150" s="1957"/>
      <c r="M150" s="1957"/>
      <c r="N150" s="54"/>
      <c r="O150" s="4780">
        <v>3090</v>
      </c>
      <c r="P150" s="6562" t="str">
        <f>VLOOKUP(O150,DataLabels,HLOOKUP($BA$1,Type,2,FALSE))</f>
        <v>FACTORY WELDS
Name of Certified Company</v>
      </c>
      <c r="Q150" s="6563"/>
      <c r="R150" s="6564"/>
      <c r="S150" s="2107"/>
      <c r="T150" s="1957"/>
      <c r="U150" s="1957"/>
      <c r="V150" s="1957"/>
      <c r="W150" s="1957"/>
      <c r="X150" s="1957"/>
      <c r="Y150" s="1957"/>
      <c r="Z150" s="162"/>
      <c r="AA150" s="1"/>
      <c r="AB150" s="1"/>
    </row>
    <row r="151" spans="2:79" ht="20.149999999999999" customHeight="1" x14ac:dyDescent="0.3">
      <c r="B151" s="1730"/>
      <c r="C151" s="4820"/>
      <c r="D151" s="6565"/>
      <c r="E151" s="6566"/>
      <c r="F151" s="6567"/>
      <c r="G151" s="2072"/>
      <c r="H151" s="2035"/>
      <c r="I151" s="2035"/>
      <c r="J151" s="2035"/>
      <c r="K151" s="2035"/>
      <c r="L151" s="2035"/>
      <c r="M151" s="2035"/>
      <c r="N151" s="55"/>
      <c r="O151" s="4820"/>
      <c r="P151" s="6565"/>
      <c r="Q151" s="6566"/>
      <c r="R151" s="6567"/>
      <c r="S151" s="2072"/>
      <c r="T151" s="2035"/>
      <c r="U151" s="2035"/>
      <c r="V151" s="2035"/>
      <c r="W151" s="2035"/>
      <c r="X151" s="2035"/>
      <c r="Y151" s="2035"/>
      <c r="Z151" s="163"/>
      <c r="AA151" s="1"/>
      <c r="AB151" s="1"/>
    </row>
    <row r="152" spans="2:79" ht="20.149999999999999" customHeight="1" x14ac:dyDescent="0.3">
      <c r="B152" s="1730"/>
      <c r="C152" s="4780">
        <v>3100</v>
      </c>
      <c r="D152" s="6643" t="str">
        <f>VLOOKUP(C152,DataLabels,HLOOKUP($BA$1,Type,2,FALSE))</f>
        <v>FIELD WELDS
Cert. of Companies for Fusion Welding of Steel</v>
      </c>
      <c r="E152" s="6644"/>
      <c r="F152" s="6645"/>
      <c r="G152" s="2107"/>
      <c r="H152" s="1957"/>
      <c r="I152" s="1957"/>
      <c r="J152" s="1957"/>
      <c r="K152" s="1957"/>
      <c r="L152" s="1957"/>
      <c r="M152" s="1957"/>
      <c r="N152" s="54"/>
      <c r="O152" s="4780">
        <v>3110</v>
      </c>
      <c r="P152" s="6562" t="str">
        <f>VLOOKUP(O152,DataLabels,HLOOKUP($BA$1,Type,2,FALSE))</f>
        <v>FIELD WELDS
Name of Certified Company</v>
      </c>
      <c r="Q152" s="6563"/>
      <c r="R152" s="6564"/>
      <c r="S152" s="2107"/>
      <c r="T152" s="1957"/>
      <c r="U152" s="1957"/>
      <c r="V152" s="1957"/>
      <c r="W152" s="1957"/>
      <c r="X152" s="1957"/>
      <c r="Y152" s="1957"/>
      <c r="Z152" s="162"/>
      <c r="AA152" s="1"/>
      <c r="AB152" s="1"/>
    </row>
    <row r="153" spans="2:79" ht="20.149999999999999" customHeight="1" thickBot="1" x14ac:dyDescent="0.35">
      <c r="B153" s="1731"/>
      <c r="C153" s="4781"/>
      <c r="D153" s="6583"/>
      <c r="E153" s="5018"/>
      <c r="F153" s="6584"/>
      <c r="G153" s="2188"/>
      <c r="H153" s="1960"/>
      <c r="I153" s="1960"/>
      <c r="J153" s="1960"/>
      <c r="K153" s="1960"/>
      <c r="L153" s="1960"/>
      <c r="M153" s="1960"/>
      <c r="N153" s="167"/>
      <c r="O153" s="4781"/>
      <c r="P153" s="6583"/>
      <c r="Q153" s="5018"/>
      <c r="R153" s="6584"/>
      <c r="S153" s="2188"/>
      <c r="T153" s="1960"/>
      <c r="U153" s="1960"/>
      <c r="V153" s="1960"/>
      <c r="W153" s="1960"/>
      <c r="X153" s="1960"/>
      <c r="Y153" s="1960"/>
      <c r="Z153" s="168"/>
      <c r="AA153" s="1"/>
      <c r="AB153" s="1"/>
      <c r="BB153" s="49"/>
    </row>
    <row r="154" spans="2:79" ht="20.149999999999999" customHeight="1" thickBot="1" x14ac:dyDescent="0.35">
      <c r="B154" s="49"/>
      <c r="C154" s="18"/>
      <c r="D154" s="19"/>
      <c r="E154" s="19"/>
      <c r="F154" s="136"/>
      <c r="G154" s="137"/>
      <c r="H154" s="137"/>
      <c r="I154" s="138"/>
      <c r="J154" s="136"/>
      <c r="K154" s="139"/>
      <c r="L154" s="139"/>
      <c r="M154" s="139"/>
      <c r="N154" s="140"/>
      <c r="O154" s="136"/>
      <c r="P154" s="141"/>
      <c r="Q154" s="140"/>
      <c r="R154" s="136"/>
      <c r="S154" s="139"/>
      <c r="T154" s="139"/>
      <c r="U154" s="140"/>
      <c r="V154" s="136"/>
      <c r="W154" s="139"/>
      <c r="X154" s="139"/>
      <c r="Y154" s="139"/>
      <c r="Z154" s="140"/>
      <c r="AA154" s="1"/>
      <c r="AB154" s="1"/>
      <c r="BC154" s="18"/>
      <c r="BD154" s="19"/>
      <c r="BE154" s="19"/>
      <c r="BF154" s="136"/>
      <c r="BG154" s="137"/>
      <c r="BH154" s="137"/>
      <c r="BI154" s="138"/>
      <c r="BJ154" s="136"/>
      <c r="BK154" s="139"/>
      <c r="BL154" s="139"/>
      <c r="BM154" s="139"/>
      <c r="BN154" s="140"/>
      <c r="BO154" s="136"/>
      <c r="BP154" s="141"/>
      <c r="BQ154" s="140"/>
      <c r="BR154" s="136"/>
      <c r="BS154" s="139"/>
      <c r="BT154" s="139"/>
      <c r="BU154" s="140"/>
      <c r="BV154" s="136"/>
      <c r="BW154" s="139"/>
      <c r="BX154" s="139"/>
      <c r="BY154" s="139"/>
      <c r="BZ154" s="140"/>
      <c r="CA154" s="1"/>
    </row>
    <row r="155" spans="2:79" ht="20.149999999999999" customHeight="1" x14ac:dyDescent="0.3">
      <c r="B155" s="1729" t="s">
        <v>128</v>
      </c>
      <c r="C155" s="6636">
        <v>3120</v>
      </c>
      <c r="D155" s="6638" t="str">
        <f>VLOOKUP(C155,DataLabels,HLOOKUP($BA$1,Type,2,FALSE))</f>
        <v>Director's Order Applicable to this Submission</v>
      </c>
      <c r="E155" s="6638"/>
      <c r="F155" s="6639"/>
      <c r="G155" s="2208"/>
      <c r="H155" s="1774"/>
      <c r="I155" s="1774"/>
      <c r="J155" s="1774"/>
      <c r="K155" s="1774"/>
      <c r="L155" s="1774"/>
      <c r="M155" s="1774"/>
      <c r="N155" s="1774"/>
      <c r="O155" s="1774"/>
      <c r="P155" s="1774"/>
      <c r="Q155" s="1774"/>
      <c r="R155" s="1774"/>
      <c r="S155" s="1774"/>
      <c r="T155" s="1774"/>
      <c r="U155" s="1774"/>
      <c r="V155" s="1774"/>
      <c r="W155" s="1774"/>
      <c r="X155" s="1774"/>
      <c r="Y155" s="1774"/>
      <c r="Z155" s="2209"/>
      <c r="AA155" s="1"/>
      <c r="AB155" s="1"/>
    </row>
    <row r="156" spans="2:79" ht="20.149999999999999" customHeight="1" x14ac:dyDescent="0.3">
      <c r="B156" s="1730"/>
      <c r="C156" s="6637"/>
      <c r="D156" s="6568"/>
      <c r="E156" s="6568"/>
      <c r="F156" s="6569"/>
      <c r="G156" s="2210"/>
      <c r="H156" s="1777"/>
      <c r="I156" s="1777"/>
      <c r="J156" s="1777"/>
      <c r="K156" s="1777"/>
      <c r="L156" s="1777"/>
      <c r="M156" s="1777"/>
      <c r="N156" s="1777"/>
      <c r="O156" s="1777"/>
      <c r="P156" s="1777"/>
      <c r="Q156" s="1777"/>
      <c r="R156" s="1777"/>
      <c r="S156" s="1777"/>
      <c r="T156" s="1777"/>
      <c r="U156" s="1777"/>
      <c r="V156" s="1777"/>
      <c r="W156" s="1777"/>
      <c r="X156" s="1777"/>
      <c r="Y156" s="1777"/>
      <c r="Z156" s="2211"/>
      <c r="AA156" s="1"/>
      <c r="AB156" s="1"/>
    </row>
    <row r="157" spans="2:79" ht="20.149999999999999" customHeight="1" x14ac:dyDescent="0.3">
      <c r="B157" s="1730"/>
      <c r="C157" s="6637">
        <v>3130</v>
      </c>
      <c r="D157" s="6568" t="str">
        <f>VLOOKUP(C157,DataLabels,HLOOKUP($BA$1,Type,2,FALSE))</f>
        <v>Manufacturer's Bulletins Applicable to this Submission</v>
      </c>
      <c r="E157" s="6568"/>
      <c r="F157" s="6569"/>
      <c r="G157" s="2928"/>
      <c r="H157" s="2929"/>
      <c r="I157" s="2929"/>
      <c r="J157" s="2929"/>
      <c r="K157" s="2929"/>
      <c r="L157" s="2929"/>
      <c r="M157" s="2929"/>
      <c r="N157" s="2929"/>
      <c r="O157" s="2929"/>
      <c r="P157" s="2929"/>
      <c r="Q157" s="2929"/>
      <c r="R157" s="2929"/>
      <c r="S157" s="2929"/>
      <c r="T157" s="2929"/>
      <c r="U157" s="2929"/>
      <c r="V157" s="2929"/>
      <c r="W157" s="2929"/>
      <c r="X157" s="2929"/>
      <c r="Y157" s="2929"/>
      <c r="Z157" s="2930"/>
      <c r="AA157" s="1"/>
      <c r="AB157" s="1"/>
    </row>
    <row r="158" spans="2:79" ht="20.149999999999999" customHeight="1" thickBot="1" x14ac:dyDescent="0.35">
      <c r="B158" s="1731"/>
      <c r="C158" s="6640"/>
      <c r="D158" s="6641"/>
      <c r="E158" s="6641"/>
      <c r="F158" s="6642"/>
      <c r="G158" s="2931"/>
      <c r="H158" s="2932"/>
      <c r="I158" s="2932"/>
      <c r="J158" s="2932"/>
      <c r="K158" s="2932"/>
      <c r="L158" s="2932"/>
      <c r="M158" s="2932"/>
      <c r="N158" s="2932"/>
      <c r="O158" s="2932"/>
      <c r="P158" s="2932"/>
      <c r="Q158" s="2932"/>
      <c r="R158" s="2932"/>
      <c r="S158" s="2932"/>
      <c r="T158" s="2932"/>
      <c r="U158" s="2932"/>
      <c r="V158" s="2932"/>
      <c r="W158" s="2932"/>
      <c r="X158" s="2932"/>
      <c r="Y158" s="2932"/>
      <c r="Z158" s="2933"/>
      <c r="AA158" s="1"/>
      <c r="AB158" s="1"/>
    </row>
    <row r="159" spans="2:79" ht="20.149999999999999" customHeight="1" thickBot="1" x14ac:dyDescent="0.35">
      <c r="B159" s="49"/>
      <c r="C159" s="18"/>
      <c r="D159" s="214"/>
      <c r="E159" s="214"/>
      <c r="F159" s="214"/>
      <c r="G159" s="215"/>
      <c r="H159" s="215"/>
      <c r="I159" s="215"/>
      <c r="J159" s="215"/>
      <c r="K159" s="215"/>
      <c r="L159" s="215"/>
      <c r="M159" s="215"/>
      <c r="N159" s="21"/>
      <c r="O159" s="18"/>
      <c r="P159" s="19"/>
      <c r="Q159" s="19"/>
      <c r="R159" s="19"/>
      <c r="S159" s="139"/>
      <c r="T159" s="139"/>
      <c r="U159" s="139"/>
      <c r="V159" s="139"/>
      <c r="W159" s="139"/>
      <c r="X159" s="139"/>
      <c r="Y159" s="139"/>
      <c r="Z159" s="21"/>
      <c r="AA159" s="1"/>
      <c r="AB159" s="1"/>
    </row>
    <row r="160" spans="2:79" ht="20.149999999999999" customHeight="1" x14ac:dyDescent="0.3">
      <c r="B160" s="3003" t="s">
        <v>129</v>
      </c>
      <c r="C160" s="4911" t="s">
        <v>130</v>
      </c>
      <c r="D160" s="4912"/>
      <c r="E160" s="4912"/>
      <c r="F160" s="4912"/>
      <c r="G160" s="4912"/>
      <c r="H160" s="4912"/>
      <c r="I160" s="4912"/>
      <c r="J160" s="4912"/>
      <c r="K160" s="4912"/>
      <c r="L160" s="4912"/>
      <c r="M160" s="4912"/>
      <c r="N160" s="4912"/>
      <c r="O160" s="4912"/>
      <c r="P160" s="4912"/>
      <c r="Q160" s="4912"/>
      <c r="R160" s="4912"/>
      <c r="S160" s="4912"/>
      <c r="T160" s="4912"/>
      <c r="U160" s="4912"/>
      <c r="V160" s="4912"/>
      <c r="W160" s="4912"/>
      <c r="X160" s="4912"/>
      <c r="Y160" s="4912"/>
      <c r="Z160" s="4913"/>
      <c r="AA160" s="1"/>
      <c r="AB160" s="1"/>
    </row>
    <row r="161" spans="2:28" ht="20.149999999999999" customHeight="1" x14ac:dyDescent="0.3">
      <c r="B161" s="3004"/>
      <c r="C161" s="4835">
        <v>4000</v>
      </c>
      <c r="D161" s="2910"/>
      <c r="E161" s="2911"/>
      <c r="F161" s="2911"/>
      <c r="G161" s="2911"/>
      <c r="H161" s="2911"/>
      <c r="I161" s="2911"/>
      <c r="J161" s="2911"/>
      <c r="K161" s="2911"/>
      <c r="L161" s="2911"/>
      <c r="M161" s="2911"/>
      <c r="N161" s="2911"/>
      <c r="O161" s="2911"/>
      <c r="P161" s="2911"/>
      <c r="Q161" s="2911"/>
      <c r="R161" s="2911"/>
      <c r="S161" s="2911"/>
      <c r="T161" s="2911"/>
      <c r="U161" s="2911"/>
      <c r="V161" s="2911"/>
      <c r="W161" s="2911"/>
      <c r="X161" s="2911"/>
      <c r="Y161" s="2911"/>
      <c r="Z161" s="2912"/>
      <c r="AA161" s="1"/>
      <c r="AB161" s="1"/>
    </row>
    <row r="162" spans="2:28" ht="20.149999999999999" customHeight="1" x14ac:dyDescent="0.3">
      <c r="B162" s="3004"/>
      <c r="C162" s="4835"/>
      <c r="D162" s="1936"/>
      <c r="E162" s="1937"/>
      <c r="F162" s="1937"/>
      <c r="G162" s="1937"/>
      <c r="H162" s="1937"/>
      <c r="I162" s="1937"/>
      <c r="J162" s="1937"/>
      <c r="K162" s="1937"/>
      <c r="L162" s="1937"/>
      <c r="M162" s="1937"/>
      <c r="N162" s="1937"/>
      <c r="O162" s="1937"/>
      <c r="P162" s="1937"/>
      <c r="Q162" s="1937"/>
      <c r="R162" s="1937"/>
      <c r="S162" s="1937"/>
      <c r="T162" s="1937"/>
      <c r="U162" s="1937"/>
      <c r="V162" s="1937"/>
      <c r="W162" s="1937"/>
      <c r="X162" s="1937"/>
      <c r="Y162" s="1937"/>
      <c r="Z162" s="2913"/>
      <c r="AA162" s="1"/>
      <c r="AB162" s="1"/>
    </row>
    <row r="163" spans="2:28" ht="20.149999999999999" customHeight="1" x14ac:dyDescent="0.3">
      <c r="B163" s="3004"/>
      <c r="C163" s="4835"/>
      <c r="D163" s="1936"/>
      <c r="E163" s="1937"/>
      <c r="F163" s="1937"/>
      <c r="G163" s="1937"/>
      <c r="H163" s="1937"/>
      <c r="I163" s="1937"/>
      <c r="J163" s="1937"/>
      <c r="K163" s="1937"/>
      <c r="L163" s="1937"/>
      <c r="M163" s="1937"/>
      <c r="N163" s="1937"/>
      <c r="O163" s="1937"/>
      <c r="P163" s="1937"/>
      <c r="Q163" s="1937"/>
      <c r="R163" s="1937"/>
      <c r="S163" s="1937"/>
      <c r="T163" s="1937"/>
      <c r="U163" s="1937"/>
      <c r="V163" s="1937"/>
      <c r="W163" s="1937"/>
      <c r="X163" s="1937"/>
      <c r="Y163" s="1937"/>
      <c r="Z163" s="2913"/>
      <c r="AA163" s="1"/>
      <c r="AB163" s="1"/>
    </row>
    <row r="164" spans="2:28" ht="20.149999999999999" customHeight="1" x14ac:dyDescent="0.3">
      <c r="B164" s="3004"/>
      <c r="C164" s="4835"/>
      <c r="D164" s="1936"/>
      <c r="E164" s="1937"/>
      <c r="F164" s="1937"/>
      <c r="G164" s="1937"/>
      <c r="H164" s="1937"/>
      <c r="I164" s="1937"/>
      <c r="J164" s="1937"/>
      <c r="K164" s="1937"/>
      <c r="L164" s="1937"/>
      <c r="M164" s="1937"/>
      <c r="N164" s="1937"/>
      <c r="O164" s="1937"/>
      <c r="P164" s="1937"/>
      <c r="Q164" s="1937"/>
      <c r="R164" s="1937"/>
      <c r="S164" s="1937"/>
      <c r="T164" s="1937"/>
      <c r="U164" s="1937"/>
      <c r="V164" s="1937"/>
      <c r="W164" s="1937"/>
      <c r="X164" s="1937"/>
      <c r="Y164" s="1937"/>
      <c r="Z164" s="2913"/>
      <c r="AA164" s="1"/>
      <c r="AB164" s="1"/>
    </row>
    <row r="165" spans="2:28" ht="20.149999999999999" customHeight="1" x14ac:dyDescent="0.3">
      <c r="B165" s="3004"/>
      <c r="C165" s="4835"/>
      <c r="D165" s="1936"/>
      <c r="E165" s="1937"/>
      <c r="F165" s="1937"/>
      <c r="G165" s="1937"/>
      <c r="H165" s="1937"/>
      <c r="I165" s="1937"/>
      <c r="J165" s="1937"/>
      <c r="K165" s="1937"/>
      <c r="L165" s="1937"/>
      <c r="M165" s="1937"/>
      <c r="N165" s="1937"/>
      <c r="O165" s="1937"/>
      <c r="P165" s="1937"/>
      <c r="Q165" s="1937"/>
      <c r="R165" s="1937"/>
      <c r="S165" s="1937"/>
      <c r="T165" s="1937"/>
      <c r="U165" s="1937"/>
      <c r="V165" s="1937"/>
      <c r="W165" s="1937"/>
      <c r="X165" s="1937"/>
      <c r="Y165" s="1937"/>
      <c r="Z165" s="2913"/>
      <c r="AA165" s="1"/>
      <c r="AB165" s="1"/>
    </row>
    <row r="166" spans="2:28" ht="20.149999999999999" customHeight="1" x14ac:dyDescent="0.3">
      <c r="B166" s="3004"/>
      <c r="C166" s="4835"/>
      <c r="D166" s="1936"/>
      <c r="E166" s="1937"/>
      <c r="F166" s="1937"/>
      <c r="G166" s="1937"/>
      <c r="H166" s="1937"/>
      <c r="I166" s="1937"/>
      <c r="J166" s="1937"/>
      <c r="K166" s="1937"/>
      <c r="L166" s="1937"/>
      <c r="M166" s="1937"/>
      <c r="N166" s="1937"/>
      <c r="O166" s="1937"/>
      <c r="P166" s="1937"/>
      <c r="Q166" s="1937"/>
      <c r="R166" s="1937"/>
      <c r="S166" s="1937"/>
      <c r="T166" s="1937"/>
      <c r="U166" s="1937"/>
      <c r="V166" s="1937"/>
      <c r="W166" s="1937"/>
      <c r="X166" s="1937"/>
      <c r="Y166" s="1937"/>
      <c r="Z166" s="2913"/>
      <c r="AA166" s="1"/>
      <c r="AB166" s="1"/>
    </row>
    <row r="167" spans="2:28" ht="20.149999999999999" customHeight="1" x14ac:dyDescent="0.3">
      <c r="B167" s="3004"/>
      <c r="C167" s="4835"/>
      <c r="D167" s="1936"/>
      <c r="E167" s="1937"/>
      <c r="F167" s="1937"/>
      <c r="G167" s="1937"/>
      <c r="H167" s="1937"/>
      <c r="I167" s="1937"/>
      <c r="J167" s="1937"/>
      <c r="K167" s="1937"/>
      <c r="L167" s="1937"/>
      <c r="M167" s="1937"/>
      <c r="N167" s="1937"/>
      <c r="O167" s="1937"/>
      <c r="P167" s="1937"/>
      <c r="Q167" s="1937"/>
      <c r="R167" s="1937"/>
      <c r="S167" s="1937"/>
      <c r="T167" s="1937"/>
      <c r="U167" s="1937"/>
      <c r="V167" s="1937"/>
      <c r="W167" s="1937"/>
      <c r="X167" s="1937"/>
      <c r="Y167" s="1937"/>
      <c r="Z167" s="2913"/>
      <c r="AA167" s="1"/>
      <c r="AB167" s="1"/>
    </row>
    <row r="168" spans="2:28" ht="20.149999999999999" customHeight="1" x14ac:dyDescent="0.3">
      <c r="B168" s="3004"/>
      <c r="C168" s="4835"/>
      <c r="D168" s="1936"/>
      <c r="E168" s="1937"/>
      <c r="F168" s="1937"/>
      <c r="G168" s="1937"/>
      <c r="H168" s="1937"/>
      <c r="I168" s="1937"/>
      <c r="J168" s="1937"/>
      <c r="K168" s="1937"/>
      <c r="L168" s="1937"/>
      <c r="M168" s="1937"/>
      <c r="N168" s="1937"/>
      <c r="O168" s="1937"/>
      <c r="P168" s="1937"/>
      <c r="Q168" s="1937"/>
      <c r="R168" s="1937"/>
      <c r="S168" s="1937"/>
      <c r="T168" s="1937"/>
      <c r="U168" s="1937"/>
      <c r="V168" s="1937"/>
      <c r="W168" s="1937"/>
      <c r="X168" s="1937"/>
      <c r="Y168" s="1937"/>
      <c r="Z168" s="2913"/>
      <c r="AA168" s="1"/>
      <c r="AB168" s="1"/>
    </row>
    <row r="169" spans="2:28" ht="20.149999999999999" customHeight="1" x14ac:dyDescent="0.3">
      <c r="B169" s="3004"/>
      <c r="C169" s="4835"/>
      <c r="D169" s="1936"/>
      <c r="E169" s="1937"/>
      <c r="F169" s="1937"/>
      <c r="G169" s="1937"/>
      <c r="H169" s="1937"/>
      <c r="I169" s="1937"/>
      <c r="J169" s="1937"/>
      <c r="K169" s="1937"/>
      <c r="L169" s="1937"/>
      <c r="M169" s="1937"/>
      <c r="N169" s="1937"/>
      <c r="O169" s="1937"/>
      <c r="P169" s="1937"/>
      <c r="Q169" s="1937"/>
      <c r="R169" s="1937"/>
      <c r="S169" s="1937"/>
      <c r="T169" s="1937"/>
      <c r="U169" s="1937"/>
      <c r="V169" s="1937"/>
      <c r="W169" s="1937"/>
      <c r="X169" s="1937"/>
      <c r="Y169" s="1937"/>
      <c r="Z169" s="2913"/>
      <c r="AA169" s="1"/>
      <c r="AB169" s="1"/>
    </row>
    <row r="170" spans="2:28" ht="20.149999999999999" customHeight="1" x14ac:dyDescent="0.3">
      <c r="B170" s="3004"/>
      <c r="C170" s="4835"/>
      <c r="D170" s="1936"/>
      <c r="E170" s="1937"/>
      <c r="F170" s="1937"/>
      <c r="G170" s="1937"/>
      <c r="H170" s="1937"/>
      <c r="I170" s="1937"/>
      <c r="J170" s="1937"/>
      <c r="K170" s="1937"/>
      <c r="L170" s="1937"/>
      <c r="M170" s="1937"/>
      <c r="N170" s="1937"/>
      <c r="O170" s="1937"/>
      <c r="P170" s="1937"/>
      <c r="Q170" s="1937"/>
      <c r="R170" s="1937"/>
      <c r="S170" s="1937"/>
      <c r="T170" s="1937"/>
      <c r="U170" s="1937"/>
      <c r="V170" s="1937"/>
      <c r="W170" s="1937"/>
      <c r="X170" s="1937"/>
      <c r="Y170" s="1937"/>
      <c r="Z170" s="2913"/>
      <c r="AA170" s="1"/>
      <c r="AB170" s="1"/>
    </row>
    <row r="171" spans="2:28" ht="20.149999999999999" customHeight="1" x14ac:dyDescent="0.3">
      <c r="B171" s="3004"/>
      <c r="C171" s="4835"/>
      <c r="D171" s="1936"/>
      <c r="E171" s="1937"/>
      <c r="F171" s="1937"/>
      <c r="G171" s="1937"/>
      <c r="H171" s="1937"/>
      <c r="I171" s="1937"/>
      <c r="J171" s="1937"/>
      <c r="K171" s="1937"/>
      <c r="L171" s="1937"/>
      <c r="M171" s="1937"/>
      <c r="N171" s="1937"/>
      <c r="O171" s="1937"/>
      <c r="P171" s="1937"/>
      <c r="Q171" s="1937"/>
      <c r="R171" s="1937"/>
      <c r="S171" s="1937"/>
      <c r="T171" s="1937"/>
      <c r="U171" s="1937"/>
      <c r="V171" s="1937"/>
      <c r="W171" s="1937"/>
      <c r="X171" s="1937"/>
      <c r="Y171" s="1937"/>
      <c r="Z171" s="2913"/>
      <c r="AA171" s="1"/>
      <c r="AB171" s="1"/>
    </row>
    <row r="172" spans="2:28" ht="20.149999999999999" customHeight="1" x14ac:dyDescent="0.3">
      <c r="B172" s="3004"/>
      <c r="C172" s="4835"/>
      <c r="D172" s="1936"/>
      <c r="E172" s="1937"/>
      <c r="F172" s="1937"/>
      <c r="G172" s="1937"/>
      <c r="H172" s="1937"/>
      <c r="I172" s="1937"/>
      <c r="J172" s="1937"/>
      <c r="K172" s="1937"/>
      <c r="L172" s="1937"/>
      <c r="M172" s="1937"/>
      <c r="N172" s="1937"/>
      <c r="O172" s="1937"/>
      <c r="P172" s="1937"/>
      <c r="Q172" s="1937"/>
      <c r="R172" s="1937"/>
      <c r="S172" s="1937"/>
      <c r="T172" s="1937"/>
      <c r="U172" s="1937"/>
      <c r="V172" s="1937"/>
      <c r="W172" s="1937"/>
      <c r="X172" s="1937"/>
      <c r="Y172" s="1937"/>
      <c r="Z172" s="2913"/>
      <c r="AA172" s="1"/>
      <c r="AB172" s="1"/>
    </row>
    <row r="173" spans="2:28" ht="20.149999999999999" customHeight="1" thickBot="1" x14ac:dyDescent="0.35">
      <c r="B173" s="3005"/>
      <c r="C173" s="4781"/>
      <c r="D173" s="2914"/>
      <c r="E173" s="2915"/>
      <c r="F173" s="2915"/>
      <c r="G173" s="2915"/>
      <c r="H173" s="2915"/>
      <c r="I173" s="2915"/>
      <c r="J173" s="2915"/>
      <c r="K173" s="2915"/>
      <c r="L173" s="2915"/>
      <c r="M173" s="2915"/>
      <c r="N173" s="2915"/>
      <c r="O173" s="2915"/>
      <c r="P173" s="2915"/>
      <c r="Q173" s="2915"/>
      <c r="R173" s="2915"/>
      <c r="S173" s="2915"/>
      <c r="T173" s="2915"/>
      <c r="U173" s="2915"/>
      <c r="V173" s="2915"/>
      <c r="W173" s="2915"/>
      <c r="X173" s="2915"/>
      <c r="Y173" s="2915"/>
      <c r="Z173" s="2916"/>
      <c r="AA173" s="1"/>
      <c r="AB173" s="1"/>
    </row>
    <row r="174" spans="2:28" ht="20.149999999999999" customHeight="1" x14ac:dyDescent="0.3">
      <c r="AA174" s="1"/>
      <c r="AB174" s="1"/>
    </row>
    <row r="175" spans="2:28" ht="20.149999999999999" customHeight="1" x14ac:dyDescent="0.3">
      <c r="AA175" s="1"/>
      <c r="AB175" s="1"/>
    </row>
    <row r="176" spans="2:28" ht="20.149999999999999" customHeight="1" x14ac:dyDescent="0.3">
      <c r="AA176" s="1"/>
      <c r="AB176" s="1"/>
    </row>
    <row r="177" spans="27:28" ht="20.149999999999999" customHeight="1" x14ac:dyDescent="0.3">
      <c r="AA177" s="1"/>
      <c r="AB177" s="1"/>
    </row>
    <row r="178" spans="27:28" ht="20.149999999999999" customHeight="1" x14ac:dyDescent="0.3">
      <c r="AA178" s="1"/>
      <c r="AB178" s="1"/>
    </row>
    <row r="179" spans="27:28" ht="20.149999999999999" customHeight="1" x14ac:dyDescent="0.3">
      <c r="AA179" s="1"/>
      <c r="AB179" s="1"/>
    </row>
    <row r="180" spans="27:28" ht="20.149999999999999" customHeight="1" x14ac:dyDescent="0.3">
      <c r="AA180" s="1"/>
      <c r="AB180" s="1"/>
    </row>
    <row r="181" spans="27:28" ht="20.149999999999999" customHeight="1" x14ac:dyDescent="0.3">
      <c r="AA181" s="1"/>
      <c r="AB181" s="1"/>
    </row>
    <row r="182" spans="27:28" ht="20.149999999999999" customHeight="1" x14ac:dyDescent="0.3">
      <c r="AA182" s="1"/>
      <c r="AB182" s="1"/>
    </row>
    <row r="183" spans="27:28" ht="20.149999999999999" customHeight="1" x14ac:dyDescent="0.3">
      <c r="AA183" s="1"/>
      <c r="AB183" s="1"/>
    </row>
    <row r="184" spans="27:28" ht="20.149999999999999" customHeight="1" x14ac:dyDescent="0.3">
      <c r="AA184" s="1"/>
      <c r="AB184" s="1"/>
    </row>
    <row r="185" spans="27:28" ht="20.149999999999999" customHeight="1" x14ac:dyDescent="0.3">
      <c r="AA185" s="1"/>
      <c r="AB185" s="1"/>
    </row>
  </sheetData>
  <sheetProtection algorithmName="SHA-512" hashValue="jh4TH9UKdkN60NuMEBc92wNvk+LR2MsT5W8o7m/OSZfwF3Hzf5quCaXdV8mOBvJzShZGUPotPRnNi7uUER5b8g==" saltValue="hggiPiO24Zvy3TftUbYpGw==" spinCount="100000" sheet="1" formatCells="0"/>
  <mergeCells count="397">
    <mergeCell ref="P92:R93"/>
    <mergeCell ref="S92:Y93"/>
    <mergeCell ref="B7:B21"/>
    <mergeCell ref="B129:B133"/>
    <mergeCell ref="G20:N21"/>
    <mergeCell ref="C130:F133"/>
    <mergeCell ref="G131:N133"/>
    <mergeCell ref="O130:R133"/>
    <mergeCell ref="S131:Z133"/>
    <mergeCell ref="C25:C26"/>
    <mergeCell ref="O14:O15"/>
    <mergeCell ref="P14:R15"/>
    <mergeCell ref="B28:B31"/>
    <mergeCell ref="C28:Z31"/>
    <mergeCell ref="C23:C24"/>
    <mergeCell ref="G23:Z23"/>
    <mergeCell ref="G24:Z24"/>
    <mergeCell ref="B23:B26"/>
    <mergeCell ref="S14:Y15"/>
    <mergeCell ref="C20:C21"/>
    <mergeCell ref="D20:F21"/>
    <mergeCell ref="C18:C19"/>
    <mergeCell ref="D18:F19"/>
    <mergeCell ref="G18:M19"/>
    <mergeCell ref="E1:H3"/>
    <mergeCell ref="I1:L1"/>
    <mergeCell ref="M1:O1"/>
    <mergeCell ref="J5:K5"/>
    <mergeCell ref="L5:P5"/>
    <mergeCell ref="Q5:R5"/>
    <mergeCell ref="S5:U5"/>
    <mergeCell ref="V5:W5"/>
    <mergeCell ref="X5:Z5"/>
    <mergeCell ref="I2:O2"/>
    <mergeCell ref="J3:Z4"/>
    <mergeCell ref="P2:Z2"/>
    <mergeCell ref="D7:Y9"/>
    <mergeCell ref="D10:F10"/>
    <mergeCell ref="D11:F11"/>
    <mergeCell ref="C14:C15"/>
    <mergeCell ref="C16:C17"/>
    <mergeCell ref="D16:F17"/>
    <mergeCell ref="G16:M17"/>
    <mergeCell ref="O16:O17"/>
    <mergeCell ref="P16:R17"/>
    <mergeCell ref="S16:Y17"/>
    <mergeCell ref="D14:F15"/>
    <mergeCell ref="G14:M15"/>
    <mergeCell ref="C10:C11"/>
    <mergeCell ref="G10:R11"/>
    <mergeCell ref="S10:Y11"/>
    <mergeCell ref="C12:C13"/>
    <mergeCell ref="D12:F13"/>
    <mergeCell ref="G12:M13"/>
    <mergeCell ref="O12:O13"/>
    <mergeCell ref="P12:Q13"/>
    <mergeCell ref="S12:Z12"/>
    <mergeCell ref="S13:Z13"/>
    <mergeCell ref="B37:B49"/>
    <mergeCell ref="C37:C49"/>
    <mergeCell ref="B51:B54"/>
    <mergeCell ref="C51:C52"/>
    <mergeCell ref="D51:F52"/>
    <mergeCell ref="G51:M52"/>
    <mergeCell ref="D53:F54"/>
    <mergeCell ref="C33:Z33"/>
    <mergeCell ref="B34:B35"/>
    <mergeCell ref="C34:C35"/>
    <mergeCell ref="O51:O52"/>
    <mergeCell ref="P51:R52"/>
    <mergeCell ref="S51:Y52"/>
    <mergeCell ref="O53:O54"/>
    <mergeCell ref="P53:R54"/>
    <mergeCell ref="S53:Y54"/>
    <mergeCell ref="G53:M54"/>
    <mergeCell ref="N53:N54"/>
    <mergeCell ref="C53:C54"/>
    <mergeCell ref="H37:J37"/>
    <mergeCell ref="K37:P37"/>
    <mergeCell ref="Q37:T37"/>
    <mergeCell ref="D37:D49"/>
    <mergeCell ref="E48:E49"/>
    <mergeCell ref="F46:G47"/>
    <mergeCell ref="F48:G49"/>
    <mergeCell ref="Q42:T43"/>
    <mergeCell ref="Q44:T45"/>
    <mergeCell ref="Q38:T39"/>
    <mergeCell ref="Q46:T47"/>
    <mergeCell ref="Q48:T49"/>
    <mergeCell ref="H48:J49"/>
    <mergeCell ref="K46:P46"/>
    <mergeCell ref="K48:P48"/>
    <mergeCell ref="K49:P49"/>
    <mergeCell ref="B56:B57"/>
    <mergeCell ref="C56:C57"/>
    <mergeCell ref="D56:D57"/>
    <mergeCell ref="E56:F56"/>
    <mergeCell ref="G56:M56"/>
    <mergeCell ref="O56:O57"/>
    <mergeCell ref="C65:C66"/>
    <mergeCell ref="D65:F66"/>
    <mergeCell ref="G65:M66"/>
    <mergeCell ref="O65:O66"/>
    <mergeCell ref="E57:F57"/>
    <mergeCell ref="G57:M57"/>
    <mergeCell ref="C59:C60"/>
    <mergeCell ref="D59:F60"/>
    <mergeCell ref="G59:M60"/>
    <mergeCell ref="O59:O60"/>
    <mergeCell ref="B68:B69"/>
    <mergeCell ref="C68:C69"/>
    <mergeCell ref="D68:F69"/>
    <mergeCell ref="G68:M69"/>
    <mergeCell ref="B59:B66"/>
    <mergeCell ref="P65:R66"/>
    <mergeCell ref="S59:Y60"/>
    <mergeCell ref="C61:C62"/>
    <mergeCell ref="D61:F62"/>
    <mergeCell ref="G61:M62"/>
    <mergeCell ref="O61:O62"/>
    <mergeCell ref="P61:R62"/>
    <mergeCell ref="S61:Y62"/>
    <mergeCell ref="O68:O69"/>
    <mergeCell ref="P68:R69"/>
    <mergeCell ref="S68:Y69"/>
    <mergeCell ref="P59:R60"/>
    <mergeCell ref="S65:Y66"/>
    <mergeCell ref="C63:C64"/>
    <mergeCell ref="D63:F64"/>
    <mergeCell ref="G63:M64"/>
    <mergeCell ref="O63:O64"/>
    <mergeCell ref="P63:R64"/>
    <mergeCell ref="S63:Y64"/>
    <mergeCell ref="C73:C74"/>
    <mergeCell ref="D73:F74"/>
    <mergeCell ref="G73:M74"/>
    <mergeCell ref="B71:B74"/>
    <mergeCell ref="C71:C72"/>
    <mergeCell ref="D71:F72"/>
    <mergeCell ref="G71:M72"/>
    <mergeCell ref="O71:O72"/>
    <mergeCell ref="P71:P72"/>
    <mergeCell ref="O73:O74"/>
    <mergeCell ref="P73:R74"/>
    <mergeCell ref="O87:O88"/>
    <mergeCell ref="B76:B81"/>
    <mergeCell ref="C76:C77"/>
    <mergeCell ref="D76:F77"/>
    <mergeCell ref="G76:M77"/>
    <mergeCell ref="O76:O77"/>
    <mergeCell ref="P76:R77"/>
    <mergeCell ref="C80:C81"/>
    <mergeCell ref="D80:F81"/>
    <mergeCell ref="G80:M81"/>
    <mergeCell ref="C78:C79"/>
    <mergeCell ref="D78:D79"/>
    <mergeCell ref="E78:F78"/>
    <mergeCell ref="G78:M78"/>
    <mergeCell ref="O78:O79"/>
    <mergeCell ref="P78:R79"/>
    <mergeCell ref="O80:O81"/>
    <mergeCell ref="P80:R81"/>
    <mergeCell ref="S91:Y91"/>
    <mergeCell ref="S78:Y79"/>
    <mergeCell ref="E79:F79"/>
    <mergeCell ref="G79:M79"/>
    <mergeCell ref="S83:Y84"/>
    <mergeCell ref="B83:B88"/>
    <mergeCell ref="C83:C84"/>
    <mergeCell ref="D83:F84"/>
    <mergeCell ref="G83:M84"/>
    <mergeCell ref="O83:O84"/>
    <mergeCell ref="P83:R84"/>
    <mergeCell ref="C85:C86"/>
    <mergeCell ref="D85:E86"/>
    <mergeCell ref="G85:H85"/>
    <mergeCell ref="K85:M85"/>
    <mergeCell ref="O85:O86"/>
    <mergeCell ref="P85:R86"/>
    <mergeCell ref="S85:Y86"/>
    <mergeCell ref="G86:H86"/>
    <mergeCell ref="K86:M86"/>
    <mergeCell ref="C87:C88"/>
    <mergeCell ref="D87:E88"/>
    <mergeCell ref="G87:H87"/>
    <mergeCell ref="K87:M87"/>
    <mergeCell ref="B90:B93"/>
    <mergeCell ref="C90:C91"/>
    <mergeCell ref="D90:D91"/>
    <mergeCell ref="E90:F90"/>
    <mergeCell ref="G90:M90"/>
    <mergeCell ref="C92:C93"/>
    <mergeCell ref="D92:F93"/>
    <mergeCell ref="G92:M93"/>
    <mergeCell ref="O90:O91"/>
    <mergeCell ref="E91:F91"/>
    <mergeCell ref="G91:M91"/>
    <mergeCell ref="O92:O93"/>
    <mergeCell ref="B95:B97"/>
    <mergeCell ref="C95:Z97"/>
    <mergeCell ref="B99:B107"/>
    <mergeCell ref="C99:Z100"/>
    <mergeCell ref="C102:C105"/>
    <mergeCell ref="F102:N102"/>
    <mergeCell ref="O102:O105"/>
    <mergeCell ref="R102:Z102"/>
    <mergeCell ref="F105:N105"/>
    <mergeCell ref="R105:Z105"/>
    <mergeCell ref="C106:C107"/>
    <mergeCell ref="D106:G106"/>
    <mergeCell ref="H106:N106"/>
    <mergeCell ref="O106:O107"/>
    <mergeCell ref="P106:R107"/>
    <mergeCell ref="S106:Y107"/>
    <mergeCell ref="D107:N107"/>
    <mergeCell ref="F103:N103"/>
    <mergeCell ref="R103:Z103"/>
    <mergeCell ref="F104:N104"/>
    <mergeCell ref="B109:B117"/>
    <mergeCell ref="C109:Z109"/>
    <mergeCell ref="C111:C117"/>
    <mergeCell ref="F111:G111"/>
    <mergeCell ref="H111:N111"/>
    <mergeCell ref="O111:O117"/>
    <mergeCell ref="R111:S111"/>
    <mergeCell ref="T111:Z111"/>
    <mergeCell ref="F112:G112"/>
    <mergeCell ref="H112:N112"/>
    <mergeCell ref="F116:G116"/>
    <mergeCell ref="H116:N116"/>
    <mergeCell ref="R116:S116"/>
    <mergeCell ref="T116:Z116"/>
    <mergeCell ref="F117:G117"/>
    <mergeCell ref="H117:N117"/>
    <mergeCell ref="R117:S117"/>
    <mergeCell ref="T117:Z117"/>
    <mergeCell ref="R112:S112"/>
    <mergeCell ref="T112:Z112"/>
    <mergeCell ref="B135:B153"/>
    <mergeCell ref="C135:Z135"/>
    <mergeCell ref="C136:C137"/>
    <mergeCell ref="D136:F137"/>
    <mergeCell ref="G136:M137"/>
    <mergeCell ref="B119:B127"/>
    <mergeCell ref="C119:Z122"/>
    <mergeCell ref="C124:C125"/>
    <mergeCell ref="F124:N124"/>
    <mergeCell ref="O124:O125"/>
    <mergeCell ref="R124:Z124"/>
    <mergeCell ref="F125:N125"/>
    <mergeCell ref="R125:Z125"/>
    <mergeCell ref="C126:C127"/>
    <mergeCell ref="D126:G126"/>
    <mergeCell ref="C140:C141"/>
    <mergeCell ref="D140:F141"/>
    <mergeCell ref="G140:M141"/>
    <mergeCell ref="C142:C143"/>
    <mergeCell ref="D142:F143"/>
    <mergeCell ref="G142:M143"/>
    <mergeCell ref="O136:O137"/>
    <mergeCell ref="P136:R137"/>
    <mergeCell ref="S136:Y137"/>
    <mergeCell ref="C138:C139"/>
    <mergeCell ref="D138:F139"/>
    <mergeCell ref="G138:M139"/>
    <mergeCell ref="C148:C149"/>
    <mergeCell ref="D148:F149"/>
    <mergeCell ref="G148:M149"/>
    <mergeCell ref="C150:C151"/>
    <mergeCell ref="D150:F151"/>
    <mergeCell ref="G150:M151"/>
    <mergeCell ref="C144:C145"/>
    <mergeCell ref="D144:F145"/>
    <mergeCell ref="G144:M145"/>
    <mergeCell ref="C146:C147"/>
    <mergeCell ref="D146:F147"/>
    <mergeCell ref="G146:M147"/>
    <mergeCell ref="O150:O151"/>
    <mergeCell ref="P150:R151"/>
    <mergeCell ref="S150:Y151"/>
    <mergeCell ref="C152:C153"/>
    <mergeCell ref="D152:F153"/>
    <mergeCell ref="G152:M153"/>
    <mergeCell ref="O152:O153"/>
    <mergeCell ref="P152:R153"/>
    <mergeCell ref="S152:Y153"/>
    <mergeCell ref="B160:B173"/>
    <mergeCell ref="C160:Z160"/>
    <mergeCell ref="C161:C173"/>
    <mergeCell ref="D161:Z173"/>
    <mergeCell ref="B155:B158"/>
    <mergeCell ref="C155:C156"/>
    <mergeCell ref="D155:F156"/>
    <mergeCell ref="G155:Z156"/>
    <mergeCell ref="C157:C158"/>
    <mergeCell ref="D157:F158"/>
    <mergeCell ref="G157:Z158"/>
    <mergeCell ref="G130:N130"/>
    <mergeCell ref="S130:Z130"/>
    <mergeCell ref="F114:G114"/>
    <mergeCell ref="H114:N114"/>
    <mergeCell ref="R114:S114"/>
    <mergeCell ref="T114:Z114"/>
    <mergeCell ref="F115:G115"/>
    <mergeCell ref="H115:N115"/>
    <mergeCell ref="R115:S115"/>
    <mergeCell ref="T115:Z115"/>
    <mergeCell ref="H126:N126"/>
    <mergeCell ref="O126:O127"/>
    <mergeCell ref="P126:R127"/>
    <mergeCell ref="S126:Y127"/>
    <mergeCell ref="D127:G127"/>
    <mergeCell ref="E46:E47"/>
    <mergeCell ref="H40:J41"/>
    <mergeCell ref="H42:J43"/>
    <mergeCell ref="H44:J45"/>
    <mergeCell ref="H46:J47"/>
    <mergeCell ref="K41:P41"/>
    <mergeCell ref="K43:P43"/>
    <mergeCell ref="K47:P47"/>
    <mergeCell ref="C129:Z129"/>
    <mergeCell ref="F113:G113"/>
    <mergeCell ref="H113:N113"/>
    <mergeCell ref="R113:S113"/>
    <mergeCell ref="T113:Z113"/>
    <mergeCell ref="P87:Q88"/>
    <mergeCell ref="S87:T87"/>
    <mergeCell ref="W87:Y87"/>
    <mergeCell ref="G88:H88"/>
    <mergeCell ref="K88:M88"/>
    <mergeCell ref="S88:T88"/>
    <mergeCell ref="W88:Y88"/>
    <mergeCell ref="P90:P91"/>
    <mergeCell ref="Q90:R90"/>
    <mergeCell ref="S90:Y90"/>
    <mergeCell ref="Q91:R91"/>
    <mergeCell ref="U37:Z37"/>
    <mergeCell ref="F37:G37"/>
    <mergeCell ref="E38:E39"/>
    <mergeCell ref="F38:G39"/>
    <mergeCell ref="H38:J39"/>
    <mergeCell ref="K39:P39"/>
    <mergeCell ref="E40:E41"/>
    <mergeCell ref="E42:E43"/>
    <mergeCell ref="E44:E45"/>
    <mergeCell ref="K38:P38"/>
    <mergeCell ref="K40:P40"/>
    <mergeCell ref="K42:P42"/>
    <mergeCell ref="K44:P44"/>
    <mergeCell ref="K45:P45"/>
    <mergeCell ref="F40:G41"/>
    <mergeCell ref="F42:G43"/>
    <mergeCell ref="F44:G45"/>
    <mergeCell ref="G25:I26"/>
    <mergeCell ref="J25:J26"/>
    <mergeCell ref="K25:O26"/>
    <mergeCell ref="P25:P26"/>
    <mergeCell ref="D25:F26"/>
    <mergeCell ref="G34:N35"/>
    <mergeCell ref="D34:F35"/>
    <mergeCell ref="P34:R35"/>
    <mergeCell ref="O34:O35"/>
    <mergeCell ref="S34:Z35"/>
    <mergeCell ref="Z16:Z17"/>
    <mergeCell ref="Z25:Z26"/>
    <mergeCell ref="V25:Y26"/>
    <mergeCell ref="Q25:Q26"/>
    <mergeCell ref="R25:R26"/>
    <mergeCell ref="S25:U26"/>
    <mergeCell ref="P18:R19"/>
    <mergeCell ref="O20:O21"/>
    <mergeCell ref="P20:R21"/>
    <mergeCell ref="S20:Y21"/>
    <mergeCell ref="O18:O19"/>
    <mergeCell ref="S18:Y19"/>
    <mergeCell ref="S80:Y81"/>
    <mergeCell ref="U38:Z38"/>
    <mergeCell ref="U39:Z39"/>
    <mergeCell ref="U40:Z40"/>
    <mergeCell ref="U41:Z41"/>
    <mergeCell ref="U42:Z42"/>
    <mergeCell ref="U43:Z43"/>
    <mergeCell ref="U44:Z44"/>
    <mergeCell ref="U45:Z45"/>
    <mergeCell ref="U46:Z46"/>
    <mergeCell ref="S76:Y77"/>
    <mergeCell ref="S71:Y71"/>
    <mergeCell ref="Q40:T41"/>
    <mergeCell ref="U47:Z47"/>
    <mergeCell ref="U48:Z48"/>
    <mergeCell ref="U49:Z49"/>
    <mergeCell ref="S72:Y72"/>
    <mergeCell ref="Q71:R71"/>
    <mergeCell ref="Q72:R72"/>
    <mergeCell ref="S56:Y57"/>
    <mergeCell ref="S73:Y74"/>
    <mergeCell ref="P56:R57"/>
  </mergeCells>
  <phoneticPr fontId="76" type="noConversion"/>
  <conditionalFormatting sqref="D11:F11">
    <cfRule type="containsText" dxfId="4" priority="4" operator="containsText" text="rev">
      <formula>NOT(ISERROR(SEARCH("rev",D11)))</formula>
    </cfRule>
  </conditionalFormatting>
  <conditionalFormatting sqref="BB4:BB39">
    <cfRule type="containsText" dxfId="3" priority="1" operator="containsText" text="n/a">
      <formula>NOT(ISERROR(SEARCH("n/a",BB4)))</formula>
    </cfRule>
    <cfRule type="containsText" dxfId="2" priority="2" operator="containsText" text="n/c">
      <formula>NOT(ISERROR(SEARCH("n/c",BB4)))</formula>
    </cfRule>
    <cfRule type="containsText" dxfId="1" priority="3" operator="containsText" text="no change">
      <formula>NOT(ISERROR(SEARCH("no change",BB4)))</formula>
    </cfRule>
  </conditionalFormatting>
  <dataValidations count="40">
    <dataValidation type="list" allowBlank="1" showInputMessage="1" showErrorMessage="1" promptTitle="OPTIONS:" prompt="Select from list" sqref="G80:M82" xr:uid="{556A2072-5A2A-4932-9D9F-BA9C52D7D177}">
      <formula1>"Y,N"</formula1>
    </dataValidation>
    <dataValidation type="list" allowBlank="1" showInputMessage="1" showErrorMessage="1" promptTitle="OPTIONS:" prompt="Select From List" sqref="G59:M60" xr:uid="{8407F54F-CEE9-4D42-9EFF-3AB3F41B0250}">
      <formula1>SuspensionType</formula1>
    </dataValidation>
    <dataValidation type="decimal" allowBlank="1" showInputMessage="1" showErrorMessage="1" sqref="S16:Y17 S18:Y19" xr:uid="{0134D10B-67E7-450E-A091-3600AD6A030B}">
      <formula1>0</formula1>
      <formula2>9.9</formula2>
    </dataValidation>
    <dataValidation type="decimal" operator="greaterThanOrEqual" allowBlank="1" showInputMessage="1" showErrorMessage="1" sqref="L5" xr:uid="{77482C93-9EA0-455A-BAE0-28788F8AD3AF}">
      <formula1>0</formula1>
    </dataValidation>
    <dataValidation allowBlank="1" showInputMessage="1" showErrorMessage="1" prompt="Revision letter or number for this specification." sqref="X5" xr:uid="{02F17CB2-EBED-4DB4-B856-4463AAC415F2}"/>
    <dataValidation type="date" operator="greaterThan" allowBlank="1" showInputMessage="1" showErrorMessage="1" prompt="Revision date for this specification. " sqref="S5" xr:uid="{2AB8E4EF-AB0F-43E1-899A-1521C780E238}">
      <formula1>36526</formula1>
    </dataValidation>
    <dataValidation type="list" allowBlank="1" showInputMessage="1" showErrorMessage="1" promptTitle="OPTIONS:" prompt="Select from list" sqref="W27:Y27 S27:T27" xr:uid="{7AE61E11-4684-4FDC-9D7B-F177EEEAB183}">
      <formula1>#REF!</formula1>
    </dataValidation>
    <dataValidation allowBlank="1" showErrorMessage="1" promptTitle="OPTIONS:" prompt="Select from list" sqref="Q32:Z32" xr:uid="{28CE3971-4E85-4950-860E-E26114F135AD}"/>
    <dataValidation type="list" allowBlank="1" showInputMessage="1" showErrorMessage="1" promptTitle="OPTIONS:" prompt="Select from list" sqref="Q38 Q40 Q42 Q44 Q46 Q48" xr:uid="{4960E98D-F1A7-4E43-9CCD-DD10C400E3D4}">
      <formula1>DoorLockingDeviceType</formula1>
    </dataValidation>
    <dataValidation allowBlank="1" showErrorMessage="1" promptTitle="OPTIONS:" prompt="Select From List (Pick Manufacturer First)" sqref="S53:Y55 G51:M52 G55:M55" xr:uid="{9D267B5F-B85D-4211-A4B4-2F80DF9D0C5A}"/>
    <dataValidation type="list" allowBlank="1" showInputMessage="1" showErrorMessage="1" promptTitle="OPTIONS:" prompt="Select From List" sqref="S56:Y58" xr:uid="{6C6212E6-9A8A-4493-B58C-BBB675BE1268}">
      <formula1>SafetyType</formula1>
    </dataValidation>
    <dataValidation allowBlank="1" showErrorMessage="1" promptTitle="OPTIONS" prompt="Select From List" sqref="S63:Y70 S73:Y75 S92:Y93" xr:uid="{B3719033-2854-4F0C-97D4-639D0146D426}"/>
    <dataValidation type="list" allowBlank="1" showInputMessage="1" showErrorMessage="1" promptTitle="OPTIONS:" prompt="Select From List" sqref="G63:M64" xr:uid="{CF083B33-FEA0-4338-9F3E-E513ADBDDD28}">
      <formula1>RopeStranding</formula1>
    </dataValidation>
    <dataValidation type="whole" allowBlank="1" showErrorMessage="1" promptTitle="OPTIONS:" prompt="Select From List" sqref="S59:Y60" xr:uid="{DA93B9D9-37C5-47A9-8B74-251786EF9DAD}">
      <formula1>1</formula1>
      <formula2>10</formula2>
    </dataValidation>
    <dataValidation type="list" allowBlank="1" showInputMessage="1" showErrorMessage="1" promptTitle="OPTIONS" prompt="Select From List" sqref="G68:M70" xr:uid="{4801608F-0D24-4C8E-83D4-2E2E49F55AD8}">
      <formula1>BufferType</formula1>
    </dataValidation>
    <dataValidation type="list" allowBlank="1" showInputMessage="1" showErrorMessage="1" sqref="G78:M78" xr:uid="{EF17CB55-B875-446F-B191-FF6591B03C75}">
      <formula1>Controller</formula1>
    </dataValidation>
    <dataValidation type="list" allowBlank="1" showInputMessage="1" showErrorMessage="1" promptTitle="OPTIONS:" prompt="Select from list" sqref="G76:M77" xr:uid="{14B3C04E-8D1A-402A-A4C3-C14266358186}">
      <formula1>"Automatic, Continuous Pressure Push Button, N/A,"</formula1>
    </dataValidation>
    <dataValidation type="list" showInputMessage="1" showErrorMessage="1" promptTitle="OPTIONS" prompt="Select From List" sqref="G71:M72" xr:uid="{336541D9-8C75-4E38-AC85-113F0DA42D0B}">
      <formula1>DriveType</formula1>
    </dataValidation>
    <dataValidation type="list" allowBlank="1" showInputMessage="1" showErrorMessage="1" promptTitle="OPTIONS:" prompt="Select from list" sqref="S76:Y77" xr:uid="{5B28889B-6ED6-4BE4-839B-A9E6175C39B2}">
      <formula1>MotorControlType</formula1>
    </dataValidation>
    <dataValidation type="list" operator="greaterThanOrEqual" allowBlank="1" showInputMessage="1" showErrorMessage="1" sqref="G90:M90" xr:uid="{58E5251C-9C0B-4D2E-B333-4EF34C926B87}">
      <formula1>Valve</formula1>
    </dataValidation>
    <dataValidation type="list" allowBlank="1" showInputMessage="1" showErrorMessage="1" promptTitle="OPTIONS:" prompt="Select from list" sqref="S83:Y84" xr:uid="{E15B5DEA-1858-42A1-B168-85426D797E1D}">
      <formula1>Stages</formula1>
    </dataValidation>
    <dataValidation type="list" allowBlank="1" showInputMessage="1" showErrorMessage="1" promptTitle="OPTIONS:" prompt="Select from list" sqref="G83:M84" xr:uid="{69E0F47A-6276-4BA7-B7E0-D3A232AD6164}">
      <formula1>Cylinders</formula1>
    </dataValidation>
    <dataValidation type="list" allowBlank="1" showInputMessage="1" showErrorMessage="1" promptTitle="OPTIONS:" prompt="Select from list" sqref="S85:Y86" xr:uid="{60483318-0282-4FB3-8DF7-D38E932F4DA6}">
      <formula1>Sync</formula1>
    </dataValidation>
    <dataValidation type="list" allowBlank="1" showInputMessage="1" showErrorMessage="1" promptTitle="OPTIONS:" prompt="Select from list" sqref="P111:P118 D111:D118 D124:D125 P124:P125" xr:uid="{1DD6843F-EAE8-46F4-9B2E-8C54B953095D}">
      <formula1>"Provided,N/A"</formula1>
    </dataValidation>
    <dataValidation type="list" allowBlank="1" showInputMessage="1" showErrorMessage="1" errorTitle="ERROR" error="Cell cannot be blank" prompt="Enter the standard number including revision.  eg. B44-07" sqref="S136:Y137" xr:uid="{18FC4FAB-3E61-4542-83D5-D6FA2C6ED13B}">
      <formula1>INDIRECT(SUBSTITUTE(SUBSTITUTE(SUBSTITUTE($G$136,"-"," ")," ",""),"/",""))</formula1>
    </dataValidation>
    <dataValidation type="list" allowBlank="1" showInputMessage="1" showErrorMessage="1" promptTitle="OPTIONS:" prompt="Select from list" sqref="G136:M137" xr:uid="{E0630209-2FFA-4D77-9976-B576C74A7DDB}">
      <formula1>SafetyCode</formula1>
    </dataValidation>
    <dataValidation type="list" allowBlank="1" showInputMessage="1" showErrorMessage="1" sqref="K38:P38" xr:uid="{D32B76DB-1D58-41F0-A38D-84B09BB04541}">
      <formula1>$BR$5:$BR$17</formula1>
    </dataValidation>
    <dataValidation type="list" allowBlank="1" showInputMessage="1" showErrorMessage="1" sqref="K40:P40" xr:uid="{29CF735E-880D-437F-B3E2-F5AC1D97BE92}">
      <formula1>$BS$5:$BS$15</formula1>
    </dataValidation>
    <dataValidation type="list" allowBlank="1" showInputMessage="1" showErrorMessage="1" sqref="K42:P42" xr:uid="{CA040DAE-02C5-44A6-9466-6ED2A9A3F6CD}">
      <formula1>$BT$5:$BT$12</formula1>
    </dataValidation>
    <dataValidation type="list" allowBlank="1" showInputMessage="1" showErrorMessage="1" sqref="K44:P44" xr:uid="{E58642FE-E2CD-4719-B7F1-CC48F34FF7F4}">
      <formula1>$BU$5:$BU$8</formula1>
    </dataValidation>
    <dataValidation type="list" allowBlank="1" showInputMessage="1" showErrorMessage="1" sqref="K46:P46" xr:uid="{9F194CA6-55A0-428D-80EE-9B2E5CC63C4E}">
      <formula1>$BV$5:$BV$6</formula1>
    </dataValidation>
    <dataValidation type="list" allowBlank="1" showInputMessage="1" showErrorMessage="1" sqref="K48:P48" xr:uid="{FFCBE434-A9BC-42FD-AC39-1F3BAEA5B398}">
      <formula1>$BW$5</formula1>
    </dataValidation>
    <dataValidation type="list" allowBlank="1" showInputMessage="1" showErrorMessage="1" sqref="U38:Z38 U40:Z40 U42:Z42 U44:Z44 U46:Z46 U48:Z48" xr:uid="{86F4EF95-8536-4511-9D1A-A1E7A417D901}">
      <formula1>Interlock</formula1>
    </dataValidation>
    <dataValidation type="list" allowBlank="1" showInputMessage="1" showErrorMessage="1" sqref="G144:M145" xr:uid="{58FD7311-1A2E-4352-BD1E-69F94FD4FF47}">
      <formula1>EquipmentforPowerDrivenParkingofMotorVehicles</formula1>
    </dataValidation>
    <dataValidation type="list" allowBlank="1" showInputMessage="1" showErrorMessage="1" sqref="U39 U41 U43 U45 U47 U49:U50" xr:uid="{F760EB50-1B20-469C-B5E7-163FD654311C}">
      <formula1>InterlockModel</formula1>
    </dataValidation>
    <dataValidation type="list" allowBlank="1" showInputMessage="1" showErrorMessage="1" promptTitle="OPTIONS:" prompt="Select From List" sqref="G34:N36" xr:uid="{BE06CAD1-5808-44BA-8F49-9347CA555E95}">
      <formula1>"Yes,No,"</formula1>
    </dataValidation>
    <dataValidation type="list" allowBlank="1" showInputMessage="1" showErrorMessage="1" sqref="H38:J50" xr:uid="{70D6F6DE-1076-485C-BC7C-5820D8254A17}">
      <formula1>"Yes, No"</formula1>
    </dataValidation>
    <dataValidation operator="greaterThanOrEqual" allowBlank="1" showInputMessage="1" showErrorMessage="1" sqref="I6 J5" xr:uid="{393C8815-38A3-498F-B957-B36863FD3E0D}"/>
    <dataValidation type="decimal" operator="greaterThan" allowBlank="1" showInputMessage="1" showErrorMessage="1" sqref="G16:M17 P25:P26 G61:M62" xr:uid="{EE8DD295-D62B-4B09-9C36-E81198940435}">
      <formula1>0</formula1>
    </dataValidation>
    <dataValidation type="whole" operator="greaterThan" allowBlank="1" showErrorMessage="1" promptTitle="OPTIONS:" prompt="Select From List (Pick Manufacturer First)" sqref="G53:M54" xr:uid="{4FC682C9-D1EE-4CC4-85E8-44EB809BF88C}">
      <formula1>0</formula1>
    </dataValidation>
  </dataValidations>
  <printOptions horizontalCentered="1"/>
  <pageMargins left="0.19685039370078741" right="0.19685039370078741" top="0.27559055118110237" bottom="2.7559055118110236" header="0.15748031496062992" footer="0.19685039370078741"/>
  <pageSetup scale="85" fitToHeight="6" orientation="portrait" r:id="rId1"/>
  <headerFooter alignWithMargins="0">
    <oddFooter xml:space="preserve">&amp;C
&amp;R&amp;"Arial Narrow,Regular"&amp;9Page &amp;P of &amp;N
 </oddFooter>
  </headerFooter>
  <rowBreaks count="6" manualBreakCount="6">
    <brk id="31" min="1" max="25" man="1"/>
    <brk id="57" min="1" max="25" man="1"/>
    <brk id="81" min="1" max="25" man="1"/>
    <brk id="107" min="1" max="25" man="1"/>
    <brk id="133" min="1" max="25" man="1"/>
    <brk id="158" min="1" max="25" man="1"/>
  </rowBreaks>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3</xdr:col>
                    <xdr:colOff>0</xdr:colOff>
                    <xdr:row>125</xdr:row>
                    <xdr:rowOff>0</xdr:rowOff>
                  </from>
                  <to>
                    <xdr:col>3</xdr:col>
                    <xdr:colOff>293914</xdr:colOff>
                    <xdr:row>126</xdr:row>
                    <xdr:rowOff>0</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3</xdr:col>
                    <xdr:colOff>0</xdr:colOff>
                    <xdr:row>126</xdr:row>
                    <xdr:rowOff>0</xdr:rowOff>
                  </from>
                  <to>
                    <xdr:col>3</xdr:col>
                    <xdr:colOff>293914</xdr:colOff>
                    <xdr:row>127</xdr:row>
                    <xdr:rowOff>0</xdr:rowOff>
                  </to>
                </anchor>
              </controlPr>
            </control>
          </mc:Choice>
        </mc:AlternateContent>
        <mc:AlternateContent xmlns:mc="http://schemas.openxmlformats.org/markup-compatibility/2006">
          <mc:Choice Requires="x14">
            <control shapeId="11267" r:id="rId6" name="Check Box 3">
              <controlPr defaultSize="0" autoFill="0" autoLine="0" autoPict="0">
                <anchor moveWithCells="1">
                  <from>
                    <xdr:col>7</xdr:col>
                    <xdr:colOff>0</xdr:colOff>
                    <xdr:row>125</xdr:row>
                    <xdr:rowOff>0</xdr:rowOff>
                  </from>
                  <to>
                    <xdr:col>8</xdr:col>
                    <xdr:colOff>65314</xdr:colOff>
                    <xdr:row>126</xdr:row>
                    <xdr:rowOff>0</xdr:rowOff>
                  </to>
                </anchor>
              </controlPr>
            </control>
          </mc:Choice>
        </mc:AlternateContent>
        <mc:AlternateContent xmlns:mc="http://schemas.openxmlformats.org/markup-compatibility/2006">
          <mc:Choice Requires="x14">
            <control shapeId="11268" r:id="rId7" name="Check Box 4">
              <controlPr defaultSize="0" autoFill="0" autoLine="0" autoPict="0">
                <anchor moveWithCells="1">
                  <from>
                    <xdr:col>3</xdr:col>
                    <xdr:colOff>0</xdr:colOff>
                    <xdr:row>125</xdr:row>
                    <xdr:rowOff>0</xdr:rowOff>
                  </from>
                  <to>
                    <xdr:col>3</xdr:col>
                    <xdr:colOff>293914</xdr:colOff>
                    <xdr:row>126</xdr:row>
                    <xdr:rowOff>0</xdr:rowOff>
                  </to>
                </anchor>
              </controlPr>
            </control>
          </mc:Choice>
        </mc:AlternateContent>
        <mc:AlternateContent xmlns:mc="http://schemas.openxmlformats.org/markup-compatibility/2006">
          <mc:Choice Requires="x14">
            <control shapeId="11269" r:id="rId8" name="Check Box 5">
              <controlPr defaultSize="0" autoFill="0" autoLine="0" autoPict="0">
                <anchor moveWithCells="1">
                  <from>
                    <xdr:col>3</xdr:col>
                    <xdr:colOff>0</xdr:colOff>
                    <xdr:row>126</xdr:row>
                    <xdr:rowOff>0</xdr:rowOff>
                  </from>
                  <to>
                    <xdr:col>3</xdr:col>
                    <xdr:colOff>293914</xdr:colOff>
                    <xdr:row>127</xdr:row>
                    <xdr:rowOff>0</xdr:rowOff>
                  </to>
                </anchor>
              </controlPr>
            </control>
          </mc:Choice>
        </mc:AlternateContent>
        <mc:AlternateContent xmlns:mc="http://schemas.openxmlformats.org/markup-compatibility/2006">
          <mc:Choice Requires="x14">
            <control shapeId="11270" r:id="rId9" name="Check Box 6">
              <controlPr defaultSize="0" autoFill="0" autoLine="0" autoPict="0">
                <anchor moveWithCells="1">
                  <from>
                    <xdr:col>7</xdr:col>
                    <xdr:colOff>0</xdr:colOff>
                    <xdr:row>125</xdr:row>
                    <xdr:rowOff>0</xdr:rowOff>
                  </from>
                  <to>
                    <xdr:col>8</xdr:col>
                    <xdr:colOff>65314</xdr:colOff>
                    <xdr:row>126</xdr:row>
                    <xdr:rowOff>0</xdr:rowOff>
                  </to>
                </anchor>
              </controlPr>
            </control>
          </mc:Choice>
        </mc:AlternateContent>
        <mc:AlternateContent xmlns:mc="http://schemas.openxmlformats.org/markup-compatibility/2006">
          <mc:Choice Requires="x14">
            <control shapeId="11271" r:id="rId10" name="Check Box 7">
              <controlPr defaultSize="0" autoFill="0" autoLine="0" autoPict="0">
                <anchor moveWithCells="1">
                  <from>
                    <xdr:col>3</xdr:col>
                    <xdr:colOff>0</xdr:colOff>
                    <xdr:row>105</xdr:row>
                    <xdr:rowOff>0</xdr:rowOff>
                  </from>
                  <to>
                    <xdr:col>3</xdr:col>
                    <xdr:colOff>293914</xdr:colOff>
                    <xdr:row>106</xdr:row>
                    <xdr:rowOff>0</xdr:rowOff>
                  </to>
                </anchor>
              </controlPr>
            </control>
          </mc:Choice>
        </mc:AlternateContent>
        <mc:AlternateContent xmlns:mc="http://schemas.openxmlformats.org/markup-compatibility/2006">
          <mc:Choice Requires="x14">
            <control shapeId="11272" r:id="rId11" name="Check Box 8">
              <controlPr defaultSize="0" autoFill="0" autoLine="0" autoPict="0">
                <anchor moveWithCells="1">
                  <from>
                    <xdr:col>3</xdr:col>
                    <xdr:colOff>0</xdr:colOff>
                    <xdr:row>106</xdr:row>
                    <xdr:rowOff>0</xdr:rowOff>
                  </from>
                  <to>
                    <xdr:col>3</xdr:col>
                    <xdr:colOff>293914</xdr:colOff>
                    <xdr:row>107</xdr:row>
                    <xdr:rowOff>0</xdr:rowOff>
                  </to>
                </anchor>
              </controlPr>
            </control>
          </mc:Choice>
        </mc:AlternateContent>
        <mc:AlternateContent xmlns:mc="http://schemas.openxmlformats.org/markup-compatibility/2006">
          <mc:Choice Requires="x14">
            <control shapeId="11273" r:id="rId12" name="Check Box 9">
              <controlPr defaultSize="0" autoFill="0" autoLine="0" autoPict="0">
                <anchor moveWithCells="1">
                  <from>
                    <xdr:col>7</xdr:col>
                    <xdr:colOff>0</xdr:colOff>
                    <xdr:row>105</xdr:row>
                    <xdr:rowOff>0</xdr:rowOff>
                  </from>
                  <to>
                    <xdr:col>8</xdr:col>
                    <xdr:colOff>65314</xdr:colOff>
                    <xdr:row>106</xdr:row>
                    <xdr:rowOff>0</xdr:rowOff>
                  </to>
                </anchor>
              </controlPr>
            </control>
          </mc:Choice>
        </mc:AlternateContent>
        <mc:AlternateContent xmlns:mc="http://schemas.openxmlformats.org/markup-compatibility/2006">
          <mc:Choice Requires="x14">
            <control shapeId="11274" r:id="rId13" name="Check Box 10">
              <controlPr defaultSize="0" autoFill="0" autoLine="0" autoPict="0">
                <anchor moveWithCells="1">
                  <from>
                    <xdr:col>3</xdr:col>
                    <xdr:colOff>0</xdr:colOff>
                    <xdr:row>105</xdr:row>
                    <xdr:rowOff>0</xdr:rowOff>
                  </from>
                  <to>
                    <xdr:col>3</xdr:col>
                    <xdr:colOff>293914</xdr:colOff>
                    <xdr:row>106</xdr:row>
                    <xdr:rowOff>0</xdr:rowOff>
                  </to>
                </anchor>
              </controlPr>
            </control>
          </mc:Choice>
        </mc:AlternateContent>
        <mc:AlternateContent xmlns:mc="http://schemas.openxmlformats.org/markup-compatibility/2006">
          <mc:Choice Requires="x14">
            <control shapeId="11275" r:id="rId14" name="Check Box 11">
              <controlPr defaultSize="0" autoFill="0" autoLine="0" autoPict="0">
                <anchor moveWithCells="1">
                  <from>
                    <xdr:col>3</xdr:col>
                    <xdr:colOff>0</xdr:colOff>
                    <xdr:row>106</xdr:row>
                    <xdr:rowOff>0</xdr:rowOff>
                  </from>
                  <to>
                    <xdr:col>3</xdr:col>
                    <xdr:colOff>293914</xdr:colOff>
                    <xdr:row>107</xdr:row>
                    <xdr:rowOff>0</xdr:rowOff>
                  </to>
                </anchor>
              </controlPr>
            </control>
          </mc:Choice>
        </mc:AlternateContent>
        <mc:AlternateContent xmlns:mc="http://schemas.openxmlformats.org/markup-compatibility/2006">
          <mc:Choice Requires="x14">
            <control shapeId="11276" r:id="rId15" name="Check Box 12">
              <controlPr defaultSize="0" autoFill="0" autoLine="0" autoPict="0">
                <anchor moveWithCells="1">
                  <from>
                    <xdr:col>7</xdr:col>
                    <xdr:colOff>0</xdr:colOff>
                    <xdr:row>105</xdr:row>
                    <xdr:rowOff>0</xdr:rowOff>
                  </from>
                  <to>
                    <xdr:col>8</xdr:col>
                    <xdr:colOff>65314</xdr:colOff>
                    <xdr:row>106</xdr:row>
                    <xdr:rowOff>0</xdr:rowOff>
                  </to>
                </anchor>
              </controlPr>
            </control>
          </mc:Choice>
        </mc:AlternateContent>
        <mc:AlternateContent xmlns:mc="http://schemas.openxmlformats.org/markup-compatibility/2006">
          <mc:Choice Requires="x14">
            <control shapeId="11277" r:id="rId16" name="Check Box 13">
              <controlPr defaultSize="0" autoFill="0" autoLine="0" autoPict="0">
                <anchor moveWithCells="1">
                  <from>
                    <xdr:col>3</xdr:col>
                    <xdr:colOff>0</xdr:colOff>
                    <xdr:row>125</xdr:row>
                    <xdr:rowOff>0</xdr:rowOff>
                  </from>
                  <to>
                    <xdr:col>3</xdr:col>
                    <xdr:colOff>293914</xdr:colOff>
                    <xdr:row>126</xdr:row>
                    <xdr:rowOff>0</xdr:rowOff>
                  </to>
                </anchor>
              </controlPr>
            </control>
          </mc:Choice>
        </mc:AlternateContent>
        <mc:AlternateContent xmlns:mc="http://schemas.openxmlformats.org/markup-compatibility/2006">
          <mc:Choice Requires="x14">
            <control shapeId="11278" r:id="rId17" name="Check Box 14">
              <controlPr defaultSize="0" autoFill="0" autoLine="0" autoPict="0">
                <anchor moveWithCells="1">
                  <from>
                    <xdr:col>3</xdr:col>
                    <xdr:colOff>0</xdr:colOff>
                    <xdr:row>126</xdr:row>
                    <xdr:rowOff>0</xdr:rowOff>
                  </from>
                  <to>
                    <xdr:col>3</xdr:col>
                    <xdr:colOff>293914</xdr:colOff>
                    <xdr:row>127</xdr:row>
                    <xdr:rowOff>0</xdr:rowOff>
                  </to>
                </anchor>
              </controlPr>
            </control>
          </mc:Choice>
        </mc:AlternateContent>
        <mc:AlternateContent xmlns:mc="http://schemas.openxmlformats.org/markup-compatibility/2006">
          <mc:Choice Requires="x14">
            <control shapeId="11279" r:id="rId18" name="Check Box 15">
              <controlPr defaultSize="0" autoFill="0" autoLine="0" autoPict="0">
                <anchor moveWithCells="1">
                  <from>
                    <xdr:col>7</xdr:col>
                    <xdr:colOff>0</xdr:colOff>
                    <xdr:row>125</xdr:row>
                    <xdr:rowOff>0</xdr:rowOff>
                  </from>
                  <to>
                    <xdr:col>8</xdr:col>
                    <xdr:colOff>65314</xdr:colOff>
                    <xdr:row>126</xdr:row>
                    <xdr:rowOff>0</xdr:rowOff>
                  </to>
                </anchor>
              </controlPr>
            </control>
          </mc:Choice>
        </mc:AlternateContent>
        <mc:AlternateContent xmlns:mc="http://schemas.openxmlformats.org/markup-compatibility/2006">
          <mc:Choice Requires="x14">
            <control shapeId="11280" r:id="rId19" name="Check Box 16">
              <controlPr defaultSize="0" autoFill="0" autoLine="0" autoPict="0">
                <anchor moveWithCells="1">
                  <from>
                    <xdr:col>3</xdr:col>
                    <xdr:colOff>0</xdr:colOff>
                    <xdr:row>125</xdr:row>
                    <xdr:rowOff>0</xdr:rowOff>
                  </from>
                  <to>
                    <xdr:col>3</xdr:col>
                    <xdr:colOff>293914</xdr:colOff>
                    <xdr:row>126</xdr:row>
                    <xdr:rowOff>0</xdr:rowOff>
                  </to>
                </anchor>
              </controlPr>
            </control>
          </mc:Choice>
        </mc:AlternateContent>
        <mc:AlternateContent xmlns:mc="http://schemas.openxmlformats.org/markup-compatibility/2006">
          <mc:Choice Requires="x14">
            <control shapeId="11281" r:id="rId20" name="Check Box 17">
              <controlPr defaultSize="0" autoFill="0" autoLine="0" autoPict="0">
                <anchor moveWithCells="1">
                  <from>
                    <xdr:col>3</xdr:col>
                    <xdr:colOff>0</xdr:colOff>
                    <xdr:row>126</xdr:row>
                    <xdr:rowOff>0</xdr:rowOff>
                  </from>
                  <to>
                    <xdr:col>3</xdr:col>
                    <xdr:colOff>293914</xdr:colOff>
                    <xdr:row>127</xdr:row>
                    <xdr:rowOff>0</xdr:rowOff>
                  </to>
                </anchor>
              </controlPr>
            </control>
          </mc:Choice>
        </mc:AlternateContent>
        <mc:AlternateContent xmlns:mc="http://schemas.openxmlformats.org/markup-compatibility/2006">
          <mc:Choice Requires="x14">
            <control shapeId="11282" r:id="rId21" name="Check Box 18">
              <controlPr defaultSize="0" autoFill="0" autoLine="0" autoPict="0">
                <anchor moveWithCells="1">
                  <from>
                    <xdr:col>7</xdr:col>
                    <xdr:colOff>0</xdr:colOff>
                    <xdr:row>125</xdr:row>
                    <xdr:rowOff>0</xdr:rowOff>
                  </from>
                  <to>
                    <xdr:col>8</xdr:col>
                    <xdr:colOff>65314</xdr:colOff>
                    <xdr:row>126</xdr:row>
                    <xdr:rowOff>0</xdr:rowOff>
                  </to>
                </anchor>
              </controlPr>
            </control>
          </mc:Choice>
        </mc:AlternateContent>
        <mc:AlternateContent xmlns:mc="http://schemas.openxmlformats.org/markup-compatibility/2006">
          <mc:Choice Requires="x14">
            <control shapeId="11283" r:id="rId22" name="Check Box 19">
              <controlPr defaultSize="0" autoFill="0" autoLine="0" autoPict="0">
                <anchor moveWithCells="1">
                  <from>
                    <xdr:col>3</xdr:col>
                    <xdr:colOff>0</xdr:colOff>
                    <xdr:row>105</xdr:row>
                    <xdr:rowOff>0</xdr:rowOff>
                  </from>
                  <to>
                    <xdr:col>3</xdr:col>
                    <xdr:colOff>293914</xdr:colOff>
                    <xdr:row>106</xdr:row>
                    <xdr:rowOff>0</xdr:rowOff>
                  </to>
                </anchor>
              </controlPr>
            </control>
          </mc:Choice>
        </mc:AlternateContent>
        <mc:AlternateContent xmlns:mc="http://schemas.openxmlformats.org/markup-compatibility/2006">
          <mc:Choice Requires="x14">
            <control shapeId="11284" r:id="rId23" name="Check Box 20">
              <controlPr defaultSize="0" autoFill="0" autoLine="0" autoPict="0">
                <anchor moveWithCells="1">
                  <from>
                    <xdr:col>3</xdr:col>
                    <xdr:colOff>0</xdr:colOff>
                    <xdr:row>106</xdr:row>
                    <xdr:rowOff>0</xdr:rowOff>
                  </from>
                  <to>
                    <xdr:col>3</xdr:col>
                    <xdr:colOff>293914</xdr:colOff>
                    <xdr:row>107</xdr:row>
                    <xdr:rowOff>0</xdr:rowOff>
                  </to>
                </anchor>
              </controlPr>
            </control>
          </mc:Choice>
        </mc:AlternateContent>
        <mc:AlternateContent xmlns:mc="http://schemas.openxmlformats.org/markup-compatibility/2006">
          <mc:Choice Requires="x14">
            <control shapeId="11285" r:id="rId24" name="Check Box 21">
              <controlPr defaultSize="0" autoFill="0" autoLine="0" autoPict="0">
                <anchor moveWithCells="1">
                  <from>
                    <xdr:col>7</xdr:col>
                    <xdr:colOff>0</xdr:colOff>
                    <xdr:row>105</xdr:row>
                    <xdr:rowOff>0</xdr:rowOff>
                  </from>
                  <to>
                    <xdr:col>8</xdr:col>
                    <xdr:colOff>65314</xdr:colOff>
                    <xdr:row>106</xdr:row>
                    <xdr:rowOff>0</xdr:rowOff>
                  </to>
                </anchor>
              </controlPr>
            </control>
          </mc:Choice>
        </mc:AlternateContent>
        <mc:AlternateContent xmlns:mc="http://schemas.openxmlformats.org/markup-compatibility/2006">
          <mc:Choice Requires="x14">
            <control shapeId="11286" r:id="rId25" name="Check Box 22">
              <controlPr defaultSize="0" autoFill="0" autoLine="0" autoPict="0">
                <anchor moveWithCells="1">
                  <from>
                    <xdr:col>3</xdr:col>
                    <xdr:colOff>0</xdr:colOff>
                    <xdr:row>105</xdr:row>
                    <xdr:rowOff>0</xdr:rowOff>
                  </from>
                  <to>
                    <xdr:col>3</xdr:col>
                    <xdr:colOff>293914</xdr:colOff>
                    <xdr:row>106</xdr:row>
                    <xdr:rowOff>0</xdr:rowOff>
                  </to>
                </anchor>
              </controlPr>
            </control>
          </mc:Choice>
        </mc:AlternateContent>
        <mc:AlternateContent xmlns:mc="http://schemas.openxmlformats.org/markup-compatibility/2006">
          <mc:Choice Requires="x14">
            <control shapeId="11287" r:id="rId26" name="Check Box 23">
              <controlPr defaultSize="0" autoFill="0" autoLine="0" autoPict="0">
                <anchor moveWithCells="1">
                  <from>
                    <xdr:col>3</xdr:col>
                    <xdr:colOff>0</xdr:colOff>
                    <xdr:row>106</xdr:row>
                    <xdr:rowOff>0</xdr:rowOff>
                  </from>
                  <to>
                    <xdr:col>3</xdr:col>
                    <xdr:colOff>293914</xdr:colOff>
                    <xdr:row>107</xdr:row>
                    <xdr:rowOff>0</xdr:rowOff>
                  </to>
                </anchor>
              </controlPr>
            </control>
          </mc:Choice>
        </mc:AlternateContent>
        <mc:AlternateContent xmlns:mc="http://schemas.openxmlformats.org/markup-compatibility/2006">
          <mc:Choice Requires="x14">
            <control shapeId="11288" r:id="rId27" name="Check Box 24">
              <controlPr defaultSize="0" autoFill="0" autoLine="0" autoPict="0">
                <anchor moveWithCells="1">
                  <from>
                    <xdr:col>7</xdr:col>
                    <xdr:colOff>0</xdr:colOff>
                    <xdr:row>105</xdr:row>
                    <xdr:rowOff>0</xdr:rowOff>
                  </from>
                  <to>
                    <xdr:col>8</xdr:col>
                    <xdr:colOff>65314</xdr:colOff>
                    <xdr:row>106</xdr:row>
                    <xdr:rowOff>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1157D-2E4B-4D16-BAC5-838C5FB8B85C}">
  <sheetPr codeName="Sheet5">
    <tabColor rgb="FF00B050"/>
  </sheetPr>
  <dimension ref="B1:AL53"/>
  <sheetViews>
    <sheetView showGridLines="0" showZeros="0" zoomScaleNormal="100" zoomScaleSheetLayoutView="100" workbookViewId="0">
      <selection activeCell="AK2" sqref="AK2"/>
    </sheetView>
  </sheetViews>
  <sheetFormatPr defaultColWidth="9.15234375" defaultRowHeight="20.149999999999999" customHeight="1" x14ac:dyDescent="0.3"/>
  <cols>
    <col min="1" max="1" width="2.84375" style="2" customWidth="1"/>
    <col min="2" max="9" width="3.15234375" style="1" customWidth="1"/>
    <col min="10" max="19" width="3.3046875" style="1" customWidth="1"/>
    <col min="20" max="26" width="3.15234375" style="1" customWidth="1"/>
    <col min="27" max="36" width="3.3046875" style="1" customWidth="1"/>
    <col min="37" max="38" width="9.15234375" style="3"/>
    <col min="39" max="16384" width="9.15234375" style="2"/>
  </cols>
  <sheetData>
    <row r="1" spans="2:38" ht="19.5" customHeight="1" x14ac:dyDescent="0.3">
      <c r="H1" s="1884" t="s">
        <v>1705</v>
      </c>
      <c r="I1" s="1884"/>
      <c r="J1" s="1884"/>
      <c r="K1" s="1884"/>
      <c r="L1" s="1884"/>
      <c r="M1" s="1884"/>
      <c r="N1" s="1885" t="s">
        <v>0</v>
      </c>
      <c r="O1" s="1885"/>
      <c r="P1" s="1885"/>
      <c r="Q1" s="1885"/>
      <c r="R1" s="1886">
        <v>46091</v>
      </c>
      <c r="S1" s="1886"/>
      <c r="T1" s="1886"/>
      <c r="U1" s="47"/>
      <c r="V1" s="47"/>
      <c r="W1" s="1887" t="s">
        <v>56</v>
      </c>
      <c r="X1" s="1887"/>
      <c r="Y1" s="1887"/>
      <c r="Z1" s="1887"/>
      <c r="AA1" s="1887"/>
      <c r="AB1" s="1887"/>
      <c r="AC1" s="1887"/>
      <c r="AD1" s="1887"/>
      <c r="AE1" s="1887"/>
      <c r="AF1" s="1887"/>
      <c r="AG1" s="1887"/>
      <c r="AH1" s="1887"/>
      <c r="AI1" s="1887"/>
      <c r="AJ1" s="1887"/>
    </row>
    <row r="2" spans="2:38" ht="9.75" customHeight="1" x14ac:dyDescent="0.3">
      <c r="H2" s="1884"/>
      <c r="I2" s="1884"/>
      <c r="J2" s="1884"/>
      <c r="K2" s="1884"/>
      <c r="L2" s="1884"/>
      <c r="M2" s="1884"/>
      <c r="N2" s="47"/>
      <c r="O2" s="47"/>
      <c r="P2" s="47"/>
      <c r="Q2" s="47"/>
      <c r="R2" s="47"/>
      <c r="S2" s="47"/>
      <c r="T2" s="47"/>
      <c r="U2" s="47"/>
      <c r="V2" s="47"/>
      <c r="W2" s="1887"/>
      <c r="X2" s="1887"/>
      <c r="Y2" s="1887"/>
      <c r="Z2" s="1887"/>
      <c r="AA2" s="1887"/>
      <c r="AB2" s="1887"/>
      <c r="AC2" s="1887"/>
      <c r="AD2" s="1887"/>
      <c r="AE2" s="1887"/>
      <c r="AF2" s="1887"/>
      <c r="AG2" s="1887"/>
      <c r="AH2" s="1887"/>
      <c r="AI2" s="1887"/>
      <c r="AJ2" s="1887"/>
    </row>
    <row r="3" spans="2:38" ht="9.75" customHeight="1" x14ac:dyDescent="0.3">
      <c r="H3" s="1884"/>
      <c r="I3" s="1884"/>
      <c r="J3" s="1884"/>
      <c r="K3" s="1884"/>
      <c r="L3" s="1884"/>
      <c r="M3" s="1884"/>
      <c r="N3" s="2667" t="s">
        <v>131</v>
      </c>
      <c r="O3" s="2667"/>
      <c r="P3" s="2667"/>
      <c r="Q3" s="2667"/>
      <c r="R3" s="2667"/>
      <c r="S3" s="2667"/>
      <c r="T3" s="2667"/>
      <c r="U3" s="2667"/>
      <c r="V3" s="2667"/>
      <c r="W3" s="2667"/>
      <c r="X3" s="2667"/>
      <c r="Y3" s="2667"/>
      <c r="Z3" s="2667"/>
      <c r="AA3" s="2667"/>
      <c r="AB3" s="2667"/>
      <c r="AC3" s="2667"/>
      <c r="AD3" s="2667"/>
      <c r="AE3" s="2667"/>
      <c r="AF3" s="2667"/>
      <c r="AG3" s="2667"/>
      <c r="AH3" s="2667"/>
      <c r="AI3" s="2667"/>
      <c r="AJ3" s="2667"/>
    </row>
    <row r="4" spans="2:38" ht="19.5" customHeight="1" thickBot="1" x14ac:dyDescent="0.35">
      <c r="B4" s="48"/>
      <c r="C4" s="48"/>
      <c r="D4" s="48"/>
      <c r="E4" s="48"/>
      <c r="F4" s="48"/>
      <c r="G4" s="48"/>
      <c r="H4" s="1884"/>
      <c r="I4" s="1884"/>
      <c r="J4" s="1884"/>
      <c r="K4" s="1884"/>
      <c r="L4" s="1884"/>
      <c r="M4" s="1884"/>
      <c r="N4" s="2667"/>
      <c r="O4" s="2667"/>
      <c r="P4" s="2667"/>
      <c r="Q4" s="2667"/>
      <c r="R4" s="2667"/>
      <c r="S4" s="2667"/>
      <c r="T4" s="2667"/>
      <c r="U4" s="2667"/>
      <c r="V4" s="2667"/>
      <c r="W4" s="2667"/>
      <c r="X4" s="2667"/>
      <c r="Y4" s="2667"/>
      <c r="Z4" s="2667"/>
      <c r="AA4" s="2667"/>
      <c r="AB4" s="2667"/>
      <c r="AC4" s="2667"/>
      <c r="AD4" s="2667"/>
      <c r="AE4" s="2667"/>
      <c r="AF4" s="2667"/>
      <c r="AG4" s="2667"/>
      <c r="AH4" s="2667"/>
      <c r="AI4" s="2667"/>
      <c r="AJ4" s="2667"/>
      <c r="AK4" s="51"/>
      <c r="AL4" s="51"/>
    </row>
    <row r="5" spans="2:38" ht="20.149999999999999" customHeight="1" thickBot="1" x14ac:dyDescent="0.45">
      <c r="B5" s="562"/>
      <c r="C5" s="18"/>
      <c r="D5" s="19"/>
      <c r="E5" s="19"/>
      <c r="F5" s="19"/>
      <c r="G5" s="19"/>
      <c r="H5" s="476"/>
      <c r="I5" s="476"/>
      <c r="J5" s="476"/>
      <c r="K5" s="476"/>
      <c r="L5" s="476"/>
      <c r="M5" s="476"/>
      <c r="N5" s="52"/>
      <c r="O5" s="2428" t="s">
        <v>36</v>
      </c>
      <c r="P5" s="2429"/>
      <c r="Q5" s="6782">
        <f>Application!G11</f>
        <v>0</v>
      </c>
      <c r="R5" s="6783"/>
      <c r="S5" s="6783"/>
      <c r="T5" s="6783"/>
      <c r="U5" s="6783"/>
      <c r="V5" s="6783"/>
      <c r="W5" s="6783"/>
      <c r="X5" s="6784"/>
      <c r="Y5" s="2430" t="s">
        <v>32</v>
      </c>
      <c r="Z5" s="2431"/>
      <c r="AA5" s="2432"/>
      <c r="AB5" s="2433"/>
      <c r="AC5" s="2433"/>
      <c r="AD5" s="2433"/>
      <c r="AE5" s="2434"/>
      <c r="AF5" s="2430" t="s">
        <v>58</v>
      </c>
      <c r="AG5" s="2431"/>
      <c r="AH5" s="2046"/>
      <c r="AI5" s="2047"/>
      <c r="AJ5" s="2050"/>
      <c r="AK5" s="53"/>
    </row>
    <row r="6" spans="2:38" ht="20.149999999999999" customHeight="1" x14ac:dyDescent="0.3">
      <c r="B6" s="1729" t="s">
        <v>59</v>
      </c>
      <c r="C6" s="2093">
        <v>110</v>
      </c>
      <c r="D6" s="2094" t="str">
        <f>VLOOKUP(C6,DataLabels,HLOOKUP($N$3,Type,2,FALSE))</f>
        <v>Type of Submission</v>
      </c>
      <c r="E6" s="2095"/>
      <c r="F6" s="2095"/>
      <c r="G6" s="2095"/>
      <c r="H6" s="2095"/>
      <c r="I6" s="2096"/>
      <c r="J6" s="2878">
        <f>Application!H7</f>
        <v>0</v>
      </c>
      <c r="K6" s="2879"/>
      <c r="L6" s="2879"/>
      <c r="M6" s="2879"/>
      <c r="N6" s="2879"/>
      <c r="O6" s="2879"/>
      <c r="P6" s="2879"/>
      <c r="Q6" s="2879"/>
      <c r="R6" s="2879"/>
      <c r="S6" s="2879"/>
      <c r="T6" s="2879"/>
      <c r="U6" s="2879"/>
      <c r="V6" s="2879"/>
      <c r="W6" s="2879"/>
      <c r="X6" s="2879"/>
      <c r="Y6" s="2879"/>
      <c r="Z6" s="2879"/>
      <c r="AA6" s="2435" t="str">
        <f>Application!S7</f>
        <v xml:space="preserve">                  </v>
      </c>
      <c r="AB6" s="2435"/>
      <c r="AC6" s="2435"/>
      <c r="AD6" s="2435"/>
      <c r="AE6" s="2435"/>
      <c r="AF6" s="2435"/>
      <c r="AG6" s="2435"/>
      <c r="AH6" s="2435"/>
      <c r="AI6" s="2435"/>
      <c r="AJ6" s="304"/>
    </row>
    <row r="7" spans="2:38" ht="20.149999999999999" customHeight="1" x14ac:dyDescent="0.3">
      <c r="B7" s="1730"/>
      <c r="C7" s="2059"/>
      <c r="D7" s="2640">
        <f>+Application!E7</f>
        <v>0</v>
      </c>
      <c r="E7" s="2641"/>
      <c r="F7" s="2641"/>
      <c r="G7" s="2641"/>
      <c r="H7" s="2641"/>
      <c r="I7" s="2642"/>
      <c r="J7" s="2673"/>
      <c r="K7" s="2674"/>
      <c r="L7" s="2674"/>
      <c r="M7" s="2674"/>
      <c r="N7" s="2674"/>
      <c r="O7" s="2674"/>
      <c r="P7" s="2674"/>
      <c r="Q7" s="2674"/>
      <c r="R7" s="2674"/>
      <c r="S7" s="2674"/>
      <c r="T7" s="2674"/>
      <c r="U7" s="2674"/>
      <c r="V7" s="2674"/>
      <c r="W7" s="2674"/>
      <c r="X7" s="2674"/>
      <c r="Y7" s="2674"/>
      <c r="Z7" s="2674"/>
      <c r="AA7" s="2437"/>
      <c r="AB7" s="2437"/>
      <c r="AC7" s="2437"/>
      <c r="AD7" s="2437"/>
      <c r="AE7" s="2437"/>
      <c r="AF7" s="2437"/>
      <c r="AG7" s="2437"/>
      <c r="AH7" s="2437"/>
      <c r="AI7" s="2437"/>
      <c r="AJ7" s="305"/>
    </row>
    <row r="8" spans="2:38" ht="20.149999999999999" customHeight="1" x14ac:dyDescent="0.35">
      <c r="B8" s="1730"/>
      <c r="C8" s="2058">
        <v>500</v>
      </c>
      <c r="D8" s="2084" t="str">
        <f>VLOOKUP(C8,DataLabels,HLOOKUP($N$3,Type,2,FALSE))</f>
        <v>Elevating Device Make</v>
      </c>
      <c r="E8" s="2085"/>
      <c r="F8" s="2085"/>
      <c r="G8" s="2085"/>
      <c r="H8" s="2085"/>
      <c r="I8" s="2086"/>
      <c r="J8" s="1746"/>
      <c r="K8" s="1747"/>
      <c r="L8" s="1747"/>
      <c r="M8" s="1747"/>
      <c r="N8" s="1747"/>
      <c r="O8" s="1747"/>
      <c r="P8" s="1747"/>
      <c r="Q8" s="1747"/>
      <c r="R8" s="1747"/>
      <c r="S8" s="64"/>
      <c r="T8" s="2058">
        <v>130</v>
      </c>
      <c r="U8" s="2060" t="s">
        <v>61</v>
      </c>
      <c r="V8" s="2060"/>
      <c r="W8" s="2060"/>
      <c r="X8" s="2060"/>
      <c r="Y8" s="2060"/>
      <c r="Z8" s="2061"/>
      <c r="AA8" s="2814">
        <f>Application!S11</f>
        <v>0</v>
      </c>
      <c r="AB8" s="2815"/>
      <c r="AC8" s="2815"/>
      <c r="AD8" s="2815"/>
      <c r="AE8" s="2815"/>
      <c r="AF8" s="2815"/>
      <c r="AG8" s="2815"/>
      <c r="AH8" s="2815"/>
      <c r="AI8" s="2815"/>
      <c r="AJ8" s="2816"/>
    </row>
    <row r="9" spans="2:38" ht="20.149999999999999" customHeight="1" x14ac:dyDescent="0.35">
      <c r="B9" s="1730"/>
      <c r="C9" s="2059"/>
      <c r="D9" s="2090"/>
      <c r="E9" s="2097"/>
      <c r="F9" s="2097"/>
      <c r="G9" s="2097"/>
      <c r="H9" s="2097"/>
      <c r="I9" s="2098"/>
      <c r="J9" s="1748"/>
      <c r="K9" s="1749"/>
      <c r="L9" s="1749"/>
      <c r="M9" s="1749"/>
      <c r="N9" s="1749"/>
      <c r="O9" s="1749"/>
      <c r="P9" s="1749"/>
      <c r="Q9" s="1749"/>
      <c r="R9" s="1749"/>
      <c r="S9" s="65"/>
      <c r="T9" s="2059"/>
      <c r="U9" s="2062"/>
      <c r="V9" s="2062"/>
      <c r="W9" s="2062"/>
      <c r="X9" s="2062"/>
      <c r="Y9" s="2062"/>
      <c r="Z9" s="2063"/>
      <c r="AA9" s="6785">
        <f>Application!S12</f>
        <v>0</v>
      </c>
      <c r="AB9" s="6786"/>
      <c r="AC9" s="6786"/>
      <c r="AD9" s="6786"/>
      <c r="AE9" s="6786"/>
      <c r="AF9" s="6786"/>
      <c r="AG9" s="6786"/>
      <c r="AH9" s="6786"/>
      <c r="AI9" s="6786"/>
      <c r="AJ9" s="6787"/>
    </row>
    <row r="10" spans="2:38" ht="20.149999999999999" customHeight="1" x14ac:dyDescent="0.35">
      <c r="B10" s="1730"/>
      <c r="C10" s="2058">
        <v>510</v>
      </c>
      <c r="D10" s="2084" t="str">
        <f>VLOOKUP(C10,DataLabels,HLOOKUP($N$3,Type,2,FALSE))</f>
        <v>Elevating Device Model</v>
      </c>
      <c r="E10" s="2085"/>
      <c r="F10" s="2085"/>
      <c r="G10" s="2085"/>
      <c r="H10" s="2085"/>
      <c r="I10" s="2086"/>
      <c r="J10" s="1746"/>
      <c r="K10" s="1747"/>
      <c r="L10" s="1747"/>
      <c r="M10" s="1747"/>
      <c r="N10" s="1747"/>
      <c r="O10" s="1747"/>
      <c r="P10" s="1747"/>
      <c r="Q10" s="1747"/>
      <c r="R10" s="1747"/>
      <c r="S10" s="64"/>
      <c r="T10" s="2058">
        <v>1340</v>
      </c>
      <c r="U10" s="2060" t="str">
        <f>VLOOKUP(T10,DataLabels,HLOOKUP($N$3,Type,2,FALSE))</f>
        <v>Type of Drive</v>
      </c>
      <c r="V10" s="2060"/>
      <c r="W10" s="2060"/>
      <c r="X10" s="2060"/>
      <c r="Y10" s="2060"/>
      <c r="Z10" s="2061"/>
      <c r="AA10" s="2663"/>
      <c r="AB10" s="2664"/>
      <c r="AC10" s="2664"/>
      <c r="AD10" s="2664"/>
      <c r="AE10" s="2664"/>
      <c r="AF10" s="2664"/>
      <c r="AG10" s="2664"/>
      <c r="AH10" s="2664"/>
      <c r="AI10" s="2664"/>
      <c r="AJ10" s="255"/>
    </row>
    <row r="11" spans="2:38" ht="20.149999999999999" customHeight="1" x14ac:dyDescent="0.35">
      <c r="B11" s="1730"/>
      <c r="C11" s="2059"/>
      <c r="D11" s="2090"/>
      <c r="E11" s="2097"/>
      <c r="F11" s="2097"/>
      <c r="G11" s="2097"/>
      <c r="H11" s="2097"/>
      <c r="I11" s="2098"/>
      <c r="J11" s="1748"/>
      <c r="K11" s="1749"/>
      <c r="L11" s="1749"/>
      <c r="M11" s="1749"/>
      <c r="N11" s="1749"/>
      <c r="O11" s="1749"/>
      <c r="P11" s="1749"/>
      <c r="Q11" s="1749"/>
      <c r="R11" s="1749"/>
      <c r="S11" s="65"/>
      <c r="T11" s="2059"/>
      <c r="U11" s="2062"/>
      <c r="V11" s="2062"/>
      <c r="W11" s="2062"/>
      <c r="X11" s="2062"/>
      <c r="Y11" s="2062"/>
      <c r="Z11" s="2063"/>
      <c r="AA11" s="2665"/>
      <c r="AB11" s="2666"/>
      <c r="AC11" s="2666"/>
      <c r="AD11" s="2666"/>
      <c r="AE11" s="2666"/>
      <c r="AF11" s="2666"/>
      <c r="AG11" s="2666"/>
      <c r="AH11" s="2666"/>
      <c r="AI11" s="2666"/>
      <c r="AJ11" s="256"/>
    </row>
    <row r="12" spans="2:38" ht="20.149999999999999" customHeight="1" x14ac:dyDescent="0.35">
      <c r="B12" s="1730"/>
      <c r="C12" s="2058">
        <v>520</v>
      </c>
      <c r="D12" s="2084" t="str">
        <f>VLOOKUP(C12,DataLabels,HLOOKUP($N$3,Type,2,FALSE))</f>
        <v>Capacity
(All Cars must be the same)
[2.16.1]</v>
      </c>
      <c r="E12" s="2085"/>
      <c r="F12" s="2085"/>
      <c r="G12" s="2085"/>
      <c r="H12" s="2085"/>
      <c r="I12" s="2086"/>
      <c r="J12" s="1746"/>
      <c r="K12" s="1747"/>
      <c r="L12" s="1747"/>
      <c r="M12" s="1747"/>
      <c r="N12" s="1747"/>
      <c r="O12" s="1747"/>
      <c r="P12" s="1747"/>
      <c r="Q12" s="1747"/>
      <c r="R12" s="1747"/>
      <c r="S12" s="64"/>
      <c r="T12" s="2058">
        <v>540</v>
      </c>
      <c r="U12" s="2060" t="str">
        <f>VLOOKUP(T12,DataLabels,HLOOKUP($N$3,Type,2,FALSE))</f>
        <v>Rated Speed</v>
      </c>
      <c r="V12" s="2060"/>
      <c r="W12" s="2060"/>
      <c r="X12" s="2060"/>
      <c r="Y12" s="2060"/>
      <c r="Z12" s="2061"/>
      <c r="AA12" s="1746"/>
      <c r="AB12" s="1747"/>
      <c r="AC12" s="1747"/>
      <c r="AD12" s="1747"/>
      <c r="AE12" s="1747"/>
      <c r="AF12" s="1747"/>
      <c r="AG12" s="1747"/>
      <c r="AH12" s="1747"/>
      <c r="AI12" s="1747"/>
      <c r="AJ12" s="255"/>
    </row>
    <row r="13" spans="2:38" ht="20.149999999999999" customHeight="1" x14ac:dyDescent="0.3">
      <c r="B13" s="1730"/>
      <c r="C13" s="2059"/>
      <c r="D13" s="2090"/>
      <c r="E13" s="2097"/>
      <c r="F13" s="2097"/>
      <c r="G13" s="2097"/>
      <c r="H13" s="2097"/>
      <c r="I13" s="2098"/>
      <c r="J13" s="1748"/>
      <c r="K13" s="1749"/>
      <c r="L13" s="1749"/>
      <c r="M13" s="1749"/>
      <c r="N13" s="1749"/>
      <c r="O13" s="1749"/>
      <c r="P13" s="1749"/>
      <c r="Q13" s="1749"/>
      <c r="R13" s="1749"/>
      <c r="S13" s="55" t="s">
        <v>62</v>
      </c>
      <c r="T13" s="2059"/>
      <c r="U13" s="2062"/>
      <c r="V13" s="2062"/>
      <c r="W13" s="2062"/>
      <c r="X13" s="2062"/>
      <c r="Y13" s="2062"/>
      <c r="Z13" s="2063"/>
      <c r="AA13" s="1748"/>
      <c r="AB13" s="1749"/>
      <c r="AC13" s="1749"/>
      <c r="AD13" s="1749"/>
      <c r="AE13" s="1749"/>
      <c r="AF13" s="1749"/>
      <c r="AG13" s="1749"/>
      <c r="AH13" s="1749"/>
      <c r="AI13" s="1749"/>
      <c r="AJ13" s="163" t="s">
        <v>64</v>
      </c>
    </row>
    <row r="14" spans="2:38" ht="20.149999999999999" customHeight="1" x14ac:dyDescent="0.3">
      <c r="B14" s="1730"/>
      <c r="C14" s="2058">
        <v>180</v>
      </c>
      <c r="D14" s="2084" t="str">
        <f>VLOOKUP(C14,DataLabels,HLOOKUP($N$3,Type,2,FALSE))</f>
        <v>Address</v>
      </c>
      <c r="E14" s="2085"/>
      <c r="F14" s="2085"/>
      <c r="G14" s="2085"/>
      <c r="H14" s="2085"/>
      <c r="I14" s="2086"/>
      <c r="J14" s="2660" t="str">
        <f>Application!G23</f>
        <v>1234 maple</v>
      </c>
      <c r="K14" s="2661"/>
      <c r="L14" s="2661"/>
      <c r="M14" s="2661"/>
      <c r="N14" s="2661"/>
      <c r="O14" s="2661"/>
      <c r="P14" s="2661"/>
      <c r="Q14" s="2661"/>
      <c r="R14" s="2661"/>
      <c r="S14" s="2661"/>
      <c r="T14" s="2661"/>
      <c r="U14" s="2661"/>
      <c r="V14" s="2661"/>
      <c r="W14" s="2661"/>
      <c r="X14" s="2661"/>
      <c r="Y14" s="2661"/>
      <c r="Z14" s="2661"/>
      <c r="AA14" s="2661"/>
      <c r="AB14" s="2661"/>
      <c r="AC14" s="2661"/>
      <c r="AD14" s="2661"/>
      <c r="AE14" s="2661"/>
      <c r="AF14" s="2662"/>
      <c r="AG14" s="2649" t="s">
        <v>15</v>
      </c>
      <c r="AH14" s="2650"/>
      <c r="AI14" s="2650"/>
      <c r="AJ14" s="2651"/>
    </row>
    <row r="15" spans="2:38" ht="20.149999999999999" customHeight="1" x14ac:dyDescent="0.3">
      <c r="B15" s="1999"/>
      <c r="C15" s="2059"/>
      <c r="D15" s="2090"/>
      <c r="E15" s="2097"/>
      <c r="F15" s="2097"/>
      <c r="G15" s="2097"/>
      <c r="H15" s="2097"/>
      <c r="I15" s="2098"/>
      <c r="J15" s="2413" t="str">
        <f>Application!G24</f>
        <v>Toronto</v>
      </c>
      <c r="K15" s="2414"/>
      <c r="L15" s="2414"/>
      <c r="M15" s="2414"/>
      <c r="N15" s="2414"/>
      <c r="O15" s="2414"/>
      <c r="P15" s="2414"/>
      <c r="Q15" s="2414"/>
      <c r="R15" s="2414"/>
      <c r="S15" s="2414"/>
      <c r="T15" s="2414"/>
      <c r="U15" s="2414"/>
      <c r="V15" s="2414"/>
      <c r="W15" s="2414"/>
      <c r="X15" s="2414"/>
      <c r="Y15" s="2414"/>
      <c r="Z15" s="2414"/>
      <c r="AA15" s="2414"/>
      <c r="AB15" s="2414"/>
      <c r="AC15" s="2414"/>
      <c r="AD15" s="2414"/>
      <c r="AE15" s="2414"/>
      <c r="AF15" s="2813"/>
      <c r="AG15" s="2413">
        <f>Application!W24</f>
        <v>0</v>
      </c>
      <c r="AH15" s="2414"/>
      <c r="AI15" s="2414"/>
      <c r="AJ15" s="2415"/>
    </row>
    <row r="16" spans="2:38" ht="20.149999999999999" customHeight="1" x14ac:dyDescent="0.3">
      <c r="B16" s="1988" t="s">
        <v>132</v>
      </c>
      <c r="C16" s="2058">
        <v>4000</v>
      </c>
      <c r="D16" s="2866" t="s">
        <v>133</v>
      </c>
      <c r="E16" s="2867"/>
      <c r="F16" s="2867"/>
      <c r="G16" s="2867"/>
      <c r="H16" s="2867"/>
      <c r="I16" s="2867"/>
      <c r="J16" s="2867"/>
      <c r="K16" s="2867" t="s">
        <v>2712</v>
      </c>
      <c r="L16" s="2867"/>
      <c r="M16" s="2867"/>
      <c r="N16" s="2867"/>
      <c r="O16" s="2867"/>
      <c r="P16" s="2867"/>
      <c r="Q16" s="2867"/>
      <c r="R16" s="2867"/>
      <c r="S16" s="2867"/>
      <c r="T16" s="2867"/>
      <c r="U16" s="2867"/>
      <c r="V16" s="2867"/>
      <c r="W16" s="2867"/>
      <c r="X16" s="2867"/>
      <c r="Y16" s="2867"/>
      <c r="Z16" s="2867"/>
      <c r="AA16" s="2867"/>
      <c r="AB16" s="2867"/>
      <c r="AC16" s="2867"/>
      <c r="AD16" s="2867"/>
      <c r="AE16" s="2867"/>
      <c r="AF16" s="2867"/>
      <c r="AG16" s="2867"/>
      <c r="AH16" s="2867"/>
      <c r="AI16" s="2867"/>
      <c r="AJ16" s="6775"/>
    </row>
    <row r="17" spans="2:36" s="3" customFormat="1" ht="20.149999999999999" customHeight="1" x14ac:dyDescent="0.3">
      <c r="B17" s="1730"/>
      <c r="C17" s="2059"/>
      <c r="D17" s="2645"/>
      <c r="E17" s="2646"/>
      <c r="F17" s="2646"/>
      <c r="G17" s="2646"/>
      <c r="H17" s="2646"/>
      <c r="I17" s="2646"/>
      <c r="J17" s="2646"/>
      <c r="K17" s="2646"/>
      <c r="L17" s="2646"/>
      <c r="M17" s="2646"/>
      <c r="N17" s="2646"/>
      <c r="O17" s="2646"/>
      <c r="P17" s="2646"/>
      <c r="Q17" s="2646"/>
      <c r="R17" s="2646"/>
      <c r="S17" s="2646"/>
      <c r="T17" s="2646"/>
      <c r="U17" s="2646"/>
      <c r="V17" s="2646"/>
      <c r="W17" s="2646"/>
      <c r="X17" s="2646"/>
      <c r="Y17" s="2646"/>
      <c r="Z17" s="2646"/>
      <c r="AA17" s="2646"/>
      <c r="AB17" s="2646"/>
      <c r="AC17" s="2646"/>
      <c r="AD17" s="2646"/>
      <c r="AE17" s="2646"/>
      <c r="AF17" s="2646"/>
      <c r="AG17" s="2646"/>
      <c r="AH17" s="2646"/>
      <c r="AI17" s="2646"/>
      <c r="AJ17" s="2659"/>
    </row>
    <row r="18" spans="2:36" s="3" customFormat="1" ht="15" customHeight="1" x14ac:dyDescent="0.3">
      <c r="B18" s="1730"/>
      <c r="C18" s="258"/>
      <c r="D18" s="6776"/>
      <c r="E18" s="6776"/>
      <c r="F18" s="6776"/>
      <c r="G18" s="6776"/>
      <c r="H18" s="6776"/>
      <c r="I18" s="6776"/>
      <c r="J18" s="6776"/>
      <c r="K18" s="6776"/>
      <c r="L18" s="6776"/>
      <c r="M18" s="6776"/>
      <c r="N18" s="6776"/>
      <c r="O18" s="6776"/>
      <c r="P18" s="6776"/>
      <c r="Q18" s="6776"/>
      <c r="R18" s="6776"/>
      <c r="S18" s="6776"/>
      <c r="T18" s="6776"/>
      <c r="U18" s="6776"/>
      <c r="V18" s="6776"/>
      <c r="W18" s="6776"/>
      <c r="X18" s="6776"/>
      <c r="Y18" s="6776"/>
      <c r="Z18" s="6776"/>
      <c r="AA18" s="6776"/>
      <c r="AB18" s="6776"/>
      <c r="AC18" s="6776"/>
      <c r="AD18" s="6776"/>
      <c r="AE18" s="6776"/>
      <c r="AF18" s="6776"/>
      <c r="AG18" s="6776"/>
      <c r="AH18" s="6776"/>
      <c r="AI18" s="6776"/>
      <c r="AJ18" s="6777"/>
    </row>
    <row r="19" spans="2:36" s="3" customFormat="1" ht="15" customHeight="1" x14ac:dyDescent="0.3">
      <c r="B19" s="1730"/>
      <c r="C19" s="258"/>
      <c r="D19" s="6778"/>
      <c r="E19" s="6778"/>
      <c r="F19" s="6778"/>
      <c r="G19" s="6778"/>
      <c r="H19" s="6778"/>
      <c r="I19" s="6778"/>
      <c r="J19" s="6778"/>
      <c r="K19" s="6778"/>
      <c r="L19" s="6778"/>
      <c r="M19" s="6778"/>
      <c r="N19" s="6778"/>
      <c r="O19" s="6778"/>
      <c r="P19" s="6778"/>
      <c r="Q19" s="6778"/>
      <c r="R19" s="6778"/>
      <c r="S19" s="6778"/>
      <c r="T19" s="6778"/>
      <c r="U19" s="6778"/>
      <c r="V19" s="6778"/>
      <c r="W19" s="6778"/>
      <c r="X19" s="6778"/>
      <c r="Y19" s="6778"/>
      <c r="Z19" s="6778"/>
      <c r="AA19" s="6778"/>
      <c r="AB19" s="6778"/>
      <c r="AC19" s="6778"/>
      <c r="AD19" s="6778"/>
      <c r="AE19" s="6778"/>
      <c r="AF19" s="6778"/>
      <c r="AG19" s="6778"/>
      <c r="AH19" s="6778"/>
      <c r="AI19" s="6778"/>
      <c r="AJ19" s="6779"/>
    </row>
    <row r="20" spans="2:36" s="3" customFormat="1" ht="15" customHeight="1" x14ac:dyDescent="0.3">
      <c r="B20" s="1730"/>
      <c r="C20" s="258"/>
      <c r="D20" s="6778"/>
      <c r="E20" s="6778"/>
      <c r="F20" s="6778"/>
      <c r="G20" s="6778"/>
      <c r="H20" s="6778"/>
      <c r="I20" s="6778"/>
      <c r="J20" s="6778"/>
      <c r="K20" s="6778"/>
      <c r="L20" s="6778"/>
      <c r="M20" s="6778"/>
      <c r="N20" s="6778"/>
      <c r="O20" s="6778"/>
      <c r="P20" s="6778"/>
      <c r="Q20" s="6778"/>
      <c r="R20" s="6778"/>
      <c r="S20" s="6778"/>
      <c r="T20" s="6778"/>
      <c r="U20" s="6778"/>
      <c r="V20" s="6778"/>
      <c r="W20" s="6778"/>
      <c r="X20" s="6778"/>
      <c r="Y20" s="6778"/>
      <c r="Z20" s="6778"/>
      <c r="AA20" s="6778"/>
      <c r="AB20" s="6778"/>
      <c r="AC20" s="6778"/>
      <c r="AD20" s="6778"/>
      <c r="AE20" s="6778"/>
      <c r="AF20" s="6778"/>
      <c r="AG20" s="6778"/>
      <c r="AH20" s="6778"/>
      <c r="AI20" s="6778"/>
      <c r="AJ20" s="6779"/>
    </row>
    <row r="21" spans="2:36" s="3" customFormat="1" ht="15" customHeight="1" x14ac:dyDescent="0.3">
      <c r="B21" s="1730"/>
      <c r="C21" s="258"/>
      <c r="D21" s="6778"/>
      <c r="E21" s="6778"/>
      <c r="F21" s="6778"/>
      <c r="G21" s="6778"/>
      <c r="H21" s="6778"/>
      <c r="I21" s="6778"/>
      <c r="J21" s="6778"/>
      <c r="K21" s="6778"/>
      <c r="L21" s="6778"/>
      <c r="M21" s="6778"/>
      <c r="N21" s="6778"/>
      <c r="O21" s="6778"/>
      <c r="P21" s="6778"/>
      <c r="Q21" s="6778"/>
      <c r="R21" s="6778"/>
      <c r="S21" s="6778"/>
      <c r="T21" s="6778"/>
      <c r="U21" s="6778"/>
      <c r="V21" s="6778"/>
      <c r="W21" s="6778"/>
      <c r="X21" s="6778"/>
      <c r="Y21" s="6778"/>
      <c r="Z21" s="6778"/>
      <c r="AA21" s="6778"/>
      <c r="AB21" s="6778"/>
      <c r="AC21" s="6778"/>
      <c r="AD21" s="6778"/>
      <c r="AE21" s="6778"/>
      <c r="AF21" s="6778"/>
      <c r="AG21" s="6778"/>
      <c r="AH21" s="6778"/>
      <c r="AI21" s="6778"/>
      <c r="AJ21" s="6779"/>
    </row>
    <row r="22" spans="2:36" s="3" customFormat="1" ht="15" customHeight="1" x14ac:dyDescent="0.3">
      <c r="B22" s="1730"/>
      <c r="C22" s="258"/>
      <c r="D22" s="6778"/>
      <c r="E22" s="6778"/>
      <c r="F22" s="6778"/>
      <c r="G22" s="6778"/>
      <c r="H22" s="6778"/>
      <c r="I22" s="6778"/>
      <c r="J22" s="6778"/>
      <c r="K22" s="6778"/>
      <c r="L22" s="6778"/>
      <c r="M22" s="6778"/>
      <c r="N22" s="6778"/>
      <c r="O22" s="6778"/>
      <c r="P22" s="6778"/>
      <c r="Q22" s="6778"/>
      <c r="R22" s="6778"/>
      <c r="S22" s="6778"/>
      <c r="T22" s="6778"/>
      <c r="U22" s="6778"/>
      <c r="V22" s="6778"/>
      <c r="W22" s="6778"/>
      <c r="X22" s="6778"/>
      <c r="Y22" s="6778"/>
      <c r="Z22" s="6778"/>
      <c r="AA22" s="6778"/>
      <c r="AB22" s="6778"/>
      <c r="AC22" s="6778"/>
      <c r="AD22" s="6778"/>
      <c r="AE22" s="6778"/>
      <c r="AF22" s="6778"/>
      <c r="AG22" s="6778"/>
      <c r="AH22" s="6778"/>
      <c r="AI22" s="6778"/>
      <c r="AJ22" s="6779"/>
    </row>
    <row r="23" spans="2:36" s="3" customFormat="1" ht="15" customHeight="1" x14ac:dyDescent="0.3">
      <c r="B23" s="1730"/>
      <c r="C23" s="258"/>
      <c r="D23" s="6778"/>
      <c r="E23" s="6778"/>
      <c r="F23" s="6778"/>
      <c r="G23" s="6778"/>
      <c r="H23" s="6778"/>
      <c r="I23" s="6778"/>
      <c r="J23" s="6778"/>
      <c r="K23" s="6778"/>
      <c r="L23" s="6778"/>
      <c r="M23" s="6778"/>
      <c r="N23" s="6778"/>
      <c r="O23" s="6778"/>
      <c r="P23" s="6778"/>
      <c r="Q23" s="6778"/>
      <c r="R23" s="6778"/>
      <c r="S23" s="6778"/>
      <c r="T23" s="6778"/>
      <c r="U23" s="6778"/>
      <c r="V23" s="6778"/>
      <c r="W23" s="6778"/>
      <c r="X23" s="6778"/>
      <c r="Y23" s="6778"/>
      <c r="Z23" s="6778"/>
      <c r="AA23" s="6778"/>
      <c r="AB23" s="6778"/>
      <c r="AC23" s="6778"/>
      <c r="AD23" s="6778"/>
      <c r="AE23" s="6778"/>
      <c r="AF23" s="6778"/>
      <c r="AG23" s="6778"/>
      <c r="AH23" s="6778"/>
      <c r="AI23" s="6778"/>
      <c r="AJ23" s="6779"/>
    </row>
    <row r="24" spans="2:36" s="3" customFormat="1" ht="15" customHeight="1" x14ac:dyDescent="0.3">
      <c r="B24" s="1730"/>
      <c r="C24" s="258"/>
      <c r="D24" s="6778"/>
      <c r="E24" s="6778"/>
      <c r="F24" s="6778"/>
      <c r="G24" s="6778"/>
      <c r="H24" s="6778"/>
      <c r="I24" s="6778"/>
      <c r="J24" s="6778"/>
      <c r="K24" s="6778"/>
      <c r="L24" s="6778"/>
      <c r="M24" s="6778"/>
      <c r="N24" s="6778"/>
      <c r="O24" s="6778"/>
      <c r="P24" s="6778"/>
      <c r="Q24" s="6778"/>
      <c r="R24" s="6778"/>
      <c r="S24" s="6778"/>
      <c r="T24" s="6778"/>
      <c r="U24" s="6778"/>
      <c r="V24" s="6778"/>
      <c r="W24" s="6778"/>
      <c r="X24" s="6778"/>
      <c r="Y24" s="6778"/>
      <c r="Z24" s="6778"/>
      <c r="AA24" s="6778"/>
      <c r="AB24" s="6778"/>
      <c r="AC24" s="6778"/>
      <c r="AD24" s="6778"/>
      <c r="AE24" s="6778"/>
      <c r="AF24" s="6778"/>
      <c r="AG24" s="6778"/>
      <c r="AH24" s="6778"/>
      <c r="AI24" s="6778"/>
      <c r="AJ24" s="6779"/>
    </row>
    <row r="25" spans="2:36" s="3" customFormat="1" ht="15" customHeight="1" x14ac:dyDescent="0.3">
      <c r="B25" s="1730"/>
      <c r="C25" s="258"/>
      <c r="D25" s="6778"/>
      <c r="E25" s="6778"/>
      <c r="F25" s="6778"/>
      <c r="G25" s="6778"/>
      <c r="H25" s="6778"/>
      <c r="I25" s="6778"/>
      <c r="J25" s="6778"/>
      <c r="K25" s="6778"/>
      <c r="L25" s="6778"/>
      <c r="M25" s="6778"/>
      <c r="N25" s="6778"/>
      <c r="O25" s="6778"/>
      <c r="P25" s="6778"/>
      <c r="Q25" s="6778"/>
      <c r="R25" s="6778"/>
      <c r="S25" s="6778"/>
      <c r="T25" s="6778"/>
      <c r="U25" s="6778"/>
      <c r="V25" s="6778"/>
      <c r="W25" s="6778"/>
      <c r="X25" s="6778"/>
      <c r="Y25" s="6778"/>
      <c r="Z25" s="6778"/>
      <c r="AA25" s="6778"/>
      <c r="AB25" s="6778"/>
      <c r="AC25" s="6778"/>
      <c r="AD25" s="6778"/>
      <c r="AE25" s="6778"/>
      <c r="AF25" s="6778"/>
      <c r="AG25" s="6778"/>
      <c r="AH25" s="6778"/>
      <c r="AI25" s="6778"/>
      <c r="AJ25" s="6779"/>
    </row>
    <row r="26" spans="2:36" s="3" customFormat="1" ht="15" customHeight="1" x14ac:dyDescent="0.3">
      <c r="B26" s="1730"/>
      <c r="C26" s="258"/>
      <c r="D26" s="6778"/>
      <c r="E26" s="6778"/>
      <c r="F26" s="6778"/>
      <c r="G26" s="6778"/>
      <c r="H26" s="6778"/>
      <c r="I26" s="6778"/>
      <c r="J26" s="6778"/>
      <c r="K26" s="6778"/>
      <c r="L26" s="6778"/>
      <c r="M26" s="6778"/>
      <c r="N26" s="6778"/>
      <c r="O26" s="6778"/>
      <c r="P26" s="6778"/>
      <c r="Q26" s="6778"/>
      <c r="R26" s="6778"/>
      <c r="S26" s="6778"/>
      <c r="T26" s="6778"/>
      <c r="U26" s="6778"/>
      <c r="V26" s="6778"/>
      <c r="W26" s="6778"/>
      <c r="X26" s="6778"/>
      <c r="Y26" s="6778"/>
      <c r="Z26" s="6778"/>
      <c r="AA26" s="6778"/>
      <c r="AB26" s="6778"/>
      <c r="AC26" s="6778"/>
      <c r="AD26" s="6778"/>
      <c r="AE26" s="6778"/>
      <c r="AF26" s="6778"/>
      <c r="AG26" s="6778"/>
      <c r="AH26" s="6778"/>
      <c r="AI26" s="6778"/>
      <c r="AJ26" s="6779"/>
    </row>
    <row r="27" spans="2:36" s="3" customFormat="1" ht="15" customHeight="1" x14ac:dyDescent="0.3">
      <c r="B27" s="1730"/>
      <c r="C27" s="258"/>
      <c r="D27" s="6778"/>
      <c r="E27" s="6778"/>
      <c r="F27" s="6778"/>
      <c r="G27" s="6778"/>
      <c r="H27" s="6778"/>
      <c r="I27" s="6778"/>
      <c r="J27" s="6778"/>
      <c r="K27" s="6778"/>
      <c r="L27" s="6778"/>
      <c r="M27" s="6778"/>
      <c r="N27" s="6778"/>
      <c r="O27" s="6778"/>
      <c r="P27" s="6778"/>
      <c r="Q27" s="6778"/>
      <c r="R27" s="6778"/>
      <c r="S27" s="6778"/>
      <c r="T27" s="6778"/>
      <c r="U27" s="6778"/>
      <c r="V27" s="6778"/>
      <c r="W27" s="6778"/>
      <c r="X27" s="6778"/>
      <c r="Y27" s="6778"/>
      <c r="Z27" s="6778"/>
      <c r="AA27" s="6778"/>
      <c r="AB27" s="6778"/>
      <c r="AC27" s="6778"/>
      <c r="AD27" s="6778"/>
      <c r="AE27" s="6778"/>
      <c r="AF27" s="6778"/>
      <c r="AG27" s="6778"/>
      <c r="AH27" s="6778"/>
      <c r="AI27" s="6778"/>
      <c r="AJ27" s="6779"/>
    </row>
    <row r="28" spans="2:36" s="3" customFormat="1" ht="15" customHeight="1" x14ac:dyDescent="0.3">
      <c r="B28" s="1730"/>
      <c r="C28" s="258"/>
      <c r="D28" s="6778"/>
      <c r="E28" s="6778"/>
      <c r="F28" s="6778"/>
      <c r="G28" s="6778"/>
      <c r="H28" s="6778"/>
      <c r="I28" s="6778"/>
      <c r="J28" s="6778"/>
      <c r="K28" s="6778"/>
      <c r="L28" s="6778"/>
      <c r="M28" s="6778"/>
      <c r="N28" s="6778"/>
      <c r="O28" s="6778"/>
      <c r="P28" s="6778"/>
      <c r="Q28" s="6778"/>
      <c r="R28" s="6778"/>
      <c r="S28" s="6778"/>
      <c r="T28" s="6778"/>
      <c r="U28" s="6778"/>
      <c r="V28" s="6778"/>
      <c r="W28" s="6778"/>
      <c r="X28" s="6778"/>
      <c r="Y28" s="6778"/>
      <c r="Z28" s="6778"/>
      <c r="AA28" s="6778"/>
      <c r="AB28" s="6778"/>
      <c r="AC28" s="6778"/>
      <c r="AD28" s="6778"/>
      <c r="AE28" s="6778"/>
      <c r="AF28" s="6778"/>
      <c r="AG28" s="6778"/>
      <c r="AH28" s="6778"/>
      <c r="AI28" s="6778"/>
      <c r="AJ28" s="6779"/>
    </row>
    <row r="29" spans="2:36" s="3" customFormat="1" ht="15" customHeight="1" x14ac:dyDescent="0.3">
      <c r="B29" s="1730"/>
      <c r="C29" s="258"/>
      <c r="D29" s="6778"/>
      <c r="E29" s="6778"/>
      <c r="F29" s="6778"/>
      <c r="G29" s="6778"/>
      <c r="H29" s="6778"/>
      <c r="I29" s="6778"/>
      <c r="J29" s="6778"/>
      <c r="K29" s="6778"/>
      <c r="L29" s="6778"/>
      <c r="M29" s="6778"/>
      <c r="N29" s="6778"/>
      <c r="O29" s="6778"/>
      <c r="P29" s="6778"/>
      <c r="Q29" s="6778"/>
      <c r="R29" s="6778"/>
      <c r="S29" s="6778"/>
      <c r="T29" s="6778"/>
      <c r="U29" s="6778"/>
      <c r="V29" s="6778"/>
      <c r="W29" s="6778"/>
      <c r="X29" s="6778"/>
      <c r="Y29" s="6778"/>
      <c r="Z29" s="6778"/>
      <c r="AA29" s="6778"/>
      <c r="AB29" s="6778"/>
      <c r="AC29" s="6778"/>
      <c r="AD29" s="6778"/>
      <c r="AE29" s="6778"/>
      <c r="AF29" s="6778"/>
      <c r="AG29" s="6778"/>
      <c r="AH29" s="6778"/>
      <c r="AI29" s="6778"/>
      <c r="AJ29" s="6779"/>
    </row>
    <row r="30" spans="2:36" s="3" customFormat="1" ht="15" customHeight="1" x14ac:dyDescent="0.3">
      <c r="B30" s="1730"/>
      <c r="C30" s="258"/>
      <c r="D30" s="6778"/>
      <c r="E30" s="6778"/>
      <c r="F30" s="6778"/>
      <c r="G30" s="6778"/>
      <c r="H30" s="6778"/>
      <c r="I30" s="6778"/>
      <c r="J30" s="6778"/>
      <c r="K30" s="6778"/>
      <c r="L30" s="6778"/>
      <c r="M30" s="6778"/>
      <c r="N30" s="6778"/>
      <c r="O30" s="6778"/>
      <c r="P30" s="6778"/>
      <c r="Q30" s="6778"/>
      <c r="R30" s="6778"/>
      <c r="S30" s="6778"/>
      <c r="T30" s="6778"/>
      <c r="U30" s="6778"/>
      <c r="V30" s="6778"/>
      <c r="W30" s="6778"/>
      <c r="X30" s="6778"/>
      <c r="Y30" s="6778"/>
      <c r="Z30" s="6778"/>
      <c r="AA30" s="6778"/>
      <c r="AB30" s="6778"/>
      <c r="AC30" s="6778"/>
      <c r="AD30" s="6778"/>
      <c r="AE30" s="6778"/>
      <c r="AF30" s="6778"/>
      <c r="AG30" s="6778"/>
      <c r="AH30" s="6778"/>
      <c r="AI30" s="6778"/>
      <c r="AJ30" s="6779"/>
    </row>
    <row r="31" spans="2:36" s="3" customFormat="1" ht="15" customHeight="1" x14ac:dyDescent="0.3">
      <c r="B31" s="1730"/>
      <c r="C31" s="258"/>
      <c r="D31" s="6778"/>
      <c r="E31" s="6778"/>
      <c r="F31" s="6778"/>
      <c r="G31" s="6778"/>
      <c r="H31" s="6778"/>
      <c r="I31" s="6778"/>
      <c r="J31" s="6778"/>
      <c r="K31" s="6778"/>
      <c r="L31" s="6778"/>
      <c r="M31" s="6778"/>
      <c r="N31" s="6778"/>
      <c r="O31" s="6778"/>
      <c r="P31" s="6778"/>
      <c r="Q31" s="6778"/>
      <c r="R31" s="6778"/>
      <c r="S31" s="6778"/>
      <c r="T31" s="6778"/>
      <c r="U31" s="6778"/>
      <c r="V31" s="6778"/>
      <c r="W31" s="6778"/>
      <c r="X31" s="6778"/>
      <c r="Y31" s="6778"/>
      <c r="Z31" s="6778"/>
      <c r="AA31" s="6778"/>
      <c r="AB31" s="6778"/>
      <c r="AC31" s="6778"/>
      <c r="AD31" s="6778"/>
      <c r="AE31" s="6778"/>
      <c r="AF31" s="6778"/>
      <c r="AG31" s="6778"/>
      <c r="AH31" s="6778"/>
      <c r="AI31" s="6778"/>
      <c r="AJ31" s="6779"/>
    </row>
    <row r="32" spans="2:36" s="3" customFormat="1" ht="15" customHeight="1" x14ac:dyDescent="0.3">
      <c r="B32" s="1730"/>
      <c r="C32" s="258"/>
      <c r="D32" s="6778"/>
      <c r="E32" s="6778"/>
      <c r="F32" s="6778"/>
      <c r="G32" s="6778"/>
      <c r="H32" s="6778"/>
      <c r="I32" s="6778"/>
      <c r="J32" s="6778"/>
      <c r="K32" s="6778"/>
      <c r="L32" s="6778"/>
      <c r="M32" s="6778"/>
      <c r="N32" s="6778"/>
      <c r="O32" s="6778"/>
      <c r="P32" s="6778"/>
      <c r="Q32" s="6778"/>
      <c r="R32" s="6778"/>
      <c r="S32" s="6778"/>
      <c r="T32" s="6778"/>
      <c r="U32" s="6778"/>
      <c r="V32" s="6778"/>
      <c r="W32" s="6778"/>
      <c r="X32" s="6778"/>
      <c r="Y32" s="6778"/>
      <c r="Z32" s="6778"/>
      <c r="AA32" s="6778"/>
      <c r="AB32" s="6778"/>
      <c r="AC32" s="6778"/>
      <c r="AD32" s="6778"/>
      <c r="AE32" s="6778"/>
      <c r="AF32" s="6778"/>
      <c r="AG32" s="6778"/>
      <c r="AH32" s="6778"/>
      <c r="AI32" s="6778"/>
      <c r="AJ32" s="6779"/>
    </row>
    <row r="33" spans="2:36" s="3" customFormat="1" ht="15" customHeight="1" x14ac:dyDescent="0.3">
      <c r="B33" s="1730"/>
      <c r="C33" s="258"/>
      <c r="D33" s="6778"/>
      <c r="E33" s="6778"/>
      <c r="F33" s="6778"/>
      <c r="G33" s="6778"/>
      <c r="H33" s="6778"/>
      <c r="I33" s="6778"/>
      <c r="J33" s="6778"/>
      <c r="K33" s="6778"/>
      <c r="L33" s="6778"/>
      <c r="M33" s="6778"/>
      <c r="N33" s="6778"/>
      <c r="O33" s="6778"/>
      <c r="P33" s="6778"/>
      <c r="Q33" s="6778"/>
      <c r="R33" s="6778"/>
      <c r="S33" s="6778"/>
      <c r="T33" s="6778"/>
      <c r="U33" s="6778"/>
      <c r="V33" s="6778"/>
      <c r="W33" s="6778"/>
      <c r="X33" s="6778"/>
      <c r="Y33" s="6778"/>
      <c r="Z33" s="6778"/>
      <c r="AA33" s="6778"/>
      <c r="AB33" s="6778"/>
      <c r="AC33" s="6778"/>
      <c r="AD33" s="6778"/>
      <c r="AE33" s="6778"/>
      <c r="AF33" s="6778"/>
      <c r="AG33" s="6778"/>
      <c r="AH33" s="6778"/>
      <c r="AI33" s="6778"/>
      <c r="AJ33" s="6779"/>
    </row>
    <row r="34" spans="2:36" s="3" customFormat="1" ht="15" customHeight="1" x14ac:dyDescent="0.3">
      <c r="B34" s="1730"/>
      <c r="C34" s="258"/>
      <c r="D34" s="6778"/>
      <c r="E34" s="6778"/>
      <c r="F34" s="6778"/>
      <c r="G34" s="6778"/>
      <c r="H34" s="6778"/>
      <c r="I34" s="6778"/>
      <c r="J34" s="6778"/>
      <c r="K34" s="6778"/>
      <c r="L34" s="6778"/>
      <c r="M34" s="6778"/>
      <c r="N34" s="6778"/>
      <c r="O34" s="6778"/>
      <c r="P34" s="6778"/>
      <c r="Q34" s="6778"/>
      <c r="R34" s="6778"/>
      <c r="S34" s="6778"/>
      <c r="T34" s="6778"/>
      <c r="U34" s="6778"/>
      <c r="V34" s="6778"/>
      <c r="W34" s="6778"/>
      <c r="X34" s="6778"/>
      <c r="Y34" s="6778"/>
      <c r="Z34" s="6778"/>
      <c r="AA34" s="6778"/>
      <c r="AB34" s="6778"/>
      <c r="AC34" s="6778"/>
      <c r="AD34" s="6778"/>
      <c r="AE34" s="6778"/>
      <c r="AF34" s="6778"/>
      <c r="AG34" s="6778"/>
      <c r="AH34" s="6778"/>
      <c r="AI34" s="6778"/>
      <c r="AJ34" s="6779"/>
    </row>
    <row r="35" spans="2:36" s="3" customFormat="1" ht="15" customHeight="1" x14ac:dyDescent="0.3">
      <c r="B35" s="1730"/>
      <c r="C35" s="258"/>
      <c r="D35" s="6778"/>
      <c r="E35" s="6778"/>
      <c r="F35" s="6778"/>
      <c r="G35" s="6778"/>
      <c r="H35" s="6778"/>
      <c r="I35" s="6778"/>
      <c r="J35" s="6778"/>
      <c r="K35" s="6778"/>
      <c r="L35" s="6778"/>
      <c r="M35" s="6778"/>
      <c r="N35" s="6778"/>
      <c r="O35" s="6778"/>
      <c r="P35" s="6778"/>
      <c r="Q35" s="6778"/>
      <c r="R35" s="6778"/>
      <c r="S35" s="6778"/>
      <c r="T35" s="6778"/>
      <c r="U35" s="6778"/>
      <c r="V35" s="6778"/>
      <c r="W35" s="6778"/>
      <c r="X35" s="6778"/>
      <c r="Y35" s="6778"/>
      <c r="Z35" s="6778"/>
      <c r="AA35" s="6778"/>
      <c r="AB35" s="6778"/>
      <c r="AC35" s="6778"/>
      <c r="AD35" s="6778"/>
      <c r="AE35" s="6778"/>
      <c r="AF35" s="6778"/>
      <c r="AG35" s="6778"/>
      <c r="AH35" s="6778"/>
      <c r="AI35" s="6778"/>
      <c r="AJ35" s="6779"/>
    </row>
    <row r="36" spans="2:36" s="3" customFormat="1" ht="15" customHeight="1" x14ac:dyDescent="0.3">
      <c r="B36" s="1730"/>
      <c r="C36" s="258"/>
      <c r="D36" s="6778"/>
      <c r="E36" s="6778"/>
      <c r="F36" s="6778"/>
      <c r="G36" s="6778"/>
      <c r="H36" s="6778"/>
      <c r="I36" s="6778"/>
      <c r="J36" s="6778"/>
      <c r="K36" s="6778"/>
      <c r="L36" s="6778"/>
      <c r="M36" s="6778"/>
      <c r="N36" s="6778"/>
      <c r="O36" s="6778"/>
      <c r="P36" s="6778"/>
      <c r="Q36" s="6778"/>
      <c r="R36" s="6778"/>
      <c r="S36" s="6778"/>
      <c r="T36" s="6778"/>
      <c r="U36" s="6778"/>
      <c r="V36" s="6778"/>
      <c r="W36" s="6778"/>
      <c r="X36" s="6778"/>
      <c r="Y36" s="6778"/>
      <c r="Z36" s="6778"/>
      <c r="AA36" s="6778"/>
      <c r="AB36" s="6778"/>
      <c r="AC36" s="6778"/>
      <c r="AD36" s="6778"/>
      <c r="AE36" s="6778"/>
      <c r="AF36" s="6778"/>
      <c r="AG36" s="6778"/>
      <c r="AH36" s="6778"/>
      <c r="AI36" s="6778"/>
      <c r="AJ36" s="6779"/>
    </row>
    <row r="37" spans="2:36" s="3" customFormat="1" ht="15" customHeight="1" x14ac:dyDescent="0.3">
      <c r="B37" s="1730"/>
      <c r="C37" s="258"/>
      <c r="D37" s="6778"/>
      <c r="E37" s="6778"/>
      <c r="F37" s="6778"/>
      <c r="G37" s="6778"/>
      <c r="H37" s="6778"/>
      <c r="I37" s="6778"/>
      <c r="J37" s="6778"/>
      <c r="K37" s="6778"/>
      <c r="L37" s="6778"/>
      <c r="M37" s="6778"/>
      <c r="N37" s="6778"/>
      <c r="O37" s="6778"/>
      <c r="P37" s="6778"/>
      <c r="Q37" s="6778"/>
      <c r="R37" s="6778"/>
      <c r="S37" s="6778"/>
      <c r="T37" s="6778"/>
      <c r="U37" s="6778"/>
      <c r="V37" s="6778"/>
      <c r="W37" s="6778"/>
      <c r="X37" s="6778"/>
      <c r="Y37" s="6778"/>
      <c r="Z37" s="6778"/>
      <c r="AA37" s="6778"/>
      <c r="AB37" s="6778"/>
      <c r="AC37" s="6778"/>
      <c r="AD37" s="6778"/>
      <c r="AE37" s="6778"/>
      <c r="AF37" s="6778"/>
      <c r="AG37" s="6778"/>
      <c r="AH37" s="6778"/>
      <c r="AI37" s="6778"/>
      <c r="AJ37" s="6779"/>
    </row>
    <row r="38" spans="2:36" s="3" customFormat="1" ht="15" customHeight="1" x14ac:dyDescent="0.3">
      <c r="B38" s="1730"/>
      <c r="C38" s="258"/>
      <c r="D38" s="6778"/>
      <c r="E38" s="6778"/>
      <c r="F38" s="6778"/>
      <c r="G38" s="6778"/>
      <c r="H38" s="6778"/>
      <c r="I38" s="6778"/>
      <c r="J38" s="6778"/>
      <c r="K38" s="6778"/>
      <c r="L38" s="6778"/>
      <c r="M38" s="6778"/>
      <c r="N38" s="6778"/>
      <c r="O38" s="6778"/>
      <c r="P38" s="6778"/>
      <c r="Q38" s="6778"/>
      <c r="R38" s="6778"/>
      <c r="S38" s="6778"/>
      <c r="T38" s="6778"/>
      <c r="U38" s="6778"/>
      <c r="V38" s="6778"/>
      <c r="W38" s="6778"/>
      <c r="X38" s="6778"/>
      <c r="Y38" s="6778"/>
      <c r="Z38" s="6778"/>
      <c r="AA38" s="6778"/>
      <c r="AB38" s="6778"/>
      <c r="AC38" s="6778"/>
      <c r="AD38" s="6778"/>
      <c r="AE38" s="6778"/>
      <c r="AF38" s="6778"/>
      <c r="AG38" s="6778"/>
      <c r="AH38" s="6778"/>
      <c r="AI38" s="6778"/>
      <c r="AJ38" s="6779"/>
    </row>
    <row r="39" spans="2:36" s="3" customFormat="1" ht="15" customHeight="1" x14ac:dyDescent="0.3">
      <c r="B39" s="1730"/>
      <c r="C39" s="258"/>
      <c r="D39" s="6778"/>
      <c r="E39" s="6778"/>
      <c r="F39" s="6778"/>
      <c r="G39" s="6778"/>
      <c r="H39" s="6778"/>
      <c r="I39" s="6778"/>
      <c r="J39" s="6778"/>
      <c r="K39" s="6778"/>
      <c r="L39" s="6778"/>
      <c r="M39" s="6778"/>
      <c r="N39" s="6778"/>
      <c r="O39" s="6778"/>
      <c r="P39" s="6778"/>
      <c r="Q39" s="6778"/>
      <c r="R39" s="6778"/>
      <c r="S39" s="6778"/>
      <c r="T39" s="6778"/>
      <c r="U39" s="6778"/>
      <c r="V39" s="6778"/>
      <c r="W39" s="6778"/>
      <c r="X39" s="6778"/>
      <c r="Y39" s="6778"/>
      <c r="Z39" s="6778"/>
      <c r="AA39" s="6778"/>
      <c r="AB39" s="6778"/>
      <c r="AC39" s="6778"/>
      <c r="AD39" s="6778"/>
      <c r="AE39" s="6778"/>
      <c r="AF39" s="6778"/>
      <c r="AG39" s="6778"/>
      <c r="AH39" s="6778"/>
      <c r="AI39" s="6778"/>
      <c r="AJ39" s="6779"/>
    </row>
    <row r="40" spans="2:36" s="3" customFormat="1" ht="15" customHeight="1" x14ac:dyDescent="0.3">
      <c r="B40" s="1730"/>
      <c r="C40" s="258"/>
      <c r="D40" s="6778"/>
      <c r="E40" s="6778"/>
      <c r="F40" s="6778"/>
      <c r="G40" s="6778"/>
      <c r="H40" s="6778"/>
      <c r="I40" s="6778"/>
      <c r="J40" s="6778"/>
      <c r="K40" s="6778"/>
      <c r="L40" s="6778"/>
      <c r="M40" s="6778"/>
      <c r="N40" s="6778"/>
      <c r="O40" s="6778"/>
      <c r="P40" s="6778"/>
      <c r="Q40" s="6778"/>
      <c r="R40" s="6778"/>
      <c r="S40" s="6778"/>
      <c r="T40" s="6778"/>
      <c r="U40" s="6778"/>
      <c r="V40" s="6778"/>
      <c r="W40" s="6778"/>
      <c r="X40" s="6778"/>
      <c r="Y40" s="6778"/>
      <c r="Z40" s="6778"/>
      <c r="AA40" s="6778"/>
      <c r="AB40" s="6778"/>
      <c r="AC40" s="6778"/>
      <c r="AD40" s="6778"/>
      <c r="AE40" s="6778"/>
      <c r="AF40" s="6778"/>
      <c r="AG40" s="6778"/>
      <c r="AH40" s="6778"/>
      <c r="AI40" s="6778"/>
      <c r="AJ40" s="6779"/>
    </row>
    <row r="41" spans="2:36" s="3" customFormat="1" ht="15" customHeight="1" x14ac:dyDescent="0.3">
      <c r="B41" s="1730"/>
      <c r="C41" s="258"/>
      <c r="D41" s="6778"/>
      <c r="E41" s="6778"/>
      <c r="F41" s="6778"/>
      <c r="G41" s="6778"/>
      <c r="H41" s="6778"/>
      <c r="I41" s="6778"/>
      <c r="J41" s="6778"/>
      <c r="K41" s="6778"/>
      <c r="L41" s="6778"/>
      <c r="M41" s="6778"/>
      <c r="N41" s="6778"/>
      <c r="O41" s="6778"/>
      <c r="P41" s="6778"/>
      <c r="Q41" s="6778"/>
      <c r="R41" s="6778"/>
      <c r="S41" s="6778"/>
      <c r="T41" s="6778"/>
      <c r="U41" s="6778"/>
      <c r="V41" s="6778"/>
      <c r="W41" s="6778"/>
      <c r="X41" s="6778"/>
      <c r="Y41" s="6778"/>
      <c r="Z41" s="6778"/>
      <c r="AA41" s="6778"/>
      <c r="AB41" s="6778"/>
      <c r="AC41" s="6778"/>
      <c r="AD41" s="6778"/>
      <c r="AE41" s="6778"/>
      <c r="AF41" s="6778"/>
      <c r="AG41" s="6778"/>
      <c r="AH41" s="6778"/>
      <c r="AI41" s="6778"/>
      <c r="AJ41" s="6779"/>
    </row>
    <row r="42" spans="2:36" s="3" customFormat="1" ht="15" customHeight="1" x14ac:dyDescent="0.3">
      <c r="B42" s="1999"/>
      <c r="C42" s="258"/>
      <c r="D42" s="6780"/>
      <c r="E42" s="6780"/>
      <c r="F42" s="6780"/>
      <c r="G42" s="6780"/>
      <c r="H42" s="6780"/>
      <c r="I42" s="6780"/>
      <c r="J42" s="6780"/>
      <c r="K42" s="6780"/>
      <c r="L42" s="6780"/>
      <c r="M42" s="6780"/>
      <c r="N42" s="6780"/>
      <c r="O42" s="6780"/>
      <c r="P42" s="6780"/>
      <c r="Q42" s="6780"/>
      <c r="R42" s="6780"/>
      <c r="S42" s="6780"/>
      <c r="T42" s="6780"/>
      <c r="U42" s="6780"/>
      <c r="V42" s="6780"/>
      <c r="W42" s="6780"/>
      <c r="X42" s="6780"/>
      <c r="Y42" s="6780"/>
      <c r="Z42" s="6780"/>
      <c r="AA42" s="6780"/>
      <c r="AB42" s="6780"/>
      <c r="AC42" s="6780"/>
      <c r="AD42" s="6780"/>
      <c r="AE42" s="6780"/>
      <c r="AF42" s="6780"/>
      <c r="AG42" s="6780"/>
      <c r="AH42" s="6780"/>
      <c r="AI42" s="6780"/>
      <c r="AJ42" s="6781"/>
    </row>
    <row r="43" spans="2:36" s="3" customFormat="1" ht="20.149999999999999" customHeight="1" x14ac:dyDescent="0.3">
      <c r="B43" s="1988" t="s">
        <v>134</v>
      </c>
      <c r="C43" s="2058"/>
      <c r="D43" s="2766" t="s">
        <v>135</v>
      </c>
      <c r="E43" s="2767"/>
      <c r="F43" s="2767"/>
      <c r="G43" s="2767"/>
      <c r="H43" s="2767"/>
      <c r="I43" s="2767"/>
      <c r="J43" s="2767"/>
      <c r="K43" s="2767"/>
      <c r="L43" s="2767"/>
      <c r="M43" s="2767"/>
      <c r="N43" s="2767"/>
      <c r="O43" s="2767"/>
      <c r="P43" s="2767"/>
      <c r="Q43" s="2768"/>
      <c r="R43" s="2058">
        <v>5000</v>
      </c>
      <c r="S43" s="2766" t="s">
        <v>136</v>
      </c>
      <c r="T43" s="2767"/>
      <c r="U43" s="2767"/>
      <c r="V43" s="2767"/>
      <c r="W43" s="2767"/>
      <c r="X43" s="2767"/>
      <c r="Y43" s="2768"/>
      <c r="Z43" s="2058">
        <v>460</v>
      </c>
      <c r="AA43" s="2769" t="s">
        <v>137</v>
      </c>
      <c r="AB43" s="2770"/>
      <c r="AC43" s="2770"/>
      <c r="AD43" s="2770"/>
      <c r="AE43" s="2770"/>
      <c r="AF43" s="2771"/>
      <c r="AG43" s="6768"/>
      <c r="AH43" s="6769"/>
      <c r="AI43" s="6769"/>
      <c r="AJ43" s="66"/>
    </row>
    <row r="44" spans="2:36" s="3" customFormat="1" ht="20.149999999999999" customHeight="1" x14ac:dyDescent="0.3">
      <c r="B44" s="1730"/>
      <c r="C44" s="2195"/>
      <c r="D44" s="2850"/>
      <c r="E44" s="2851"/>
      <c r="F44" s="2851"/>
      <c r="G44" s="2851"/>
      <c r="H44" s="2851"/>
      <c r="I44" s="2851"/>
      <c r="J44" s="2851"/>
      <c r="K44" s="2851"/>
      <c r="L44" s="2851"/>
      <c r="M44" s="2851"/>
      <c r="N44" s="2851"/>
      <c r="O44" s="2851"/>
      <c r="P44" s="2851"/>
      <c r="Q44" s="2852"/>
      <c r="R44" s="2195"/>
      <c r="S44" s="2850"/>
      <c r="T44" s="2851"/>
      <c r="U44" s="2851"/>
      <c r="V44" s="2851"/>
      <c r="W44" s="2851"/>
      <c r="X44" s="2851"/>
      <c r="Y44" s="2852"/>
      <c r="Z44" s="2195"/>
      <c r="AA44" s="2772"/>
      <c r="AB44" s="2773"/>
      <c r="AC44" s="2773"/>
      <c r="AD44" s="2773"/>
      <c r="AE44" s="2773"/>
      <c r="AF44" s="2774"/>
      <c r="AG44" s="6770"/>
      <c r="AH44" s="6771"/>
      <c r="AI44" s="6771"/>
      <c r="AJ44" s="67"/>
    </row>
    <row r="45" spans="2:36" s="3" customFormat="1" ht="20.149999999999999" customHeight="1" x14ac:dyDescent="0.3">
      <c r="B45" s="1730"/>
      <c r="C45" s="2195"/>
      <c r="D45" s="2850"/>
      <c r="E45" s="2851"/>
      <c r="F45" s="2851"/>
      <c r="G45" s="2851"/>
      <c r="H45" s="2851"/>
      <c r="I45" s="2851"/>
      <c r="J45" s="2851"/>
      <c r="K45" s="2851"/>
      <c r="L45" s="2851"/>
      <c r="M45" s="2851"/>
      <c r="N45" s="2851"/>
      <c r="O45" s="2851"/>
      <c r="P45" s="2851"/>
      <c r="Q45" s="2852"/>
      <c r="R45" s="2195"/>
      <c r="S45" s="2850"/>
      <c r="T45" s="2851"/>
      <c r="U45" s="2851"/>
      <c r="V45" s="2851"/>
      <c r="W45" s="2851"/>
      <c r="X45" s="2851"/>
      <c r="Y45" s="2852"/>
      <c r="Z45" s="2195"/>
      <c r="AA45" s="2729" t="s">
        <v>54</v>
      </c>
      <c r="AB45" s="2730"/>
      <c r="AC45" s="2730"/>
      <c r="AD45" s="2730"/>
      <c r="AE45" s="2730"/>
      <c r="AF45" s="2730"/>
      <c r="AG45" s="2730"/>
      <c r="AH45" s="2730"/>
      <c r="AI45" s="2730"/>
      <c r="AJ45" s="2856"/>
    </row>
    <row r="46" spans="2:36" s="3" customFormat="1" ht="20.149999999999999" customHeight="1" x14ac:dyDescent="0.3">
      <c r="B46" s="1730"/>
      <c r="C46" s="2195"/>
      <c r="D46" s="2850"/>
      <c r="E46" s="2851"/>
      <c r="F46" s="2851"/>
      <c r="G46" s="2851"/>
      <c r="H46" s="2851"/>
      <c r="I46" s="2851"/>
      <c r="J46" s="2851"/>
      <c r="K46" s="2851"/>
      <c r="L46" s="2851"/>
      <c r="M46" s="2851"/>
      <c r="N46" s="2851"/>
      <c r="O46" s="2851"/>
      <c r="P46" s="2851"/>
      <c r="Q46" s="2852"/>
      <c r="R46" s="2195"/>
      <c r="S46" s="2850"/>
      <c r="T46" s="2851"/>
      <c r="U46" s="2851"/>
      <c r="V46" s="2851"/>
      <c r="W46" s="2851"/>
      <c r="X46" s="2851"/>
      <c r="Y46" s="2852"/>
      <c r="Z46" s="2195"/>
      <c r="AA46" s="2857"/>
      <c r="AB46" s="2858"/>
      <c r="AC46" s="2858"/>
      <c r="AD46" s="2858"/>
      <c r="AE46" s="2858"/>
      <c r="AF46" s="2858"/>
      <c r="AG46" s="2858"/>
      <c r="AH46" s="2858"/>
      <c r="AI46" s="2858"/>
      <c r="AJ46" s="2859"/>
    </row>
    <row r="47" spans="2:36" s="3" customFormat="1" ht="20.149999999999999" customHeight="1" x14ac:dyDescent="0.3">
      <c r="B47" s="1730"/>
      <c r="C47" s="2059"/>
      <c r="D47" s="2853"/>
      <c r="E47" s="2854"/>
      <c r="F47" s="2854"/>
      <c r="G47" s="2854"/>
      <c r="H47" s="2854"/>
      <c r="I47" s="2854"/>
      <c r="J47" s="2854"/>
      <c r="K47" s="2854"/>
      <c r="L47" s="2854"/>
      <c r="M47" s="2854"/>
      <c r="N47" s="2854"/>
      <c r="O47" s="2854"/>
      <c r="P47" s="2854"/>
      <c r="Q47" s="2855"/>
      <c r="R47" s="2059"/>
      <c r="S47" s="2853"/>
      <c r="T47" s="2854"/>
      <c r="U47" s="2854"/>
      <c r="V47" s="2854"/>
      <c r="W47" s="2854"/>
      <c r="X47" s="2854"/>
      <c r="Y47" s="2855"/>
      <c r="Z47" s="2195"/>
      <c r="AA47" s="2857"/>
      <c r="AB47" s="2858"/>
      <c r="AC47" s="2858"/>
      <c r="AD47" s="2858"/>
      <c r="AE47" s="2858"/>
      <c r="AF47" s="2858"/>
      <c r="AG47" s="2858"/>
      <c r="AH47" s="2858"/>
      <c r="AI47" s="2858"/>
      <c r="AJ47" s="2859"/>
    </row>
    <row r="48" spans="2:36" s="3" customFormat="1" ht="20.149999999999999" customHeight="1" x14ac:dyDescent="0.3">
      <c r="B48" s="1730"/>
      <c r="C48" s="2058">
        <v>450</v>
      </c>
      <c r="D48" s="2114" t="s">
        <v>138</v>
      </c>
      <c r="E48" s="2115"/>
      <c r="F48" s="2115"/>
      <c r="G48" s="2115"/>
      <c r="H48" s="2115"/>
      <c r="I48" s="2115"/>
      <c r="J48" s="2115"/>
      <c r="K48" s="2115"/>
      <c r="L48" s="2115"/>
      <c r="M48" s="2115"/>
      <c r="N48" s="2115"/>
      <c r="O48" s="2115"/>
      <c r="P48" s="2115"/>
      <c r="Q48" s="2115"/>
      <c r="R48" s="2115"/>
      <c r="S48" s="2115"/>
      <c r="T48" s="2115"/>
      <c r="U48" s="2115"/>
      <c r="V48" s="2115"/>
      <c r="W48" s="2115"/>
      <c r="X48" s="2115"/>
      <c r="Y48" s="2230"/>
      <c r="Z48" s="2195"/>
      <c r="AA48" s="2857"/>
      <c r="AB48" s="2858"/>
      <c r="AC48" s="2858"/>
      <c r="AD48" s="2858"/>
      <c r="AE48" s="2858"/>
      <c r="AF48" s="2858"/>
      <c r="AG48" s="2858"/>
      <c r="AH48" s="2858"/>
      <c r="AI48" s="2858"/>
      <c r="AJ48" s="2859"/>
    </row>
    <row r="49" spans="2:36" s="3" customFormat="1" ht="20.149999999999999" customHeight="1" x14ac:dyDescent="0.3">
      <c r="B49" s="1730"/>
      <c r="C49" s="2195"/>
      <c r="D49" s="2720"/>
      <c r="E49" s="2721"/>
      <c r="F49" s="2721"/>
      <c r="G49" s="2721"/>
      <c r="H49" s="2721"/>
      <c r="I49" s="2721"/>
      <c r="J49" s="2721"/>
      <c r="K49" s="2721"/>
      <c r="L49" s="2721"/>
      <c r="M49" s="2721"/>
      <c r="N49" s="2721"/>
      <c r="O49" s="2721"/>
      <c r="P49" s="2721"/>
      <c r="Q49" s="2721"/>
      <c r="R49" s="2721"/>
      <c r="S49" s="2721"/>
      <c r="T49" s="2721"/>
      <c r="U49" s="2721"/>
      <c r="V49" s="2721"/>
      <c r="W49" s="2721"/>
      <c r="X49" s="2721"/>
      <c r="Y49" s="2722"/>
      <c r="Z49" s="2195"/>
      <c r="AA49" s="2857"/>
      <c r="AB49" s="2858"/>
      <c r="AC49" s="2858"/>
      <c r="AD49" s="2858"/>
      <c r="AE49" s="2858"/>
      <c r="AF49" s="2858"/>
      <c r="AG49" s="2858"/>
      <c r="AH49" s="2858"/>
      <c r="AI49" s="2858"/>
      <c r="AJ49" s="2859"/>
    </row>
    <row r="50" spans="2:36" s="3" customFormat="1" ht="20.149999999999999" customHeight="1" x14ac:dyDescent="0.3">
      <c r="B50" s="1730"/>
      <c r="C50" s="2195"/>
      <c r="D50" s="2720"/>
      <c r="E50" s="2721"/>
      <c r="F50" s="2721"/>
      <c r="G50" s="2721"/>
      <c r="H50" s="2721"/>
      <c r="I50" s="2721"/>
      <c r="J50" s="2721"/>
      <c r="K50" s="2721"/>
      <c r="L50" s="2721"/>
      <c r="M50" s="2721"/>
      <c r="N50" s="2721"/>
      <c r="O50" s="2721"/>
      <c r="P50" s="2721"/>
      <c r="Q50" s="2721"/>
      <c r="R50" s="2721"/>
      <c r="S50" s="2721"/>
      <c r="T50" s="2721"/>
      <c r="U50" s="2721"/>
      <c r="V50" s="2721"/>
      <c r="W50" s="2721"/>
      <c r="X50" s="2721"/>
      <c r="Y50" s="2722"/>
      <c r="Z50" s="2195"/>
      <c r="AA50" s="2857"/>
      <c r="AB50" s="2858"/>
      <c r="AC50" s="2858"/>
      <c r="AD50" s="2858"/>
      <c r="AE50" s="2858"/>
      <c r="AF50" s="2858"/>
      <c r="AG50" s="2858"/>
      <c r="AH50" s="2858"/>
      <c r="AI50" s="2858"/>
      <c r="AJ50" s="2859"/>
    </row>
    <row r="51" spans="2:36" s="3" customFormat="1" ht="22.5" customHeight="1" x14ac:dyDescent="0.3">
      <c r="B51" s="1730"/>
      <c r="C51" s="2195"/>
      <c r="D51" s="6772"/>
      <c r="E51" s="6773"/>
      <c r="F51" s="6773"/>
      <c r="G51" s="6773"/>
      <c r="H51" s="6773"/>
      <c r="I51" s="6773"/>
      <c r="J51" s="6773"/>
      <c r="K51" s="6773"/>
      <c r="L51" s="6773"/>
      <c r="M51" s="6773"/>
      <c r="N51" s="6773"/>
      <c r="O51" s="6773"/>
      <c r="P51" s="6773"/>
      <c r="Q51" s="6773"/>
      <c r="R51" s="6773"/>
      <c r="S51" s="6773"/>
      <c r="T51" s="6773"/>
      <c r="U51" s="6773"/>
      <c r="V51" s="6773"/>
      <c r="W51" s="6773"/>
      <c r="X51" s="6773"/>
      <c r="Y51" s="6774"/>
      <c r="Z51" s="2195"/>
      <c r="AA51" s="2857"/>
      <c r="AB51" s="2858"/>
      <c r="AC51" s="2858"/>
      <c r="AD51" s="2858"/>
      <c r="AE51" s="2858"/>
      <c r="AF51" s="2858"/>
      <c r="AG51" s="2858"/>
      <c r="AH51" s="2858"/>
      <c r="AI51" s="2858"/>
      <c r="AJ51" s="2859"/>
    </row>
    <row r="52" spans="2:36" s="3" customFormat="1" ht="20.149999999999999" customHeight="1" x14ac:dyDescent="0.3">
      <c r="B52" s="1730"/>
      <c r="C52" s="2195"/>
      <c r="D52" s="2114" t="s">
        <v>32</v>
      </c>
      <c r="E52" s="2115"/>
      <c r="F52" s="2115"/>
      <c r="G52" s="2230"/>
      <c r="H52" s="1944"/>
      <c r="I52" s="1945"/>
      <c r="J52" s="1945"/>
      <c r="K52" s="1945"/>
      <c r="L52" s="1946"/>
      <c r="M52" s="2114" t="s">
        <v>33</v>
      </c>
      <c r="N52" s="2115"/>
      <c r="O52" s="2230"/>
      <c r="P52" s="1956"/>
      <c r="Q52" s="1957"/>
      <c r="R52" s="1957"/>
      <c r="S52" s="1957"/>
      <c r="T52" s="1957"/>
      <c r="U52" s="1957"/>
      <c r="V52" s="1957"/>
      <c r="W52" s="1957"/>
      <c r="X52" s="1957"/>
      <c r="Y52" s="1958"/>
      <c r="Z52" s="2195"/>
      <c r="AA52" s="2857"/>
      <c r="AB52" s="2858"/>
      <c r="AC52" s="2858"/>
      <c r="AD52" s="2858"/>
      <c r="AE52" s="2858"/>
      <c r="AF52" s="2858"/>
      <c r="AG52" s="2858"/>
      <c r="AH52" s="2858"/>
      <c r="AI52" s="2858"/>
      <c r="AJ52" s="2859"/>
    </row>
    <row r="53" spans="2:36" s="3" customFormat="1" ht="20.149999999999999" customHeight="1" thickBot="1" x14ac:dyDescent="0.35">
      <c r="B53" s="1731"/>
      <c r="C53" s="2083"/>
      <c r="D53" s="2117"/>
      <c r="E53" s="2118"/>
      <c r="F53" s="2118"/>
      <c r="G53" s="2231"/>
      <c r="H53" s="1947"/>
      <c r="I53" s="1948"/>
      <c r="J53" s="1948"/>
      <c r="K53" s="1948"/>
      <c r="L53" s="1949"/>
      <c r="M53" s="2117"/>
      <c r="N53" s="2118"/>
      <c r="O53" s="2231"/>
      <c r="P53" s="1959"/>
      <c r="Q53" s="1960"/>
      <c r="R53" s="1960"/>
      <c r="S53" s="1960"/>
      <c r="T53" s="1960"/>
      <c r="U53" s="1960"/>
      <c r="V53" s="1960"/>
      <c r="W53" s="1960"/>
      <c r="X53" s="1960"/>
      <c r="Y53" s="1961"/>
      <c r="Z53" s="2083"/>
      <c r="AA53" s="2860"/>
      <c r="AB53" s="2861"/>
      <c r="AC53" s="2861"/>
      <c r="AD53" s="2861"/>
      <c r="AE53" s="2861"/>
      <c r="AF53" s="2861"/>
      <c r="AG53" s="2861"/>
      <c r="AH53" s="2861"/>
      <c r="AI53" s="2861"/>
      <c r="AJ53" s="2862"/>
    </row>
  </sheetData>
  <sheetProtection algorithmName="SHA-512" hashValue="C5i9CNFT4jIitbk/QNzhDRPAtY0y9WIDU3By+ICSiHdQCbwVAk2TI6wXBTx+Jge5mbb0xoszpiWomzDrOqJxQg==" saltValue="P9wK67bvA7PcLABkIC1PJA==" spinCount="100000" sheet="1" formatCells="0" selectLockedCells="1"/>
  <mergeCells count="65">
    <mergeCell ref="D10:I11"/>
    <mergeCell ref="J10:R11"/>
    <mergeCell ref="AA5:AE5"/>
    <mergeCell ref="AF5:AG5"/>
    <mergeCell ref="D6:I6"/>
    <mergeCell ref="D7:I7"/>
    <mergeCell ref="AH5:AJ5"/>
    <mergeCell ref="B6:B15"/>
    <mergeCell ref="C6:C7"/>
    <mergeCell ref="J6:Z7"/>
    <mergeCell ref="AA6:AI7"/>
    <mergeCell ref="C8:C9"/>
    <mergeCell ref="D8:I9"/>
    <mergeCell ref="J8:R9"/>
    <mergeCell ref="T8:T9"/>
    <mergeCell ref="AA12:AI13"/>
    <mergeCell ref="U8:Z9"/>
    <mergeCell ref="AA8:AJ8"/>
    <mergeCell ref="AA9:AJ9"/>
    <mergeCell ref="C14:C15"/>
    <mergeCell ref="D14:I15"/>
    <mergeCell ref="C10:C11"/>
    <mergeCell ref="H1:M4"/>
    <mergeCell ref="T10:T11"/>
    <mergeCell ref="U10:Z11"/>
    <mergeCell ref="AA10:AI11"/>
    <mergeCell ref="C12:C13"/>
    <mergeCell ref="D12:I13"/>
    <mergeCell ref="J12:R13"/>
    <mergeCell ref="T12:T13"/>
    <mergeCell ref="U12:Z13"/>
    <mergeCell ref="N1:Q1"/>
    <mergeCell ref="R1:T1"/>
    <mergeCell ref="W1:AJ2"/>
    <mergeCell ref="N3:AJ4"/>
    <mergeCell ref="O5:P5"/>
    <mergeCell ref="Q5:X5"/>
    <mergeCell ref="Y5:Z5"/>
    <mergeCell ref="J14:AF14"/>
    <mergeCell ref="AG14:AJ14"/>
    <mergeCell ref="J15:AF15"/>
    <mergeCell ref="AG15:AJ15"/>
    <mergeCell ref="B16:B42"/>
    <mergeCell ref="C16:C17"/>
    <mergeCell ref="D16:J17"/>
    <mergeCell ref="K16:AJ17"/>
    <mergeCell ref="D18:AJ42"/>
    <mergeCell ref="B43:B53"/>
    <mergeCell ref="C43:C47"/>
    <mergeCell ref="D43:Q43"/>
    <mergeCell ref="R43:R47"/>
    <mergeCell ref="S43:Y43"/>
    <mergeCell ref="C48:C53"/>
    <mergeCell ref="Z43:Z53"/>
    <mergeCell ref="AA43:AF44"/>
    <mergeCell ref="AG43:AI44"/>
    <mergeCell ref="D44:Q47"/>
    <mergeCell ref="S44:Y47"/>
    <mergeCell ref="AA45:AJ45"/>
    <mergeCell ref="AA46:AJ53"/>
    <mergeCell ref="D48:Y51"/>
    <mergeCell ref="D52:G53"/>
    <mergeCell ref="H52:L53"/>
    <mergeCell ref="M52:O53"/>
    <mergeCell ref="P52:Y53"/>
  </mergeCells>
  <conditionalFormatting sqref="D7">
    <cfRule type="containsText" dxfId="0" priority="1" operator="containsText" text="rev">
      <formula>NOT(ISERROR(SEARCH("rev",D7)))</formula>
    </cfRule>
  </conditionalFormatting>
  <dataValidations count="8">
    <dataValidation type="list" allowBlank="1" showInputMessage="1" showErrorMessage="1" promptTitle="OPTIONS:" prompt="Select From List" sqref="AA10" xr:uid="{DDE708F4-8214-4520-88BD-5B52AA803B3B}">
      <formula1>DriveType</formula1>
    </dataValidation>
    <dataValidation operator="greaterThanOrEqual" allowBlank="1" showInputMessage="1" showErrorMessage="1" sqref="N5:O5" xr:uid="{4BBFE9CC-913D-43EC-AA62-B96FEB48B4F9}"/>
    <dataValidation type="decimal" operator="greaterThanOrEqual" allowBlank="1" showInputMessage="1" showErrorMessage="1" sqref="Q5" xr:uid="{6DFEFF92-2B61-4A8B-AD17-C7EE5C5AE02F}">
      <formula1>0</formula1>
    </dataValidation>
    <dataValidation allowBlank="1" showInputMessage="1" showErrorMessage="1" prompt="Revision letter or number for this specification." sqref="AH5" xr:uid="{B6CCDBB0-0733-41FA-B7A3-983DA6A2D715}"/>
    <dataValidation type="date" operator="greaterThan" allowBlank="1" showInputMessage="1" showErrorMessage="1" prompt="Revision date for this specification. " sqref="AA5" xr:uid="{5123CC30-B7B4-4D24-9027-8B642A1251DB}">
      <formula1>36526</formula1>
    </dataValidation>
    <dataValidation type="decimal" allowBlank="1" showInputMessage="1" showErrorMessage="1" sqref="AA12" xr:uid="{FFFB0D54-0174-419A-B483-71648B4C5144}">
      <formula1>0</formula1>
      <formula2>9.9</formula2>
    </dataValidation>
    <dataValidation type="list" allowBlank="1" showInputMessage="1" showErrorMessage="1" sqref="AG43" xr:uid="{5A79D4B9-8D92-4A89-9EA6-5D5F03A74EFD}">
      <formula1>"No,Yes"</formula1>
    </dataValidation>
    <dataValidation type="date" operator="greaterThan" allowBlank="1" showInputMessage="1" showErrorMessage="1" sqref="H52" xr:uid="{B15DD6C0-EADD-40D4-9167-EDA5A1FABA35}">
      <formula1>36892</formula1>
    </dataValidation>
  </dataValidations>
  <printOptions horizontalCentered="1"/>
  <pageMargins left="0.74803149606299213" right="0.74803149606299213" top="0.39370078740157483" bottom="0.62992125984251968" header="0.39370078740157483" footer="0.23622047244094491"/>
  <pageSetup scale="80" orientation="portrait" r:id="rId1"/>
  <headerFooter alignWithMargins="0">
    <oddFooter xml:space="preserve">&amp;R&amp;"Arial Narrow,Regular"&amp;9Page &amp;P of &amp;N
 </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1C863-CB96-47BB-97D7-D3D5CF9767BD}">
  <sheetPr codeName="Sheet24">
    <tabColor rgb="FF00B050"/>
  </sheetPr>
  <dimension ref="A1:AL47"/>
  <sheetViews>
    <sheetView showGridLines="0" showZeros="0" zoomScaleNormal="100" zoomScaleSheetLayoutView="100" workbookViewId="0">
      <selection activeCell="AK8" sqref="AK8"/>
    </sheetView>
  </sheetViews>
  <sheetFormatPr defaultColWidth="9.15234375" defaultRowHeight="20.149999999999999" customHeight="1" x14ac:dyDescent="0.3"/>
  <cols>
    <col min="1" max="1" width="3.69140625" style="2" customWidth="1"/>
    <col min="2" max="9" width="3.15234375" style="1" customWidth="1"/>
    <col min="10" max="19" width="3.3046875" style="1" customWidth="1"/>
    <col min="20" max="26" width="3.15234375" style="1" customWidth="1"/>
    <col min="27" max="36" width="3.3046875" style="1" customWidth="1"/>
    <col min="37" max="38" width="9.15234375" style="3"/>
    <col min="39" max="16384" width="9.15234375" style="2"/>
  </cols>
  <sheetData>
    <row r="1" spans="1:38" ht="19.5" customHeight="1" x14ac:dyDescent="0.3">
      <c r="H1" s="1884" t="s">
        <v>1705</v>
      </c>
      <c r="I1" s="1884"/>
      <c r="J1" s="1884"/>
      <c r="K1" s="1884"/>
      <c r="L1" s="1884"/>
      <c r="M1" s="1884"/>
      <c r="N1" s="1885" t="s">
        <v>0</v>
      </c>
      <c r="O1" s="1885"/>
      <c r="P1" s="1885"/>
      <c r="Q1" s="1885"/>
      <c r="R1" s="1886">
        <v>46091</v>
      </c>
      <c r="S1" s="1886"/>
      <c r="T1" s="1886"/>
      <c r="U1" s="47"/>
      <c r="V1" s="47"/>
      <c r="W1" s="6817" t="s">
        <v>1702</v>
      </c>
      <c r="X1" s="6817"/>
      <c r="Y1" s="6817"/>
      <c r="Z1" s="6817"/>
      <c r="AA1" s="6817"/>
      <c r="AB1" s="6817"/>
      <c r="AC1" s="6817"/>
      <c r="AD1" s="6817"/>
      <c r="AE1" s="6817"/>
      <c r="AF1" s="6817"/>
      <c r="AG1" s="6817"/>
      <c r="AH1" s="6817"/>
      <c r="AI1" s="6817"/>
      <c r="AJ1" s="6817"/>
    </row>
    <row r="2" spans="1:38" ht="9.75" customHeight="1" x14ac:dyDescent="0.3">
      <c r="H2" s="1884"/>
      <c r="I2" s="1884"/>
      <c r="J2" s="1884"/>
      <c r="K2" s="1884"/>
      <c r="L2" s="1884"/>
      <c r="M2" s="1884"/>
      <c r="N2" s="47"/>
      <c r="O2" s="47"/>
      <c r="P2" s="47"/>
      <c r="Q2" s="47"/>
      <c r="R2" s="47"/>
      <c r="S2" s="47"/>
      <c r="T2" s="47"/>
      <c r="U2" s="47"/>
      <c r="V2" s="47"/>
      <c r="W2" s="6817"/>
      <c r="X2" s="6817"/>
      <c r="Y2" s="6817"/>
      <c r="Z2" s="6817"/>
      <c r="AA2" s="6817"/>
      <c r="AB2" s="6817"/>
      <c r="AC2" s="6817"/>
      <c r="AD2" s="6817"/>
      <c r="AE2" s="6817"/>
      <c r="AF2" s="6817"/>
      <c r="AG2" s="6817"/>
      <c r="AH2" s="6817"/>
      <c r="AI2" s="6817"/>
      <c r="AJ2" s="6817"/>
    </row>
    <row r="3" spans="1:38" ht="9.75" customHeight="1" x14ac:dyDescent="0.3">
      <c r="H3" s="1884"/>
      <c r="I3" s="1884"/>
      <c r="J3" s="1884"/>
      <c r="K3" s="1884"/>
      <c r="L3" s="1884"/>
      <c r="M3" s="1884"/>
      <c r="N3" s="6817" t="s">
        <v>1703</v>
      </c>
      <c r="O3" s="6817"/>
      <c r="P3" s="6817"/>
      <c r="Q3" s="6817"/>
      <c r="R3" s="6817"/>
      <c r="S3" s="6817"/>
      <c r="T3" s="6817"/>
      <c r="U3" s="6817"/>
      <c r="V3" s="6817"/>
      <c r="W3" s="6817"/>
      <c r="X3" s="6817"/>
      <c r="Y3" s="6817"/>
      <c r="Z3" s="6817"/>
      <c r="AA3" s="6817"/>
      <c r="AB3" s="6817"/>
      <c r="AC3" s="6817"/>
      <c r="AD3" s="6817"/>
      <c r="AE3" s="6817"/>
      <c r="AF3" s="6817"/>
      <c r="AG3" s="6817"/>
      <c r="AH3" s="6817"/>
      <c r="AI3" s="6817"/>
      <c r="AJ3" s="6817"/>
    </row>
    <row r="4" spans="1:38" ht="19.5" customHeight="1" thickBot="1" x14ac:dyDescent="0.35">
      <c r="B4" s="48"/>
      <c r="C4" s="48"/>
      <c r="D4" s="48"/>
      <c r="E4" s="48"/>
      <c r="F4" s="48"/>
      <c r="G4" s="48"/>
      <c r="H4" s="1884"/>
      <c r="I4" s="1884"/>
      <c r="J4" s="1884"/>
      <c r="K4" s="1884"/>
      <c r="L4" s="1884"/>
      <c r="M4" s="1884"/>
      <c r="N4" s="6817"/>
      <c r="O4" s="6817"/>
      <c r="P4" s="6817"/>
      <c r="Q4" s="6817"/>
      <c r="R4" s="6817"/>
      <c r="S4" s="6817"/>
      <c r="T4" s="6817"/>
      <c r="U4" s="6817"/>
      <c r="V4" s="6817"/>
      <c r="W4" s="6817"/>
      <c r="X4" s="6817"/>
      <c r="Y4" s="6817"/>
      <c r="Z4" s="6817"/>
      <c r="AA4" s="6817"/>
      <c r="AB4" s="6817"/>
      <c r="AC4" s="6817"/>
      <c r="AD4" s="6817"/>
      <c r="AE4" s="6817"/>
      <c r="AF4" s="6817"/>
      <c r="AG4" s="6817"/>
      <c r="AH4" s="6817"/>
      <c r="AI4" s="6817"/>
      <c r="AJ4" s="6817"/>
      <c r="AK4" s="51"/>
      <c r="AL4" s="51"/>
    </row>
    <row r="5" spans="1:38" ht="20.149999999999999" customHeight="1" thickBot="1" x14ac:dyDescent="0.35">
      <c r="B5" s="562"/>
      <c r="C5" s="18"/>
      <c r="D5" s="19"/>
      <c r="E5" s="19"/>
      <c r="F5" s="19"/>
      <c r="G5" s="19"/>
      <c r="H5" s="59"/>
      <c r="I5" s="59"/>
      <c r="J5" s="59"/>
      <c r="K5" s="59"/>
      <c r="L5" s="59"/>
      <c r="M5" s="59"/>
      <c r="N5" s="1202"/>
      <c r="O5" s="6818" t="s">
        <v>36</v>
      </c>
      <c r="P5" s="6819"/>
      <c r="Q5" s="6849">
        <f>Application!G11</f>
        <v>0</v>
      </c>
      <c r="R5" s="6850"/>
      <c r="S5" s="6850"/>
      <c r="T5" s="6850"/>
      <c r="U5" s="6850"/>
      <c r="V5" s="6850"/>
      <c r="W5" s="6850"/>
      <c r="X5" s="6851"/>
      <c r="Y5" s="6847" t="s">
        <v>32</v>
      </c>
      <c r="Z5" s="6848"/>
      <c r="AA5" s="6852"/>
      <c r="AB5" s="6853"/>
      <c r="AC5" s="6853"/>
      <c r="AD5" s="6853"/>
      <c r="AE5" s="6854"/>
      <c r="AF5" s="6847" t="s">
        <v>58</v>
      </c>
      <c r="AG5" s="6848"/>
      <c r="AH5" s="6806"/>
      <c r="AI5" s="6807"/>
      <c r="AJ5" s="6808"/>
      <c r="AK5" s="53"/>
    </row>
    <row r="6" spans="1:38" ht="20.149999999999999" customHeight="1" x14ac:dyDescent="0.3">
      <c r="A6" s="1700"/>
      <c r="B6" s="1701"/>
      <c r="C6" s="6803">
        <v>110</v>
      </c>
      <c r="D6" s="6809" t="s">
        <v>293</v>
      </c>
      <c r="E6" s="6810"/>
      <c r="F6" s="6810"/>
      <c r="G6" s="6810"/>
      <c r="H6" s="6810"/>
      <c r="I6" s="6810"/>
      <c r="J6" s="6813">
        <f>Application!H7</f>
        <v>0</v>
      </c>
      <c r="K6" s="2672"/>
      <c r="L6" s="2672"/>
      <c r="M6" s="2672"/>
      <c r="N6" s="2672"/>
      <c r="O6" s="2672"/>
      <c r="P6" s="2672"/>
      <c r="Q6" s="2672"/>
      <c r="R6" s="2672"/>
      <c r="S6" s="2672"/>
      <c r="T6" s="2672"/>
      <c r="U6" s="2672"/>
      <c r="V6" s="2672"/>
      <c r="W6" s="2672"/>
      <c r="X6" s="2672"/>
      <c r="Y6" s="2672"/>
      <c r="Z6" s="2672"/>
      <c r="AA6" s="2676" t="str">
        <f>Application!S7</f>
        <v xml:space="preserve">                  </v>
      </c>
      <c r="AB6" s="2676"/>
      <c r="AC6" s="2676"/>
      <c r="AD6" s="2676"/>
      <c r="AE6" s="2676"/>
      <c r="AF6" s="2676"/>
      <c r="AG6" s="2676"/>
      <c r="AH6" s="2676"/>
      <c r="AI6" s="2676"/>
      <c r="AJ6" s="1313"/>
    </row>
    <row r="7" spans="1:38" ht="20.149999999999999" customHeight="1" thickBot="1" x14ac:dyDescent="0.35">
      <c r="A7" s="1700"/>
      <c r="B7" s="49"/>
      <c r="C7" s="6805"/>
      <c r="D7" s="6811"/>
      <c r="E7" s="6812"/>
      <c r="F7" s="6812"/>
      <c r="G7" s="6812"/>
      <c r="H7" s="6812"/>
      <c r="I7" s="6812"/>
      <c r="J7" s="6814"/>
      <c r="K7" s="6815"/>
      <c r="L7" s="6815"/>
      <c r="M7" s="6815"/>
      <c r="N7" s="6815"/>
      <c r="O7" s="6815"/>
      <c r="P7" s="6815"/>
      <c r="Q7" s="6815"/>
      <c r="R7" s="6815"/>
      <c r="S7" s="6815"/>
      <c r="T7" s="6815"/>
      <c r="U7" s="6815"/>
      <c r="V7" s="6815"/>
      <c r="W7" s="6815"/>
      <c r="X7" s="6815"/>
      <c r="Y7" s="6815"/>
      <c r="Z7" s="6815"/>
      <c r="AA7" s="6816"/>
      <c r="AB7" s="6816"/>
      <c r="AC7" s="6816"/>
      <c r="AD7" s="6816"/>
      <c r="AE7" s="6816"/>
      <c r="AF7" s="6816"/>
      <c r="AG7" s="6816"/>
      <c r="AH7" s="6816"/>
      <c r="AI7" s="6816"/>
      <c r="AJ7" s="1314"/>
    </row>
    <row r="8" spans="1:38" ht="20.149999999999999" customHeight="1" thickBot="1" x14ac:dyDescent="0.35">
      <c r="A8" s="1700"/>
      <c r="B8" s="49"/>
      <c r="C8" s="1704"/>
      <c r="D8" s="6855" t="s">
        <v>3078</v>
      </c>
      <c r="E8" s="6856"/>
      <c r="F8" s="6856"/>
      <c r="G8" s="6856"/>
      <c r="H8" s="6856"/>
      <c r="I8" s="6857"/>
      <c r="J8" s="1702"/>
      <c r="K8" s="1315"/>
      <c r="L8" s="1315"/>
      <c r="M8" s="1315"/>
      <c r="N8" s="1315"/>
      <c r="O8" s="1315"/>
      <c r="P8" s="1315"/>
      <c r="Q8" s="1315"/>
      <c r="R8" s="1315"/>
      <c r="S8" s="1315"/>
      <c r="T8" s="1315"/>
      <c r="U8" s="1315"/>
      <c r="V8" s="1315"/>
      <c r="W8" s="1315"/>
      <c r="X8" s="1315"/>
      <c r="Y8" s="1315"/>
      <c r="Z8" s="1315"/>
      <c r="AA8" s="1316"/>
      <c r="AB8" s="1316"/>
      <c r="AC8" s="1316"/>
      <c r="AD8" s="1316"/>
      <c r="AE8" s="1316"/>
      <c r="AF8" s="1316"/>
      <c r="AG8" s="1316"/>
      <c r="AH8" s="1316"/>
      <c r="AI8" s="1316"/>
      <c r="AJ8" s="1703"/>
    </row>
    <row r="9" spans="1:38" ht="20.149999999999999" customHeight="1" x14ac:dyDescent="0.3">
      <c r="B9" s="4027" t="s">
        <v>1704</v>
      </c>
      <c r="C9" s="6803">
        <v>4000</v>
      </c>
      <c r="D9" s="6797" t="s">
        <v>1716</v>
      </c>
      <c r="E9" s="6798"/>
      <c r="F9" s="6798"/>
      <c r="G9" s="6798"/>
      <c r="H9" s="6798"/>
      <c r="I9" s="6798"/>
      <c r="J9" s="6798"/>
      <c r="K9" s="6798"/>
      <c r="L9" s="6798"/>
      <c r="M9" s="6798"/>
      <c r="N9" s="6798"/>
      <c r="O9" s="6798"/>
      <c r="P9" s="6798"/>
      <c r="Q9" s="6798"/>
      <c r="R9" s="6798"/>
      <c r="S9" s="6798"/>
      <c r="T9" s="6798"/>
      <c r="U9" s="6798"/>
      <c r="V9" s="6798"/>
      <c r="W9" s="6798"/>
      <c r="X9" s="6798"/>
      <c r="Y9" s="6798"/>
      <c r="Z9" s="6798"/>
      <c r="AA9" s="6798"/>
      <c r="AB9" s="6798"/>
      <c r="AC9" s="6798"/>
      <c r="AD9" s="6798"/>
      <c r="AE9" s="6798"/>
      <c r="AF9" s="6798"/>
      <c r="AG9" s="6798"/>
      <c r="AH9" s="6798"/>
      <c r="AI9" s="6798"/>
      <c r="AJ9" s="6799"/>
    </row>
    <row r="10" spans="1:38" s="3" customFormat="1" ht="20.149999999999999" customHeight="1" x14ac:dyDescent="0.3">
      <c r="B10" s="1805"/>
      <c r="C10" s="6804"/>
      <c r="D10" s="6800"/>
      <c r="E10" s="6801"/>
      <c r="F10" s="6801"/>
      <c r="G10" s="6801"/>
      <c r="H10" s="6801"/>
      <c r="I10" s="6801"/>
      <c r="J10" s="6801"/>
      <c r="K10" s="6801"/>
      <c r="L10" s="6801"/>
      <c r="M10" s="6801"/>
      <c r="N10" s="6801"/>
      <c r="O10" s="6801"/>
      <c r="P10" s="6801"/>
      <c r="Q10" s="6801"/>
      <c r="R10" s="6801"/>
      <c r="S10" s="6801"/>
      <c r="T10" s="6801"/>
      <c r="U10" s="6801"/>
      <c r="V10" s="6801"/>
      <c r="W10" s="6801"/>
      <c r="X10" s="6801"/>
      <c r="Y10" s="6801"/>
      <c r="Z10" s="6801"/>
      <c r="AA10" s="6801"/>
      <c r="AB10" s="6801"/>
      <c r="AC10" s="6801"/>
      <c r="AD10" s="6801"/>
      <c r="AE10" s="6801"/>
      <c r="AF10" s="6801"/>
      <c r="AG10" s="6801"/>
      <c r="AH10" s="6801"/>
      <c r="AI10" s="6801"/>
      <c r="AJ10" s="6802"/>
    </row>
    <row r="11" spans="1:38" s="3" customFormat="1" ht="15" customHeight="1" x14ac:dyDescent="0.3">
      <c r="B11" s="1805"/>
      <c r="C11" s="6804"/>
      <c r="D11" s="6800"/>
      <c r="E11" s="6801"/>
      <c r="F11" s="6801"/>
      <c r="G11" s="6801"/>
      <c r="H11" s="6801"/>
      <c r="I11" s="6801"/>
      <c r="J11" s="6801"/>
      <c r="K11" s="6801"/>
      <c r="L11" s="6801"/>
      <c r="M11" s="6801"/>
      <c r="N11" s="6801"/>
      <c r="O11" s="6801"/>
      <c r="P11" s="6801"/>
      <c r="Q11" s="6801"/>
      <c r="R11" s="6801"/>
      <c r="S11" s="6801"/>
      <c r="T11" s="6801"/>
      <c r="U11" s="6801"/>
      <c r="V11" s="6801"/>
      <c r="W11" s="6801"/>
      <c r="X11" s="6801"/>
      <c r="Y11" s="6801"/>
      <c r="Z11" s="6801"/>
      <c r="AA11" s="6801"/>
      <c r="AB11" s="6801"/>
      <c r="AC11" s="6801"/>
      <c r="AD11" s="6801"/>
      <c r="AE11" s="6801"/>
      <c r="AF11" s="6801"/>
      <c r="AG11" s="6801"/>
      <c r="AH11" s="6801"/>
      <c r="AI11" s="6801"/>
      <c r="AJ11" s="6802"/>
    </row>
    <row r="12" spans="1:38" s="3" customFormat="1" ht="15" customHeight="1" x14ac:dyDescent="0.3">
      <c r="B12" s="1805"/>
      <c r="C12" s="6804"/>
      <c r="D12" s="6800"/>
      <c r="E12" s="6801"/>
      <c r="F12" s="6801"/>
      <c r="G12" s="6801"/>
      <c r="H12" s="6801"/>
      <c r="I12" s="6801"/>
      <c r="J12" s="6801"/>
      <c r="K12" s="6801"/>
      <c r="L12" s="6801"/>
      <c r="M12" s="6801"/>
      <c r="N12" s="6801"/>
      <c r="O12" s="6801"/>
      <c r="P12" s="6801"/>
      <c r="Q12" s="6801"/>
      <c r="R12" s="6801"/>
      <c r="S12" s="6801"/>
      <c r="T12" s="6801"/>
      <c r="U12" s="6801"/>
      <c r="V12" s="6801"/>
      <c r="W12" s="6801"/>
      <c r="X12" s="6801"/>
      <c r="Y12" s="6801"/>
      <c r="Z12" s="6801"/>
      <c r="AA12" s="6801"/>
      <c r="AB12" s="6801"/>
      <c r="AC12" s="6801"/>
      <c r="AD12" s="6801"/>
      <c r="AE12" s="6801"/>
      <c r="AF12" s="6801"/>
      <c r="AG12" s="6801"/>
      <c r="AH12" s="6801"/>
      <c r="AI12" s="6801"/>
      <c r="AJ12" s="6802"/>
    </row>
    <row r="13" spans="1:38" s="3" customFormat="1" ht="15" customHeight="1" thickBot="1" x14ac:dyDescent="0.35">
      <c r="B13" s="1805"/>
      <c r="C13" s="6805"/>
      <c r="D13" s="6800"/>
      <c r="E13" s="6801"/>
      <c r="F13" s="6801"/>
      <c r="G13" s="6801"/>
      <c r="H13" s="6801"/>
      <c r="I13" s="6801"/>
      <c r="J13" s="6801"/>
      <c r="K13" s="6801"/>
      <c r="L13" s="6801"/>
      <c r="M13" s="6801"/>
      <c r="N13" s="6801"/>
      <c r="O13" s="6801"/>
      <c r="P13" s="6801"/>
      <c r="Q13" s="6801"/>
      <c r="R13" s="6801"/>
      <c r="S13" s="6801"/>
      <c r="T13" s="6801"/>
      <c r="U13" s="6801"/>
      <c r="V13" s="6801"/>
      <c r="W13" s="6801"/>
      <c r="X13" s="6801"/>
      <c r="Y13" s="6801"/>
      <c r="Z13" s="6801"/>
      <c r="AA13" s="6801"/>
      <c r="AB13" s="6801"/>
      <c r="AC13" s="6801"/>
      <c r="AD13" s="6801"/>
      <c r="AE13" s="6801"/>
      <c r="AF13" s="6801"/>
      <c r="AG13" s="6801"/>
      <c r="AH13" s="6801"/>
      <c r="AI13" s="6801"/>
      <c r="AJ13" s="6802"/>
    </row>
    <row r="14" spans="1:38" s="3" customFormat="1" ht="15" customHeight="1" x14ac:dyDescent="0.3">
      <c r="B14" s="1805"/>
      <c r="C14" s="6820" t="s">
        <v>3071</v>
      </c>
      <c r="D14" s="6821"/>
      <c r="E14" s="6821"/>
      <c r="F14" s="6821"/>
      <c r="G14" s="6821"/>
      <c r="H14" s="6821"/>
      <c r="I14" s="6821"/>
      <c r="J14" s="6821"/>
      <c r="K14" s="6821"/>
      <c r="L14" s="6821"/>
      <c r="M14" s="6821"/>
      <c r="N14" s="6821"/>
      <c r="O14" s="6821"/>
      <c r="P14" s="6821"/>
      <c r="Q14" s="6821"/>
      <c r="R14" s="6821"/>
      <c r="S14" s="6821"/>
      <c r="T14" s="6821"/>
      <c r="U14" s="6821"/>
      <c r="V14" s="6821"/>
      <c r="W14" s="6821"/>
      <c r="X14" s="6821"/>
      <c r="Y14" s="6821"/>
      <c r="Z14" s="6821"/>
      <c r="AA14" s="6821"/>
      <c r="AB14" s="6821"/>
      <c r="AC14" s="6821"/>
      <c r="AD14" s="6821"/>
      <c r="AE14" s="6821"/>
      <c r="AF14" s="6821"/>
      <c r="AG14" s="6821"/>
      <c r="AH14" s="6821"/>
      <c r="AI14" s="6821"/>
      <c r="AJ14" s="6822"/>
    </row>
    <row r="15" spans="1:38" s="3" customFormat="1" ht="15" customHeight="1" x14ac:dyDescent="0.3">
      <c r="B15" s="1805"/>
      <c r="C15" s="6823"/>
      <c r="D15" s="6824"/>
      <c r="E15" s="6824"/>
      <c r="F15" s="6824"/>
      <c r="G15" s="6824"/>
      <c r="H15" s="6824"/>
      <c r="I15" s="6824"/>
      <c r="J15" s="6824"/>
      <c r="K15" s="6824"/>
      <c r="L15" s="6824"/>
      <c r="M15" s="6824"/>
      <c r="N15" s="6824"/>
      <c r="O15" s="6824"/>
      <c r="P15" s="6824"/>
      <c r="Q15" s="6824"/>
      <c r="R15" s="6824"/>
      <c r="S15" s="6824"/>
      <c r="T15" s="6824"/>
      <c r="U15" s="6824"/>
      <c r="V15" s="6824"/>
      <c r="W15" s="6824"/>
      <c r="X15" s="6824"/>
      <c r="Y15" s="6824"/>
      <c r="Z15" s="6824"/>
      <c r="AA15" s="6824"/>
      <c r="AB15" s="6824"/>
      <c r="AC15" s="6824"/>
      <c r="AD15" s="6824"/>
      <c r="AE15" s="6824"/>
      <c r="AF15" s="6824"/>
      <c r="AG15" s="6824"/>
      <c r="AH15" s="6824"/>
      <c r="AI15" s="6824"/>
      <c r="AJ15" s="6825"/>
    </row>
    <row r="16" spans="1:38" s="3" customFormat="1" ht="15" customHeight="1" x14ac:dyDescent="0.3">
      <c r="B16" s="1805"/>
      <c r="C16" s="6823"/>
      <c r="D16" s="6824"/>
      <c r="E16" s="6824"/>
      <c r="F16" s="6824"/>
      <c r="G16" s="6824"/>
      <c r="H16" s="6824"/>
      <c r="I16" s="6824"/>
      <c r="J16" s="6824"/>
      <c r="K16" s="6824"/>
      <c r="L16" s="6824"/>
      <c r="M16" s="6824"/>
      <c r="N16" s="6824"/>
      <c r="O16" s="6824"/>
      <c r="P16" s="6824"/>
      <c r="Q16" s="6824"/>
      <c r="R16" s="6824"/>
      <c r="S16" s="6824"/>
      <c r="T16" s="6824"/>
      <c r="U16" s="6824"/>
      <c r="V16" s="6824"/>
      <c r="W16" s="6824"/>
      <c r="X16" s="6824"/>
      <c r="Y16" s="6824"/>
      <c r="Z16" s="6824"/>
      <c r="AA16" s="6824"/>
      <c r="AB16" s="6824"/>
      <c r="AC16" s="6824"/>
      <c r="AD16" s="6824"/>
      <c r="AE16" s="6824"/>
      <c r="AF16" s="6824"/>
      <c r="AG16" s="6824"/>
      <c r="AH16" s="6824"/>
      <c r="AI16" s="6824"/>
      <c r="AJ16" s="6825"/>
    </row>
    <row r="17" spans="2:36" s="3" customFormat="1" ht="15" customHeight="1" thickBot="1" x14ac:dyDescent="0.35">
      <c r="B17" s="1805"/>
      <c r="C17" s="6826"/>
      <c r="D17" s="6827"/>
      <c r="E17" s="6827"/>
      <c r="F17" s="6827"/>
      <c r="G17" s="6827"/>
      <c r="H17" s="6827"/>
      <c r="I17" s="6827"/>
      <c r="J17" s="6827"/>
      <c r="K17" s="6827"/>
      <c r="L17" s="6827"/>
      <c r="M17" s="6827"/>
      <c r="N17" s="6827"/>
      <c r="O17" s="6827"/>
      <c r="P17" s="6827"/>
      <c r="Q17" s="6827"/>
      <c r="R17" s="6827"/>
      <c r="S17" s="6827"/>
      <c r="T17" s="6827"/>
      <c r="U17" s="6827"/>
      <c r="V17" s="6827"/>
      <c r="W17" s="6827"/>
      <c r="X17" s="6827"/>
      <c r="Y17" s="6827"/>
      <c r="Z17" s="6827"/>
      <c r="AA17" s="6827"/>
      <c r="AB17" s="6827"/>
      <c r="AC17" s="6827"/>
      <c r="AD17" s="6827"/>
      <c r="AE17" s="6827"/>
      <c r="AF17" s="6827"/>
      <c r="AG17" s="6827"/>
      <c r="AH17" s="6827"/>
      <c r="AI17" s="6827"/>
      <c r="AJ17" s="6828"/>
    </row>
    <row r="18" spans="2:36" s="3" customFormat="1" ht="15" customHeight="1" x14ac:dyDescent="0.3">
      <c r="B18" s="1730"/>
      <c r="C18" s="6829"/>
      <c r="D18" s="6830"/>
      <c r="E18" s="6830"/>
      <c r="F18" s="6830"/>
      <c r="G18" s="6830"/>
      <c r="H18" s="6830"/>
      <c r="I18" s="6830"/>
      <c r="J18" s="6830"/>
      <c r="K18" s="6830"/>
      <c r="L18" s="6830"/>
      <c r="M18" s="6830"/>
      <c r="N18" s="6830"/>
      <c r="O18" s="6830"/>
      <c r="P18" s="6830"/>
      <c r="Q18" s="6830"/>
      <c r="R18" s="6830"/>
      <c r="S18" s="6830"/>
      <c r="T18" s="6830"/>
      <c r="U18" s="6830"/>
      <c r="V18" s="6830"/>
      <c r="W18" s="6830"/>
      <c r="X18" s="6830"/>
      <c r="Y18" s="6830"/>
      <c r="Z18" s="6830"/>
      <c r="AA18" s="6830"/>
      <c r="AB18" s="6830"/>
      <c r="AC18" s="6830"/>
      <c r="AD18" s="6830"/>
      <c r="AE18" s="6830"/>
      <c r="AF18" s="6830"/>
      <c r="AG18" s="6830"/>
      <c r="AH18" s="6830"/>
      <c r="AI18" s="6830"/>
      <c r="AJ18" s="6831"/>
    </row>
    <row r="19" spans="2:36" s="3" customFormat="1" ht="15" customHeight="1" x14ac:dyDescent="0.3">
      <c r="B19" s="1730"/>
      <c r="C19" s="6832"/>
      <c r="D19" s="6833"/>
      <c r="E19" s="6833"/>
      <c r="F19" s="6833"/>
      <c r="G19" s="6833"/>
      <c r="H19" s="6833"/>
      <c r="I19" s="6833"/>
      <c r="J19" s="6833"/>
      <c r="K19" s="6833"/>
      <c r="L19" s="6833"/>
      <c r="M19" s="6833"/>
      <c r="N19" s="6833"/>
      <c r="O19" s="6833"/>
      <c r="P19" s="6833"/>
      <c r="Q19" s="6833"/>
      <c r="R19" s="6833"/>
      <c r="S19" s="6833"/>
      <c r="T19" s="6833"/>
      <c r="U19" s="6833"/>
      <c r="V19" s="6833"/>
      <c r="W19" s="6833"/>
      <c r="X19" s="6833"/>
      <c r="Y19" s="6833"/>
      <c r="Z19" s="6833"/>
      <c r="AA19" s="6833"/>
      <c r="AB19" s="6833"/>
      <c r="AC19" s="6833"/>
      <c r="AD19" s="6833"/>
      <c r="AE19" s="6833"/>
      <c r="AF19" s="6833"/>
      <c r="AG19" s="6833"/>
      <c r="AH19" s="6833"/>
      <c r="AI19" s="6833"/>
      <c r="AJ19" s="6834"/>
    </row>
    <row r="20" spans="2:36" s="3" customFormat="1" ht="15" customHeight="1" x14ac:dyDescent="0.3">
      <c r="B20" s="1730"/>
      <c r="C20" s="6832"/>
      <c r="D20" s="6833"/>
      <c r="E20" s="6833"/>
      <c r="F20" s="6833"/>
      <c r="G20" s="6833"/>
      <c r="H20" s="6833"/>
      <c r="I20" s="6833"/>
      <c r="J20" s="6833"/>
      <c r="K20" s="6833"/>
      <c r="L20" s="6833"/>
      <c r="M20" s="6833"/>
      <c r="N20" s="6833"/>
      <c r="O20" s="6833"/>
      <c r="P20" s="6833"/>
      <c r="Q20" s="6833"/>
      <c r="R20" s="6833"/>
      <c r="S20" s="6833"/>
      <c r="T20" s="6833"/>
      <c r="U20" s="6833"/>
      <c r="V20" s="6833"/>
      <c r="W20" s="6833"/>
      <c r="X20" s="6833"/>
      <c r="Y20" s="6833"/>
      <c r="Z20" s="6833"/>
      <c r="AA20" s="6833"/>
      <c r="AB20" s="6833"/>
      <c r="AC20" s="6833"/>
      <c r="AD20" s="6833"/>
      <c r="AE20" s="6833"/>
      <c r="AF20" s="6833"/>
      <c r="AG20" s="6833"/>
      <c r="AH20" s="6833"/>
      <c r="AI20" s="6833"/>
      <c r="AJ20" s="6834"/>
    </row>
    <row r="21" spans="2:36" s="3" customFormat="1" ht="15" customHeight="1" x14ac:dyDescent="0.3">
      <c r="B21" s="1730"/>
      <c r="C21" s="6832"/>
      <c r="D21" s="6833"/>
      <c r="E21" s="6833"/>
      <c r="F21" s="6833"/>
      <c r="G21" s="6833"/>
      <c r="H21" s="6833"/>
      <c r="I21" s="6833"/>
      <c r="J21" s="6833"/>
      <c r="K21" s="6833"/>
      <c r="L21" s="6833"/>
      <c r="M21" s="6833"/>
      <c r="N21" s="6833"/>
      <c r="O21" s="6833"/>
      <c r="P21" s="6833"/>
      <c r="Q21" s="6833"/>
      <c r="R21" s="6833"/>
      <c r="S21" s="6833"/>
      <c r="T21" s="6833"/>
      <c r="U21" s="6833"/>
      <c r="V21" s="6833"/>
      <c r="W21" s="6833"/>
      <c r="X21" s="6833"/>
      <c r="Y21" s="6833"/>
      <c r="Z21" s="6833"/>
      <c r="AA21" s="6833"/>
      <c r="AB21" s="6833"/>
      <c r="AC21" s="6833"/>
      <c r="AD21" s="6833"/>
      <c r="AE21" s="6833"/>
      <c r="AF21" s="6833"/>
      <c r="AG21" s="6833"/>
      <c r="AH21" s="6833"/>
      <c r="AI21" s="6833"/>
      <c r="AJ21" s="6834"/>
    </row>
    <row r="22" spans="2:36" s="3" customFormat="1" ht="15" customHeight="1" x14ac:dyDescent="0.3">
      <c r="B22" s="1730"/>
      <c r="C22" s="6832"/>
      <c r="D22" s="6833"/>
      <c r="E22" s="6833"/>
      <c r="F22" s="6833"/>
      <c r="G22" s="6833"/>
      <c r="H22" s="6833"/>
      <c r="I22" s="6833"/>
      <c r="J22" s="6833"/>
      <c r="K22" s="6833"/>
      <c r="L22" s="6833"/>
      <c r="M22" s="6833"/>
      <c r="N22" s="6833"/>
      <c r="O22" s="6833"/>
      <c r="P22" s="6833"/>
      <c r="Q22" s="6833"/>
      <c r="R22" s="6833"/>
      <c r="S22" s="6833"/>
      <c r="T22" s="6833"/>
      <c r="U22" s="6833"/>
      <c r="V22" s="6833"/>
      <c r="W22" s="6833"/>
      <c r="X22" s="6833"/>
      <c r="Y22" s="6833"/>
      <c r="Z22" s="6833"/>
      <c r="AA22" s="6833"/>
      <c r="AB22" s="6833"/>
      <c r="AC22" s="6833"/>
      <c r="AD22" s="6833"/>
      <c r="AE22" s="6833"/>
      <c r="AF22" s="6833"/>
      <c r="AG22" s="6833"/>
      <c r="AH22" s="6833"/>
      <c r="AI22" s="6833"/>
      <c r="AJ22" s="6834"/>
    </row>
    <row r="23" spans="2:36" s="3" customFormat="1" ht="15" customHeight="1" x14ac:dyDescent="0.3">
      <c r="B23" s="1730"/>
      <c r="C23" s="6832"/>
      <c r="D23" s="6833"/>
      <c r="E23" s="6833"/>
      <c r="F23" s="6833"/>
      <c r="G23" s="6833"/>
      <c r="H23" s="6833"/>
      <c r="I23" s="6833"/>
      <c r="J23" s="6833"/>
      <c r="K23" s="6833"/>
      <c r="L23" s="6833"/>
      <c r="M23" s="6833"/>
      <c r="N23" s="6833"/>
      <c r="O23" s="6833"/>
      <c r="P23" s="6833"/>
      <c r="Q23" s="6833"/>
      <c r="R23" s="6833"/>
      <c r="S23" s="6833"/>
      <c r="T23" s="6833"/>
      <c r="U23" s="6833"/>
      <c r="V23" s="6833"/>
      <c r="W23" s="6833"/>
      <c r="X23" s="6833"/>
      <c r="Y23" s="6833"/>
      <c r="Z23" s="6833"/>
      <c r="AA23" s="6833"/>
      <c r="AB23" s="6833"/>
      <c r="AC23" s="6833"/>
      <c r="AD23" s="6833"/>
      <c r="AE23" s="6833"/>
      <c r="AF23" s="6833"/>
      <c r="AG23" s="6833"/>
      <c r="AH23" s="6833"/>
      <c r="AI23" s="6833"/>
      <c r="AJ23" s="6834"/>
    </row>
    <row r="24" spans="2:36" s="3" customFormat="1" ht="15" customHeight="1" x14ac:dyDescent="0.3">
      <c r="B24" s="1730"/>
      <c r="C24" s="6832"/>
      <c r="D24" s="6833"/>
      <c r="E24" s="6833"/>
      <c r="F24" s="6833"/>
      <c r="G24" s="6833"/>
      <c r="H24" s="6833"/>
      <c r="I24" s="6833"/>
      <c r="J24" s="6833"/>
      <c r="K24" s="6833"/>
      <c r="L24" s="6833"/>
      <c r="M24" s="6833"/>
      <c r="N24" s="6833"/>
      <c r="O24" s="6833"/>
      <c r="P24" s="6833"/>
      <c r="Q24" s="6833"/>
      <c r="R24" s="6833"/>
      <c r="S24" s="6833"/>
      <c r="T24" s="6833"/>
      <c r="U24" s="6833"/>
      <c r="V24" s="6833"/>
      <c r="W24" s="6833"/>
      <c r="X24" s="6833"/>
      <c r="Y24" s="6833"/>
      <c r="Z24" s="6833"/>
      <c r="AA24" s="6833"/>
      <c r="AB24" s="6833"/>
      <c r="AC24" s="6833"/>
      <c r="AD24" s="6833"/>
      <c r="AE24" s="6833"/>
      <c r="AF24" s="6833"/>
      <c r="AG24" s="6833"/>
      <c r="AH24" s="6833"/>
      <c r="AI24" s="6833"/>
      <c r="AJ24" s="6834"/>
    </row>
    <row r="25" spans="2:36" s="3" customFormat="1" ht="15" customHeight="1" x14ac:dyDescent="0.3">
      <c r="B25" s="1730"/>
      <c r="C25" s="6832"/>
      <c r="D25" s="6833"/>
      <c r="E25" s="6833"/>
      <c r="F25" s="6833"/>
      <c r="G25" s="6833"/>
      <c r="H25" s="6833"/>
      <c r="I25" s="6833"/>
      <c r="J25" s="6833"/>
      <c r="K25" s="6833"/>
      <c r="L25" s="6833"/>
      <c r="M25" s="6833"/>
      <c r="N25" s="6833"/>
      <c r="O25" s="6833"/>
      <c r="P25" s="6833"/>
      <c r="Q25" s="6833"/>
      <c r="R25" s="6833"/>
      <c r="S25" s="6833"/>
      <c r="T25" s="6833"/>
      <c r="U25" s="6833"/>
      <c r="V25" s="6833"/>
      <c r="W25" s="6833"/>
      <c r="X25" s="6833"/>
      <c r="Y25" s="6833"/>
      <c r="Z25" s="6833"/>
      <c r="AA25" s="6833"/>
      <c r="AB25" s="6833"/>
      <c r="AC25" s="6833"/>
      <c r="AD25" s="6833"/>
      <c r="AE25" s="6833"/>
      <c r="AF25" s="6833"/>
      <c r="AG25" s="6833"/>
      <c r="AH25" s="6833"/>
      <c r="AI25" s="6833"/>
      <c r="AJ25" s="6834"/>
    </row>
    <row r="26" spans="2:36" s="3" customFormat="1" ht="15" customHeight="1" x14ac:dyDescent="0.3">
      <c r="B26" s="1730"/>
      <c r="C26" s="6832"/>
      <c r="D26" s="6833"/>
      <c r="E26" s="6833"/>
      <c r="F26" s="6833"/>
      <c r="G26" s="6833"/>
      <c r="H26" s="6833"/>
      <c r="I26" s="6833"/>
      <c r="J26" s="6833"/>
      <c r="K26" s="6833"/>
      <c r="L26" s="6833"/>
      <c r="M26" s="6833"/>
      <c r="N26" s="6833"/>
      <c r="O26" s="6833"/>
      <c r="P26" s="6833"/>
      <c r="Q26" s="6833"/>
      <c r="R26" s="6833"/>
      <c r="S26" s="6833"/>
      <c r="T26" s="6833"/>
      <c r="U26" s="6833"/>
      <c r="V26" s="6833"/>
      <c r="W26" s="6833"/>
      <c r="X26" s="6833"/>
      <c r="Y26" s="6833"/>
      <c r="Z26" s="6833"/>
      <c r="AA26" s="6833"/>
      <c r="AB26" s="6833"/>
      <c r="AC26" s="6833"/>
      <c r="AD26" s="6833"/>
      <c r="AE26" s="6833"/>
      <c r="AF26" s="6833"/>
      <c r="AG26" s="6833"/>
      <c r="AH26" s="6833"/>
      <c r="AI26" s="6833"/>
      <c r="AJ26" s="6834"/>
    </row>
    <row r="27" spans="2:36" s="3" customFormat="1" ht="15" customHeight="1" x14ac:dyDescent="0.3">
      <c r="B27" s="1730"/>
      <c r="C27" s="6832"/>
      <c r="D27" s="6833"/>
      <c r="E27" s="6833"/>
      <c r="F27" s="6833"/>
      <c r="G27" s="6833"/>
      <c r="H27" s="6833"/>
      <c r="I27" s="6833"/>
      <c r="J27" s="6833"/>
      <c r="K27" s="6833"/>
      <c r="L27" s="6833"/>
      <c r="M27" s="6833"/>
      <c r="N27" s="6833"/>
      <c r="O27" s="6833"/>
      <c r="P27" s="6833"/>
      <c r="Q27" s="6833"/>
      <c r="R27" s="6833"/>
      <c r="S27" s="6833"/>
      <c r="T27" s="6833"/>
      <c r="U27" s="6833"/>
      <c r="V27" s="6833"/>
      <c r="W27" s="6833"/>
      <c r="X27" s="6833"/>
      <c r="Y27" s="6833"/>
      <c r="Z27" s="6833"/>
      <c r="AA27" s="6833"/>
      <c r="AB27" s="6833"/>
      <c r="AC27" s="6833"/>
      <c r="AD27" s="6833"/>
      <c r="AE27" s="6833"/>
      <c r="AF27" s="6833"/>
      <c r="AG27" s="6833"/>
      <c r="AH27" s="6833"/>
      <c r="AI27" s="6833"/>
      <c r="AJ27" s="6834"/>
    </row>
    <row r="28" spans="2:36" s="3" customFormat="1" ht="15" customHeight="1" x14ac:dyDescent="0.3">
      <c r="B28" s="1730"/>
      <c r="C28" s="6832"/>
      <c r="D28" s="6833"/>
      <c r="E28" s="6833"/>
      <c r="F28" s="6833"/>
      <c r="G28" s="6833"/>
      <c r="H28" s="6833"/>
      <c r="I28" s="6833"/>
      <c r="J28" s="6833"/>
      <c r="K28" s="6833"/>
      <c r="L28" s="6833"/>
      <c r="M28" s="6833"/>
      <c r="N28" s="6833"/>
      <c r="O28" s="6833"/>
      <c r="P28" s="6833"/>
      <c r="Q28" s="6833"/>
      <c r="R28" s="6833"/>
      <c r="S28" s="6833"/>
      <c r="T28" s="6833"/>
      <c r="U28" s="6833"/>
      <c r="V28" s="6833"/>
      <c r="W28" s="6833"/>
      <c r="X28" s="6833"/>
      <c r="Y28" s="6833"/>
      <c r="Z28" s="6833"/>
      <c r="AA28" s="6833"/>
      <c r="AB28" s="6833"/>
      <c r="AC28" s="6833"/>
      <c r="AD28" s="6833"/>
      <c r="AE28" s="6833"/>
      <c r="AF28" s="6833"/>
      <c r="AG28" s="6833"/>
      <c r="AH28" s="6833"/>
      <c r="AI28" s="6833"/>
      <c r="AJ28" s="6834"/>
    </row>
    <row r="29" spans="2:36" s="3" customFormat="1" ht="15" customHeight="1" x14ac:dyDescent="0.3">
      <c r="B29" s="1730"/>
      <c r="C29" s="6832"/>
      <c r="D29" s="6833"/>
      <c r="E29" s="6833"/>
      <c r="F29" s="6833"/>
      <c r="G29" s="6833"/>
      <c r="H29" s="6833"/>
      <c r="I29" s="6833"/>
      <c r="J29" s="6833"/>
      <c r="K29" s="6833"/>
      <c r="L29" s="6833"/>
      <c r="M29" s="6833"/>
      <c r="N29" s="6833"/>
      <c r="O29" s="6833"/>
      <c r="P29" s="6833"/>
      <c r="Q29" s="6833"/>
      <c r="R29" s="6833"/>
      <c r="S29" s="6833"/>
      <c r="T29" s="6833"/>
      <c r="U29" s="6833"/>
      <c r="V29" s="6833"/>
      <c r="W29" s="6833"/>
      <c r="X29" s="6833"/>
      <c r="Y29" s="6833"/>
      <c r="Z29" s="6833"/>
      <c r="AA29" s="6833"/>
      <c r="AB29" s="6833"/>
      <c r="AC29" s="6833"/>
      <c r="AD29" s="6833"/>
      <c r="AE29" s="6833"/>
      <c r="AF29" s="6833"/>
      <c r="AG29" s="6833"/>
      <c r="AH29" s="6833"/>
      <c r="AI29" s="6833"/>
      <c r="AJ29" s="6834"/>
    </row>
    <row r="30" spans="2:36" s="3" customFormat="1" ht="15" customHeight="1" x14ac:dyDescent="0.3">
      <c r="B30" s="1730"/>
      <c r="C30" s="6832"/>
      <c r="D30" s="6833"/>
      <c r="E30" s="6833"/>
      <c r="F30" s="6833"/>
      <c r="G30" s="6833"/>
      <c r="H30" s="6833"/>
      <c r="I30" s="6833"/>
      <c r="J30" s="6833"/>
      <c r="K30" s="6833"/>
      <c r="L30" s="6833"/>
      <c r="M30" s="6833"/>
      <c r="N30" s="6833"/>
      <c r="O30" s="6833"/>
      <c r="P30" s="6833"/>
      <c r="Q30" s="6833"/>
      <c r="R30" s="6833"/>
      <c r="S30" s="6833"/>
      <c r="T30" s="6833"/>
      <c r="U30" s="6833"/>
      <c r="V30" s="6833"/>
      <c r="W30" s="6833"/>
      <c r="X30" s="6833"/>
      <c r="Y30" s="6833"/>
      <c r="Z30" s="6833"/>
      <c r="AA30" s="6833"/>
      <c r="AB30" s="6833"/>
      <c r="AC30" s="6833"/>
      <c r="AD30" s="6833"/>
      <c r="AE30" s="6833"/>
      <c r="AF30" s="6833"/>
      <c r="AG30" s="6833"/>
      <c r="AH30" s="6833"/>
      <c r="AI30" s="6833"/>
      <c r="AJ30" s="6834"/>
    </row>
    <row r="31" spans="2:36" s="3" customFormat="1" ht="15" customHeight="1" x14ac:dyDescent="0.3">
      <c r="B31" s="1730"/>
      <c r="C31" s="6832"/>
      <c r="D31" s="6833"/>
      <c r="E31" s="6833"/>
      <c r="F31" s="6833"/>
      <c r="G31" s="6833"/>
      <c r="H31" s="6833"/>
      <c r="I31" s="6833"/>
      <c r="J31" s="6833"/>
      <c r="K31" s="6833"/>
      <c r="L31" s="6833"/>
      <c r="M31" s="6833"/>
      <c r="N31" s="6833"/>
      <c r="O31" s="6833"/>
      <c r="P31" s="6833"/>
      <c r="Q31" s="6833"/>
      <c r="R31" s="6833"/>
      <c r="S31" s="6833"/>
      <c r="T31" s="6833"/>
      <c r="U31" s="6833"/>
      <c r="V31" s="6833"/>
      <c r="W31" s="6833"/>
      <c r="X31" s="6833"/>
      <c r="Y31" s="6833"/>
      <c r="Z31" s="6833"/>
      <c r="AA31" s="6833"/>
      <c r="AB31" s="6833"/>
      <c r="AC31" s="6833"/>
      <c r="AD31" s="6833"/>
      <c r="AE31" s="6833"/>
      <c r="AF31" s="6833"/>
      <c r="AG31" s="6833"/>
      <c r="AH31" s="6833"/>
      <c r="AI31" s="6833"/>
      <c r="AJ31" s="6834"/>
    </row>
    <row r="32" spans="2:36" s="3" customFormat="1" ht="15" customHeight="1" x14ac:dyDescent="0.3">
      <c r="B32" s="1730"/>
      <c r="C32" s="6832"/>
      <c r="D32" s="6833"/>
      <c r="E32" s="6833"/>
      <c r="F32" s="6833"/>
      <c r="G32" s="6833"/>
      <c r="H32" s="6833"/>
      <c r="I32" s="6833"/>
      <c r="J32" s="6833"/>
      <c r="K32" s="6833"/>
      <c r="L32" s="6833"/>
      <c r="M32" s="6833"/>
      <c r="N32" s="6833"/>
      <c r="O32" s="6833"/>
      <c r="P32" s="6833"/>
      <c r="Q32" s="6833"/>
      <c r="R32" s="6833"/>
      <c r="S32" s="6833"/>
      <c r="T32" s="6833"/>
      <c r="U32" s="6833"/>
      <c r="V32" s="6833"/>
      <c r="W32" s="6833"/>
      <c r="X32" s="6833"/>
      <c r="Y32" s="6833"/>
      <c r="Z32" s="6833"/>
      <c r="AA32" s="6833"/>
      <c r="AB32" s="6833"/>
      <c r="AC32" s="6833"/>
      <c r="AD32" s="6833"/>
      <c r="AE32" s="6833"/>
      <c r="AF32" s="6833"/>
      <c r="AG32" s="6833"/>
      <c r="AH32" s="6833"/>
      <c r="AI32" s="6833"/>
      <c r="AJ32" s="6834"/>
    </row>
    <row r="33" spans="2:36" s="3" customFormat="1" ht="15" customHeight="1" x14ac:dyDescent="0.3">
      <c r="B33" s="1730"/>
      <c r="C33" s="6832"/>
      <c r="D33" s="6833"/>
      <c r="E33" s="6833"/>
      <c r="F33" s="6833"/>
      <c r="G33" s="6833"/>
      <c r="H33" s="6833"/>
      <c r="I33" s="6833"/>
      <c r="J33" s="6833"/>
      <c r="K33" s="6833"/>
      <c r="L33" s="6833"/>
      <c r="M33" s="6833"/>
      <c r="N33" s="6833"/>
      <c r="O33" s="6833"/>
      <c r="P33" s="6833"/>
      <c r="Q33" s="6833"/>
      <c r="R33" s="6833"/>
      <c r="S33" s="6833"/>
      <c r="T33" s="6833"/>
      <c r="U33" s="6833"/>
      <c r="V33" s="6833"/>
      <c r="W33" s="6833"/>
      <c r="X33" s="6833"/>
      <c r="Y33" s="6833"/>
      <c r="Z33" s="6833"/>
      <c r="AA33" s="6833"/>
      <c r="AB33" s="6833"/>
      <c r="AC33" s="6833"/>
      <c r="AD33" s="6833"/>
      <c r="AE33" s="6833"/>
      <c r="AF33" s="6833"/>
      <c r="AG33" s="6833"/>
      <c r="AH33" s="6833"/>
      <c r="AI33" s="6833"/>
      <c r="AJ33" s="6834"/>
    </row>
    <row r="34" spans="2:36" s="3" customFormat="1" ht="15" customHeight="1" x14ac:dyDescent="0.3">
      <c r="B34" s="1730"/>
      <c r="C34" s="6832"/>
      <c r="D34" s="6833"/>
      <c r="E34" s="6833"/>
      <c r="F34" s="6833"/>
      <c r="G34" s="6833"/>
      <c r="H34" s="6833"/>
      <c r="I34" s="6833"/>
      <c r="J34" s="6833"/>
      <c r="K34" s="6833"/>
      <c r="L34" s="6833"/>
      <c r="M34" s="6833"/>
      <c r="N34" s="6833"/>
      <c r="O34" s="6833"/>
      <c r="P34" s="6833"/>
      <c r="Q34" s="6833"/>
      <c r="R34" s="6833"/>
      <c r="S34" s="6833"/>
      <c r="T34" s="6833"/>
      <c r="U34" s="6833"/>
      <c r="V34" s="6833"/>
      <c r="W34" s="6833"/>
      <c r="X34" s="6833"/>
      <c r="Y34" s="6833"/>
      <c r="Z34" s="6833"/>
      <c r="AA34" s="6833"/>
      <c r="AB34" s="6833"/>
      <c r="AC34" s="6833"/>
      <c r="AD34" s="6833"/>
      <c r="AE34" s="6833"/>
      <c r="AF34" s="6833"/>
      <c r="AG34" s="6833"/>
      <c r="AH34" s="6833"/>
      <c r="AI34" s="6833"/>
      <c r="AJ34" s="6834"/>
    </row>
    <row r="35" spans="2:36" s="3" customFormat="1" ht="15" customHeight="1" thickBot="1" x14ac:dyDescent="0.35">
      <c r="B35" s="1731"/>
      <c r="C35" s="6835"/>
      <c r="D35" s="6836"/>
      <c r="E35" s="6836"/>
      <c r="F35" s="6836"/>
      <c r="G35" s="6836"/>
      <c r="H35" s="6836"/>
      <c r="I35" s="6836"/>
      <c r="J35" s="6836"/>
      <c r="K35" s="6836"/>
      <c r="L35" s="6836"/>
      <c r="M35" s="6836"/>
      <c r="N35" s="6836"/>
      <c r="O35" s="6836"/>
      <c r="P35" s="6836"/>
      <c r="Q35" s="6836"/>
      <c r="R35" s="6836"/>
      <c r="S35" s="6836"/>
      <c r="T35" s="6836"/>
      <c r="U35" s="6836"/>
      <c r="V35" s="6836"/>
      <c r="W35" s="6836"/>
      <c r="X35" s="6836"/>
      <c r="Y35" s="6836"/>
      <c r="Z35" s="6836"/>
      <c r="AA35" s="6836"/>
      <c r="AB35" s="6836"/>
      <c r="AC35" s="6836"/>
      <c r="AD35" s="6836"/>
      <c r="AE35" s="6836"/>
      <c r="AF35" s="6836"/>
      <c r="AG35" s="6836"/>
      <c r="AH35" s="6836"/>
      <c r="AI35" s="6836"/>
      <c r="AJ35" s="6837"/>
    </row>
    <row r="36" spans="2:36" s="3" customFormat="1" ht="15" customHeight="1" thickBot="1" x14ac:dyDescent="0.35">
      <c r="B36" s="49"/>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row>
    <row r="37" spans="2:36" s="3" customFormat="1" ht="20.149999999999999" customHeight="1" x14ac:dyDescent="0.3">
      <c r="B37" s="2322" t="s">
        <v>134</v>
      </c>
      <c r="C37" s="6838"/>
      <c r="D37" s="6839"/>
      <c r="E37" s="6839"/>
      <c r="F37" s="6839"/>
      <c r="G37" s="6839"/>
      <c r="H37" s="6839"/>
      <c r="I37" s="6839"/>
      <c r="J37" s="6839"/>
      <c r="K37" s="6839"/>
      <c r="L37" s="6839"/>
      <c r="M37" s="6839"/>
      <c r="N37" s="6839"/>
      <c r="O37" s="6839"/>
      <c r="P37" s="6839"/>
      <c r="Q37" s="6839"/>
      <c r="R37" s="6839"/>
      <c r="S37" s="6839"/>
      <c r="T37" s="6839"/>
      <c r="U37" s="6839"/>
      <c r="V37" s="6839"/>
      <c r="W37" s="6839"/>
      <c r="X37" s="6839"/>
      <c r="Y37" s="6839"/>
      <c r="Z37" s="6839"/>
      <c r="AA37" s="6839"/>
      <c r="AB37" s="6839"/>
      <c r="AC37" s="6839"/>
      <c r="AD37" s="6839"/>
      <c r="AE37" s="6839"/>
      <c r="AF37" s="6839"/>
      <c r="AG37" s="6839"/>
      <c r="AH37" s="6839"/>
      <c r="AI37" s="6839"/>
      <c r="AJ37" s="6840"/>
    </row>
    <row r="38" spans="2:36" s="3" customFormat="1" ht="20.149999999999999" customHeight="1" x14ac:dyDescent="0.3">
      <c r="B38" s="1730"/>
      <c r="C38" s="6841"/>
      <c r="D38" s="6842"/>
      <c r="E38" s="6842"/>
      <c r="F38" s="6842"/>
      <c r="G38" s="6842"/>
      <c r="H38" s="6842"/>
      <c r="I38" s="6842"/>
      <c r="J38" s="6842"/>
      <c r="K38" s="6842"/>
      <c r="L38" s="6842"/>
      <c r="M38" s="6842"/>
      <c r="N38" s="6842"/>
      <c r="O38" s="6842"/>
      <c r="P38" s="6842"/>
      <c r="Q38" s="6842"/>
      <c r="R38" s="6842"/>
      <c r="S38" s="6842"/>
      <c r="T38" s="6842"/>
      <c r="U38" s="6842"/>
      <c r="V38" s="6842"/>
      <c r="W38" s="6842"/>
      <c r="X38" s="6842"/>
      <c r="Y38" s="6842"/>
      <c r="Z38" s="6842"/>
      <c r="AA38" s="6842"/>
      <c r="AB38" s="6842"/>
      <c r="AC38" s="6842"/>
      <c r="AD38" s="6842"/>
      <c r="AE38" s="6842"/>
      <c r="AF38" s="6842"/>
      <c r="AG38" s="6842"/>
      <c r="AH38" s="6842"/>
      <c r="AI38" s="6842"/>
      <c r="AJ38" s="6843"/>
    </row>
    <row r="39" spans="2:36" s="3" customFormat="1" ht="20.149999999999999" customHeight="1" x14ac:dyDescent="0.3">
      <c r="B39" s="1730"/>
      <c r="C39" s="6841"/>
      <c r="D39" s="6842"/>
      <c r="E39" s="6842"/>
      <c r="F39" s="6842"/>
      <c r="G39" s="6842"/>
      <c r="H39" s="6842"/>
      <c r="I39" s="6842"/>
      <c r="J39" s="6842"/>
      <c r="K39" s="6842"/>
      <c r="L39" s="6842"/>
      <c r="M39" s="6842"/>
      <c r="N39" s="6842"/>
      <c r="O39" s="6842"/>
      <c r="P39" s="6842"/>
      <c r="Q39" s="6842"/>
      <c r="R39" s="6842"/>
      <c r="S39" s="6842"/>
      <c r="T39" s="6842"/>
      <c r="U39" s="6842"/>
      <c r="V39" s="6842"/>
      <c r="W39" s="6842"/>
      <c r="X39" s="6842"/>
      <c r="Y39" s="6842"/>
      <c r="Z39" s="6842"/>
      <c r="AA39" s="6842"/>
      <c r="AB39" s="6842"/>
      <c r="AC39" s="6842"/>
      <c r="AD39" s="6842"/>
      <c r="AE39" s="6842"/>
      <c r="AF39" s="6842"/>
      <c r="AG39" s="6842"/>
      <c r="AH39" s="6842"/>
      <c r="AI39" s="6842"/>
      <c r="AJ39" s="6843"/>
    </row>
    <row r="40" spans="2:36" s="3" customFormat="1" ht="20.149999999999999" customHeight="1" x14ac:dyDescent="0.3">
      <c r="B40" s="1730"/>
      <c r="C40" s="6841"/>
      <c r="D40" s="6842"/>
      <c r="E40" s="6842"/>
      <c r="F40" s="6842"/>
      <c r="G40" s="6842"/>
      <c r="H40" s="6842"/>
      <c r="I40" s="6842"/>
      <c r="J40" s="6842"/>
      <c r="K40" s="6842"/>
      <c r="L40" s="6842"/>
      <c r="M40" s="6842"/>
      <c r="N40" s="6842"/>
      <c r="O40" s="6842"/>
      <c r="P40" s="6842"/>
      <c r="Q40" s="6842"/>
      <c r="R40" s="6842"/>
      <c r="S40" s="6842"/>
      <c r="T40" s="6842"/>
      <c r="U40" s="6842"/>
      <c r="V40" s="6842"/>
      <c r="W40" s="6842"/>
      <c r="X40" s="6842"/>
      <c r="Y40" s="6842"/>
      <c r="Z40" s="6842"/>
      <c r="AA40" s="6842"/>
      <c r="AB40" s="6842"/>
      <c r="AC40" s="6842"/>
      <c r="AD40" s="6842"/>
      <c r="AE40" s="6842"/>
      <c r="AF40" s="6842"/>
      <c r="AG40" s="6842"/>
      <c r="AH40" s="6842"/>
      <c r="AI40" s="6842"/>
      <c r="AJ40" s="6843"/>
    </row>
    <row r="41" spans="2:36" s="3" customFormat="1" ht="20.149999999999999" customHeight="1" x14ac:dyDescent="0.3">
      <c r="B41" s="1730"/>
      <c r="C41" s="6841"/>
      <c r="D41" s="6842"/>
      <c r="E41" s="6842"/>
      <c r="F41" s="6842"/>
      <c r="G41" s="6842"/>
      <c r="H41" s="6842"/>
      <c r="I41" s="6842"/>
      <c r="J41" s="6842"/>
      <c r="K41" s="6842"/>
      <c r="L41" s="6842"/>
      <c r="M41" s="6842"/>
      <c r="N41" s="6842"/>
      <c r="O41" s="6842"/>
      <c r="P41" s="6842"/>
      <c r="Q41" s="6842"/>
      <c r="R41" s="6842"/>
      <c r="S41" s="6842"/>
      <c r="T41" s="6842"/>
      <c r="U41" s="6842"/>
      <c r="V41" s="6842"/>
      <c r="W41" s="6842"/>
      <c r="X41" s="6842"/>
      <c r="Y41" s="6842"/>
      <c r="Z41" s="6842"/>
      <c r="AA41" s="6842"/>
      <c r="AB41" s="6842"/>
      <c r="AC41" s="6842"/>
      <c r="AD41" s="6842"/>
      <c r="AE41" s="6842"/>
      <c r="AF41" s="6842"/>
      <c r="AG41" s="6842"/>
      <c r="AH41" s="6842"/>
      <c r="AI41" s="6842"/>
      <c r="AJ41" s="6843"/>
    </row>
    <row r="42" spans="2:36" s="3" customFormat="1" ht="20.149999999999999" customHeight="1" x14ac:dyDescent="0.3">
      <c r="B42" s="1730"/>
      <c r="C42" s="6841"/>
      <c r="D42" s="6842"/>
      <c r="E42" s="6842"/>
      <c r="F42" s="6842"/>
      <c r="G42" s="6842"/>
      <c r="H42" s="6842"/>
      <c r="I42" s="6842"/>
      <c r="J42" s="6842"/>
      <c r="K42" s="6842"/>
      <c r="L42" s="6842"/>
      <c r="M42" s="6842"/>
      <c r="N42" s="6842"/>
      <c r="O42" s="6842"/>
      <c r="P42" s="6842"/>
      <c r="Q42" s="6842"/>
      <c r="R42" s="6842"/>
      <c r="S42" s="6842"/>
      <c r="T42" s="6842"/>
      <c r="U42" s="6842"/>
      <c r="V42" s="6842"/>
      <c r="W42" s="6842"/>
      <c r="X42" s="6842"/>
      <c r="Y42" s="6842"/>
      <c r="Z42" s="6842"/>
      <c r="AA42" s="6842"/>
      <c r="AB42" s="6842"/>
      <c r="AC42" s="6842"/>
      <c r="AD42" s="6842"/>
      <c r="AE42" s="6842"/>
      <c r="AF42" s="6842"/>
      <c r="AG42" s="6842"/>
      <c r="AH42" s="6842"/>
      <c r="AI42" s="6842"/>
      <c r="AJ42" s="6843"/>
    </row>
    <row r="43" spans="2:36" s="3" customFormat="1" ht="20.149999999999999" customHeight="1" x14ac:dyDescent="0.3">
      <c r="B43" s="1999"/>
      <c r="C43" s="6844"/>
      <c r="D43" s="6845"/>
      <c r="E43" s="6845"/>
      <c r="F43" s="6845"/>
      <c r="G43" s="6845"/>
      <c r="H43" s="6845"/>
      <c r="I43" s="6845"/>
      <c r="J43" s="6845"/>
      <c r="K43" s="6845"/>
      <c r="L43" s="6845"/>
      <c r="M43" s="6845"/>
      <c r="N43" s="6845"/>
      <c r="O43" s="6845"/>
      <c r="P43" s="6845"/>
      <c r="Q43" s="6845"/>
      <c r="R43" s="6845"/>
      <c r="S43" s="6845"/>
      <c r="T43" s="6845"/>
      <c r="U43" s="6845"/>
      <c r="V43" s="6845"/>
      <c r="W43" s="6845"/>
      <c r="X43" s="6845"/>
      <c r="Y43" s="6845"/>
      <c r="Z43" s="6845"/>
      <c r="AA43" s="6845"/>
      <c r="AB43" s="6845"/>
      <c r="AC43" s="6845"/>
      <c r="AD43" s="6845"/>
      <c r="AE43" s="6845"/>
      <c r="AF43" s="6845"/>
      <c r="AG43" s="6845"/>
      <c r="AH43" s="6845"/>
      <c r="AI43" s="6845"/>
      <c r="AJ43" s="6846"/>
    </row>
    <row r="44" spans="2:36" s="3" customFormat="1" ht="20.149999999999999" customHeight="1" x14ac:dyDescent="0.3">
      <c r="B44" s="6788" t="s">
        <v>1711</v>
      </c>
      <c r="C44" s="6789"/>
      <c r="D44" s="6789"/>
      <c r="E44" s="6789"/>
      <c r="F44" s="6789"/>
      <c r="G44" s="6789"/>
      <c r="H44" s="6789"/>
      <c r="I44" s="6789"/>
      <c r="J44" s="6789"/>
      <c r="K44" s="6789"/>
      <c r="L44" s="6789"/>
      <c r="M44" s="6789"/>
      <c r="N44" s="6789"/>
      <c r="O44" s="6789"/>
      <c r="P44" s="6789"/>
      <c r="Q44" s="6789"/>
      <c r="R44" s="6789"/>
      <c r="S44" s="6789"/>
      <c r="T44" s="6789"/>
      <c r="U44" s="6789"/>
      <c r="V44" s="6789"/>
      <c r="W44" s="6789"/>
      <c r="X44" s="6789"/>
      <c r="Y44" s="6789"/>
      <c r="Z44" s="6789"/>
      <c r="AA44" s="6789"/>
      <c r="AB44" s="6789"/>
      <c r="AC44" s="6789"/>
      <c r="AD44" s="6789"/>
      <c r="AE44" s="6789"/>
      <c r="AF44" s="6789"/>
      <c r="AG44" s="6789"/>
      <c r="AH44" s="6789"/>
      <c r="AI44" s="6789"/>
      <c r="AJ44" s="6790"/>
    </row>
    <row r="45" spans="2:36" s="3" customFormat="1" ht="22.5" customHeight="1" x14ac:dyDescent="0.3">
      <c r="B45" s="6791"/>
      <c r="C45" s="6792"/>
      <c r="D45" s="6792"/>
      <c r="E45" s="6792"/>
      <c r="F45" s="6792"/>
      <c r="G45" s="6792"/>
      <c r="H45" s="6792"/>
      <c r="I45" s="6792"/>
      <c r="J45" s="6792"/>
      <c r="K45" s="6792"/>
      <c r="L45" s="6792"/>
      <c r="M45" s="6792"/>
      <c r="N45" s="6792"/>
      <c r="O45" s="6792"/>
      <c r="P45" s="6792"/>
      <c r="Q45" s="6792"/>
      <c r="R45" s="6792"/>
      <c r="S45" s="6792"/>
      <c r="T45" s="6792"/>
      <c r="U45" s="6792"/>
      <c r="V45" s="6792"/>
      <c r="W45" s="6792"/>
      <c r="X45" s="6792"/>
      <c r="Y45" s="6792"/>
      <c r="Z45" s="6792"/>
      <c r="AA45" s="6792"/>
      <c r="AB45" s="6792"/>
      <c r="AC45" s="6792"/>
      <c r="AD45" s="6792"/>
      <c r="AE45" s="6792"/>
      <c r="AF45" s="6792"/>
      <c r="AG45" s="6792"/>
      <c r="AH45" s="6792"/>
      <c r="AI45" s="6792"/>
      <c r="AJ45" s="6793"/>
    </row>
    <row r="46" spans="2:36" s="3" customFormat="1" ht="20.149999999999999" customHeight="1" x14ac:dyDescent="0.3">
      <c r="B46" s="6791"/>
      <c r="C46" s="6792"/>
      <c r="D46" s="6792"/>
      <c r="E46" s="6792"/>
      <c r="F46" s="6792"/>
      <c r="G46" s="6792"/>
      <c r="H46" s="6792"/>
      <c r="I46" s="6792"/>
      <c r="J46" s="6792"/>
      <c r="K46" s="6792"/>
      <c r="L46" s="6792"/>
      <c r="M46" s="6792"/>
      <c r="N46" s="6792"/>
      <c r="O46" s="6792"/>
      <c r="P46" s="6792"/>
      <c r="Q46" s="6792"/>
      <c r="R46" s="6792"/>
      <c r="S46" s="6792"/>
      <c r="T46" s="6792"/>
      <c r="U46" s="6792"/>
      <c r="V46" s="6792"/>
      <c r="W46" s="6792"/>
      <c r="X46" s="6792"/>
      <c r="Y46" s="6792"/>
      <c r="Z46" s="6792"/>
      <c r="AA46" s="6792"/>
      <c r="AB46" s="6792"/>
      <c r="AC46" s="6792"/>
      <c r="AD46" s="6792"/>
      <c r="AE46" s="6792"/>
      <c r="AF46" s="6792"/>
      <c r="AG46" s="6792"/>
      <c r="AH46" s="6792"/>
      <c r="AI46" s="6792"/>
      <c r="AJ46" s="6793"/>
    </row>
    <row r="47" spans="2:36" s="3" customFormat="1" ht="20.149999999999999" customHeight="1" thickBot="1" x14ac:dyDescent="0.35">
      <c r="B47" s="6794"/>
      <c r="C47" s="6795"/>
      <c r="D47" s="6795"/>
      <c r="E47" s="6795"/>
      <c r="F47" s="6795"/>
      <c r="G47" s="6795"/>
      <c r="H47" s="6795"/>
      <c r="I47" s="6795"/>
      <c r="J47" s="6795"/>
      <c r="K47" s="6795"/>
      <c r="L47" s="6795"/>
      <c r="M47" s="6795"/>
      <c r="N47" s="6795"/>
      <c r="O47" s="6795"/>
      <c r="P47" s="6795"/>
      <c r="Q47" s="6795"/>
      <c r="R47" s="6795"/>
      <c r="S47" s="6795"/>
      <c r="T47" s="6795"/>
      <c r="U47" s="6795"/>
      <c r="V47" s="6795"/>
      <c r="W47" s="6795"/>
      <c r="X47" s="6795"/>
      <c r="Y47" s="6795"/>
      <c r="Z47" s="6795"/>
      <c r="AA47" s="6795"/>
      <c r="AB47" s="6795"/>
      <c r="AC47" s="6795"/>
      <c r="AD47" s="6795"/>
      <c r="AE47" s="6795"/>
      <c r="AF47" s="6795"/>
      <c r="AG47" s="6795"/>
      <c r="AH47" s="6795"/>
      <c r="AI47" s="6795"/>
      <c r="AJ47" s="6796"/>
    </row>
  </sheetData>
  <sheetProtection algorithmName="SHA-512" hashValue="lqTZioLlE7S9X0UiK0lqdg0UVQdiL45PpJKPvfez1MuXfwruK3VVA/qytgS7YG91qBVMan6TiFR8svfHGI23OA==" saltValue="LWxAUcVd0dmseHz+EIwhCw==" spinCount="100000" sheet="1" formatCells="0" selectLockedCells="1"/>
  <mergeCells count="25">
    <mergeCell ref="C14:AJ16"/>
    <mergeCell ref="C17:AJ17"/>
    <mergeCell ref="C18:AJ35"/>
    <mergeCell ref="C37:AJ43"/>
    <mergeCell ref="AF5:AG5"/>
    <mergeCell ref="Q5:X5"/>
    <mergeCell ref="Y5:Z5"/>
    <mergeCell ref="AA5:AE5"/>
    <mergeCell ref="D8:I8"/>
    <mergeCell ref="B37:B43"/>
    <mergeCell ref="H1:M4"/>
    <mergeCell ref="B44:AJ47"/>
    <mergeCell ref="D9:AJ13"/>
    <mergeCell ref="C9:C13"/>
    <mergeCell ref="AH5:AJ5"/>
    <mergeCell ref="C6:C7"/>
    <mergeCell ref="D6:I7"/>
    <mergeCell ref="J6:Z7"/>
    <mergeCell ref="AA6:AI7"/>
    <mergeCell ref="N1:Q1"/>
    <mergeCell ref="R1:T1"/>
    <mergeCell ref="W1:AJ2"/>
    <mergeCell ref="N3:AJ4"/>
    <mergeCell ref="B9:B35"/>
    <mergeCell ref="O5:P5"/>
  </mergeCells>
  <dataValidations count="4">
    <dataValidation type="date" operator="greaterThan" allowBlank="1" showInputMessage="1" showErrorMessage="1" prompt="Revision date for this specification. " sqref="AA5" xr:uid="{50AE2EFB-10F0-41D1-83C2-8A32643DB2C5}">
      <formula1>36526</formula1>
    </dataValidation>
    <dataValidation allowBlank="1" showInputMessage="1" showErrorMessage="1" prompt="Revision letter or number for this specification." sqref="AH5" xr:uid="{297314EC-C96F-4AF1-AC18-2EDAD359178F}"/>
    <dataValidation type="decimal" operator="greaterThanOrEqual" allowBlank="1" showInputMessage="1" showErrorMessage="1" sqref="Q5" xr:uid="{71A8623C-A697-4EAF-8561-CA2E88B025F0}">
      <formula1>0</formula1>
    </dataValidation>
    <dataValidation operator="greaterThanOrEqual" allowBlank="1" showInputMessage="1" showErrorMessage="1" sqref="N5:O5" xr:uid="{B5887766-7BA9-4FDA-9ABF-1DA3D9A38421}"/>
  </dataValidations>
  <printOptions horizontalCentered="1"/>
  <pageMargins left="0.75" right="0.75" top="0.375" bottom="0.625" header="0.375" footer="0.25"/>
  <pageSetup scale="80" orientation="portrait" r:id="rId1"/>
  <headerFooter alignWithMargins="0">
    <oddFooter xml:space="preserve">&amp;C
&amp;G&amp;R&amp;"Arial Narrow,Regular"&amp;9Page &amp;P of &amp;N
 </oddFooter>
  </headerFooter>
  <drawing r:id="rId2"/>
  <legacyDrawing r:id="rId3"/>
  <legacyDrawingHF r:id="rId4"/>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33898-BD94-4134-B344-FFCE5883DC4B}">
  <sheetPr codeName="Sheet13">
    <tabColor theme="1" tint="0.249977111117893"/>
    <pageSetUpPr fitToPage="1"/>
  </sheetPr>
  <dimension ref="A1:CS125"/>
  <sheetViews>
    <sheetView showZeros="0" topLeftCell="A74" zoomScale="120" zoomScaleNormal="120" workbookViewId="0">
      <selection activeCell="J95" sqref="J95"/>
    </sheetView>
  </sheetViews>
  <sheetFormatPr defaultRowHeight="12.75" customHeight="1" x14ac:dyDescent="0.3"/>
  <cols>
    <col min="1" max="1" width="1.69140625" customWidth="1"/>
    <col min="2" max="2" width="41.3046875" bestFit="1" customWidth="1"/>
    <col min="3" max="3" width="1.69140625" customWidth="1"/>
    <col min="4" max="4" width="34.15234375" bestFit="1" customWidth="1"/>
    <col min="5" max="5" width="1.69140625" customWidth="1"/>
    <col min="6" max="6" width="34.15234375" customWidth="1"/>
    <col min="7" max="7" width="1.69140625" customWidth="1"/>
    <col min="8" max="8" width="35.69140625" bestFit="1" customWidth="1"/>
    <col min="9" max="9" width="3.53515625" customWidth="1"/>
    <col min="10" max="10" width="34.15234375" bestFit="1" customWidth="1"/>
    <col min="11" max="11" width="3.53515625" customWidth="1"/>
    <col min="12" max="12" width="38" bestFit="1" customWidth="1"/>
    <col min="13" max="13" width="1.69140625" customWidth="1"/>
    <col min="14" max="14" width="46" bestFit="1" customWidth="1"/>
    <col min="15" max="15" width="1.69140625" customWidth="1"/>
    <col min="16" max="16" width="26.15234375" bestFit="1" customWidth="1"/>
    <col min="17" max="17" width="1.69140625" customWidth="1"/>
    <col min="18" max="18" width="12.15234375" bestFit="1" customWidth="1"/>
    <col min="19" max="19" width="1.69140625" customWidth="1"/>
    <col min="20" max="20" width="12.53515625" customWidth="1"/>
    <col min="21" max="21" width="24.53515625" customWidth="1"/>
    <col min="22" max="22" width="1.69140625" customWidth="1"/>
    <col min="23" max="23" width="23" bestFit="1" customWidth="1"/>
    <col min="24" max="24" width="1.69140625" customWidth="1"/>
    <col min="25" max="25" width="28.3046875" bestFit="1" customWidth="1"/>
    <col min="26" max="26" width="1.69140625" customWidth="1"/>
    <col min="27" max="27" width="32.53515625" bestFit="1" customWidth="1"/>
    <col min="28" max="28" width="1.69140625" customWidth="1"/>
    <col min="29" max="29" width="31" customWidth="1"/>
    <col min="30" max="30" width="1.69140625" customWidth="1"/>
    <col min="31" max="31" width="25.53515625" customWidth="1"/>
    <col min="32" max="32" width="1.69140625" customWidth="1"/>
    <col min="33" max="33" width="15.84375" bestFit="1" customWidth="1"/>
    <col min="34" max="34" width="1.69140625" customWidth="1"/>
    <col min="35" max="35" width="18.3828125" bestFit="1" customWidth="1"/>
    <col min="36" max="36" width="1.69140625" customWidth="1"/>
    <col min="37" max="37" width="18.3828125" customWidth="1"/>
    <col min="38" max="38" width="1.69140625" customWidth="1"/>
    <col min="39" max="39" width="20.3828125" bestFit="1" customWidth="1"/>
    <col min="40" max="40" width="1.69140625" customWidth="1"/>
    <col min="41" max="41" width="20.3828125" customWidth="1"/>
    <col min="42" max="42" width="1.69140625" customWidth="1"/>
    <col min="43" max="43" width="21.15234375" bestFit="1" customWidth="1"/>
    <col min="44" max="44" width="1.69140625" customWidth="1"/>
    <col min="45" max="45" width="40.53515625" bestFit="1" customWidth="1"/>
    <col min="46" max="46" width="1.69140625" customWidth="1"/>
    <col min="47" max="47" width="37.53515625" bestFit="1" customWidth="1"/>
    <col min="48" max="48" width="1.69140625" customWidth="1"/>
    <col min="49" max="49" width="23" customWidth="1"/>
    <col min="50" max="50" width="1.69140625" customWidth="1"/>
    <col min="51" max="51" width="21.3828125" bestFit="1" customWidth="1"/>
    <col min="52" max="52" width="1.69140625" customWidth="1"/>
    <col min="53" max="53" width="8.69140625" bestFit="1" customWidth="1"/>
    <col min="54" max="54" width="1.69140625" customWidth="1"/>
    <col min="55" max="55" width="11.53515625" bestFit="1" customWidth="1"/>
    <col min="56" max="56" width="1.69140625" customWidth="1"/>
    <col min="57" max="57" width="10" bestFit="1" customWidth="1"/>
    <col min="58" max="58" width="1.69140625" customWidth="1"/>
    <col min="59" max="59" width="10" customWidth="1"/>
    <col min="60" max="60" width="1.69140625" customWidth="1"/>
    <col min="61" max="61" width="13.3828125" bestFit="1" customWidth="1"/>
    <col min="62" max="62" width="1.69140625" customWidth="1"/>
    <col min="63" max="63" width="14.69140625" bestFit="1" customWidth="1"/>
    <col min="64" max="64" width="1.69140625" customWidth="1"/>
    <col min="65" max="65" width="22.3828125" bestFit="1" customWidth="1"/>
    <col min="66" max="66" width="1.69140625" customWidth="1"/>
    <col min="67" max="67" width="12.84375" bestFit="1" customWidth="1"/>
    <col min="68" max="68" width="1.69140625" customWidth="1"/>
    <col min="69" max="69" width="30.53515625" bestFit="1" customWidth="1"/>
    <col min="70" max="70" width="1.69140625" customWidth="1"/>
    <col min="71" max="71" width="42.69140625" bestFit="1" customWidth="1"/>
    <col min="72" max="72" width="1.69140625" customWidth="1"/>
    <col min="73" max="73" width="39.15234375" bestFit="1" customWidth="1"/>
    <col min="74" max="74" width="3.15234375" customWidth="1"/>
    <col min="75" max="75" width="39.15234375" bestFit="1" customWidth="1"/>
    <col min="76" max="76" width="3.15234375" customWidth="1"/>
    <col min="77" max="77" width="23" bestFit="1" customWidth="1"/>
    <col min="79" max="79" width="24.3828125" customWidth="1"/>
    <col min="80" max="80" width="2.53515625" customWidth="1"/>
    <col min="81" max="81" width="36.69140625" customWidth="1"/>
    <col min="82" max="82" width="2.69140625" customWidth="1"/>
    <col min="83" max="83" width="26" customWidth="1"/>
  </cols>
  <sheetData>
    <row r="1" spans="1:97" s="696" customFormat="1" ht="81" x14ac:dyDescent="0.35">
      <c r="B1" s="697" t="s">
        <v>870</v>
      </c>
      <c r="C1" s="698"/>
      <c r="D1" s="697" t="s">
        <v>871</v>
      </c>
      <c r="E1" s="698"/>
      <c r="F1" s="699" t="s">
        <v>2107</v>
      </c>
      <c r="G1" s="698"/>
      <c r="H1" s="699" t="s">
        <v>2121</v>
      </c>
      <c r="I1" s="698"/>
      <c r="J1" s="699" t="s">
        <v>2122</v>
      </c>
      <c r="K1" s="698"/>
      <c r="L1" s="700" t="s">
        <v>874</v>
      </c>
      <c r="M1" s="698"/>
      <c r="N1" s="700" t="s">
        <v>2161</v>
      </c>
      <c r="O1" s="698"/>
      <c r="P1" s="700" t="s">
        <v>389</v>
      </c>
      <c r="Q1" s="701"/>
      <c r="R1" s="702" t="s">
        <v>2162</v>
      </c>
      <c r="S1" s="703"/>
      <c r="T1" s="703"/>
      <c r="U1" s="704" t="s">
        <v>2163</v>
      </c>
      <c r="V1" s="705"/>
      <c r="W1" s="702" t="s">
        <v>2164</v>
      </c>
      <c r="X1" s="701"/>
      <c r="Y1" s="699" t="s">
        <v>2109</v>
      </c>
      <c r="Z1" s="706"/>
      <c r="AA1" s="699" t="s">
        <v>2132</v>
      </c>
      <c r="AB1" s="707"/>
      <c r="AC1" s="700" t="s">
        <v>875</v>
      </c>
      <c r="AD1" s="707"/>
      <c r="AE1" s="700" t="s">
        <v>2165</v>
      </c>
      <c r="AF1" s="698"/>
      <c r="AG1" s="700" t="s">
        <v>470</v>
      </c>
      <c r="AH1" s="698"/>
      <c r="AI1" s="700" t="s">
        <v>876</v>
      </c>
      <c r="AJ1" s="698"/>
      <c r="AK1" s="700" t="s">
        <v>484</v>
      </c>
      <c r="AL1" s="698"/>
      <c r="AM1" s="700" t="s">
        <v>504</v>
      </c>
      <c r="AN1" s="698"/>
      <c r="AO1" s="700" t="s">
        <v>877</v>
      </c>
      <c r="AP1" s="698"/>
      <c r="AQ1" s="700" t="s">
        <v>2184</v>
      </c>
      <c r="AR1" s="707"/>
      <c r="AS1" s="699" t="s">
        <v>2152</v>
      </c>
      <c r="AT1" s="698"/>
      <c r="AU1" s="699" t="s">
        <v>2153</v>
      </c>
      <c r="AV1" s="701"/>
      <c r="AW1" s="700" t="s">
        <v>2790</v>
      </c>
      <c r="AX1" s="705"/>
      <c r="AY1" s="700" t="s">
        <v>2158</v>
      </c>
      <c r="AZ1" s="698"/>
      <c r="BA1" s="700" t="s">
        <v>2154</v>
      </c>
      <c r="BB1" s="698"/>
      <c r="BC1" s="700" t="s">
        <v>2155</v>
      </c>
      <c r="BD1" s="698"/>
      <c r="BE1" s="700" t="s">
        <v>2159</v>
      </c>
      <c r="BF1" s="698"/>
      <c r="BG1" s="700" t="s">
        <v>2156</v>
      </c>
      <c r="BH1" s="698"/>
      <c r="BI1" s="700" t="s">
        <v>2157</v>
      </c>
      <c r="BJ1" s="707"/>
      <c r="BK1" s="700" t="s">
        <v>2160</v>
      </c>
      <c r="BL1" s="698"/>
      <c r="BM1" s="699" t="s">
        <v>2136</v>
      </c>
      <c r="BN1" s="698"/>
      <c r="BO1" s="700" t="s">
        <v>878</v>
      </c>
      <c r="BP1" s="698"/>
      <c r="BQ1" s="700" t="s">
        <v>879</v>
      </c>
      <c r="BR1" s="707"/>
      <c r="BS1" s="700" t="s">
        <v>880</v>
      </c>
      <c r="BT1" s="698"/>
      <c r="BU1" s="699" t="s">
        <v>3053</v>
      </c>
      <c r="BV1" s="707"/>
      <c r="BW1" s="699" t="s">
        <v>3054</v>
      </c>
      <c r="BX1" s="707"/>
      <c r="BY1" s="700" t="s">
        <v>2166</v>
      </c>
      <c r="BZ1" s="707"/>
      <c r="CA1" s="1228" t="s">
        <v>2697</v>
      </c>
      <c r="CB1" s="707"/>
      <c r="CC1" s="1410" t="s">
        <v>2726</v>
      </c>
      <c r="CD1" s="707"/>
      <c r="CE1" s="1410" t="s">
        <v>2726</v>
      </c>
    </row>
    <row r="2" spans="1:97" s="696" customFormat="1" ht="13.75" x14ac:dyDescent="0.35">
      <c r="A2" s="709"/>
      <c r="B2" s="710"/>
      <c r="C2" s="711"/>
      <c r="D2" s="710"/>
      <c r="E2" s="711"/>
      <c r="F2" s="710"/>
      <c r="H2" s="712"/>
      <c r="I2" s="713"/>
      <c r="J2" s="712"/>
      <c r="K2" s="713"/>
      <c r="L2" s="712"/>
      <c r="M2" s="713"/>
      <c r="N2" s="712"/>
      <c r="O2" s="713"/>
      <c r="P2" s="712"/>
      <c r="Q2" s="714"/>
      <c r="R2" s="715"/>
      <c r="S2" s="716"/>
      <c r="T2" s="716"/>
      <c r="U2" s="717"/>
      <c r="V2" s="718"/>
      <c r="W2" s="719"/>
      <c r="X2" s="720"/>
      <c r="Y2" s="712"/>
      <c r="Z2" s="720"/>
      <c r="AA2" s="712"/>
      <c r="AB2" s="718"/>
      <c r="AC2" s="712"/>
      <c r="AD2" s="718"/>
      <c r="AE2" s="712"/>
      <c r="AF2" s="713"/>
      <c r="AG2" s="712"/>
      <c r="AH2" s="713"/>
      <c r="AI2" s="712"/>
      <c r="AJ2" s="713"/>
      <c r="AK2" s="712"/>
      <c r="AL2" s="713"/>
      <c r="AM2" s="712"/>
      <c r="AN2" s="713"/>
      <c r="AO2" s="712"/>
      <c r="AP2" s="713"/>
      <c r="AQ2" s="712"/>
      <c r="AR2" s="713"/>
      <c r="AS2" s="712"/>
      <c r="AT2" s="713"/>
      <c r="AU2" s="712"/>
      <c r="AV2" s="714"/>
      <c r="AW2" s="712"/>
      <c r="AX2" s="721"/>
      <c r="AY2" s="722"/>
      <c r="AZ2" s="723"/>
      <c r="BA2" s="722"/>
      <c r="BB2" s="723"/>
      <c r="BC2" s="722"/>
      <c r="BD2" s="723"/>
      <c r="BE2" s="722"/>
      <c r="BF2" s="723"/>
      <c r="BG2" s="722"/>
      <c r="BH2" s="723"/>
      <c r="BI2" s="722"/>
      <c r="BJ2" s="718"/>
      <c r="BK2" s="722"/>
      <c r="BL2" s="713"/>
      <c r="BM2" s="722"/>
      <c r="BN2" s="713"/>
      <c r="BO2" s="722"/>
      <c r="BP2" s="713"/>
      <c r="BQ2" s="722"/>
      <c r="BR2" s="713"/>
      <c r="BS2" s="722"/>
      <c r="BT2" s="713"/>
      <c r="BU2" s="722"/>
      <c r="BV2" s="721"/>
      <c r="BW2" s="722"/>
      <c r="BX2" s="721"/>
      <c r="BY2" s="722"/>
      <c r="BZ2" s="708"/>
      <c r="CA2" s="708"/>
    </row>
    <row r="3" spans="1:97" s="727" customFormat="1" ht="14.15" thickBot="1" x14ac:dyDescent="0.4">
      <c r="A3" s="149"/>
      <c r="B3" s="724"/>
      <c r="C3" s="725"/>
      <c r="D3" s="726"/>
      <c r="E3" s="725"/>
      <c r="F3" s="724"/>
      <c r="H3" s="728"/>
      <c r="I3" s="729"/>
      <c r="J3" s="728"/>
      <c r="K3" s="729"/>
      <c r="L3" s="728"/>
      <c r="M3" s="729"/>
      <c r="N3" s="728"/>
      <c r="O3" s="729"/>
      <c r="P3" s="728"/>
      <c r="Q3" s="729"/>
      <c r="R3" s="730" t="s">
        <v>72</v>
      </c>
      <c r="S3" s="731"/>
      <c r="T3" s="731"/>
      <c r="U3" s="732" t="s">
        <v>73</v>
      </c>
      <c r="V3" s="733"/>
      <c r="W3" s="734" t="s">
        <v>72</v>
      </c>
      <c r="X3" s="733"/>
      <c r="Y3" s="734"/>
      <c r="Z3" s="733"/>
      <c r="AA3" s="734"/>
      <c r="AB3" s="735"/>
      <c r="AC3" s="734"/>
      <c r="AD3" s="735"/>
      <c r="AE3" s="728"/>
      <c r="AF3" s="729"/>
      <c r="AG3" s="728"/>
      <c r="AH3" s="729"/>
      <c r="AI3" s="728"/>
      <c r="AJ3" s="729"/>
      <c r="AK3" s="728"/>
      <c r="AL3" s="729"/>
      <c r="AM3" s="728"/>
      <c r="AN3" s="729"/>
      <c r="AO3" s="728"/>
      <c r="AP3" s="729"/>
      <c r="AQ3" s="728"/>
      <c r="AR3" s="729"/>
      <c r="AS3" s="728"/>
      <c r="AT3" s="729"/>
      <c r="AU3" s="728"/>
      <c r="AV3" s="736"/>
      <c r="AW3" s="737" t="s">
        <v>72</v>
      </c>
      <c r="AX3" s="738"/>
      <c r="AY3" s="734"/>
      <c r="AZ3" s="733"/>
      <c r="BA3" s="734"/>
      <c r="BB3" s="733"/>
      <c r="BC3" s="734"/>
      <c r="BD3" s="733"/>
      <c r="BE3" s="734"/>
      <c r="BF3" s="733"/>
      <c r="BG3" s="734"/>
      <c r="BH3" s="733"/>
      <c r="BI3" s="734"/>
      <c r="BJ3" s="733"/>
      <c r="BK3" s="734"/>
      <c r="BL3" s="729"/>
      <c r="BM3" s="734"/>
      <c r="BN3" s="729"/>
      <c r="BO3" s="734" t="s">
        <v>72</v>
      </c>
      <c r="BP3" s="729"/>
      <c r="BQ3" s="734"/>
      <c r="BR3" s="729"/>
      <c r="BS3" s="734"/>
      <c r="BT3" s="729"/>
      <c r="BU3" s="734"/>
      <c r="BV3" s="736"/>
      <c r="BW3" s="734"/>
      <c r="BX3" s="736"/>
      <c r="BY3" s="734"/>
      <c r="BZ3" s="739"/>
      <c r="CA3" s="739"/>
      <c r="CF3" s="696"/>
      <c r="CG3" s="696"/>
      <c r="CH3" s="696"/>
      <c r="CI3" s="696"/>
      <c r="CJ3" s="696"/>
      <c r="CK3" s="696"/>
      <c r="CL3" s="696"/>
      <c r="CM3" s="696"/>
      <c r="CN3" s="696"/>
      <c r="CO3" s="696"/>
      <c r="CP3" s="696"/>
      <c r="CQ3" s="696"/>
      <c r="CR3" s="696"/>
      <c r="CS3" s="696"/>
    </row>
    <row r="4" spans="1:97" s="696" customFormat="1" ht="14.15" thickTop="1" x14ac:dyDescent="0.35">
      <c r="B4" s="740" t="s">
        <v>881</v>
      </c>
      <c r="C4" s="741"/>
      <c r="D4" s="740" t="s">
        <v>871</v>
      </c>
      <c r="E4" s="741"/>
      <c r="F4" s="742" t="s">
        <v>882</v>
      </c>
      <c r="H4" s="742" t="s">
        <v>883</v>
      </c>
      <c r="I4" s="743"/>
      <c r="J4" s="740" t="s">
        <v>57</v>
      </c>
      <c r="L4" s="740" t="s">
        <v>884</v>
      </c>
      <c r="M4" s="743"/>
      <c r="N4" s="744" t="s">
        <v>885</v>
      </c>
      <c r="O4" s="743"/>
      <c r="P4" s="740" t="s">
        <v>886</v>
      </c>
      <c r="Q4" s="741"/>
      <c r="R4" s="744" t="s">
        <v>887</v>
      </c>
      <c r="S4" s="745"/>
      <c r="T4" s="746"/>
      <c r="U4" s="740" t="s">
        <v>888</v>
      </c>
      <c r="V4" s="743"/>
      <c r="W4" s="740" t="s">
        <v>889</v>
      </c>
      <c r="X4" s="741"/>
      <c r="Y4" s="742" t="s">
        <v>2110</v>
      </c>
      <c r="AA4" s="742" t="s">
        <v>890</v>
      </c>
      <c r="AC4" s="740" t="s">
        <v>891</v>
      </c>
      <c r="AE4" s="740" t="s">
        <v>892</v>
      </c>
      <c r="AG4" s="740" t="s">
        <v>893</v>
      </c>
      <c r="AI4" s="740" t="s">
        <v>894</v>
      </c>
      <c r="AJ4" s="743"/>
      <c r="AK4" s="740" t="s">
        <v>895</v>
      </c>
      <c r="AM4" s="747" t="s">
        <v>896</v>
      </c>
      <c r="AN4" s="745"/>
      <c r="AO4" s="740" t="s">
        <v>897</v>
      </c>
      <c r="AP4" s="743"/>
      <c r="AQ4" s="740" t="s">
        <v>898</v>
      </c>
      <c r="AR4" s="741"/>
      <c r="AS4" s="742" t="s">
        <v>899</v>
      </c>
      <c r="AT4" s="741"/>
      <c r="AU4" s="742" t="s">
        <v>900</v>
      </c>
      <c r="AV4" s="741"/>
      <c r="AW4" s="740" t="s">
        <v>533</v>
      </c>
      <c r="AY4" s="744" t="s">
        <v>901</v>
      </c>
      <c r="AZ4" s="748"/>
      <c r="BA4" s="749" t="s">
        <v>902</v>
      </c>
      <c r="BB4" s="748"/>
      <c r="BC4" s="744" t="s">
        <v>903</v>
      </c>
      <c r="BD4" s="750"/>
      <c r="BE4" s="744" t="s">
        <v>904</v>
      </c>
      <c r="BF4" s="750"/>
      <c r="BG4" s="744" t="s">
        <v>905</v>
      </c>
      <c r="BH4" s="750"/>
      <c r="BI4" s="744" t="s">
        <v>906</v>
      </c>
      <c r="BJ4" s="751"/>
      <c r="BK4" s="749" t="s">
        <v>907</v>
      </c>
      <c r="BL4" s="745"/>
      <c r="BM4" s="742" t="s">
        <v>908</v>
      </c>
      <c r="BN4" s="741"/>
      <c r="BO4" s="740" t="s">
        <v>107</v>
      </c>
      <c r="BQ4" s="740" t="s">
        <v>909</v>
      </c>
      <c r="BS4" s="740" t="s">
        <v>910</v>
      </c>
      <c r="BU4" s="742" t="s">
        <v>911</v>
      </c>
      <c r="BW4" s="742" t="s">
        <v>3055</v>
      </c>
      <c r="BY4" s="740" t="s">
        <v>1933</v>
      </c>
      <c r="CA4" s="740" t="s">
        <v>2696</v>
      </c>
      <c r="CC4" s="740" t="s">
        <v>2725</v>
      </c>
      <c r="CD4" s="477"/>
      <c r="CE4" s="740" t="s">
        <v>2727</v>
      </c>
    </row>
    <row r="5" spans="1:97" s="696" customFormat="1" ht="13.75" x14ac:dyDescent="0.35">
      <c r="B5" s="752" t="s">
        <v>5</v>
      </c>
      <c r="C5" s="753"/>
      <c r="D5" s="752" t="s">
        <v>912</v>
      </c>
      <c r="E5" s="753"/>
      <c r="F5" s="754" t="s">
        <v>1037</v>
      </c>
      <c r="H5" s="754"/>
      <c r="I5" s="752"/>
      <c r="J5" s="752" t="s">
        <v>914</v>
      </c>
      <c r="L5" s="755" t="s">
        <v>915</v>
      </c>
      <c r="M5" s="756"/>
      <c r="N5" s="757"/>
      <c r="O5" s="755"/>
      <c r="P5" s="755"/>
      <c r="R5" s="758"/>
      <c r="S5" s="759"/>
      <c r="T5" s="756"/>
      <c r="U5" s="755"/>
      <c r="V5" s="755"/>
      <c r="W5" s="755"/>
      <c r="Y5" s="755"/>
      <c r="AA5" s="758"/>
      <c r="AB5" s="755"/>
      <c r="AC5" s="756" t="s">
        <v>916</v>
      </c>
      <c r="AE5" s="755"/>
      <c r="AG5" s="755"/>
      <c r="AH5" s="759"/>
      <c r="AI5" s="755"/>
      <c r="AJ5" s="756"/>
      <c r="AK5" s="755"/>
      <c r="AM5" s="759"/>
      <c r="AN5" s="759"/>
      <c r="AO5" s="755"/>
      <c r="AP5" s="755"/>
      <c r="AQ5" s="755"/>
      <c r="AS5" s="755"/>
      <c r="AU5" s="755"/>
      <c r="AW5" s="755"/>
      <c r="AY5" s="758"/>
      <c r="AZ5" s="760"/>
      <c r="BA5" s="760"/>
      <c r="BB5" s="760"/>
      <c r="BC5" s="758"/>
      <c r="BD5" s="758"/>
      <c r="BE5" s="758"/>
      <c r="BF5" s="758"/>
      <c r="BG5" s="758"/>
      <c r="BH5" s="758"/>
      <c r="BI5" s="758"/>
      <c r="BJ5" s="751"/>
      <c r="BK5" s="760"/>
      <c r="BL5" s="759"/>
      <c r="BM5" s="755"/>
      <c r="BO5" s="755"/>
      <c r="BQ5" s="755"/>
      <c r="BS5" s="755"/>
      <c r="BU5" s="755"/>
      <c r="BW5" s="755"/>
      <c r="BY5" s="755"/>
      <c r="CA5" s="755"/>
      <c r="CC5" s="755"/>
      <c r="CD5" s="477"/>
      <c r="CE5" s="755"/>
    </row>
    <row r="6" spans="1:97" s="696" customFormat="1" ht="15" thickBot="1" x14ac:dyDescent="0.45">
      <c r="B6" s="752" t="s">
        <v>917</v>
      </c>
      <c r="C6" s="753"/>
      <c r="D6" s="766" t="s">
        <v>947</v>
      </c>
      <c r="E6" s="753"/>
      <c r="F6" s="754" t="s">
        <v>918</v>
      </c>
      <c r="H6" s="754" t="s">
        <v>292</v>
      </c>
      <c r="I6" s="752"/>
      <c r="J6" s="752" t="s">
        <v>919</v>
      </c>
      <c r="L6" s="755" t="s">
        <v>920</v>
      </c>
      <c r="M6" s="755"/>
      <c r="N6" s="761" t="s">
        <v>921</v>
      </c>
      <c r="O6" s="762"/>
      <c r="P6" s="763" t="s">
        <v>1911</v>
      </c>
      <c r="R6" s="758" t="s">
        <v>922</v>
      </c>
      <c r="S6" s="759"/>
      <c r="T6" s="756" t="s">
        <v>923</v>
      </c>
      <c r="U6" s="758"/>
      <c r="V6" s="755"/>
      <c r="W6" s="758" t="s">
        <v>924</v>
      </c>
      <c r="Y6" s="755" t="s">
        <v>2111</v>
      </c>
      <c r="AA6" s="758" t="s">
        <v>2129</v>
      </c>
      <c r="AB6" s="755"/>
      <c r="AC6" s="756" t="s">
        <v>926</v>
      </c>
      <c r="AE6" s="758" t="s">
        <v>1921</v>
      </c>
      <c r="AG6" s="755" t="s">
        <v>928</v>
      </c>
      <c r="AH6" s="759"/>
      <c r="AI6" s="755" t="s">
        <v>929</v>
      </c>
      <c r="AJ6" s="756"/>
      <c r="AK6" s="755" t="s">
        <v>930</v>
      </c>
      <c r="AL6" s="755"/>
      <c r="AM6" s="696" t="s">
        <v>931</v>
      </c>
      <c r="AN6" s="759"/>
      <c r="AO6" s="764" t="s">
        <v>932</v>
      </c>
      <c r="AP6" s="764"/>
      <c r="AQ6" s="1129" t="s">
        <v>2650</v>
      </c>
      <c r="AS6" s="755" t="s">
        <v>934</v>
      </c>
      <c r="AT6" s="756"/>
      <c r="AU6" s="755" t="s">
        <v>935</v>
      </c>
      <c r="AW6" s="755" t="s">
        <v>936</v>
      </c>
      <c r="AY6" s="758" t="s">
        <v>937</v>
      </c>
      <c r="AZ6" s="760"/>
      <c r="BA6" s="760">
        <v>1</v>
      </c>
      <c r="BB6" s="760"/>
      <c r="BC6" s="758" t="s">
        <v>938</v>
      </c>
      <c r="BD6" s="758"/>
      <c r="BE6" s="758" t="s">
        <v>939</v>
      </c>
      <c r="BF6" s="758"/>
      <c r="BG6" s="758" t="s">
        <v>940</v>
      </c>
      <c r="BH6" s="758"/>
      <c r="BI6" s="758" t="s">
        <v>941</v>
      </c>
      <c r="BJ6" s="751"/>
      <c r="BK6" s="760" t="s">
        <v>942</v>
      </c>
      <c r="BL6" s="759"/>
      <c r="BM6" s="755" t="s">
        <v>943</v>
      </c>
      <c r="BO6" s="755" t="s">
        <v>944</v>
      </c>
      <c r="BQ6" s="755" t="s">
        <v>945</v>
      </c>
      <c r="BS6" s="755" t="s">
        <v>126</v>
      </c>
      <c r="BU6" s="765" t="s">
        <v>2125</v>
      </c>
      <c r="BW6" s="765" t="s">
        <v>2125</v>
      </c>
      <c r="BY6" s="755" t="s">
        <v>1934</v>
      </c>
      <c r="CA6" s="755" t="s">
        <v>3066</v>
      </c>
      <c r="CC6" s="755"/>
      <c r="CD6" s="477"/>
      <c r="CE6" s="1407" t="s">
        <v>1647</v>
      </c>
    </row>
    <row r="7" spans="1:97" s="696" customFormat="1" ht="15" thickTop="1" x14ac:dyDescent="0.4">
      <c r="B7" s="752" t="s">
        <v>946</v>
      </c>
      <c r="C7" s="753"/>
      <c r="E7" s="753"/>
      <c r="F7" s="754" t="s">
        <v>1990</v>
      </c>
      <c r="H7" s="754" t="s">
        <v>260</v>
      </c>
      <c r="I7" s="752"/>
      <c r="J7" s="752" t="s">
        <v>975</v>
      </c>
      <c r="L7" s="755" t="s">
        <v>951</v>
      </c>
      <c r="M7" s="755"/>
      <c r="N7" s="761" t="s">
        <v>952</v>
      </c>
      <c r="O7" s="762"/>
      <c r="P7" s="763" t="s">
        <v>1912</v>
      </c>
      <c r="R7" s="758" t="s">
        <v>923</v>
      </c>
      <c r="S7" s="759"/>
      <c r="T7" s="756"/>
      <c r="U7" s="758"/>
      <c r="V7" s="755"/>
      <c r="W7" s="758" t="s">
        <v>954</v>
      </c>
      <c r="Y7" s="755" t="s">
        <v>2112</v>
      </c>
      <c r="AA7" s="758" t="s">
        <v>223</v>
      </c>
      <c r="AB7" s="755"/>
      <c r="AC7" s="756" t="s">
        <v>223</v>
      </c>
      <c r="AE7" s="758" t="s">
        <v>1919</v>
      </c>
      <c r="AG7" s="755" t="s">
        <v>956</v>
      </c>
      <c r="AI7" s="755" t="s">
        <v>957</v>
      </c>
      <c r="AJ7" s="755"/>
      <c r="AK7" s="755" t="s">
        <v>958</v>
      </c>
      <c r="AM7" s="759" t="s">
        <v>196</v>
      </c>
      <c r="AN7" s="759"/>
      <c r="AO7" s="764" t="s">
        <v>959</v>
      </c>
      <c r="AP7" s="764"/>
      <c r="AQ7" s="755" t="s">
        <v>2185</v>
      </c>
      <c r="AS7" s="755" t="s">
        <v>2148</v>
      </c>
      <c r="AU7" s="755" t="s">
        <v>962</v>
      </c>
      <c r="AW7" s="755" t="s">
        <v>954</v>
      </c>
      <c r="AY7" s="758" t="s">
        <v>963</v>
      </c>
      <c r="AZ7" s="760"/>
      <c r="BA7" s="760">
        <v>2</v>
      </c>
      <c r="BB7" s="760"/>
      <c r="BC7" s="758" t="s">
        <v>964</v>
      </c>
      <c r="BD7" s="758"/>
      <c r="BE7" s="758" t="s">
        <v>965</v>
      </c>
      <c r="BF7" s="758"/>
      <c r="BG7" s="758" t="s">
        <v>966</v>
      </c>
      <c r="BH7" s="758"/>
      <c r="BI7" s="758" t="s">
        <v>967</v>
      </c>
      <c r="BJ7" s="751"/>
      <c r="BK7" s="760" t="s">
        <v>968</v>
      </c>
      <c r="BL7" s="759"/>
      <c r="BM7" s="755" t="s">
        <v>2133</v>
      </c>
      <c r="BO7" s="755" t="s">
        <v>970</v>
      </c>
      <c r="BQ7" s="755" t="s">
        <v>971</v>
      </c>
      <c r="BS7" s="755" t="s">
        <v>972</v>
      </c>
      <c r="BU7" s="765" t="s">
        <v>1180</v>
      </c>
      <c r="BW7" s="765" t="s">
        <v>1180</v>
      </c>
      <c r="BY7" s="755"/>
      <c r="CA7" s="755" t="s">
        <v>937</v>
      </c>
      <c r="CC7" s="1407" t="s">
        <v>1638</v>
      </c>
      <c r="CD7" s="477"/>
      <c r="CE7" s="1407" t="s">
        <v>1648</v>
      </c>
    </row>
    <row r="8" spans="1:97" s="696" customFormat="1" ht="27.9" thickBot="1" x14ac:dyDescent="0.4">
      <c r="B8" s="767" t="s">
        <v>1261</v>
      </c>
      <c r="C8" s="753"/>
      <c r="D8" s="753"/>
      <c r="E8" s="753"/>
      <c r="F8" s="754" t="s">
        <v>973</v>
      </c>
      <c r="H8" s="754" t="s">
        <v>57</v>
      </c>
      <c r="I8" s="752"/>
      <c r="J8" s="752" t="s">
        <v>1001</v>
      </c>
      <c r="L8" s="755" t="s">
        <v>976</v>
      </c>
      <c r="M8" s="755"/>
      <c r="N8" s="761" t="s">
        <v>977</v>
      </c>
      <c r="O8" s="762"/>
      <c r="P8" s="755" t="s">
        <v>953</v>
      </c>
      <c r="R8" s="758" t="s">
        <v>979</v>
      </c>
      <c r="S8" s="759"/>
      <c r="T8" s="756"/>
      <c r="U8" s="758" t="s">
        <v>980</v>
      </c>
      <c r="V8" s="755"/>
      <c r="W8" s="758" t="s">
        <v>981</v>
      </c>
      <c r="X8" s="755"/>
      <c r="Y8" s="755" t="s">
        <v>2113</v>
      </c>
      <c r="Z8" s="759"/>
      <c r="AA8" s="758" t="s">
        <v>1007</v>
      </c>
      <c r="AB8" s="755"/>
      <c r="AC8" s="756" t="s">
        <v>978</v>
      </c>
      <c r="AE8" s="758" t="s">
        <v>1920</v>
      </c>
      <c r="AG8" s="755" t="s">
        <v>984</v>
      </c>
      <c r="AI8" s="755" t="s">
        <v>985</v>
      </c>
      <c r="AJ8" s="755"/>
      <c r="AK8" s="755" t="s">
        <v>986</v>
      </c>
      <c r="AM8" s="759" t="s">
        <v>987</v>
      </c>
      <c r="AN8" s="759"/>
      <c r="AO8" s="764" t="s">
        <v>988</v>
      </c>
      <c r="AP8" s="764"/>
      <c r="AQ8" s="755" t="s">
        <v>2186</v>
      </c>
      <c r="AS8" s="755" t="s">
        <v>961</v>
      </c>
      <c r="AU8" s="755" t="s">
        <v>991</v>
      </c>
      <c r="AW8" s="755" t="s">
        <v>992</v>
      </c>
      <c r="AY8" s="758" t="s">
        <v>84</v>
      </c>
      <c r="AZ8" s="760"/>
      <c r="BA8" s="760">
        <v>3</v>
      </c>
      <c r="BB8" s="760"/>
      <c r="BC8" s="758" t="s">
        <v>993</v>
      </c>
      <c r="BD8" s="758"/>
      <c r="BE8" s="758" t="s">
        <v>223</v>
      </c>
      <c r="BF8" s="758"/>
      <c r="BG8" s="758" t="s">
        <v>223</v>
      </c>
      <c r="BH8" s="758"/>
      <c r="BI8" s="758" t="s">
        <v>223</v>
      </c>
      <c r="BJ8" s="758"/>
      <c r="BK8" s="751" t="s">
        <v>994</v>
      </c>
      <c r="BL8" s="759"/>
      <c r="BM8" s="755" t="s">
        <v>969</v>
      </c>
      <c r="BO8" s="755" t="s">
        <v>996</v>
      </c>
      <c r="BQ8" s="755" t="s">
        <v>997</v>
      </c>
      <c r="BS8" s="755" t="s">
        <v>1984</v>
      </c>
      <c r="BU8" s="765" t="s">
        <v>2126</v>
      </c>
      <c r="BW8" s="765" t="s">
        <v>2126</v>
      </c>
      <c r="BY8" s="768"/>
      <c r="CA8" s="755" t="s">
        <v>1992</v>
      </c>
      <c r="CC8" s="1407" t="s">
        <v>1639</v>
      </c>
      <c r="CD8" s="477"/>
      <c r="CE8" s="1407" t="s">
        <v>1646</v>
      </c>
    </row>
    <row r="9" spans="1:97" s="696" customFormat="1" ht="14.6" thickTop="1" thickBot="1" x14ac:dyDescent="0.4">
      <c r="B9" s="752" t="s">
        <v>999</v>
      </c>
      <c r="C9" s="753"/>
      <c r="D9" s="753"/>
      <c r="E9" s="753"/>
      <c r="F9" s="754" t="s">
        <v>1022</v>
      </c>
      <c r="H9" s="754" t="s">
        <v>949</v>
      </c>
      <c r="I9" s="752"/>
      <c r="J9" s="752" t="s">
        <v>1159</v>
      </c>
      <c r="L9" s="755" t="s">
        <v>1002</v>
      </c>
      <c r="M9" s="755"/>
      <c r="N9" s="761" t="s">
        <v>1003</v>
      </c>
      <c r="O9" s="762"/>
      <c r="P9" s="755" t="s">
        <v>978</v>
      </c>
      <c r="R9" s="758" t="s">
        <v>1004</v>
      </c>
      <c r="S9" s="759"/>
      <c r="T9" s="756" t="s">
        <v>1004</v>
      </c>
      <c r="U9" s="769" t="s">
        <v>1005</v>
      </c>
      <c r="V9" s="755"/>
      <c r="W9" s="758" t="s">
        <v>1006</v>
      </c>
      <c r="X9" s="755"/>
      <c r="Y9" s="755" t="s">
        <v>2114</v>
      </c>
      <c r="Z9" s="759"/>
      <c r="AA9" s="758" t="s">
        <v>2130</v>
      </c>
      <c r="AB9" s="755"/>
      <c r="AC9" s="390"/>
      <c r="AE9" s="758" t="s">
        <v>1922</v>
      </c>
      <c r="AG9" s="755" t="s">
        <v>1009</v>
      </c>
      <c r="AI9" s="755" t="s">
        <v>1010</v>
      </c>
      <c r="AJ9" s="755"/>
      <c r="AK9" s="755" t="s">
        <v>223</v>
      </c>
      <c r="AL9" s="755"/>
      <c r="AM9" s="696" t="s">
        <v>1925</v>
      </c>
      <c r="AN9" s="759"/>
      <c r="AO9" s="764" t="s">
        <v>1011</v>
      </c>
      <c r="AP9" s="764"/>
      <c r="AQ9" s="755" t="s">
        <v>933</v>
      </c>
      <c r="AS9" s="755" t="s">
        <v>1046</v>
      </c>
      <c r="AU9" s="755" t="s">
        <v>1014</v>
      </c>
      <c r="AW9" s="755" t="s">
        <v>1015</v>
      </c>
      <c r="AY9" s="758" t="s">
        <v>1016</v>
      </c>
      <c r="AZ9" s="760"/>
      <c r="BA9" s="760">
        <v>4</v>
      </c>
      <c r="BB9" s="760"/>
      <c r="BC9" s="758" t="s">
        <v>223</v>
      </c>
      <c r="BD9" s="758"/>
      <c r="BE9" s="758" t="s">
        <v>978</v>
      </c>
      <c r="BF9" s="758"/>
      <c r="BG9" s="758" t="s">
        <v>978</v>
      </c>
      <c r="BH9" s="758"/>
      <c r="BI9" s="758" t="s">
        <v>978</v>
      </c>
      <c r="BJ9" s="758"/>
      <c r="BK9" s="770" t="s">
        <v>1007</v>
      </c>
      <c r="BL9" s="759"/>
      <c r="BM9" s="755" t="s">
        <v>223</v>
      </c>
      <c r="BO9" s="755" t="s">
        <v>1018</v>
      </c>
      <c r="BQ9" s="755" t="s">
        <v>1019</v>
      </c>
      <c r="BS9" s="755" t="s">
        <v>998</v>
      </c>
      <c r="BU9" s="765" t="s">
        <v>2127</v>
      </c>
      <c r="BW9" s="765" t="s">
        <v>2127</v>
      </c>
      <c r="CA9" s="755" t="s">
        <v>223</v>
      </c>
      <c r="CC9" s="1407" t="s">
        <v>1640</v>
      </c>
      <c r="CD9" s="477"/>
      <c r="CE9" s="1411"/>
    </row>
    <row r="10" spans="1:97" s="696" customFormat="1" ht="14.6" thickTop="1" thickBot="1" x14ac:dyDescent="0.4">
      <c r="B10" s="752" t="s">
        <v>1021</v>
      </c>
      <c r="C10" s="753"/>
      <c r="D10" s="753"/>
      <c r="E10" s="753"/>
      <c r="F10" s="754" t="s">
        <v>1000</v>
      </c>
      <c r="H10" s="754" t="s">
        <v>2117</v>
      </c>
      <c r="I10" s="752"/>
      <c r="J10" s="752" t="s">
        <v>1023</v>
      </c>
      <c r="L10" s="755" t="s">
        <v>223</v>
      </c>
      <c r="M10" s="755"/>
      <c r="N10" s="761" t="s">
        <v>1024</v>
      </c>
      <c r="O10" s="762"/>
      <c r="P10" s="390"/>
      <c r="R10" s="758" t="s">
        <v>1025</v>
      </c>
      <c r="S10" s="759"/>
      <c r="T10" s="756" t="s">
        <v>1025</v>
      </c>
      <c r="U10" s="758" t="s">
        <v>1026</v>
      </c>
      <c r="V10" s="755"/>
      <c r="W10" s="758" t="s">
        <v>1004</v>
      </c>
      <c r="X10" s="755"/>
      <c r="Y10" s="755" t="s">
        <v>223</v>
      </c>
      <c r="Z10" s="759"/>
      <c r="AA10" s="758" t="s">
        <v>2131</v>
      </c>
      <c r="AB10" s="755"/>
      <c r="AE10" s="758" t="s">
        <v>927</v>
      </c>
      <c r="AG10" s="755" t="s">
        <v>1027</v>
      </c>
      <c r="AI10" s="755" t="s">
        <v>1028</v>
      </c>
      <c r="AJ10" s="755"/>
      <c r="AK10" s="755" t="s">
        <v>978</v>
      </c>
      <c r="AL10" s="755"/>
      <c r="AM10" s="696" t="s">
        <v>223</v>
      </c>
      <c r="AN10" s="759"/>
      <c r="AO10" s="764" t="s">
        <v>1029</v>
      </c>
      <c r="AP10" s="764"/>
      <c r="AQ10" s="755" t="s">
        <v>960</v>
      </c>
      <c r="AS10" s="755" t="s">
        <v>990</v>
      </c>
      <c r="AU10" s="755" t="s">
        <v>1032</v>
      </c>
      <c r="AW10" s="755" t="s">
        <v>1033</v>
      </c>
      <c r="AY10" s="758" t="s">
        <v>223</v>
      </c>
      <c r="AZ10" s="760"/>
      <c r="BA10" s="760" t="s">
        <v>223</v>
      </c>
      <c r="BB10" s="760"/>
      <c r="BC10" s="758" t="s">
        <v>978</v>
      </c>
      <c r="BD10" s="758"/>
      <c r="BE10" s="669"/>
      <c r="BF10" s="758"/>
      <c r="BG10" s="669"/>
      <c r="BH10" s="758"/>
      <c r="BI10" s="669"/>
      <c r="BJ10" s="751"/>
      <c r="BK10" s="760" t="s">
        <v>223</v>
      </c>
      <c r="BL10" s="759"/>
      <c r="BM10" s="755" t="s">
        <v>1034</v>
      </c>
      <c r="BO10" s="755" t="s">
        <v>1035</v>
      </c>
      <c r="BQ10" s="755" t="s">
        <v>1036</v>
      </c>
      <c r="BS10" s="755" t="s">
        <v>1020</v>
      </c>
      <c r="BU10" s="765" t="s">
        <v>127</v>
      </c>
      <c r="BW10" s="765" t="s">
        <v>127</v>
      </c>
      <c r="CA10" s="755" t="s">
        <v>2690</v>
      </c>
      <c r="CC10" s="1407" t="s">
        <v>1641</v>
      </c>
      <c r="CD10" s="477"/>
      <c r="CE10" s="1411"/>
    </row>
    <row r="11" spans="1:97" s="696" customFormat="1" ht="14.6" thickTop="1" thickBot="1" x14ac:dyDescent="0.4">
      <c r="B11" s="752" t="s">
        <v>139</v>
      </c>
      <c r="C11" s="753"/>
      <c r="D11" s="753"/>
      <c r="E11" s="753"/>
      <c r="F11" s="754" t="s">
        <v>1085</v>
      </c>
      <c r="H11" s="754" t="s">
        <v>2118</v>
      </c>
      <c r="I11" s="752"/>
      <c r="J11" s="752" t="s">
        <v>1039</v>
      </c>
      <c r="L11" s="768" t="s">
        <v>978</v>
      </c>
      <c r="M11" s="755"/>
      <c r="N11" s="761" t="s">
        <v>1040</v>
      </c>
      <c r="O11" s="771"/>
      <c r="R11" s="758" t="s">
        <v>1041</v>
      </c>
      <c r="S11" s="759"/>
      <c r="T11" s="696" t="s">
        <v>1041</v>
      </c>
      <c r="U11" s="758" t="s">
        <v>1042</v>
      </c>
      <c r="V11" s="746"/>
      <c r="W11" s="758" t="s">
        <v>1041</v>
      </c>
      <c r="Y11" s="755" t="s">
        <v>1992</v>
      </c>
      <c r="AA11" s="758" t="s">
        <v>916</v>
      </c>
      <c r="AC11" s="841" t="s">
        <v>2207</v>
      </c>
      <c r="AE11" s="758" t="s">
        <v>1923</v>
      </c>
      <c r="AG11" s="755" t="s">
        <v>1043</v>
      </c>
      <c r="AI11" s="755" t="s">
        <v>1044</v>
      </c>
      <c r="AJ11" s="755"/>
      <c r="AK11" s="389"/>
      <c r="AL11" s="755"/>
      <c r="AM11" s="696" t="s">
        <v>978</v>
      </c>
      <c r="AN11" s="759"/>
      <c r="AO11" s="764" t="s">
        <v>1045</v>
      </c>
      <c r="AP11" s="764"/>
      <c r="AQ11" s="755" t="s">
        <v>937</v>
      </c>
      <c r="AS11" s="755" t="s">
        <v>2149</v>
      </c>
      <c r="AU11" s="755" t="s">
        <v>1047</v>
      </c>
      <c r="AW11" s="755" t="s">
        <v>923</v>
      </c>
      <c r="AY11" s="758" t="s">
        <v>978</v>
      </c>
      <c r="AZ11" s="760"/>
      <c r="BA11" s="760"/>
      <c r="BB11" s="760"/>
      <c r="BC11" s="669"/>
      <c r="BD11" s="758"/>
      <c r="BE11" s="670"/>
      <c r="BF11" s="758"/>
      <c r="BG11" s="670"/>
      <c r="BH11" s="758"/>
      <c r="BI11" s="670"/>
      <c r="BJ11" s="751"/>
      <c r="BK11" s="772" t="s">
        <v>978</v>
      </c>
      <c r="BM11" s="755" t="s">
        <v>1017</v>
      </c>
      <c r="BO11" s="755" t="s">
        <v>1048</v>
      </c>
      <c r="BQ11" s="755" t="s">
        <v>1007</v>
      </c>
      <c r="BS11" s="755" t="s">
        <v>288</v>
      </c>
      <c r="BU11" s="1229"/>
      <c r="BW11" s="1229" t="s">
        <v>978</v>
      </c>
      <c r="CA11" s="755" t="s">
        <v>2691</v>
      </c>
      <c r="CC11" s="1407" t="s">
        <v>1642</v>
      </c>
      <c r="CD11" s="477"/>
      <c r="CE11" s="1412"/>
    </row>
    <row r="12" spans="1:97" s="696" customFormat="1" ht="14.6" thickTop="1" thickBot="1" x14ac:dyDescent="0.4">
      <c r="B12" s="752" t="s">
        <v>1062</v>
      </c>
      <c r="C12" s="753"/>
      <c r="D12" s="753"/>
      <c r="E12" s="753"/>
      <c r="F12" s="754" t="s">
        <v>1050</v>
      </c>
      <c r="H12" s="754" t="s">
        <v>2119</v>
      </c>
      <c r="I12" s="753"/>
      <c r="J12" s="752" t="s">
        <v>950</v>
      </c>
      <c r="M12" s="756"/>
      <c r="N12" s="761" t="s">
        <v>1052</v>
      </c>
      <c r="O12" s="771"/>
      <c r="P12" s="841" t="s">
        <v>2207</v>
      </c>
      <c r="R12" s="758" t="s">
        <v>1053</v>
      </c>
      <c r="S12" s="759"/>
      <c r="T12" s="756"/>
      <c r="U12" s="758" t="s">
        <v>1054</v>
      </c>
      <c r="V12" s="755"/>
      <c r="W12" s="758" t="s">
        <v>1055</v>
      </c>
      <c r="Y12" s="755" t="s">
        <v>1913</v>
      </c>
      <c r="AA12" s="758" t="s">
        <v>925</v>
      </c>
      <c r="AE12" s="758" t="s">
        <v>1924</v>
      </c>
      <c r="AG12" s="755" t="s">
        <v>1056</v>
      </c>
      <c r="AI12" s="755" t="s">
        <v>1057</v>
      </c>
      <c r="AJ12" s="755"/>
      <c r="AK12" s="390"/>
      <c r="AM12" s="389"/>
      <c r="AO12" s="764" t="s">
        <v>1058</v>
      </c>
      <c r="AP12" s="764"/>
      <c r="AQ12" s="755" t="s">
        <v>2187</v>
      </c>
      <c r="AS12" s="755" t="s">
        <v>2150</v>
      </c>
      <c r="AU12" s="755" t="s">
        <v>1059</v>
      </c>
      <c r="AW12" s="755" t="s">
        <v>1060</v>
      </c>
      <c r="AY12" s="389"/>
      <c r="BA12" s="389"/>
      <c r="BC12" s="390"/>
      <c r="BD12" s="759"/>
      <c r="BM12" s="755" t="s">
        <v>2134</v>
      </c>
      <c r="BO12" s="755" t="s">
        <v>1061</v>
      </c>
      <c r="BQ12" s="773"/>
      <c r="BS12" s="755" t="s">
        <v>2124</v>
      </c>
      <c r="BU12" s="1230"/>
      <c r="BW12" s="1230"/>
      <c r="CA12" s="755" t="s">
        <v>2692</v>
      </c>
      <c r="CC12" s="1407" t="s">
        <v>1643</v>
      </c>
      <c r="CD12" s="477"/>
      <c r="CE12" s="477"/>
    </row>
    <row r="13" spans="1:97" s="696" customFormat="1" ht="14.6" thickTop="1" thickBot="1" x14ac:dyDescent="0.4">
      <c r="B13" s="752" t="s">
        <v>1701</v>
      </c>
      <c r="D13" s="753"/>
      <c r="F13" s="754" t="s">
        <v>1090</v>
      </c>
      <c r="H13" s="754" t="s">
        <v>1038</v>
      </c>
      <c r="I13" s="752"/>
      <c r="J13" s="766" t="s">
        <v>2144</v>
      </c>
      <c r="M13" s="756"/>
      <c r="N13" s="761" t="s">
        <v>1063</v>
      </c>
      <c r="O13" s="771"/>
      <c r="R13" s="758" t="s">
        <v>1055</v>
      </c>
      <c r="S13" s="759"/>
      <c r="T13" s="756"/>
      <c r="U13" s="758" t="s">
        <v>1064</v>
      </c>
      <c r="V13" s="764"/>
      <c r="W13" s="758" t="s">
        <v>1065</v>
      </c>
      <c r="Y13" s="755" t="s">
        <v>2115</v>
      </c>
      <c r="AA13" s="758" t="s">
        <v>955</v>
      </c>
      <c r="AE13" s="758" t="s">
        <v>983</v>
      </c>
      <c r="AG13" s="755" t="s">
        <v>1066</v>
      </c>
      <c r="AI13" s="755" t="s">
        <v>2789</v>
      </c>
      <c r="AJ13" s="759"/>
      <c r="AM13" s="390"/>
      <c r="AO13" s="764" t="s">
        <v>1067</v>
      </c>
      <c r="AP13" s="764"/>
      <c r="AQ13" s="755" t="s">
        <v>1012</v>
      </c>
      <c r="AR13" s="759"/>
      <c r="AS13" s="755" t="s">
        <v>1013</v>
      </c>
      <c r="AU13" s="755" t="s">
        <v>1007</v>
      </c>
      <c r="AW13" s="755" t="s">
        <v>1068</v>
      </c>
      <c r="AY13" s="390"/>
      <c r="BA13" s="390"/>
      <c r="BM13" s="755" t="s">
        <v>995</v>
      </c>
      <c r="BO13" s="755" t="s">
        <v>2788</v>
      </c>
      <c r="BS13" s="755" t="s">
        <v>2137</v>
      </c>
      <c r="CA13" s="755" t="s">
        <v>196</v>
      </c>
      <c r="CC13" s="1407" t="s">
        <v>1644</v>
      </c>
      <c r="CD13" s="477"/>
      <c r="CE13" s="477"/>
    </row>
    <row r="14" spans="1:97" s="696" customFormat="1" ht="14.6" thickTop="1" thickBot="1" x14ac:dyDescent="0.4">
      <c r="B14" s="766"/>
      <c r="F14" s="754" t="s">
        <v>1078</v>
      </c>
      <c r="H14" s="754" t="s">
        <v>266</v>
      </c>
      <c r="I14" s="752"/>
      <c r="J14" s="774"/>
      <c r="K14" s="775"/>
      <c r="N14" s="761" t="s">
        <v>1072</v>
      </c>
      <c r="O14" s="771"/>
      <c r="R14" s="758" t="s">
        <v>1061</v>
      </c>
      <c r="S14" s="759"/>
      <c r="T14" s="756"/>
      <c r="U14" s="758" t="s">
        <v>1073</v>
      </c>
      <c r="V14" s="755"/>
      <c r="W14" s="758" t="s">
        <v>1074</v>
      </c>
      <c r="Y14" s="755" t="s">
        <v>2116</v>
      </c>
      <c r="AA14" s="758" t="s">
        <v>982</v>
      </c>
      <c r="AE14" s="758" t="s">
        <v>1008</v>
      </c>
      <c r="AG14" s="755" t="s">
        <v>1075</v>
      </c>
      <c r="AI14" s="755" t="s">
        <v>223</v>
      </c>
      <c r="AJ14" s="759"/>
      <c r="AO14" s="764" t="s">
        <v>1076</v>
      </c>
      <c r="AP14" s="764"/>
      <c r="AQ14" s="755" t="s">
        <v>2188</v>
      </c>
      <c r="AR14" s="759"/>
      <c r="AS14" s="755" t="s">
        <v>2151</v>
      </c>
      <c r="AU14" s="755" t="s">
        <v>2147</v>
      </c>
      <c r="AW14" s="755" t="s">
        <v>1077</v>
      </c>
      <c r="BM14" s="755" t="s">
        <v>1992</v>
      </c>
      <c r="BO14" s="755" t="s">
        <v>1069</v>
      </c>
      <c r="BS14" s="755" t="s">
        <v>1238</v>
      </c>
      <c r="BU14" s="740" t="s">
        <v>1049</v>
      </c>
      <c r="BW14" s="740" t="s">
        <v>3056</v>
      </c>
      <c r="CA14" s="755" t="s">
        <v>2693</v>
      </c>
      <c r="CC14" s="1407" t="s">
        <v>2805</v>
      </c>
    </row>
    <row r="15" spans="1:97" s="696" customFormat="1" ht="14.6" thickTop="1" thickBot="1" x14ac:dyDescent="0.4">
      <c r="F15" s="754" t="s">
        <v>1991</v>
      </c>
      <c r="H15" s="754" t="s">
        <v>974</v>
      </c>
      <c r="I15" s="752"/>
      <c r="J15" s="740" t="s">
        <v>260</v>
      </c>
      <c r="K15" s="775"/>
      <c r="N15" s="761" t="s">
        <v>1081</v>
      </c>
      <c r="O15" s="771"/>
      <c r="R15" s="758" t="s">
        <v>1082</v>
      </c>
      <c r="S15" s="759"/>
      <c r="T15" s="756"/>
      <c r="U15" s="758" t="s">
        <v>1083</v>
      </c>
      <c r="V15" s="755"/>
      <c r="W15" s="758" t="s">
        <v>1061</v>
      </c>
      <c r="Y15" s="755"/>
      <c r="AA15" s="669"/>
      <c r="AE15" s="758" t="s">
        <v>1007</v>
      </c>
      <c r="AG15" s="755" t="s">
        <v>223</v>
      </c>
      <c r="AI15" s="755" t="s">
        <v>978</v>
      </c>
      <c r="AO15" s="755" t="s">
        <v>223</v>
      </c>
      <c r="AP15" s="755"/>
      <c r="AQ15" s="755" t="s">
        <v>983</v>
      </c>
      <c r="AS15" s="755" t="s">
        <v>1031</v>
      </c>
      <c r="AU15" s="755" t="s">
        <v>1992</v>
      </c>
      <c r="AW15" s="755" t="s">
        <v>1084</v>
      </c>
      <c r="AY15" s="841" t="s">
        <v>2207</v>
      </c>
      <c r="BM15" s="755" t="s">
        <v>2135</v>
      </c>
      <c r="BO15" s="755" t="s">
        <v>223</v>
      </c>
      <c r="BS15" s="755" t="s">
        <v>279</v>
      </c>
      <c r="BU15" s="755"/>
      <c r="BW15" s="755"/>
      <c r="CA15" s="755" t="s">
        <v>2694</v>
      </c>
      <c r="CC15" s="1407" t="s">
        <v>1645</v>
      </c>
    </row>
    <row r="16" spans="1:97" s="696" customFormat="1" ht="14.15" thickTop="1" x14ac:dyDescent="0.35">
      <c r="B16" s="740" t="s">
        <v>2520</v>
      </c>
      <c r="F16" s="754" t="s">
        <v>2108</v>
      </c>
      <c r="H16" s="754" t="s">
        <v>277</v>
      </c>
      <c r="I16" s="753"/>
      <c r="J16" s="752" t="s">
        <v>1071</v>
      </c>
      <c r="N16" s="761" t="s">
        <v>1086</v>
      </c>
      <c r="O16" s="771"/>
      <c r="R16" s="758" t="s">
        <v>1069</v>
      </c>
      <c r="S16" s="759"/>
      <c r="T16" s="756"/>
      <c r="U16" s="758" t="s">
        <v>1087</v>
      </c>
      <c r="V16" s="743"/>
      <c r="W16" s="758" t="s">
        <v>1082</v>
      </c>
      <c r="Y16" s="755"/>
      <c r="AA16" s="389"/>
      <c r="AE16" s="758" t="s">
        <v>978</v>
      </c>
      <c r="AG16" s="755" t="s">
        <v>1088</v>
      </c>
      <c r="AI16" s="389"/>
      <c r="AO16" s="755" t="s">
        <v>978</v>
      </c>
      <c r="AP16" s="759"/>
      <c r="AQ16" s="755" t="s">
        <v>2189</v>
      </c>
      <c r="AS16" s="755" t="s">
        <v>1992</v>
      </c>
      <c r="AU16" s="755" t="s">
        <v>223</v>
      </c>
      <c r="AW16" s="755" t="s">
        <v>1089</v>
      </c>
      <c r="BM16" s="755"/>
      <c r="BO16" s="755" t="s">
        <v>978</v>
      </c>
      <c r="BS16" s="755" t="s">
        <v>2678</v>
      </c>
      <c r="BU16" s="755" t="s">
        <v>1070</v>
      </c>
      <c r="BW16" s="755" t="s">
        <v>1070</v>
      </c>
      <c r="CA16" s="755" t="s">
        <v>2695</v>
      </c>
      <c r="CC16" s="1407" t="s">
        <v>1646</v>
      </c>
    </row>
    <row r="17" spans="2:81" s="696" customFormat="1" ht="14.15" thickBot="1" x14ac:dyDescent="0.4">
      <c r="B17" s="764"/>
      <c r="F17" s="754" t="s">
        <v>913</v>
      </c>
      <c r="H17" s="754" t="s">
        <v>1465</v>
      </c>
      <c r="I17" s="752"/>
      <c r="J17" s="766" t="s">
        <v>1080</v>
      </c>
      <c r="K17" s="775"/>
      <c r="N17" s="758" t="s">
        <v>1092</v>
      </c>
      <c r="O17" s="771"/>
      <c r="R17" s="758" t="s">
        <v>978</v>
      </c>
      <c r="S17" s="759"/>
      <c r="U17" s="758" t="s">
        <v>1093</v>
      </c>
      <c r="V17" s="756"/>
      <c r="W17" s="758" t="s">
        <v>1094</v>
      </c>
      <c r="Y17" s="768"/>
      <c r="AA17" s="390"/>
      <c r="AE17" s="389"/>
      <c r="AG17" s="389"/>
      <c r="AI17" s="390"/>
      <c r="AO17" s="389"/>
      <c r="AP17" s="759"/>
      <c r="AQ17" s="755" t="s">
        <v>1030</v>
      </c>
      <c r="AS17" s="755" t="s">
        <v>1007</v>
      </c>
      <c r="AU17" s="768" t="s">
        <v>978</v>
      </c>
      <c r="AW17" s="755" t="s">
        <v>1025</v>
      </c>
      <c r="BM17" s="768" t="s">
        <v>978</v>
      </c>
      <c r="BO17" s="389"/>
      <c r="BS17" s="768" t="s">
        <v>1007</v>
      </c>
      <c r="BU17" s="755"/>
      <c r="BW17" s="755"/>
      <c r="CA17" s="1229"/>
      <c r="CC17" s="1408"/>
    </row>
    <row r="18" spans="2:81" s="696" customFormat="1" ht="14.6" thickTop="1" thickBot="1" x14ac:dyDescent="0.4">
      <c r="B18" s="755" t="s">
        <v>2521</v>
      </c>
      <c r="F18" s="754" t="s">
        <v>948</v>
      </c>
      <c r="H18" s="754" t="s">
        <v>1091</v>
      </c>
      <c r="I18" s="752"/>
      <c r="J18" s="774"/>
      <c r="K18" s="775"/>
      <c r="N18" s="761" t="s">
        <v>1097</v>
      </c>
      <c r="O18" s="771"/>
      <c r="R18" s="758" t="s">
        <v>2788</v>
      </c>
      <c r="S18" s="759"/>
      <c r="T18" s="756"/>
      <c r="U18" s="758" t="s">
        <v>1098</v>
      </c>
      <c r="V18" s="755"/>
      <c r="W18" s="758" t="s">
        <v>1099</v>
      </c>
      <c r="AE18" s="390"/>
      <c r="AG18" s="390"/>
      <c r="AI18" s="773"/>
      <c r="AO18" s="390"/>
      <c r="AQ18" s="755" t="s">
        <v>2190</v>
      </c>
      <c r="AS18" s="768" t="s">
        <v>978</v>
      </c>
      <c r="AW18" s="755" t="s">
        <v>1041</v>
      </c>
      <c r="BM18" s="773"/>
      <c r="BO18" s="390"/>
      <c r="BU18" s="768"/>
      <c r="BW18" s="768"/>
      <c r="CA18" s="1230"/>
      <c r="CC18" s="1409"/>
    </row>
    <row r="19" spans="2:81" s="696" customFormat="1" ht="14.6" thickTop="1" thickBot="1" x14ac:dyDescent="0.4">
      <c r="B19" s="768" t="s">
        <v>2522</v>
      </c>
      <c r="F19" s="776" t="s">
        <v>1992</v>
      </c>
      <c r="H19" s="754" t="s">
        <v>1079</v>
      </c>
      <c r="I19" s="753"/>
      <c r="J19" s="740" t="s">
        <v>949</v>
      </c>
      <c r="M19" s="756"/>
      <c r="N19" s="761" t="s">
        <v>1100</v>
      </c>
      <c r="R19" s="389"/>
      <c r="S19" s="759"/>
      <c r="T19" s="756"/>
      <c r="U19" s="758" t="s">
        <v>1101</v>
      </c>
      <c r="V19" s="755"/>
      <c r="W19" s="758" t="s">
        <v>1102</v>
      </c>
      <c r="AA19" s="841" t="s">
        <v>2207</v>
      </c>
      <c r="AE19" s="773"/>
      <c r="AO19" s="773"/>
      <c r="AQ19" s="755" t="s">
        <v>956</v>
      </c>
      <c r="AW19" s="755" t="s">
        <v>1053</v>
      </c>
    </row>
    <row r="20" spans="2:81" s="696" customFormat="1" ht="14.6" thickTop="1" thickBot="1" x14ac:dyDescent="0.4">
      <c r="H20" s="754" t="s">
        <v>1051</v>
      </c>
      <c r="I20" s="752"/>
      <c r="J20" s="766" t="s">
        <v>1096</v>
      </c>
      <c r="K20" s="775"/>
      <c r="N20" s="758" t="s">
        <v>1103</v>
      </c>
      <c r="R20" s="390"/>
      <c r="T20" s="756" t="s">
        <v>1055</v>
      </c>
      <c r="U20" s="758" t="s">
        <v>1104</v>
      </c>
      <c r="V20" s="755"/>
      <c r="W20" s="758" t="s">
        <v>223</v>
      </c>
      <c r="AE20" s="841" t="s">
        <v>2207</v>
      </c>
      <c r="AQ20" s="777" t="s">
        <v>1992</v>
      </c>
      <c r="AS20" s="773"/>
      <c r="AW20" s="755" t="s">
        <v>1105</v>
      </c>
      <c r="BU20" s="740" t="s">
        <v>1095</v>
      </c>
      <c r="BW20" s="740" t="s">
        <v>3057</v>
      </c>
    </row>
    <row r="21" spans="2:81" s="696" customFormat="1" ht="14.6" thickTop="1" thickBot="1" x14ac:dyDescent="0.4">
      <c r="B21" s="696" t="s">
        <v>3049</v>
      </c>
      <c r="F21" s="778"/>
      <c r="H21" s="752"/>
      <c r="I21" s="756"/>
      <c r="J21" s="774"/>
      <c r="K21" s="775"/>
      <c r="N21" s="761" t="s">
        <v>223</v>
      </c>
      <c r="R21" s="773"/>
      <c r="T21" s="756"/>
      <c r="U21" s="769" t="s">
        <v>1107</v>
      </c>
      <c r="V21" s="743"/>
      <c r="W21" s="770" t="s">
        <v>978</v>
      </c>
      <c r="AQ21" s="755" t="s">
        <v>989</v>
      </c>
      <c r="AW21" s="755" t="s">
        <v>1108</v>
      </c>
      <c r="BU21" s="755"/>
      <c r="BW21" s="755"/>
    </row>
    <row r="22" spans="2:81" s="696" customFormat="1" ht="14.15" thickTop="1" x14ac:dyDescent="0.35">
      <c r="F22" s="778"/>
      <c r="H22" s="752"/>
      <c r="I22" s="756"/>
      <c r="J22" s="740" t="s">
        <v>974</v>
      </c>
      <c r="K22" s="775"/>
      <c r="N22" s="758" t="s">
        <v>978</v>
      </c>
      <c r="R22" s="6858" t="s">
        <v>2207</v>
      </c>
      <c r="T22" s="756"/>
      <c r="U22" s="769" t="s">
        <v>1110</v>
      </c>
      <c r="V22" s="755"/>
      <c r="W22" s="391"/>
      <c r="AQ22" s="755" t="s">
        <v>978</v>
      </c>
      <c r="AW22" s="755" t="s">
        <v>1055</v>
      </c>
      <c r="BU22" s="755" t="s">
        <v>2193</v>
      </c>
      <c r="BW22" s="755" t="s">
        <v>2193</v>
      </c>
    </row>
    <row r="23" spans="2:81" s="696" customFormat="1" ht="14.15" thickBot="1" x14ac:dyDescent="0.4">
      <c r="F23" s="778"/>
      <c r="H23" s="766"/>
      <c r="J23" s="752" t="s">
        <v>1106</v>
      </c>
      <c r="N23" s="772" t="s">
        <v>1007</v>
      </c>
      <c r="R23" s="6858"/>
      <c r="T23" s="696" t="s">
        <v>1061</v>
      </c>
      <c r="U23" s="758" t="s">
        <v>1111</v>
      </c>
      <c r="W23" s="390"/>
      <c r="AQ23" s="390" t="s">
        <v>2973</v>
      </c>
      <c r="AW23" s="755" t="s">
        <v>1112</v>
      </c>
      <c r="BU23" s="755"/>
      <c r="BW23" s="755"/>
    </row>
    <row r="24" spans="2:81" s="696" customFormat="1" ht="14.6" thickTop="1" thickBot="1" x14ac:dyDescent="0.4">
      <c r="J24" s="766" t="s">
        <v>1109</v>
      </c>
      <c r="K24" s="775"/>
      <c r="R24" s="6858"/>
      <c r="T24" s="756" t="s">
        <v>1082</v>
      </c>
      <c r="U24" s="758" t="s">
        <v>1115</v>
      </c>
      <c r="AQ24" s="773"/>
      <c r="AW24" s="755" t="s">
        <v>1116</v>
      </c>
      <c r="BU24" s="768"/>
      <c r="BW24" s="768"/>
    </row>
    <row r="25" spans="2:81" s="696" customFormat="1" ht="14.6" thickTop="1" thickBot="1" x14ac:dyDescent="0.4">
      <c r="J25" s="774"/>
      <c r="K25" s="775"/>
      <c r="T25" s="756"/>
      <c r="U25" s="758" t="s">
        <v>1118</v>
      </c>
      <c r="W25" s="841" t="s">
        <v>2207</v>
      </c>
      <c r="AQ25" s="841" t="s">
        <v>2207</v>
      </c>
      <c r="AW25" s="755" t="s">
        <v>1061</v>
      </c>
    </row>
    <row r="26" spans="2:81" s="696" customFormat="1" ht="14.15" thickTop="1" x14ac:dyDescent="0.35">
      <c r="J26" s="740" t="s">
        <v>1114</v>
      </c>
      <c r="K26" s="775"/>
      <c r="T26" s="756"/>
      <c r="U26" s="758" t="s">
        <v>1120</v>
      </c>
      <c r="AM26" s="477"/>
      <c r="AW26" s="755" t="s">
        <v>2791</v>
      </c>
      <c r="BU26" s="740" t="s">
        <v>1113</v>
      </c>
      <c r="BW26" s="740" t="s">
        <v>3065</v>
      </c>
    </row>
    <row r="27" spans="2:81" s="696" customFormat="1" ht="13.75" x14ac:dyDescent="0.35">
      <c r="J27" s="752" t="s">
        <v>1117</v>
      </c>
      <c r="T27" s="756"/>
      <c r="U27" s="758" t="s">
        <v>1121</v>
      </c>
      <c r="AM27" s="477"/>
      <c r="AW27" s="755" t="s">
        <v>1099</v>
      </c>
      <c r="BU27" s="755"/>
      <c r="BW27" s="755"/>
    </row>
    <row r="28" spans="2:81" s="696" customFormat="1" ht="13.75" x14ac:dyDescent="0.35">
      <c r="J28" s="752" t="s">
        <v>1119</v>
      </c>
      <c r="K28" s="775"/>
      <c r="T28" s="756"/>
      <c r="U28" s="758" t="s">
        <v>1123</v>
      </c>
      <c r="AM28" s="477"/>
      <c r="AW28" s="755" t="s">
        <v>2792</v>
      </c>
      <c r="BU28" s="755" t="s">
        <v>2128</v>
      </c>
      <c r="BW28" s="755" t="s">
        <v>2128</v>
      </c>
    </row>
    <row r="29" spans="2:81" s="696" customFormat="1" ht="13.75" x14ac:dyDescent="0.35">
      <c r="J29" s="752" t="s">
        <v>2143</v>
      </c>
      <c r="K29" s="775"/>
      <c r="T29" s="756" t="s">
        <v>1060</v>
      </c>
      <c r="U29" s="758" t="s">
        <v>1126</v>
      </c>
      <c r="AM29" s="477"/>
      <c r="AW29" s="755" t="s">
        <v>1069</v>
      </c>
      <c r="BU29" s="755" t="s">
        <v>289</v>
      </c>
      <c r="BW29" s="755" t="s">
        <v>289</v>
      </c>
    </row>
    <row r="30" spans="2:81" s="696" customFormat="1" ht="14.15" thickBot="1" x14ac:dyDescent="0.4">
      <c r="J30" s="766" t="s">
        <v>2142</v>
      </c>
      <c r="K30" s="775"/>
      <c r="T30" s="756"/>
      <c r="U30" s="758" t="s">
        <v>1129</v>
      </c>
      <c r="AW30" s="755" t="s">
        <v>1124</v>
      </c>
      <c r="BU30" s="755"/>
      <c r="BW30" s="755" t="s">
        <v>978</v>
      </c>
    </row>
    <row r="31" spans="2:81" s="696" customFormat="1" ht="14.6" thickTop="1" thickBot="1" x14ac:dyDescent="0.4">
      <c r="J31" s="774"/>
      <c r="K31" s="775"/>
      <c r="T31" s="756" t="s">
        <v>1131</v>
      </c>
      <c r="U31" s="758" t="s">
        <v>1132</v>
      </c>
      <c r="AW31" s="755" t="s">
        <v>223</v>
      </c>
      <c r="BU31" s="768"/>
      <c r="BW31" s="768"/>
    </row>
    <row r="32" spans="2:81" s="696" customFormat="1" ht="14.6" thickTop="1" thickBot="1" x14ac:dyDescent="0.4">
      <c r="J32" s="740" t="s">
        <v>1122</v>
      </c>
      <c r="K32" s="775"/>
      <c r="T32" s="756"/>
      <c r="U32" s="758" t="s">
        <v>1134</v>
      </c>
      <c r="AW32" s="755" t="s">
        <v>978</v>
      </c>
    </row>
    <row r="33" spans="10:75" s="696" customFormat="1" ht="14.15" thickTop="1" x14ac:dyDescent="0.35">
      <c r="J33" s="752" t="s">
        <v>1125</v>
      </c>
      <c r="K33" s="775"/>
      <c r="T33" s="756" t="s">
        <v>1069</v>
      </c>
      <c r="U33" s="758" t="s">
        <v>1136</v>
      </c>
      <c r="V33" s="741"/>
      <c r="AW33" s="389"/>
      <c r="BU33" s="740" t="s">
        <v>1127</v>
      </c>
      <c r="BW33" s="740" t="s">
        <v>3058</v>
      </c>
    </row>
    <row r="34" spans="10:75" s="696" customFormat="1" ht="14.15" thickBot="1" x14ac:dyDescent="0.4">
      <c r="J34" s="752" t="s">
        <v>1128</v>
      </c>
      <c r="T34" s="756" t="s">
        <v>1053</v>
      </c>
      <c r="U34" s="389"/>
      <c r="AW34" s="390"/>
      <c r="BU34" s="755"/>
      <c r="BW34" s="755"/>
    </row>
    <row r="35" spans="10:75" s="696" customFormat="1" ht="14.15" thickTop="1" x14ac:dyDescent="0.35">
      <c r="J35" s="752" t="s">
        <v>3082</v>
      </c>
      <c r="K35" s="775"/>
      <c r="T35" s="756"/>
      <c r="U35" s="389"/>
      <c r="BU35" s="755" t="s">
        <v>2192</v>
      </c>
      <c r="BW35" s="755" t="s">
        <v>2192</v>
      </c>
    </row>
    <row r="36" spans="10:75" s="696" customFormat="1" ht="14.15" thickBot="1" x14ac:dyDescent="0.4">
      <c r="J36" s="752" t="s">
        <v>1133</v>
      </c>
      <c r="K36" s="775"/>
      <c r="U36" s="390"/>
      <c r="V36" s="779"/>
      <c r="AW36" s="841" t="s">
        <v>2207</v>
      </c>
      <c r="BU36" s="755"/>
      <c r="BW36" s="755"/>
    </row>
    <row r="37" spans="10:75" s="696" customFormat="1" ht="14.6" thickTop="1" thickBot="1" x14ac:dyDescent="0.4">
      <c r="J37" s="766" t="s">
        <v>1135</v>
      </c>
      <c r="K37" s="775"/>
      <c r="V37" s="779"/>
      <c r="BU37" s="768"/>
      <c r="BW37" s="768"/>
    </row>
    <row r="38" spans="10:75" s="696" customFormat="1" ht="14.6" thickTop="1" thickBot="1" x14ac:dyDescent="0.4">
      <c r="J38" s="774"/>
      <c r="K38" s="775"/>
      <c r="U38" s="841" t="s">
        <v>2207</v>
      </c>
    </row>
    <row r="39" spans="10:75" s="696" customFormat="1" ht="14.15" thickTop="1" x14ac:dyDescent="0.35">
      <c r="J39" s="780" t="s">
        <v>1038</v>
      </c>
      <c r="BU39" s="740" t="s">
        <v>1137</v>
      </c>
      <c r="BW39" s="740" t="s">
        <v>3059</v>
      </c>
    </row>
    <row r="40" spans="10:75" s="696" customFormat="1" ht="13.75" x14ac:dyDescent="0.35">
      <c r="J40" s="752" t="s">
        <v>1416</v>
      </c>
      <c r="K40" s="775"/>
      <c r="V40" s="741"/>
      <c r="BU40" s="755"/>
      <c r="BW40" s="755"/>
    </row>
    <row r="41" spans="10:75" s="696" customFormat="1" ht="13.75" x14ac:dyDescent="0.35">
      <c r="J41" s="752" t="s">
        <v>1138</v>
      </c>
      <c r="K41" s="775"/>
      <c r="BU41" s="755" t="s">
        <v>280</v>
      </c>
      <c r="BW41" s="755" t="s">
        <v>280</v>
      </c>
    </row>
    <row r="42" spans="10:75" s="696" customFormat="1" ht="14.15" thickBot="1" x14ac:dyDescent="0.4">
      <c r="J42" s="766" t="s">
        <v>1139</v>
      </c>
      <c r="K42" s="775"/>
      <c r="BU42" s="755"/>
      <c r="BW42" s="755"/>
    </row>
    <row r="43" spans="10:75" s="696" customFormat="1" ht="14.6" thickTop="1" thickBot="1" x14ac:dyDescent="0.4">
      <c r="J43" s="774"/>
      <c r="K43" s="775"/>
      <c r="BU43" s="768"/>
      <c r="BW43" s="768"/>
    </row>
    <row r="44" spans="10:75" s="696" customFormat="1" ht="14.6" thickTop="1" thickBot="1" x14ac:dyDescent="0.4">
      <c r="J44" s="780" t="s">
        <v>1140</v>
      </c>
      <c r="K44" s="775"/>
    </row>
    <row r="45" spans="10:75" s="696" customFormat="1" ht="14.15" thickTop="1" x14ac:dyDescent="0.35">
      <c r="J45" s="752" t="s">
        <v>2670</v>
      </c>
      <c r="K45" s="775"/>
      <c r="V45" s="741"/>
      <c r="BU45" s="740" t="s">
        <v>1239</v>
      </c>
      <c r="BW45" s="740" t="s">
        <v>3060</v>
      </c>
    </row>
    <row r="46" spans="10:75" s="696" customFormat="1" ht="13.75" x14ac:dyDescent="0.35">
      <c r="J46" s="752" t="s">
        <v>2671</v>
      </c>
      <c r="U46" s="741"/>
      <c r="BU46" s="755"/>
      <c r="BW46" s="755"/>
    </row>
    <row r="47" spans="10:75" s="696" customFormat="1" ht="13.75" x14ac:dyDescent="0.35">
      <c r="J47" s="752" t="s">
        <v>1141</v>
      </c>
      <c r="K47" s="775"/>
      <c r="BU47" s="755" t="s">
        <v>1240</v>
      </c>
      <c r="BW47" s="755" t="s">
        <v>1240</v>
      </c>
    </row>
    <row r="48" spans="10:75" s="696" customFormat="1" ht="13.75" x14ac:dyDescent="0.35">
      <c r="J48" s="752" t="s">
        <v>1142</v>
      </c>
      <c r="K48" s="775"/>
      <c r="BU48" s="755"/>
      <c r="BW48" s="755"/>
    </row>
    <row r="49" spans="10:75" s="696" customFormat="1" ht="14.15" thickBot="1" x14ac:dyDescent="0.4">
      <c r="J49" s="752" t="s">
        <v>2672</v>
      </c>
      <c r="K49" s="775"/>
      <c r="BU49" s="768"/>
      <c r="BW49" s="768"/>
    </row>
    <row r="50" spans="10:75" s="696" customFormat="1" ht="14.6" thickTop="1" thickBot="1" x14ac:dyDescent="0.4">
      <c r="J50" s="752" t="s">
        <v>2673</v>
      </c>
      <c r="K50" s="775"/>
    </row>
    <row r="51" spans="10:75" s="696" customFormat="1" ht="14.15" thickTop="1" x14ac:dyDescent="0.35">
      <c r="J51" s="752" t="s">
        <v>1143</v>
      </c>
      <c r="BU51" s="740" t="s">
        <v>1983</v>
      </c>
      <c r="BW51" s="740" t="s">
        <v>3061</v>
      </c>
    </row>
    <row r="52" spans="10:75" s="696" customFormat="1" ht="13.75" x14ac:dyDescent="0.35">
      <c r="J52" s="752" t="s">
        <v>2674</v>
      </c>
      <c r="K52" s="775"/>
      <c r="U52" s="741"/>
      <c r="BU52" s="755"/>
      <c r="BW52" s="755"/>
    </row>
    <row r="53" spans="10:75" s="696" customFormat="1" ht="13.75" x14ac:dyDescent="0.35">
      <c r="J53" s="752" t="s">
        <v>2675</v>
      </c>
      <c r="K53" s="775"/>
      <c r="BU53" s="755" t="s">
        <v>1982</v>
      </c>
      <c r="BW53" s="755" t="s">
        <v>1982</v>
      </c>
    </row>
    <row r="54" spans="10:75" s="696" customFormat="1" ht="13.75" x14ac:dyDescent="0.35">
      <c r="J54" s="752" t="s">
        <v>2676</v>
      </c>
      <c r="K54" s="775"/>
      <c r="V54" s="741"/>
      <c r="BU54" s="755"/>
      <c r="BW54" s="755"/>
    </row>
    <row r="55" spans="10:75" s="696" customFormat="1" ht="14.15" thickBot="1" x14ac:dyDescent="0.4">
      <c r="J55" s="766" t="s">
        <v>1992</v>
      </c>
      <c r="K55" s="775"/>
      <c r="BU55" s="755"/>
      <c r="BW55" s="755"/>
    </row>
    <row r="56" spans="10:75" s="696" customFormat="1" ht="14.6" thickTop="1" thickBot="1" x14ac:dyDescent="0.4">
      <c r="J56" s="774"/>
      <c r="K56" s="775"/>
      <c r="BU56" s="768"/>
      <c r="BW56" s="768"/>
    </row>
    <row r="57" spans="10:75" s="696" customFormat="1" ht="14.6" thickTop="1" thickBot="1" x14ac:dyDescent="0.4">
      <c r="J57" s="780" t="s">
        <v>1144</v>
      </c>
      <c r="K57" s="775"/>
    </row>
    <row r="58" spans="10:75" s="696" customFormat="1" ht="14.15" thickTop="1" x14ac:dyDescent="0.35">
      <c r="J58" s="752" t="s">
        <v>1146</v>
      </c>
      <c r="K58" s="775"/>
      <c r="BU58" s="740" t="s">
        <v>2123</v>
      </c>
      <c r="BW58" s="740" t="s">
        <v>3064</v>
      </c>
    </row>
    <row r="59" spans="10:75" s="696" customFormat="1" ht="13.75" x14ac:dyDescent="0.35">
      <c r="J59" s="752" t="s">
        <v>1977</v>
      </c>
      <c r="BU59" s="755"/>
      <c r="BW59" s="755"/>
    </row>
    <row r="60" spans="10:75" s="696" customFormat="1" ht="13.75" x14ac:dyDescent="0.35">
      <c r="J60" s="752" t="s">
        <v>1145</v>
      </c>
      <c r="K60" s="775"/>
      <c r="V60" s="741"/>
      <c r="BU60" s="755" t="s">
        <v>1181</v>
      </c>
      <c r="BW60" s="755" t="s">
        <v>1181</v>
      </c>
    </row>
    <row r="61" spans="10:75" s="696" customFormat="1" ht="14.15" thickBot="1" x14ac:dyDescent="0.4">
      <c r="J61" s="766" t="s">
        <v>1147</v>
      </c>
      <c r="K61" s="775"/>
      <c r="BU61" s="755"/>
      <c r="BW61" s="755" t="s">
        <v>978</v>
      </c>
    </row>
    <row r="62" spans="10:75" s="696" customFormat="1" ht="14.6" thickTop="1" thickBot="1" x14ac:dyDescent="0.4">
      <c r="J62" s="774"/>
      <c r="K62" s="775"/>
      <c r="U62" s="741"/>
      <c r="BU62" s="755"/>
      <c r="BW62" s="755"/>
    </row>
    <row r="63" spans="10:75" s="696" customFormat="1" ht="14.6" thickTop="1" thickBot="1" x14ac:dyDescent="0.4">
      <c r="J63" s="780" t="s">
        <v>2146</v>
      </c>
      <c r="K63" s="775"/>
      <c r="BU63" s="768"/>
      <c r="BW63" s="768"/>
    </row>
    <row r="64" spans="10:75" s="696" customFormat="1" ht="14.6" thickTop="1" thickBot="1" x14ac:dyDescent="0.4">
      <c r="J64" s="752" t="s">
        <v>1148</v>
      </c>
    </row>
    <row r="65" spans="8:75" s="696" customFormat="1" ht="14.15" thickTop="1" x14ac:dyDescent="0.35">
      <c r="J65" s="752" t="s">
        <v>1149</v>
      </c>
      <c r="BU65" s="740" t="s">
        <v>2138</v>
      </c>
      <c r="BW65" s="740" t="s">
        <v>3062</v>
      </c>
    </row>
    <row r="66" spans="8:75" s="696" customFormat="1" ht="13.75" x14ac:dyDescent="0.35">
      <c r="J66" s="752" t="s">
        <v>1150</v>
      </c>
      <c r="V66" s="741"/>
      <c r="BU66" s="755"/>
      <c r="BW66" s="755"/>
    </row>
    <row r="67" spans="8:75" s="696" customFormat="1" ht="13.75" x14ac:dyDescent="0.35">
      <c r="J67" s="752" t="s">
        <v>1151</v>
      </c>
      <c r="BU67" s="755" t="s">
        <v>2139</v>
      </c>
      <c r="BW67" s="755" t="s">
        <v>2139</v>
      </c>
    </row>
    <row r="68" spans="8:75" s="696" customFormat="1" ht="13.75" x14ac:dyDescent="0.35">
      <c r="J68" s="752" t="s">
        <v>1152</v>
      </c>
      <c r="BU68" s="755"/>
      <c r="BW68" s="755"/>
    </row>
    <row r="69" spans="8:75" s="696" customFormat="1" ht="14.15" thickBot="1" x14ac:dyDescent="0.4">
      <c r="J69" s="766" t="s">
        <v>1153</v>
      </c>
      <c r="U69" s="741"/>
      <c r="BU69" s="755"/>
      <c r="BW69" s="755"/>
    </row>
    <row r="70" spans="8:75" s="696" customFormat="1" ht="14.6" thickTop="1" thickBot="1" x14ac:dyDescent="0.4">
      <c r="J70" s="773"/>
      <c r="BU70" s="768"/>
      <c r="BW70" s="768"/>
    </row>
    <row r="71" spans="8:75" s="696" customFormat="1" ht="14.6" thickTop="1" thickBot="1" x14ac:dyDescent="0.4">
      <c r="J71" s="1569" t="s">
        <v>1154</v>
      </c>
      <c r="V71" s="741"/>
    </row>
    <row r="72" spans="8:75" s="696" customFormat="1" ht="14.15" thickTop="1" x14ac:dyDescent="0.35">
      <c r="J72" s="1571" t="s">
        <v>1155</v>
      </c>
      <c r="BU72" s="740" t="s">
        <v>2679</v>
      </c>
      <c r="BW72" s="740" t="s">
        <v>3063</v>
      </c>
    </row>
    <row r="73" spans="8:75" s="696" customFormat="1" ht="14.15" thickBot="1" x14ac:dyDescent="0.4">
      <c r="J73" s="1571" t="s">
        <v>1156</v>
      </c>
      <c r="BU73" s="755"/>
      <c r="BW73" s="755"/>
    </row>
    <row r="74" spans="8:75" s="696" customFormat="1" ht="14.15" thickTop="1" x14ac:dyDescent="0.35">
      <c r="J74" s="1571" t="s">
        <v>1260</v>
      </c>
      <c r="K74" s="1570" t="s">
        <v>2194</v>
      </c>
      <c r="L74" s="1567"/>
      <c r="BU74" s="755"/>
      <c r="BW74" s="755"/>
    </row>
    <row r="75" spans="8:75" s="696" customFormat="1" ht="13.75" x14ac:dyDescent="0.35">
      <c r="I75" s="6859" t="s">
        <v>2887</v>
      </c>
      <c r="J75" s="1571" t="s">
        <v>2888</v>
      </c>
      <c r="K75" s="696" t="s">
        <v>2195</v>
      </c>
      <c r="L75" s="756"/>
      <c r="BU75" s="755" t="s">
        <v>2680</v>
      </c>
      <c r="BW75" s="755" t="s">
        <v>2680</v>
      </c>
    </row>
    <row r="76" spans="8:75" s="696" customFormat="1" ht="13.75" x14ac:dyDescent="0.35">
      <c r="I76" s="6859"/>
      <c r="J76" s="1571" t="s">
        <v>2168</v>
      </c>
      <c r="K76" s="696" t="s">
        <v>2195</v>
      </c>
      <c r="L76" s="756"/>
      <c r="U76" s="741"/>
      <c r="BU76" s="755" t="s">
        <v>2681</v>
      </c>
      <c r="BW76" s="755" t="s">
        <v>2681</v>
      </c>
    </row>
    <row r="77" spans="8:75" s="696" customFormat="1" ht="14.15" thickBot="1" x14ac:dyDescent="0.4">
      <c r="H77" s="781"/>
      <c r="I77" s="6859"/>
      <c r="J77" s="1572"/>
      <c r="K77" s="696" t="s">
        <v>2195</v>
      </c>
      <c r="L77" s="756"/>
      <c r="BU77" s="755" t="s">
        <v>2682</v>
      </c>
      <c r="BW77" s="755" t="s">
        <v>2682</v>
      </c>
    </row>
    <row r="78" spans="8:75" s="696" customFormat="1" ht="14.6" thickTop="1" thickBot="1" x14ac:dyDescent="0.4">
      <c r="I78" s="6859"/>
      <c r="J78" s="1566"/>
      <c r="K78" s="696" t="s">
        <v>2199</v>
      </c>
      <c r="L78" s="756"/>
      <c r="BU78" s="768"/>
      <c r="BW78" s="768"/>
    </row>
    <row r="79" spans="8:75" s="696" customFormat="1" ht="14.15" thickTop="1" x14ac:dyDescent="0.35">
      <c r="I79" s="6859"/>
      <c r="J79" s="740" t="s">
        <v>1157</v>
      </c>
      <c r="K79" s="696" t="s">
        <v>2199</v>
      </c>
      <c r="L79" s="756"/>
    </row>
    <row r="80" spans="8:75" s="696" customFormat="1" ht="14.15" thickBot="1" x14ac:dyDescent="0.4">
      <c r="I80" s="6859"/>
      <c r="J80" s="754" t="s">
        <v>2145</v>
      </c>
      <c r="K80" s="1566"/>
      <c r="L80" s="1568"/>
    </row>
    <row r="81" spans="2:75" s="696" customFormat="1" ht="14.15" thickTop="1" x14ac:dyDescent="0.35">
      <c r="J81" s="754" t="s">
        <v>2143</v>
      </c>
    </row>
    <row r="82" spans="2:75" s="696" customFormat="1" ht="13.75" x14ac:dyDescent="0.35">
      <c r="J82" s="754" t="s">
        <v>3083</v>
      </c>
      <c r="U82" s="741"/>
    </row>
    <row r="83" spans="2:75" s="696" customFormat="1" ht="13.75" x14ac:dyDescent="0.35">
      <c r="J83" s="754" t="s">
        <v>1139</v>
      </c>
      <c r="AC83"/>
      <c r="AM83"/>
    </row>
    <row r="84" spans="2:75" s="696" customFormat="1" ht="13.75" x14ac:dyDescent="0.35">
      <c r="J84" s="754" t="s">
        <v>2676</v>
      </c>
      <c r="AC84"/>
      <c r="AK84"/>
      <c r="AM84"/>
      <c r="AO84"/>
      <c r="BK84"/>
    </row>
    <row r="85" spans="2:75" ht="12.75" customHeight="1" x14ac:dyDescent="0.35">
      <c r="B85" s="696"/>
      <c r="D85" s="696"/>
      <c r="H85" s="696"/>
      <c r="J85" s="754" t="s">
        <v>1117</v>
      </c>
      <c r="L85" s="696"/>
      <c r="R85" s="696"/>
      <c r="AA85" s="696"/>
      <c r="AE85" s="696"/>
      <c r="AQ85" s="696"/>
      <c r="AS85" s="696"/>
      <c r="AU85" s="696"/>
      <c r="AW85" s="696"/>
      <c r="BM85" s="696"/>
      <c r="BO85" s="696"/>
      <c r="BS85" s="696"/>
      <c r="BU85" s="696"/>
      <c r="BW85" s="696"/>
    </row>
    <row r="86" spans="2:75" ht="12.75" customHeight="1" x14ac:dyDescent="0.35">
      <c r="H86" s="696"/>
      <c r="J86" s="754" t="s">
        <v>1119</v>
      </c>
      <c r="AA86" s="696"/>
      <c r="AE86" s="696"/>
      <c r="AQ86" s="696"/>
      <c r="AS86" s="696"/>
      <c r="AU86" s="696"/>
      <c r="AW86" s="696"/>
      <c r="BM86" s="696"/>
      <c r="BS86" s="696"/>
      <c r="BU86" s="696"/>
      <c r="BW86" s="696"/>
    </row>
    <row r="87" spans="2:75" ht="12.75" customHeight="1" x14ac:dyDescent="0.35">
      <c r="H87" s="696"/>
      <c r="J87" s="754" t="s">
        <v>1158</v>
      </c>
      <c r="AA87" s="696"/>
      <c r="AE87" s="696"/>
      <c r="AQ87" s="696"/>
      <c r="AS87" s="696"/>
      <c r="AW87" s="696"/>
      <c r="BM87" s="696"/>
      <c r="BS87" s="696"/>
      <c r="BU87" s="696"/>
      <c r="BW87" s="696"/>
    </row>
    <row r="88" spans="2:75" ht="12.75" customHeight="1" x14ac:dyDescent="0.35">
      <c r="J88" s="754" t="s">
        <v>1146</v>
      </c>
      <c r="AA88" s="696"/>
      <c r="AE88" s="696"/>
      <c r="AQ88" s="696"/>
      <c r="AS88" s="696"/>
      <c r="BM88" s="696"/>
      <c r="BS88" s="696"/>
      <c r="BU88" s="696"/>
      <c r="BW88" s="696"/>
    </row>
    <row r="89" spans="2:75" ht="12.75" customHeight="1" x14ac:dyDescent="0.35">
      <c r="J89" s="754"/>
      <c r="AA89" s="696"/>
      <c r="AE89" s="696"/>
      <c r="AQ89" s="696"/>
      <c r="AS89" s="696"/>
      <c r="BS89" s="696"/>
      <c r="BU89" s="696"/>
      <c r="BW89" s="696"/>
    </row>
    <row r="90" spans="2:75" ht="12.75" customHeight="1" x14ac:dyDescent="0.35">
      <c r="J90" s="754"/>
      <c r="AA90" s="696"/>
      <c r="AE90" s="696"/>
      <c r="AQ90" s="696"/>
      <c r="AS90" s="696"/>
      <c r="BS90" s="696"/>
    </row>
    <row r="91" spans="2:75" ht="12.75" customHeight="1" x14ac:dyDescent="0.35">
      <c r="J91" s="758"/>
      <c r="AE91" s="696"/>
      <c r="AQ91" s="696"/>
    </row>
    <row r="92" spans="2:75" ht="12.75" customHeight="1" x14ac:dyDescent="0.35">
      <c r="J92" s="754"/>
      <c r="AE92" s="696"/>
      <c r="AQ92" s="696"/>
    </row>
    <row r="93" spans="2:75" ht="12.75" customHeight="1" x14ac:dyDescent="0.3">
      <c r="J93" s="754"/>
    </row>
    <row r="94" spans="2:75" ht="12.75" customHeight="1" x14ac:dyDescent="0.3">
      <c r="J94" s="754"/>
    </row>
    <row r="95" spans="2:75" ht="12.75" customHeight="1" x14ac:dyDescent="0.3">
      <c r="J95" s="754"/>
    </row>
    <row r="96" spans="2:75" ht="12.75" customHeight="1" x14ac:dyDescent="0.3">
      <c r="J96" s="754"/>
    </row>
    <row r="97" spans="10:10" ht="12.75" customHeight="1" thickBot="1" x14ac:dyDescent="0.4">
      <c r="J97" s="768"/>
    </row>
    <row r="98" spans="10:10" ht="12.75" customHeight="1" thickTop="1" thickBot="1" x14ac:dyDescent="0.4">
      <c r="J98" s="696"/>
    </row>
    <row r="99" spans="10:10" ht="12.75" customHeight="1" thickTop="1" x14ac:dyDescent="0.35">
      <c r="J99" s="740" t="s">
        <v>1265</v>
      </c>
    </row>
    <row r="100" spans="10:10" ht="12.75" customHeight="1" x14ac:dyDescent="0.35">
      <c r="J100" s="755" t="s">
        <v>1158</v>
      </c>
    </row>
    <row r="101" spans="10:10" ht="12.75" customHeight="1" thickBot="1" x14ac:dyDescent="0.4">
      <c r="J101" s="768" t="s">
        <v>1007</v>
      </c>
    </row>
    <row r="102" spans="10:10" ht="12.75" customHeight="1" thickTop="1" thickBot="1" x14ac:dyDescent="0.4">
      <c r="J102" s="696"/>
    </row>
    <row r="103" spans="10:10" ht="12.75" customHeight="1" thickTop="1" x14ac:dyDescent="0.35">
      <c r="J103" s="740" t="s">
        <v>1466</v>
      </c>
    </row>
    <row r="104" spans="10:10" ht="12.75" customHeight="1" x14ac:dyDescent="0.35">
      <c r="J104" s="755" t="s">
        <v>1465</v>
      </c>
    </row>
    <row r="105" spans="10:10" ht="12.75" customHeight="1" thickBot="1" x14ac:dyDescent="0.4">
      <c r="J105" s="768"/>
    </row>
    <row r="106" spans="10:10" ht="12.75" customHeight="1" thickTop="1" thickBot="1" x14ac:dyDescent="0.4">
      <c r="J106" s="696"/>
    </row>
    <row r="107" spans="10:10" ht="12.75" customHeight="1" thickTop="1" x14ac:dyDescent="0.35">
      <c r="J107" s="740" t="s">
        <v>2120</v>
      </c>
    </row>
    <row r="108" spans="10:10" ht="12.75" customHeight="1" x14ac:dyDescent="0.3">
      <c r="J108" s="752" t="s">
        <v>1125</v>
      </c>
    </row>
    <row r="109" spans="10:10" ht="12.75" customHeight="1" x14ac:dyDescent="0.3">
      <c r="J109" s="752" t="s">
        <v>1128</v>
      </c>
    </row>
    <row r="110" spans="10:10" ht="12.75" customHeight="1" x14ac:dyDescent="0.3">
      <c r="J110" s="752" t="s">
        <v>1130</v>
      </c>
    </row>
    <row r="111" spans="10:10" ht="12.75" customHeight="1" x14ac:dyDescent="0.3">
      <c r="J111" s="752" t="s">
        <v>1133</v>
      </c>
    </row>
    <row r="112" spans="10:10" ht="12.75" customHeight="1" thickBot="1" x14ac:dyDescent="0.35">
      <c r="J112" s="766" t="s">
        <v>1135</v>
      </c>
    </row>
    <row r="113" spans="10:10" ht="12.75" customHeight="1" thickTop="1" thickBot="1" x14ac:dyDescent="0.35"/>
    <row r="114" spans="10:10" ht="12.75" customHeight="1" thickTop="1" x14ac:dyDescent="0.35">
      <c r="J114" s="740" t="s">
        <v>2141</v>
      </c>
    </row>
    <row r="115" spans="10:10" ht="12.75" customHeight="1" x14ac:dyDescent="0.35">
      <c r="J115" s="755" t="s">
        <v>2140</v>
      </c>
    </row>
    <row r="116" spans="10:10" ht="12.75" customHeight="1" thickBot="1" x14ac:dyDescent="0.4">
      <c r="J116" s="768"/>
    </row>
    <row r="117" spans="10:10" ht="12.75" customHeight="1" thickTop="1" x14ac:dyDescent="0.3"/>
    <row r="120" spans="10:10" ht="12.75" customHeight="1" x14ac:dyDescent="0.3">
      <c r="J120" s="25"/>
    </row>
    <row r="121" spans="10:10" ht="12.75" customHeight="1" x14ac:dyDescent="0.3">
      <c r="J121" s="25"/>
    </row>
    <row r="122" spans="10:10" ht="12.75" customHeight="1" x14ac:dyDescent="0.3">
      <c r="J122" s="25"/>
    </row>
    <row r="123" spans="10:10" ht="12.75" customHeight="1" x14ac:dyDescent="0.3">
      <c r="J123" s="25"/>
    </row>
    <row r="124" spans="10:10" ht="12.75" customHeight="1" x14ac:dyDescent="0.3">
      <c r="J124" s="25"/>
    </row>
    <row r="125" spans="10:10" ht="12.75" customHeight="1" x14ac:dyDescent="0.3">
      <c r="J125" s="25"/>
    </row>
  </sheetData>
  <sheetProtection algorithmName="SHA-512" hashValue="jzDYx0bsqdRBB2IS9+7l180oUqaVUSpxBlrLPhsaZMZ7B0k1J4fbdtozJC0ar+r0dIpZoDwKpZe5GvaKxVVu4A==" saltValue="Vq9KvDDb1GtoCXJaMj/jAg==" spinCount="100000" sheet="1" formatCells="0"/>
  <sortState xmlns:xlrd2="http://schemas.microsoft.com/office/spreadsheetml/2017/richdata2" ref="J80:J96">
    <sortCondition ref="J80:J96"/>
  </sortState>
  <mergeCells count="2">
    <mergeCell ref="R22:R24"/>
    <mergeCell ref="I75:I80"/>
  </mergeCells>
  <phoneticPr fontId="76" type="noConversion"/>
  <pageMargins left="0.25" right="0.25" top="0.25" bottom="0.25" header="0.5" footer="0.5"/>
  <pageSetup scale="59" fitToWidth="10" orientation="portrait" r:id="rId1"/>
  <headerFooter alignWithMargins="0"/>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F75BA-9C82-40E6-91D9-25ACDEEE92A4}">
  <dimension ref="A1:C3"/>
  <sheetViews>
    <sheetView workbookViewId="0">
      <selection activeCell="C3" sqref="C3"/>
    </sheetView>
  </sheetViews>
  <sheetFormatPr defaultRowHeight="12.45" x14ac:dyDescent="0.3"/>
  <cols>
    <col min="1" max="1" width="14.3046875" customWidth="1"/>
    <col min="2" max="2" width="10.69140625" bestFit="1" customWidth="1"/>
    <col min="3" max="3" width="81.84375" customWidth="1"/>
  </cols>
  <sheetData>
    <row r="1" spans="1:3" x14ac:dyDescent="0.3">
      <c r="A1" t="s">
        <v>32</v>
      </c>
      <c r="B1" t="s">
        <v>2974</v>
      </c>
      <c r="C1" t="s">
        <v>2975</v>
      </c>
    </row>
    <row r="2" spans="1:3" x14ac:dyDescent="0.3">
      <c r="A2" s="1690">
        <v>44966</v>
      </c>
      <c r="B2" t="s">
        <v>1263</v>
      </c>
      <c r="C2" t="s">
        <v>2976</v>
      </c>
    </row>
    <row r="3" spans="1:3" x14ac:dyDescent="0.3">
      <c r="A3" s="1690">
        <v>44966</v>
      </c>
      <c r="B3" t="s">
        <v>1263</v>
      </c>
      <c r="C3" t="s">
        <v>2977</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048FD-D92B-47D8-A15F-DE9719AE0CC6}">
  <sheetPr codeName="Sheet111">
    <tabColor rgb="FFFFC000"/>
  </sheetPr>
  <dimension ref="A1:W374"/>
  <sheetViews>
    <sheetView zoomScaleNormal="100" workbookViewId="0">
      <pane xSplit="2" ySplit="3" topLeftCell="J342" activePane="bottomRight" state="frozenSplit"/>
      <selection pane="topRight"/>
      <selection pane="bottomLeft"/>
      <selection pane="bottomRight" activeCell="O354" sqref="O354"/>
    </sheetView>
  </sheetViews>
  <sheetFormatPr defaultRowHeight="39" customHeight="1" x14ac:dyDescent="0.3"/>
  <cols>
    <col min="1" max="1" width="3.3828125" bestFit="1" customWidth="1"/>
    <col min="2" max="2" width="30.84375" bestFit="1" customWidth="1"/>
    <col min="3" max="3" width="20.3046875" customWidth="1"/>
    <col min="4" max="6" width="20.53515625" customWidth="1"/>
    <col min="7" max="9" width="20.3828125" customWidth="1"/>
    <col min="10" max="13" width="20.53515625" customWidth="1"/>
    <col min="14" max="14" width="23.69140625" customWidth="1"/>
    <col min="15" max="15" width="24.3046875" customWidth="1"/>
  </cols>
  <sheetData>
    <row r="1" spans="1:23" s="1" customFormat="1" ht="13.75" x14ac:dyDescent="0.3">
      <c r="A1" s="49"/>
      <c r="B1" s="6860" t="s">
        <v>290</v>
      </c>
      <c r="C1" s="59" t="s">
        <v>291</v>
      </c>
      <c r="D1" s="85"/>
      <c r="E1" s="85"/>
      <c r="F1" s="19"/>
      <c r="J1" s="59"/>
      <c r="K1" s="59"/>
      <c r="L1" s="59"/>
      <c r="M1" s="59"/>
      <c r="N1"/>
    </row>
    <row r="2" spans="1:23" s="1" customFormat="1" ht="27" customHeight="1" x14ac:dyDescent="0.3">
      <c r="A2" s="49"/>
      <c r="B2" s="6860"/>
      <c r="C2" s="59" t="s">
        <v>57</v>
      </c>
      <c r="D2" s="59" t="s">
        <v>292</v>
      </c>
      <c r="E2" s="59" t="s">
        <v>1977</v>
      </c>
      <c r="F2" s="19" t="s">
        <v>266</v>
      </c>
      <c r="G2" s="59" t="s">
        <v>2119</v>
      </c>
      <c r="H2" s="59" t="s">
        <v>260</v>
      </c>
      <c r="I2" s="1" t="s">
        <v>277</v>
      </c>
      <c r="J2" s="59" t="s">
        <v>131</v>
      </c>
      <c r="K2" s="59" t="s">
        <v>179</v>
      </c>
      <c r="L2" s="59" t="s">
        <v>139</v>
      </c>
      <c r="M2" s="59" t="s">
        <v>221</v>
      </c>
      <c r="N2" s="59" t="s">
        <v>1183</v>
      </c>
      <c r="O2" s="1" t="s">
        <v>1079</v>
      </c>
      <c r="P2" s="19" t="s">
        <v>2118</v>
      </c>
      <c r="Q2" s="19" t="s">
        <v>2117</v>
      </c>
      <c r="R2" s="19" t="s">
        <v>949</v>
      </c>
      <c r="S2" s="19" t="s">
        <v>974</v>
      </c>
      <c r="T2" s="19" t="s">
        <v>1465</v>
      </c>
      <c r="U2" s="19" t="s">
        <v>1091</v>
      </c>
      <c r="V2" s="19" t="s">
        <v>1079</v>
      </c>
      <c r="W2" s="19" t="s">
        <v>1051</v>
      </c>
    </row>
    <row r="3" spans="1:23" s="1" customFormat="1" ht="13.5" customHeight="1" x14ac:dyDescent="0.3">
      <c r="A3" s="49"/>
      <c r="B3" s="86"/>
      <c r="C3" s="59">
        <v>2</v>
      </c>
      <c r="D3" s="59">
        <v>3</v>
      </c>
      <c r="E3" s="59">
        <v>4</v>
      </c>
      <c r="F3" s="59">
        <v>5</v>
      </c>
      <c r="G3" s="59">
        <v>6</v>
      </c>
      <c r="H3" s="59">
        <v>7</v>
      </c>
      <c r="I3" s="87">
        <v>8</v>
      </c>
      <c r="J3" s="59">
        <v>9</v>
      </c>
      <c r="K3" s="59">
        <v>10</v>
      </c>
      <c r="L3" s="59">
        <v>11</v>
      </c>
      <c r="M3" s="59">
        <v>12</v>
      </c>
      <c r="N3" s="59">
        <v>13</v>
      </c>
      <c r="O3" s="1">
        <v>14</v>
      </c>
      <c r="P3" s="59">
        <v>15</v>
      </c>
      <c r="Q3" s="1">
        <v>16</v>
      </c>
      <c r="R3" s="59">
        <v>17</v>
      </c>
      <c r="S3" s="1">
        <v>18</v>
      </c>
      <c r="T3" s="59">
        <v>19</v>
      </c>
      <c r="U3" s="1">
        <v>20</v>
      </c>
      <c r="V3" s="59">
        <v>21</v>
      </c>
      <c r="W3" s="59">
        <v>21</v>
      </c>
    </row>
    <row r="4" spans="1:23" s="1" customFormat="1" ht="39" customHeight="1" x14ac:dyDescent="0.3">
      <c r="A4" s="88" t="s">
        <v>59</v>
      </c>
      <c r="B4" s="677">
        <v>101</v>
      </c>
      <c r="C4" s="692" t="s">
        <v>1499</v>
      </c>
      <c r="D4" s="692" t="s">
        <v>1499</v>
      </c>
      <c r="E4" s="692" t="s">
        <v>1499</v>
      </c>
      <c r="F4" s="692" t="s">
        <v>1499</v>
      </c>
      <c r="G4" s="692" t="s">
        <v>1499</v>
      </c>
      <c r="H4" s="692" t="s">
        <v>1499</v>
      </c>
      <c r="I4" s="692" t="s">
        <v>1499</v>
      </c>
      <c r="J4" s="692" t="s">
        <v>1499</v>
      </c>
      <c r="K4" s="692" t="s">
        <v>1499</v>
      </c>
      <c r="L4" s="692" t="s">
        <v>1499</v>
      </c>
      <c r="M4" s="692" t="s">
        <v>1499</v>
      </c>
      <c r="N4" s="1471" t="s">
        <v>1499</v>
      </c>
      <c r="O4" s="1509" t="s">
        <v>1499</v>
      </c>
      <c r="P4" s="689"/>
      <c r="Q4" s="689"/>
      <c r="R4" s="689"/>
      <c r="S4" s="689"/>
      <c r="T4" s="689"/>
      <c r="U4" s="689"/>
      <c r="V4" s="689"/>
      <c r="W4" s="689"/>
    </row>
    <row r="5" spans="1:23" s="1" customFormat="1" ht="39" customHeight="1" x14ac:dyDescent="0.3">
      <c r="A5" s="90"/>
      <c r="B5" s="677">
        <v>110</v>
      </c>
      <c r="C5" s="89" t="s">
        <v>293</v>
      </c>
      <c r="D5" s="89" t="s">
        <v>293</v>
      </c>
      <c r="E5" s="89" t="s">
        <v>293</v>
      </c>
      <c r="F5" s="89" t="s">
        <v>293</v>
      </c>
      <c r="G5" s="89" t="s">
        <v>293</v>
      </c>
      <c r="H5" s="89" t="s">
        <v>293</v>
      </c>
      <c r="I5" s="89" t="s">
        <v>293</v>
      </c>
      <c r="J5" s="89" t="s">
        <v>293</v>
      </c>
      <c r="K5" s="89" t="s">
        <v>293</v>
      </c>
      <c r="L5" s="89" t="s">
        <v>293</v>
      </c>
      <c r="M5" s="89" t="s">
        <v>293</v>
      </c>
      <c r="N5" s="1472" t="s">
        <v>293</v>
      </c>
      <c r="O5" s="1472" t="s">
        <v>293</v>
      </c>
      <c r="P5" s="689"/>
      <c r="Q5" s="689"/>
      <c r="R5" s="689"/>
      <c r="S5" s="689"/>
      <c r="T5" s="689"/>
      <c r="U5" s="689"/>
      <c r="V5" s="689"/>
      <c r="W5" s="689"/>
    </row>
    <row r="6" spans="1:23" s="1" customFormat="1" ht="39" customHeight="1" x14ac:dyDescent="0.3">
      <c r="A6" s="90"/>
      <c r="B6" s="677">
        <v>115</v>
      </c>
      <c r="C6" s="89" t="s">
        <v>2518</v>
      </c>
      <c r="D6" s="89" t="s">
        <v>2518</v>
      </c>
      <c r="E6" s="89" t="s">
        <v>2518</v>
      </c>
      <c r="F6" s="89" t="s">
        <v>2518</v>
      </c>
      <c r="G6" s="89" t="s">
        <v>2518</v>
      </c>
      <c r="H6" s="89" t="s">
        <v>2518</v>
      </c>
      <c r="I6" s="89" t="s">
        <v>2518</v>
      </c>
      <c r="J6" s="89" t="s">
        <v>2518</v>
      </c>
      <c r="K6" s="89" t="s">
        <v>2518</v>
      </c>
      <c r="L6" s="89" t="s">
        <v>2518</v>
      </c>
      <c r="M6" s="89" t="s">
        <v>2518</v>
      </c>
      <c r="N6" s="1472" t="s">
        <v>2518</v>
      </c>
      <c r="O6" s="1472" t="s">
        <v>2518</v>
      </c>
      <c r="P6" s="689"/>
      <c r="Q6" s="689"/>
      <c r="R6" s="689"/>
      <c r="S6" s="689"/>
      <c r="T6" s="689"/>
      <c r="U6" s="689"/>
      <c r="V6" s="689"/>
      <c r="W6" s="689"/>
    </row>
    <row r="7" spans="1:23" s="1" customFormat="1" ht="39" customHeight="1" x14ac:dyDescent="0.3">
      <c r="A7" s="90"/>
      <c r="B7" s="677">
        <v>120</v>
      </c>
      <c r="C7" s="89" t="s">
        <v>294</v>
      </c>
      <c r="D7" s="89" t="s">
        <v>294</v>
      </c>
      <c r="E7" s="89" t="s">
        <v>294</v>
      </c>
      <c r="F7" s="89" t="s">
        <v>294</v>
      </c>
      <c r="G7" s="89" t="s">
        <v>294</v>
      </c>
      <c r="H7" s="89" t="s">
        <v>294</v>
      </c>
      <c r="I7" s="89" t="s">
        <v>294</v>
      </c>
      <c r="J7" s="89" t="s">
        <v>294</v>
      </c>
      <c r="K7" s="89" t="s">
        <v>294</v>
      </c>
      <c r="L7" s="89" t="s">
        <v>294</v>
      </c>
      <c r="M7" s="89" t="s">
        <v>294</v>
      </c>
      <c r="N7" s="1472" t="s">
        <v>294</v>
      </c>
      <c r="O7" s="1472" t="s">
        <v>294</v>
      </c>
      <c r="P7" s="689"/>
      <c r="Q7" s="689"/>
      <c r="R7" s="689"/>
      <c r="S7" s="689"/>
      <c r="T7" s="689"/>
      <c r="U7" s="689"/>
      <c r="V7" s="689"/>
      <c r="W7" s="689"/>
    </row>
    <row r="8" spans="1:23" s="1" customFormat="1" ht="39" customHeight="1" x14ac:dyDescent="0.3">
      <c r="A8" s="90"/>
      <c r="B8" s="677">
        <v>130</v>
      </c>
      <c r="C8" s="89" t="s">
        <v>1241</v>
      </c>
      <c r="D8" s="89" t="s">
        <v>1241</v>
      </c>
      <c r="E8" s="89" t="s">
        <v>1241</v>
      </c>
      <c r="F8" s="89" t="s">
        <v>1241</v>
      </c>
      <c r="G8" s="89" t="s">
        <v>1241</v>
      </c>
      <c r="H8" s="89" t="s">
        <v>1241</v>
      </c>
      <c r="I8" s="89" t="s">
        <v>1241</v>
      </c>
      <c r="J8" s="89" t="s">
        <v>1241</v>
      </c>
      <c r="K8" s="89" t="s">
        <v>1241</v>
      </c>
      <c r="L8" s="89" t="s">
        <v>1241</v>
      </c>
      <c r="M8" s="89" t="s">
        <v>1241</v>
      </c>
      <c r="N8" s="1472" t="s">
        <v>1241</v>
      </c>
      <c r="O8" s="1472" t="s">
        <v>1241</v>
      </c>
      <c r="P8" s="689"/>
      <c r="Q8" s="689"/>
      <c r="R8" s="689"/>
      <c r="S8" s="689"/>
      <c r="T8" s="689"/>
      <c r="U8" s="689"/>
      <c r="V8" s="689"/>
      <c r="W8" s="689"/>
    </row>
    <row r="9" spans="1:23" s="1" customFormat="1" ht="39" customHeight="1" x14ac:dyDescent="0.3">
      <c r="A9" s="90"/>
      <c r="B9" s="677">
        <v>180</v>
      </c>
      <c r="C9" s="89" t="s">
        <v>295</v>
      </c>
      <c r="D9" s="89" t="s">
        <v>295</v>
      </c>
      <c r="E9" s="89" t="s">
        <v>295</v>
      </c>
      <c r="F9" s="89" t="s">
        <v>295</v>
      </c>
      <c r="G9" s="89" t="s">
        <v>295</v>
      </c>
      <c r="H9" s="89" t="s">
        <v>295</v>
      </c>
      <c r="I9" s="89" t="s">
        <v>295</v>
      </c>
      <c r="J9" s="89" t="s">
        <v>295</v>
      </c>
      <c r="K9" s="89" t="s">
        <v>295</v>
      </c>
      <c r="L9" s="89" t="s">
        <v>295</v>
      </c>
      <c r="M9" s="89" t="s">
        <v>295</v>
      </c>
      <c r="N9" s="1472" t="s">
        <v>1184</v>
      </c>
      <c r="O9" s="1472" t="s">
        <v>295</v>
      </c>
      <c r="P9" s="689"/>
      <c r="Q9" s="689"/>
      <c r="R9" s="689"/>
      <c r="S9" s="689"/>
      <c r="T9" s="689"/>
      <c r="U9" s="689"/>
      <c r="V9" s="689"/>
      <c r="W9" s="689"/>
    </row>
    <row r="10" spans="1:23" s="1" customFormat="1" ht="39" customHeight="1" x14ac:dyDescent="0.3">
      <c r="A10" s="90"/>
      <c r="B10" s="678">
        <v>190</v>
      </c>
      <c r="C10" s="679" t="s">
        <v>16</v>
      </c>
      <c r="D10" s="679" t="s">
        <v>16</v>
      </c>
      <c r="E10" s="679" t="s">
        <v>16</v>
      </c>
      <c r="F10" s="679" t="s">
        <v>16</v>
      </c>
      <c r="G10" s="679" t="s">
        <v>16</v>
      </c>
      <c r="H10" s="679" t="s">
        <v>16</v>
      </c>
      <c r="I10" s="679" t="s">
        <v>16</v>
      </c>
      <c r="J10" s="679"/>
      <c r="K10" s="679"/>
      <c r="L10" s="679"/>
      <c r="M10" s="679"/>
      <c r="N10" s="1473" t="s">
        <v>16</v>
      </c>
      <c r="O10" s="1510" t="s">
        <v>16</v>
      </c>
      <c r="P10" s="689"/>
      <c r="Q10" s="689"/>
      <c r="R10" s="689"/>
      <c r="S10" s="689"/>
      <c r="T10" s="689"/>
      <c r="U10" s="689"/>
      <c r="V10" s="689"/>
      <c r="W10" s="689"/>
    </row>
    <row r="11" spans="1:23" s="1" customFormat="1" ht="39" customHeight="1" x14ac:dyDescent="0.3">
      <c r="A11" s="90"/>
      <c r="B11" s="677">
        <v>191</v>
      </c>
      <c r="C11" s="89" t="s">
        <v>1928</v>
      </c>
      <c r="D11" s="692" t="s">
        <v>2046</v>
      </c>
      <c r="E11" s="692" t="s">
        <v>2046</v>
      </c>
      <c r="F11" s="692" t="s">
        <v>2046</v>
      </c>
      <c r="G11" s="692" t="s">
        <v>2787</v>
      </c>
      <c r="H11" s="692" t="s">
        <v>2046</v>
      </c>
      <c r="I11" s="692" t="s">
        <v>2046</v>
      </c>
      <c r="J11" s="89" t="s">
        <v>1928</v>
      </c>
      <c r="K11" s="692" t="s">
        <v>2046</v>
      </c>
      <c r="L11" s="89" t="s">
        <v>1928</v>
      </c>
      <c r="M11" s="692" t="s">
        <v>2046</v>
      </c>
      <c r="N11" s="1471" t="s">
        <v>2046</v>
      </c>
      <c r="O11" s="1471" t="s">
        <v>2046</v>
      </c>
      <c r="P11" s="1471" t="s">
        <v>2046</v>
      </c>
      <c r="Q11" s="1471" t="s">
        <v>2046</v>
      </c>
      <c r="R11" s="1471" t="s">
        <v>2046</v>
      </c>
      <c r="S11" s="1471" t="s">
        <v>2046</v>
      </c>
      <c r="T11" s="1471" t="s">
        <v>2046</v>
      </c>
      <c r="U11" s="1471" t="s">
        <v>2046</v>
      </c>
      <c r="V11" s="1471" t="s">
        <v>2046</v>
      </c>
      <c r="W11" s="692" t="s">
        <v>2046</v>
      </c>
    </row>
    <row r="12" spans="1:23" s="1" customFormat="1" ht="39" customHeight="1" x14ac:dyDescent="0.3">
      <c r="A12" s="90"/>
      <c r="B12" s="677">
        <v>192</v>
      </c>
      <c r="C12" s="89" t="s">
        <v>1929</v>
      </c>
      <c r="D12" s="692" t="s">
        <v>2046</v>
      </c>
      <c r="E12" s="692" t="s">
        <v>2046</v>
      </c>
      <c r="F12" s="89"/>
      <c r="G12" s="692" t="s">
        <v>2046</v>
      </c>
      <c r="H12" s="692" t="s">
        <v>2046</v>
      </c>
      <c r="I12" s="692" t="s">
        <v>2046</v>
      </c>
      <c r="J12" s="692" t="s">
        <v>2046</v>
      </c>
      <c r="K12" s="692" t="s">
        <v>2046</v>
      </c>
      <c r="L12" s="692" t="s">
        <v>2046</v>
      </c>
      <c r="M12" s="692" t="s">
        <v>2046</v>
      </c>
      <c r="N12" s="1471" t="s">
        <v>2046</v>
      </c>
      <c r="O12" s="1471" t="s">
        <v>2046</v>
      </c>
      <c r="P12" s="1471" t="s">
        <v>2046</v>
      </c>
      <c r="Q12" s="1471" t="s">
        <v>2046</v>
      </c>
      <c r="R12" s="1471" t="s">
        <v>2046</v>
      </c>
      <c r="S12" s="1471" t="s">
        <v>2046</v>
      </c>
      <c r="T12" s="1471" t="s">
        <v>2046</v>
      </c>
      <c r="U12" s="1471" t="s">
        <v>2046</v>
      </c>
      <c r="V12" s="1471" t="s">
        <v>2046</v>
      </c>
      <c r="W12" s="692" t="s">
        <v>2046</v>
      </c>
    </row>
    <row r="13" spans="1:23" s="1" customFormat="1" ht="39" customHeight="1" x14ac:dyDescent="0.3">
      <c r="A13" s="90"/>
      <c r="B13" s="677">
        <v>411</v>
      </c>
      <c r="C13" s="692" t="s">
        <v>1499</v>
      </c>
      <c r="D13" s="692"/>
      <c r="E13" s="692"/>
      <c r="F13" s="89"/>
      <c r="G13" s="692"/>
      <c r="H13" s="692"/>
      <c r="I13" s="692"/>
      <c r="J13" s="692"/>
      <c r="K13" s="692"/>
      <c r="L13" s="692"/>
      <c r="M13" s="692"/>
      <c r="N13" s="1471"/>
      <c r="O13" s="1509" t="s">
        <v>1499</v>
      </c>
      <c r="P13" s="689"/>
      <c r="Q13" s="689"/>
      <c r="R13" s="689"/>
      <c r="S13" s="689"/>
      <c r="T13" s="689"/>
      <c r="U13" s="689"/>
      <c r="V13" s="689"/>
      <c r="W13" s="689"/>
    </row>
    <row r="14" spans="1:23" s="1" customFormat="1" ht="39" customHeight="1" x14ac:dyDescent="0.3">
      <c r="A14" s="90"/>
      <c r="B14" s="677">
        <v>500</v>
      </c>
      <c r="C14" s="89" t="s">
        <v>296</v>
      </c>
      <c r="D14" s="89" t="s">
        <v>297</v>
      </c>
      <c r="E14" s="89" t="s">
        <v>1937</v>
      </c>
      <c r="F14" s="89" t="s">
        <v>296</v>
      </c>
      <c r="G14" s="89" t="s">
        <v>296</v>
      </c>
      <c r="H14" s="89" t="s">
        <v>296</v>
      </c>
      <c r="I14" s="89" t="s">
        <v>296</v>
      </c>
      <c r="J14" s="89" t="s">
        <v>296</v>
      </c>
      <c r="K14" s="89" t="s">
        <v>296</v>
      </c>
      <c r="L14" s="89" t="s">
        <v>296</v>
      </c>
      <c r="M14" s="89" t="s">
        <v>296</v>
      </c>
      <c r="N14" s="1472" t="s">
        <v>296</v>
      </c>
      <c r="O14" s="1511" t="s">
        <v>296</v>
      </c>
      <c r="P14" s="689"/>
      <c r="Q14" s="689"/>
      <c r="R14" s="689"/>
      <c r="S14" s="689"/>
      <c r="T14" s="689"/>
      <c r="U14" s="689"/>
      <c r="V14" s="689"/>
      <c r="W14" s="689"/>
    </row>
    <row r="15" spans="1:23" s="1" customFormat="1" ht="39" customHeight="1" x14ac:dyDescent="0.3">
      <c r="A15" s="90"/>
      <c r="B15" s="677">
        <v>505</v>
      </c>
      <c r="C15" s="89"/>
      <c r="D15" s="89" t="s">
        <v>2198</v>
      </c>
      <c r="E15" s="89" t="s">
        <v>2198</v>
      </c>
      <c r="F15" s="89"/>
      <c r="G15" s="89"/>
      <c r="H15" s="89"/>
      <c r="I15" s="89"/>
      <c r="J15" s="89"/>
      <c r="K15" s="89"/>
      <c r="L15" s="89"/>
      <c r="M15" s="89"/>
      <c r="N15" s="1472"/>
      <c r="O15" s="1511"/>
      <c r="P15" s="689"/>
      <c r="Q15" s="689"/>
      <c r="R15" s="689"/>
      <c r="S15" s="689"/>
      <c r="T15" s="689"/>
      <c r="U15" s="689"/>
      <c r="V15" s="689"/>
      <c r="W15" s="689"/>
    </row>
    <row r="16" spans="1:23" s="1" customFormat="1" ht="39" customHeight="1" x14ac:dyDescent="0.3">
      <c r="A16" s="90"/>
      <c r="B16" s="678">
        <v>510</v>
      </c>
      <c r="C16" s="679" t="s">
        <v>298</v>
      </c>
      <c r="D16" s="679" t="s">
        <v>299</v>
      </c>
      <c r="E16" s="679" t="s">
        <v>1938</v>
      </c>
      <c r="F16" s="679" t="s">
        <v>298</v>
      </c>
      <c r="G16" s="679" t="s">
        <v>298</v>
      </c>
      <c r="H16" s="679" t="s">
        <v>298</v>
      </c>
      <c r="I16" s="679" t="s">
        <v>298</v>
      </c>
      <c r="J16" s="679" t="s">
        <v>298</v>
      </c>
      <c r="K16" s="679" t="s">
        <v>298</v>
      </c>
      <c r="L16" s="679" t="s">
        <v>298</v>
      </c>
      <c r="M16" s="679" t="s">
        <v>298</v>
      </c>
      <c r="N16" s="1472" t="s">
        <v>298</v>
      </c>
      <c r="O16" s="1510" t="s">
        <v>298</v>
      </c>
      <c r="P16" s="689"/>
      <c r="Q16" s="689"/>
      <c r="R16" s="689"/>
      <c r="S16" s="689"/>
      <c r="T16" s="689"/>
      <c r="U16" s="689"/>
      <c r="V16" s="689"/>
      <c r="W16" s="689"/>
    </row>
    <row r="17" spans="1:23" s="1" customFormat="1" ht="39" customHeight="1" x14ac:dyDescent="0.3">
      <c r="A17" s="90"/>
      <c r="B17" s="677">
        <v>515</v>
      </c>
      <c r="C17" s="89"/>
      <c r="D17" s="89"/>
      <c r="E17" s="89"/>
      <c r="F17" s="89"/>
      <c r="G17" s="89" t="s">
        <v>300</v>
      </c>
      <c r="H17" s="89"/>
      <c r="I17" s="89"/>
      <c r="J17" s="89"/>
      <c r="K17" s="89"/>
      <c r="L17" s="89"/>
      <c r="M17" s="89"/>
      <c r="N17" s="1472"/>
      <c r="O17" s="1511"/>
      <c r="P17" s="689"/>
      <c r="Q17" s="689"/>
      <c r="R17" s="689"/>
      <c r="S17" s="689"/>
      <c r="T17" s="689"/>
      <c r="U17" s="689"/>
      <c r="V17" s="689"/>
      <c r="W17" s="689"/>
    </row>
    <row r="18" spans="1:23" s="1" customFormat="1" ht="39" customHeight="1" x14ac:dyDescent="0.3">
      <c r="A18" s="90"/>
      <c r="B18" s="678">
        <v>520</v>
      </c>
      <c r="C18" s="679" t="s">
        <v>3073</v>
      </c>
      <c r="D18" s="679" t="s">
        <v>2275</v>
      </c>
      <c r="E18" s="679" t="s">
        <v>2017</v>
      </c>
      <c r="F18" s="679" t="s">
        <v>301</v>
      </c>
      <c r="G18" s="679" t="s">
        <v>302</v>
      </c>
      <c r="H18" s="679" t="s">
        <v>303</v>
      </c>
      <c r="I18" s="679" t="s">
        <v>304</v>
      </c>
      <c r="J18" s="679" t="s">
        <v>305</v>
      </c>
      <c r="K18" s="679" t="s">
        <v>305</v>
      </c>
      <c r="L18" s="679" t="s">
        <v>305</v>
      </c>
      <c r="M18" s="679" t="s">
        <v>305</v>
      </c>
      <c r="N18" s="1473" t="s">
        <v>1185</v>
      </c>
      <c r="O18" s="1473" t="s">
        <v>2802</v>
      </c>
      <c r="P18" s="689"/>
      <c r="Q18" s="689"/>
      <c r="R18" s="689"/>
      <c r="S18" s="689"/>
      <c r="T18" s="689"/>
      <c r="U18" s="689"/>
      <c r="V18" s="689"/>
      <c r="W18" s="689"/>
    </row>
    <row r="19" spans="1:23" s="1" customFormat="1" ht="39" customHeight="1" x14ac:dyDescent="0.3">
      <c r="A19" s="90"/>
      <c r="B19" s="678">
        <v>530</v>
      </c>
      <c r="C19" s="679" t="s">
        <v>306</v>
      </c>
      <c r="D19" s="679" t="s">
        <v>2264</v>
      </c>
      <c r="E19" s="679" t="s">
        <v>1979</v>
      </c>
      <c r="F19" s="680"/>
      <c r="G19" s="679" t="s">
        <v>307</v>
      </c>
      <c r="H19" s="679"/>
      <c r="I19" s="679"/>
      <c r="J19" s="679" t="s">
        <v>308</v>
      </c>
      <c r="K19" s="679" t="s">
        <v>308</v>
      </c>
      <c r="L19" s="679" t="s">
        <v>308</v>
      </c>
      <c r="M19" s="679" t="s">
        <v>308</v>
      </c>
      <c r="N19" s="1473" t="s">
        <v>1999</v>
      </c>
      <c r="O19" s="1510" t="s">
        <v>306</v>
      </c>
      <c r="P19" s="689"/>
      <c r="Q19" s="689"/>
      <c r="R19" s="689"/>
      <c r="S19" s="689"/>
      <c r="T19" s="689"/>
      <c r="U19" s="689"/>
      <c r="V19" s="689"/>
      <c r="W19" s="689"/>
    </row>
    <row r="20" spans="1:23" s="1" customFormat="1" ht="39" customHeight="1" x14ac:dyDescent="0.3">
      <c r="A20" s="90"/>
      <c r="B20" s="677">
        <v>535</v>
      </c>
      <c r="C20" s="89"/>
      <c r="D20" s="89"/>
      <c r="E20" s="89"/>
      <c r="F20" s="92"/>
      <c r="G20" s="89" t="s">
        <v>309</v>
      </c>
      <c r="H20" s="89"/>
      <c r="I20" s="89"/>
      <c r="J20" s="89"/>
      <c r="K20" s="89"/>
      <c r="L20" s="89"/>
      <c r="M20" s="89"/>
      <c r="N20" s="1474" t="s">
        <v>1243</v>
      </c>
      <c r="O20" s="1472" t="s">
        <v>2803</v>
      </c>
      <c r="P20" s="689"/>
      <c r="Q20" s="689"/>
      <c r="R20" s="689"/>
      <c r="S20" s="689"/>
      <c r="T20" s="689"/>
      <c r="U20" s="689"/>
      <c r="V20" s="689"/>
      <c r="W20" s="689"/>
    </row>
    <row r="21" spans="1:23" s="1" customFormat="1" ht="39" customHeight="1" x14ac:dyDescent="0.3">
      <c r="A21" s="90"/>
      <c r="B21" s="678">
        <v>540</v>
      </c>
      <c r="C21" s="679" t="s">
        <v>310</v>
      </c>
      <c r="D21" s="679" t="s">
        <v>2274</v>
      </c>
      <c r="E21" s="679" t="s">
        <v>1978</v>
      </c>
      <c r="F21" s="679" t="s">
        <v>311</v>
      </c>
      <c r="G21" s="679" t="s">
        <v>312</v>
      </c>
      <c r="H21" s="679" t="s">
        <v>310</v>
      </c>
      <c r="I21" s="679" t="s">
        <v>313</v>
      </c>
      <c r="J21" s="679" t="s">
        <v>310</v>
      </c>
      <c r="K21" s="679" t="s">
        <v>310</v>
      </c>
      <c r="L21" s="679" t="s">
        <v>310</v>
      </c>
      <c r="M21" s="679" t="s">
        <v>310</v>
      </c>
      <c r="N21" s="1472" t="s">
        <v>1242</v>
      </c>
      <c r="O21" s="1473" t="s">
        <v>310</v>
      </c>
      <c r="P21" s="689"/>
      <c r="Q21" s="689"/>
      <c r="R21" s="689"/>
      <c r="S21" s="689"/>
      <c r="T21" s="689"/>
      <c r="U21" s="689"/>
      <c r="V21" s="689"/>
      <c r="W21" s="689"/>
    </row>
    <row r="22" spans="1:23" s="1" customFormat="1" ht="39" customHeight="1" x14ac:dyDescent="0.3">
      <c r="A22" s="90"/>
      <c r="B22" s="678">
        <v>550</v>
      </c>
      <c r="C22" s="679" t="s">
        <v>3072</v>
      </c>
      <c r="D22" s="679"/>
      <c r="E22" s="679"/>
      <c r="F22" s="679" t="s">
        <v>314</v>
      </c>
      <c r="G22" s="679"/>
      <c r="H22" s="679"/>
      <c r="I22" s="679" t="s">
        <v>314</v>
      </c>
      <c r="J22" s="679"/>
      <c r="K22" s="679"/>
      <c r="L22" s="679"/>
      <c r="M22" s="679"/>
      <c r="N22" s="1472"/>
      <c r="O22" s="1473" t="s">
        <v>2797</v>
      </c>
      <c r="P22" s="689"/>
      <c r="Q22" s="689"/>
      <c r="R22" s="689"/>
      <c r="S22" s="689"/>
      <c r="T22" s="689"/>
      <c r="U22" s="689"/>
      <c r="V22" s="689"/>
      <c r="W22" s="689"/>
    </row>
    <row r="23" spans="1:23" s="1" customFormat="1" ht="39" customHeight="1" x14ac:dyDescent="0.3">
      <c r="A23" s="93"/>
      <c r="B23" s="677">
        <v>560</v>
      </c>
      <c r="C23" s="89" t="s">
        <v>315</v>
      </c>
      <c r="D23" s="89"/>
      <c r="E23" s="89"/>
      <c r="F23" s="89" t="s">
        <v>316</v>
      </c>
      <c r="G23" s="89"/>
      <c r="H23" s="89"/>
      <c r="I23" s="89"/>
      <c r="J23" s="89"/>
      <c r="K23" s="89"/>
      <c r="L23" s="89"/>
      <c r="M23" s="89"/>
      <c r="N23" s="1472"/>
      <c r="O23" s="1511" t="s">
        <v>315</v>
      </c>
      <c r="P23" s="689"/>
      <c r="Q23" s="689"/>
      <c r="R23" s="689"/>
      <c r="S23" s="689"/>
      <c r="T23" s="689"/>
      <c r="U23" s="689"/>
      <c r="V23" s="689"/>
      <c r="W23" s="689"/>
    </row>
    <row r="24" spans="1:23" s="1" customFormat="1" ht="39" customHeight="1" x14ac:dyDescent="0.3">
      <c r="A24" s="88"/>
      <c r="B24" s="678">
        <v>570</v>
      </c>
      <c r="C24" s="679" t="s">
        <v>317</v>
      </c>
      <c r="D24" s="679"/>
      <c r="E24" s="679"/>
      <c r="F24" s="679" t="s">
        <v>317</v>
      </c>
      <c r="G24" s="679" t="s">
        <v>317</v>
      </c>
      <c r="H24" s="679" t="s">
        <v>317</v>
      </c>
      <c r="I24" s="679" t="s">
        <v>317</v>
      </c>
      <c r="J24" s="679"/>
      <c r="K24" s="679"/>
      <c r="L24" s="679"/>
      <c r="M24" s="679"/>
      <c r="N24" s="1472" t="s">
        <v>317</v>
      </c>
      <c r="O24" s="1510" t="s">
        <v>317</v>
      </c>
      <c r="P24" s="689"/>
      <c r="Q24" s="689"/>
      <c r="R24" s="689"/>
      <c r="S24" s="689"/>
      <c r="T24" s="689"/>
      <c r="U24" s="689"/>
      <c r="V24" s="689"/>
      <c r="W24" s="689"/>
    </row>
    <row r="25" spans="1:23" s="1" customFormat="1" ht="39" customHeight="1" x14ac:dyDescent="0.3">
      <c r="A25" s="90"/>
      <c r="B25" s="677">
        <v>575</v>
      </c>
      <c r="C25" s="89"/>
      <c r="D25" s="89"/>
      <c r="E25" s="89"/>
      <c r="F25" s="92" t="s">
        <v>318</v>
      </c>
      <c r="G25" s="92" t="s">
        <v>319</v>
      </c>
      <c r="H25" s="89"/>
      <c r="I25" s="92" t="s">
        <v>2205</v>
      </c>
      <c r="J25" s="89"/>
      <c r="K25" s="89"/>
      <c r="L25" s="89"/>
      <c r="M25" s="89"/>
      <c r="N25" s="1472"/>
      <c r="O25" s="1511"/>
      <c r="P25" s="689"/>
      <c r="Q25" s="689"/>
      <c r="R25" s="689"/>
      <c r="S25" s="689"/>
      <c r="T25" s="689"/>
      <c r="U25" s="689"/>
      <c r="V25" s="689"/>
      <c r="W25" s="689"/>
    </row>
    <row r="26" spans="1:23" s="1" customFormat="1" ht="39" customHeight="1" x14ac:dyDescent="0.3">
      <c r="A26" s="90"/>
      <c r="B26" s="677">
        <v>576</v>
      </c>
      <c r="C26" s="89"/>
      <c r="D26" s="89"/>
      <c r="E26" s="89"/>
      <c r="F26" s="92"/>
      <c r="G26" s="92" t="s">
        <v>2879</v>
      </c>
      <c r="H26" s="89"/>
      <c r="I26" s="92"/>
      <c r="J26" s="89"/>
      <c r="K26" s="89"/>
      <c r="L26" s="89"/>
      <c r="M26" s="89"/>
      <c r="N26" s="1472"/>
      <c r="O26" s="1511"/>
      <c r="P26" s="689"/>
      <c r="Q26" s="689"/>
      <c r="R26" s="689"/>
      <c r="S26" s="689"/>
      <c r="T26" s="689"/>
      <c r="U26" s="689"/>
      <c r="V26" s="689"/>
      <c r="W26" s="689"/>
    </row>
    <row r="27" spans="1:23" s="1" customFormat="1" ht="39" customHeight="1" x14ac:dyDescent="0.3">
      <c r="A27" s="90"/>
      <c r="B27" s="677">
        <v>577</v>
      </c>
      <c r="C27" s="89"/>
      <c r="D27" s="89"/>
      <c r="E27" s="89"/>
      <c r="F27" s="92"/>
      <c r="G27" s="92" t="s">
        <v>2880</v>
      </c>
      <c r="H27" s="89"/>
      <c r="I27" s="92"/>
      <c r="J27" s="89"/>
      <c r="K27" s="89"/>
      <c r="L27" s="89"/>
      <c r="M27" s="89"/>
      <c r="N27" s="1472"/>
      <c r="O27" s="1511"/>
      <c r="P27" s="689"/>
      <c r="Q27" s="689"/>
      <c r="R27" s="689"/>
      <c r="S27" s="689"/>
      <c r="T27" s="689"/>
      <c r="U27" s="689"/>
      <c r="V27" s="689"/>
      <c r="W27" s="689"/>
    </row>
    <row r="28" spans="1:23" s="1" customFormat="1" ht="39" customHeight="1" x14ac:dyDescent="0.3">
      <c r="A28" s="90"/>
      <c r="B28" s="678">
        <v>580</v>
      </c>
      <c r="C28" s="679" t="s">
        <v>320</v>
      </c>
      <c r="D28" s="679" t="s">
        <v>321</v>
      </c>
      <c r="E28" s="679" t="s">
        <v>321</v>
      </c>
      <c r="F28" s="679" t="s">
        <v>320</v>
      </c>
      <c r="G28" s="679" t="s">
        <v>322</v>
      </c>
      <c r="H28" s="679" t="s">
        <v>320</v>
      </c>
      <c r="I28" s="679"/>
      <c r="J28" s="679"/>
      <c r="K28" s="679"/>
      <c r="L28" s="679"/>
      <c r="M28" s="679"/>
      <c r="N28" s="1472" t="s">
        <v>321</v>
      </c>
      <c r="O28" s="1510" t="s">
        <v>320</v>
      </c>
      <c r="P28" s="689"/>
      <c r="Q28" s="689"/>
      <c r="R28" s="689"/>
      <c r="S28" s="689"/>
      <c r="T28" s="689"/>
      <c r="U28" s="689"/>
      <c r="V28" s="689"/>
      <c r="W28" s="689"/>
    </row>
    <row r="29" spans="1:23" s="1" customFormat="1" ht="39" customHeight="1" x14ac:dyDescent="0.3">
      <c r="A29" s="90"/>
      <c r="B29" s="677">
        <v>585</v>
      </c>
      <c r="C29" s="89"/>
      <c r="D29" s="89" t="s">
        <v>2284</v>
      </c>
      <c r="E29" s="89" t="s">
        <v>2740</v>
      </c>
      <c r="F29" s="89"/>
      <c r="G29" s="89"/>
      <c r="H29" s="89"/>
      <c r="I29" s="89" t="s">
        <v>323</v>
      </c>
      <c r="J29" s="89"/>
      <c r="K29" s="89"/>
      <c r="L29" s="89"/>
      <c r="M29" s="89"/>
      <c r="N29" s="1472"/>
      <c r="O29" s="1472" t="s">
        <v>2801</v>
      </c>
      <c r="P29" s="689"/>
      <c r="Q29" s="689"/>
      <c r="R29" s="689"/>
      <c r="S29" s="689"/>
      <c r="T29" s="689"/>
      <c r="U29" s="689"/>
      <c r="V29" s="689"/>
      <c r="W29" s="689"/>
    </row>
    <row r="30" spans="1:23" s="1" customFormat="1" ht="39" customHeight="1" x14ac:dyDescent="0.3">
      <c r="A30" s="90"/>
      <c r="B30" s="677">
        <v>586</v>
      </c>
      <c r="C30" s="89"/>
      <c r="D30" s="89" t="s">
        <v>2876</v>
      </c>
      <c r="E30" s="89"/>
      <c r="F30" s="89" t="s">
        <v>324</v>
      </c>
      <c r="G30" s="89"/>
      <c r="H30" s="89"/>
      <c r="I30" s="89"/>
      <c r="J30" s="89"/>
      <c r="K30" s="89"/>
      <c r="L30" s="89"/>
      <c r="M30" s="89"/>
      <c r="N30" s="1472"/>
      <c r="O30" s="1472" t="s">
        <v>2831</v>
      </c>
      <c r="P30" s="689"/>
      <c r="Q30" s="689"/>
      <c r="R30" s="689"/>
      <c r="S30" s="689"/>
      <c r="T30" s="689"/>
      <c r="U30" s="689"/>
      <c r="V30" s="689"/>
      <c r="W30" s="689"/>
    </row>
    <row r="31" spans="1:23" s="1" customFormat="1" ht="39" customHeight="1" x14ac:dyDescent="0.3">
      <c r="A31" s="90"/>
      <c r="B31" s="677">
        <v>587</v>
      </c>
      <c r="C31" s="89"/>
      <c r="D31" s="89" t="s">
        <v>2877</v>
      </c>
      <c r="E31" s="89"/>
      <c r="F31" s="89"/>
      <c r="G31" s="89" t="s">
        <v>325</v>
      </c>
      <c r="H31" s="89"/>
      <c r="I31" s="89"/>
      <c r="J31" s="89"/>
      <c r="K31" s="89"/>
      <c r="L31" s="89"/>
      <c r="M31" s="89"/>
      <c r="N31" s="1472"/>
      <c r="O31" s="1472" t="s">
        <v>2832</v>
      </c>
      <c r="P31" s="689"/>
      <c r="Q31" s="689"/>
      <c r="R31" s="689"/>
      <c r="S31" s="689"/>
      <c r="T31" s="689"/>
      <c r="U31" s="689"/>
      <c r="V31" s="689"/>
      <c r="W31" s="689"/>
    </row>
    <row r="32" spans="1:23" s="1" customFormat="1" ht="39" customHeight="1" x14ac:dyDescent="0.3">
      <c r="A32" s="90"/>
      <c r="B32" s="677">
        <v>588</v>
      </c>
      <c r="C32" s="89"/>
      <c r="D32" s="89" t="s">
        <v>2878</v>
      </c>
      <c r="E32" s="89"/>
      <c r="F32" s="89"/>
      <c r="G32" s="89"/>
      <c r="H32" s="89"/>
      <c r="I32" s="89"/>
      <c r="J32" s="89"/>
      <c r="K32" s="89"/>
      <c r="L32" s="89"/>
      <c r="M32" s="89"/>
      <c r="N32" s="1472"/>
      <c r="O32" s="1472" t="s">
        <v>2833</v>
      </c>
      <c r="P32" s="689"/>
      <c r="Q32" s="689"/>
      <c r="R32" s="689"/>
      <c r="S32" s="689"/>
      <c r="T32" s="689"/>
      <c r="U32" s="689"/>
      <c r="V32" s="689"/>
      <c r="W32" s="689"/>
    </row>
    <row r="33" spans="1:23" s="1" customFormat="1" ht="39" customHeight="1" x14ac:dyDescent="0.3">
      <c r="A33" s="90"/>
      <c r="B33" s="677">
        <v>589</v>
      </c>
      <c r="C33" s="89"/>
      <c r="D33" s="89"/>
      <c r="E33" s="89"/>
      <c r="F33" s="89"/>
      <c r="G33" s="89"/>
      <c r="H33" s="89"/>
      <c r="I33" s="89"/>
      <c r="J33" s="89"/>
      <c r="K33" s="89"/>
      <c r="L33" s="89"/>
      <c r="M33" s="89"/>
      <c r="N33" s="1472"/>
      <c r="O33" s="1472" t="s">
        <v>2834</v>
      </c>
      <c r="P33" s="689"/>
      <c r="Q33" s="689"/>
      <c r="R33" s="689"/>
      <c r="S33" s="689"/>
      <c r="T33" s="689"/>
      <c r="U33" s="689"/>
      <c r="V33" s="689"/>
      <c r="W33" s="689"/>
    </row>
    <row r="34" spans="1:23" s="1" customFormat="1" ht="39" customHeight="1" x14ac:dyDescent="0.3">
      <c r="A34" s="90"/>
      <c r="B34" s="678">
        <v>590</v>
      </c>
      <c r="C34" s="679" t="s">
        <v>326</v>
      </c>
      <c r="D34" s="679" t="s">
        <v>1426</v>
      </c>
      <c r="E34" s="679" t="s">
        <v>1426</v>
      </c>
      <c r="F34" s="679" t="s">
        <v>327</v>
      </c>
      <c r="G34" s="679" t="s">
        <v>328</v>
      </c>
      <c r="H34" s="679" t="s">
        <v>326</v>
      </c>
      <c r="I34" s="679" t="s">
        <v>2106</v>
      </c>
      <c r="J34" s="679"/>
      <c r="K34" s="679"/>
      <c r="L34" s="679"/>
      <c r="M34" s="679"/>
      <c r="N34" s="1472" t="s">
        <v>326</v>
      </c>
      <c r="O34" s="1473" t="s">
        <v>326</v>
      </c>
      <c r="P34" s="689"/>
      <c r="Q34" s="689"/>
      <c r="R34" s="689"/>
      <c r="S34" s="689"/>
      <c r="T34" s="689"/>
      <c r="U34" s="689"/>
      <c r="V34" s="689"/>
      <c r="W34" s="689"/>
    </row>
    <row r="35" spans="1:23" s="1" customFormat="1" ht="39" customHeight="1" x14ac:dyDescent="0.3">
      <c r="A35" s="90"/>
      <c r="B35" s="677">
        <v>591</v>
      </c>
      <c r="C35" s="89"/>
      <c r="D35" s="89" t="s">
        <v>2266</v>
      </c>
      <c r="E35" s="89" t="s">
        <v>1941</v>
      </c>
      <c r="F35" s="89"/>
      <c r="G35" s="89"/>
      <c r="H35" s="89"/>
      <c r="I35" s="89"/>
      <c r="J35" s="89"/>
      <c r="K35" s="89"/>
      <c r="L35" s="89"/>
      <c r="M35" s="89"/>
      <c r="N35" s="1472"/>
      <c r="O35" s="1472" t="s">
        <v>2835</v>
      </c>
      <c r="P35" s="689"/>
      <c r="Q35" s="689"/>
      <c r="R35" s="689"/>
      <c r="S35" s="689"/>
      <c r="T35" s="689"/>
      <c r="U35" s="689"/>
      <c r="V35" s="689"/>
      <c r="W35" s="689"/>
    </row>
    <row r="36" spans="1:23" s="1" customFormat="1" ht="39" customHeight="1" x14ac:dyDescent="0.3">
      <c r="A36" s="90"/>
      <c r="B36" s="677">
        <v>592</v>
      </c>
      <c r="C36" s="89"/>
      <c r="D36" s="89" t="s">
        <v>2267</v>
      </c>
      <c r="E36" s="89" t="s">
        <v>2028</v>
      </c>
      <c r="F36" s="89"/>
      <c r="G36" s="89"/>
      <c r="H36" s="89"/>
      <c r="I36" s="89"/>
      <c r="J36" s="89"/>
      <c r="K36" s="89"/>
      <c r="L36" s="89"/>
      <c r="M36" s="89"/>
      <c r="N36" s="1472"/>
      <c r="O36" s="1511"/>
      <c r="P36" s="689"/>
      <c r="Q36" s="689"/>
      <c r="R36" s="689"/>
      <c r="S36" s="689"/>
      <c r="T36" s="689"/>
      <c r="U36" s="689"/>
      <c r="V36" s="689"/>
      <c r="W36" s="689"/>
    </row>
    <row r="37" spans="1:23" s="1" customFormat="1" ht="39" customHeight="1" x14ac:dyDescent="0.3">
      <c r="A37" s="90"/>
      <c r="B37" s="677">
        <v>593</v>
      </c>
      <c r="C37" s="89"/>
      <c r="D37" s="89" t="s">
        <v>2269</v>
      </c>
      <c r="E37" s="89" t="s">
        <v>1943</v>
      </c>
      <c r="F37" s="89"/>
      <c r="G37" s="89"/>
      <c r="H37" s="89"/>
      <c r="I37" s="89"/>
      <c r="J37" s="89"/>
      <c r="K37" s="89"/>
      <c r="L37" s="89"/>
      <c r="M37" s="89"/>
      <c r="N37" s="1472"/>
      <c r="O37" s="1511"/>
      <c r="P37" s="689"/>
      <c r="Q37" s="689"/>
      <c r="R37" s="689"/>
      <c r="S37" s="689"/>
      <c r="T37" s="689"/>
      <c r="U37" s="689"/>
      <c r="V37" s="689"/>
      <c r="W37" s="689"/>
    </row>
    <row r="38" spans="1:23" s="1" customFormat="1" ht="39" customHeight="1" x14ac:dyDescent="0.3">
      <c r="A38" s="90"/>
      <c r="B38" s="677">
        <v>594</v>
      </c>
      <c r="C38" s="89"/>
      <c r="D38" s="89" t="s">
        <v>2268</v>
      </c>
      <c r="E38" s="89" t="s">
        <v>1944</v>
      </c>
      <c r="F38" s="89"/>
      <c r="G38" s="89"/>
      <c r="H38" s="89"/>
      <c r="I38" s="89"/>
      <c r="J38" s="89"/>
      <c r="K38" s="89"/>
      <c r="L38" s="89"/>
      <c r="M38" s="89"/>
      <c r="N38" s="1472"/>
      <c r="O38" s="1511"/>
      <c r="P38" s="689"/>
      <c r="Q38" s="689"/>
      <c r="R38" s="689"/>
      <c r="S38" s="689"/>
      <c r="T38" s="689"/>
      <c r="U38" s="689"/>
      <c r="V38" s="689"/>
      <c r="W38" s="689"/>
    </row>
    <row r="39" spans="1:23" s="1" customFormat="1" ht="39" customHeight="1" x14ac:dyDescent="0.3">
      <c r="A39" s="90"/>
      <c r="B39" s="677">
        <v>595</v>
      </c>
      <c r="C39" s="89"/>
      <c r="D39" s="89"/>
      <c r="E39" s="89"/>
      <c r="F39" s="89"/>
      <c r="G39" s="89"/>
      <c r="H39" s="89"/>
      <c r="I39" s="89" t="s">
        <v>2202</v>
      </c>
      <c r="J39" s="89"/>
      <c r="K39" s="89"/>
      <c r="L39" s="89"/>
      <c r="M39" s="89"/>
      <c r="N39" s="1472"/>
      <c r="O39" s="1511"/>
      <c r="P39" s="689"/>
      <c r="Q39" s="689"/>
      <c r="R39" s="689"/>
      <c r="S39" s="689"/>
      <c r="T39" s="689"/>
      <c r="U39" s="689"/>
      <c r="V39" s="689"/>
      <c r="W39" s="689"/>
    </row>
    <row r="40" spans="1:23" s="1" customFormat="1" ht="39" customHeight="1" x14ac:dyDescent="0.3">
      <c r="A40" s="90"/>
      <c r="B40" s="677">
        <v>596</v>
      </c>
      <c r="C40" s="89"/>
      <c r="D40" s="89" t="s">
        <v>2270</v>
      </c>
      <c r="E40" s="89" t="s">
        <v>1942</v>
      </c>
      <c r="F40" s="89"/>
      <c r="G40" s="89"/>
      <c r="H40" s="89"/>
      <c r="I40" s="89"/>
      <c r="J40" s="89"/>
      <c r="K40" s="89"/>
      <c r="L40" s="89"/>
      <c r="M40" s="89"/>
      <c r="N40" s="1472"/>
      <c r="O40" s="1511"/>
      <c r="P40" s="689"/>
      <c r="Q40" s="689"/>
      <c r="R40" s="689"/>
      <c r="S40" s="689"/>
      <c r="T40" s="689"/>
      <c r="U40" s="689"/>
      <c r="V40" s="689"/>
      <c r="W40" s="689"/>
    </row>
    <row r="41" spans="1:23" s="1" customFormat="1" ht="39" customHeight="1" x14ac:dyDescent="0.3">
      <c r="A41" s="90"/>
      <c r="B41" s="677">
        <v>597</v>
      </c>
      <c r="C41" s="89"/>
      <c r="D41" s="89" t="s">
        <v>2271</v>
      </c>
      <c r="E41" s="89" t="s">
        <v>1989</v>
      </c>
      <c r="F41" s="89"/>
      <c r="G41" s="89"/>
      <c r="H41" s="89"/>
      <c r="I41" s="89"/>
      <c r="J41" s="89"/>
      <c r="K41" s="89"/>
      <c r="L41" s="89"/>
      <c r="M41" s="89"/>
      <c r="N41" s="1472"/>
      <c r="O41" s="1511"/>
      <c r="P41" s="689"/>
      <c r="Q41" s="689"/>
      <c r="R41" s="689"/>
      <c r="S41" s="689"/>
      <c r="T41" s="689"/>
      <c r="U41" s="689"/>
      <c r="V41" s="689"/>
      <c r="W41" s="689"/>
    </row>
    <row r="42" spans="1:23" s="1" customFormat="1" ht="39" customHeight="1" x14ac:dyDescent="0.3">
      <c r="A42" s="90"/>
      <c r="B42" s="677">
        <v>598</v>
      </c>
      <c r="C42" s="89"/>
      <c r="D42" s="89" t="s">
        <v>2272</v>
      </c>
      <c r="E42" s="89" t="s">
        <v>1985</v>
      </c>
      <c r="F42" s="89"/>
      <c r="G42" s="89"/>
      <c r="H42" s="89"/>
      <c r="I42" s="89"/>
      <c r="J42" s="89"/>
      <c r="K42" s="89"/>
      <c r="L42" s="89"/>
      <c r="M42" s="89"/>
      <c r="N42" s="1472"/>
      <c r="O42" s="1511"/>
      <c r="P42" s="689"/>
      <c r="Q42" s="689"/>
      <c r="R42" s="689"/>
      <c r="S42" s="689"/>
      <c r="T42" s="689"/>
      <c r="U42" s="689"/>
      <c r="V42" s="689"/>
      <c r="W42" s="689"/>
    </row>
    <row r="43" spans="1:23" s="1" customFormat="1" ht="39" customHeight="1" x14ac:dyDescent="0.3">
      <c r="A43" s="90"/>
      <c r="B43" s="677">
        <v>599</v>
      </c>
      <c r="C43" s="89"/>
      <c r="D43" s="89" t="s">
        <v>2317</v>
      </c>
      <c r="E43" s="89"/>
      <c r="F43" s="89"/>
      <c r="G43" s="89"/>
      <c r="H43" s="89"/>
      <c r="I43" s="89"/>
      <c r="J43" s="89"/>
      <c r="K43" s="89"/>
      <c r="L43" s="89"/>
      <c r="M43" s="89"/>
      <c r="N43" s="1472"/>
      <c r="O43" s="1511"/>
      <c r="P43" s="689"/>
      <c r="Q43" s="689"/>
      <c r="R43" s="689"/>
      <c r="S43" s="689"/>
      <c r="T43" s="689"/>
      <c r="U43" s="689"/>
      <c r="V43" s="689"/>
      <c r="W43" s="689"/>
    </row>
    <row r="44" spans="1:23" s="1" customFormat="1" ht="39" customHeight="1" x14ac:dyDescent="0.3">
      <c r="A44" s="90" t="s">
        <v>69</v>
      </c>
      <c r="B44" s="677">
        <v>600</v>
      </c>
      <c r="C44" s="89" t="s">
        <v>329</v>
      </c>
      <c r="D44" s="89" t="s">
        <v>2318</v>
      </c>
      <c r="E44" s="89"/>
      <c r="F44" s="92"/>
      <c r="G44" s="89"/>
      <c r="H44" s="89"/>
      <c r="I44" s="89"/>
      <c r="J44" s="89"/>
      <c r="K44" s="89"/>
      <c r="L44" s="89"/>
      <c r="M44" s="89"/>
      <c r="N44" s="1472" t="s">
        <v>1186</v>
      </c>
      <c r="O44" s="1511" t="s">
        <v>329</v>
      </c>
      <c r="P44" s="689"/>
      <c r="Q44" s="689"/>
      <c r="R44" s="689"/>
      <c r="S44" s="689"/>
      <c r="T44" s="689"/>
      <c r="U44" s="689"/>
      <c r="V44" s="689"/>
      <c r="W44" s="689"/>
    </row>
    <row r="45" spans="1:23" s="1" customFormat="1" ht="39" customHeight="1" x14ac:dyDescent="0.3">
      <c r="A45" s="93"/>
      <c r="B45" s="677">
        <v>610</v>
      </c>
      <c r="C45" s="89" t="s">
        <v>330</v>
      </c>
      <c r="D45" s="89"/>
      <c r="E45" s="89"/>
      <c r="F45" s="92"/>
      <c r="G45" s="89"/>
      <c r="H45" s="89"/>
      <c r="I45" s="89"/>
      <c r="J45" s="89"/>
      <c r="K45" s="89"/>
      <c r="L45" s="89"/>
      <c r="M45" s="89"/>
      <c r="N45" s="1472" t="s">
        <v>330</v>
      </c>
      <c r="O45" s="1511" t="s">
        <v>330</v>
      </c>
      <c r="P45" s="689"/>
      <c r="Q45" s="689"/>
      <c r="R45" s="689"/>
      <c r="S45" s="689"/>
      <c r="T45" s="689"/>
      <c r="U45" s="689"/>
      <c r="V45" s="689"/>
      <c r="W45" s="689"/>
    </row>
    <row r="46" spans="1:23" s="1" customFormat="1" ht="39" customHeight="1" x14ac:dyDescent="0.3">
      <c r="A46" s="22"/>
      <c r="B46" s="677">
        <v>615</v>
      </c>
      <c r="C46" s="89"/>
      <c r="D46" s="89"/>
      <c r="E46" s="89"/>
      <c r="F46" s="92"/>
      <c r="G46" s="89"/>
      <c r="H46" s="89"/>
      <c r="I46" s="89"/>
      <c r="J46" s="89"/>
      <c r="K46" s="89"/>
      <c r="L46" s="89"/>
      <c r="M46" s="89"/>
      <c r="N46" s="1472" t="s">
        <v>2170</v>
      </c>
      <c r="O46" s="1511"/>
      <c r="P46" s="689"/>
      <c r="Q46" s="689"/>
      <c r="R46" s="689"/>
      <c r="S46" s="689"/>
      <c r="T46" s="689"/>
      <c r="U46" s="689"/>
      <c r="V46" s="689"/>
      <c r="W46" s="689"/>
    </row>
    <row r="47" spans="1:23" s="1" customFormat="1" ht="39" customHeight="1" x14ac:dyDescent="0.3">
      <c r="A47" s="22"/>
      <c r="B47" s="677">
        <v>620</v>
      </c>
      <c r="C47" s="89" t="s">
        <v>331</v>
      </c>
      <c r="D47" s="89" t="s">
        <v>332</v>
      </c>
      <c r="E47" s="89" t="s">
        <v>2741</v>
      </c>
      <c r="F47" s="92"/>
      <c r="G47" s="89"/>
      <c r="H47" s="89"/>
      <c r="I47" s="89"/>
      <c r="J47" s="89"/>
      <c r="K47" s="89"/>
      <c r="L47" s="89"/>
      <c r="M47" s="89"/>
      <c r="N47" s="1475" t="s">
        <v>1187</v>
      </c>
      <c r="O47" s="1511" t="s">
        <v>331</v>
      </c>
      <c r="P47" s="689"/>
      <c r="Q47" s="689"/>
      <c r="R47" s="689"/>
      <c r="S47" s="689"/>
      <c r="T47" s="689"/>
      <c r="U47" s="689"/>
      <c r="V47" s="689"/>
      <c r="W47" s="689"/>
    </row>
    <row r="48" spans="1:23" s="1" customFormat="1" ht="39" customHeight="1" x14ac:dyDescent="0.3">
      <c r="A48" s="22"/>
      <c r="B48" s="677">
        <v>621</v>
      </c>
      <c r="C48" s="89"/>
      <c r="D48" s="89" t="s">
        <v>2314</v>
      </c>
      <c r="E48" s="89" t="s">
        <v>2057</v>
      </c>
      <c r="F48" s="92"/>
      <c r="G48" s="89"/>
      <c r="H48" s="89"/>
      <c r="I48" s="89"/>
      <c r="J48" s="89"/>
      <c r="K48" s="89"/>
      <c r="L48" s="89"/>
      <c r="M48" s="89"/>
      <c r="N48" s="1475"/>
      <c r="O48" s="1511"/>
      <c r="P48" s="689"/>
      <c r="Q48" s="689"/>
      <c r="R48" s="689"/>
      <c r="S48" s="689"/>
      <c r="T48" s="689"/>
      <c r="U48" s="689"/>
      <c r="V48" s="689"/>
      <c r="W48" s="689"/>
    </row>
    <row r="49" spans="1:23" s="1" customFormat="1" ht="39" customHeight="1" x14ac:dyDescent="0.3">
      <c r="A49" s="681"/>
      <c r="B49" s="677">
        <v>630</v>
      </c>
      <c r="C49" s="89" t="s">
        <v>333</v>
      </c>
      <c r="D49" s="89"/>
      <c r="E49" s="89"/>
      <c r="F49" s="92"/>
      <c r="G49" s="89"/>
      <c r="H49" s="89"/>
      <c r="I49" s="89"/>
      <c r="J49" s="89"/>
      <c r="K49" s="89"/>
      <c r="L49" s="89"/>
      <c r="M49" s="89"/>
      <c r="N49" s="1472" t="s">
        <v>2169</v>
      </c>
      <c r="O49" s="1511" t="s">
        <v>333</v>
      </c>
      <c r="P49" s="689"/>
      <c r="Q49" s="689"/>
      <c r="R49" s="689"/>
      <c r="S49" s="689"/>
      <c r="T49" s="689"/>
      <c r="U49" s="689"/>
      <c r="V49" s="689"/>
      <c r="W49" s="689"/>
    </row>
    <row r="50" spans="1:23" s="1" customFormat="1" ht="39" customHeight="1" x14ac:dyDescent="0.3">
      <c r="A50" s="88"/>
      <c r="B50" s="677">
        <v>631</v>
      </c>
      <c r="C50" s="89"/>
      <c r="D50" s="89" t="s">
        <v>2315</v>
      </c>
      <c r="E50" s="89" t="s">
        <v>2054</v>
      </c>
      <c r="F50" s="92"/>
      <c r="G50" s="89"/>
      <c r="H50" s="89"/>
      <c r="I50" s="89"/>
      <c r="J50" s="89"/>
      <c r="K50" s="89"/>
      <c r="L50" s="89"/>
      <c r="M50" s="89"/>
      <c r="N50" s="1472"/>
      <c r="O50" s="1511"/>
      <c r="P50" s="689"/>
      <c r="Q50" s="689"/>
      <c r="R50" s="689"/>
      <c r="S50" s="689"/>
      <c r="T50" s="689"/>
      <c r="U50" s="689"/>
      <c r="V50" s="689"/>
      <c r="W50" s="689"/>
    </row>
    <row r="51" spans="1:23" s="1" customFormat="1" ht="39" customHeight="1" x14ac:dyDescent="0.3">
      <c r="A51" s="88"/>
      <c r="B51" s="677">
        <v>632</v>
      </c>
      <c r="C51" s="89"/>
      <c r="D51" s="89" t="s">
        <v>2319</v>
      </c>
      <c r="E51" s="89" t="s">
        <v>2055</v>
      </c>
      <c r="F51" s="92"/>
      <c r="G51" s="89"/>
      <c r="H51" s="89"/>
      <c r="I51" s="89"/>
      <c r="J51" s="89"/>
      <c r="K51" s="89"/>
      <c r="L51" s="89"/>
      <c r="M51" s="89"/>
      <c r="N51" s="1472"/>
      <c r="O51" s="1511"/>
      <c r="P51" s="689"/>
      <c r="Q51" s="689"/>
      <c r="R51" s="689"/>
      <c r="S51" s="689"/>
      <c r="T51" s="689"/>
      <c r="U51" s="689"/>
      <c r="V51" s="689"/>
      <c r="W51" s="689"/>
    </row>
    <row r="52" spans="1:23" s="1" customFormat="1" ht="39" customHeight="1" x14ac:dyDescent="0.3">
      <c r="A52" s="88"/>
      <c r="B52" s="677">
        <v>633</v>
      </c>
      <c r="C52" s="89"/>
      <c r="D52" s="89" t="s">
        <v>2316</v>
      </c>
      <c r="E52" s="89" t="s">
        <v>2056</v>
      </c>
      <c r="F52" s="92"/>
      <c r="G52" s="89"/>
      <c r="H52" s="89"/>
      <c r="I52" s="89"/>
      <c r="J52" s="89"/>
      <c r="K52" s="89"/>
      <c r="L52" s="89"/>
      <c r="M52" s="89"/>
      <c r="N52" s="1472"/>
      <c r="O52" s="1511"/>
      <c r="P52" s="689"/>
      <c r="Q52" s="689"/>
      <c r="R52" s="689"/>
      <c r="S52" s="689"/>
      <c r="T52" s="689"/>
      <c r="U52" s="689"/>
      <c r="V52" s="689"/>
      <c r="W52" s="689"/>
    </row>
    <row r="53" spans="1:23" s="1" customFormat="1" ht="39" customHeight="1" x14ac:dyDescent="0.3">
      <c r="A53" s="88"/>
      <c r="B53" s="677">
        <v>634</v>
      </c>
      <c r="C53" s="89"/>
      <c r="D53" s="89"/>
      <c r="E53" s="89" t="s">
        <v>2018</v>
      </c>
      <c r="F53" s="92"/>
      <c r="G53" s="89"/>
      <c r="H53" s="89"/>
      <c r="I53" s="89"/>
      <c r="J53" s="89"/>
      <c r="K53" s="89"/>
      <c r="L53" s="89"/>
      <c r="M53" s="89"/>
      <c r="N53" s="1472"/>
      <c r="O53" s="1511"/>
      <c r="P53" s="689"/>
      <c r="Q53" s="689"/>
      <c r="R53" s="689"/>
      <c r="S53" s="689"/>
      <c r="T53" s="689"/>
      <c r="U53" s="689"/>
      <c r="V53" s="689"/>
      <c r="W53" s="689"/>
    </row>
    <row r="54" spans="1:23" s="1" customFormat="1" ht="39" customHeight="1" x14ac:dyDescent="0.3">
      <c r="A54" s="88"/>
      <c r="B54" s="677">
        <v>640</v>
      </c>
      <c r="C54" s="89" t="s">
        <v>334</v>
      </c>
      <c r="D54" s="89"/>
      <c r="E54" s="89"/>
      <c r="F54" s="92"/>
      <c r="G54" s="89"/>
      <c r="H54" s="89"/>
      <c r="I54" s="89"/>
      <c r="J54" s="89"/>
      <c r="K54" s="89"/>
      <c r="L54" s="89"/>
      <c r="M54" s="89"/>
      <c r="N54" s="1472"/>
      <c r="O54" s="1511" t="s">
        <v>334</v>
      </c>
      <c r="P54" s="689"/>
      <c r="Q54" s="689"/>
      <c r="R54" s="689"/>
      <c r="S54" s="689"/>
      <c r="T54" s="689"/>
      <c r="U54" s="689"/>
      <c r="V54" s="689"/>
      <c r="W54" s="689"/>
    </row>
    <row r="55" spans="1:23" s="1" customFormat="1" ht="39" customHeight="1" x14ac:dyDescent="0.3">
      <c r="A55" s="90"/>
      <c r="B55" s="677">
        <v>641</v>
      </c>
      <c r="C55" s="89"/>
      <c r="D55" s="89"/>
      <c r="E55" s="89"/>
      <c r="F55" s="92" t="s">
        <v>335</v>
      </c>
      <c r="G55" s="92" t="s">
        <v>2970</v>
      </c>
      <c r="H55" s="89"/>
      <c r="I55" s="89"/>
      <c r="J55" s="89"/>
      <c r="K55" s="89"/>
      <c r="L55" s="89"/>
      <c r="M55" s="89"/>
      <c r="N55" s="1475"/>
      <c r="O55" s="1511"/>
      <c r="P55" s="689"/>
      <c r="Q55" s="689"/>
      <c r="R55" s="689"/>
      <c r="S55" s="689"/>
      <c r="T55" s="689"/>
      <c r="U55" s="689"/>
      <c r="V55" s="689"/>
      <c r="W55" s="689"/>
    </row>
    <row r="56" spans="1:23" s="1" customFormat="1" ht="39" customHeight="1" x14ac:dyDescent="0.3">
      <c r="A56" s="90"/>
      <c r="B56" s="677">
        <v>642</v>
      </c>
      <c r="C56" s="89"/>
      <c r="D56" s="89"/>
      <c r="E56" s="89"/>
      <c r="F56" s="92" t="s">
        <v>336</v>
      </c>
      <c r="G56" s="92" t="s">
        <v>337</v>
      </c>
      <c r="H56" s="89"/>
      <c r="I56" s="89"/>
      <c r="J56" s="89"/>
      <c r="K56" s="89"/>
      <c r="L56" s="89"/>
      <c r="M56" s="89"/>
      <c r="N56" s="1475"/>
      <c r="O56" s="1511"/>
      <c r="P56" s="689"/>
      <c r="Q56" s="689"/>
      <c r="R56" s="689"/>
      <c r="S56" s="689"/>
      <c r="T56" s="689"/>
      <c r="U56" s="689"/>
      <c r="V56" s="689"/>
      <c r="W56" s="689"/>
    </row>
    <row r="57" spans="1:23" s="1" customFormat="1" ht="39" customHeight="1" x14ac:dyDescent="0.3">
      <c r="A57" s="90"/>
      <c r="B57" s="677">
        <v>643</v>
      </c>
      <c r="C57" s="89"/>
      <c r="D57" s="89"/>
      <c r="E57" s="89"/>
      <c r="F57" s="92" t="s">
        <v>338</v>
      </c>
      <c r="G57" s="92" t="s">
        <v>339</v>
      </c>
      <c r="H57" s="89"/>
      <c r="I57" s="89"/>
      <c r="J57" s="89"/>
      <c r="K57" s="89"/>
      <c r="L57" s="89"/>
      <c r="M57" s="89"/>
      <c r="N57" s="1475"/>
      <c r="O57" s="1511"/>
      <c r="P57" s="689"/>
      <c r="Q57" s="689"/>
      <c r="R57" s="689"/>
      <c r="S57" s="689"/>
      <c r="T57" s="689"/>
      <c r="U57" s="689"/>
      <c r="V57" s="689"/>
      <c r="W57" s="689"/>
    </row>
    <row r="58" spans="1:23" s="1" customFormat="1" ht="39" customHeight="1" x14ac:dyDescent="0.3">
      <c r="A58" s="90"/>
      <c r="B58" s="677">
        <v>644</v>
      </c>
      <c r="C58" s="89"/>
      <c r="D58" s="89"/>
      <c r="E58" s="89"/>
      <c r="F58" s="92" t="s">
        <v>340</v>
      </c>
      <c r="G58" s="92" t="s">
        <v>341</v>
      </c>
      <c r="H58" s="89"/>
      <c r="I58" s="89"/>
      <c r="J58" s="89"/>
      <c r="K58" s="89"/>
      <c r="L58" s="89"/>
      <c r="M58" s="89"/>
      <c r="N58" s="1475"/>
      <c r="O58" s="1511"/>
      <c r="P58" s="689"/>
      <c r="Q58" s="689"/>
      <c r="R58" s="689"/>
      <c r="S58" s="689"/>
      <c r="T58" s="689"/>
      <c r="U58" s="689"/>
      <c r="V58" s="689"/>
      <c r="W58" s="689"/>
    </row>
    <row r="59" spans="1:23" s="1" customFormat="1" ht="39" customHeight="1" x14ac:dyDescent="0.3">
      <c r="A59" s="90"/>
      <c r="B59" s="677">
        <v>645</v>
      </c>
      <c r="C59" s="89"/>
      <c r="D59" s="89"/>
      <c r="E59" s="89"/>
      <c r="F59" s="92" t="s">
        <v>342</v>
      </c>
      <c r="G59" s="92" t="s">
        <v>343</v>
      </c>
      <c r="H59" s="89" t="s">
        <v>344</v>
      </c>
      <c r="I59" s="89"/>
      <c r="J59" s="89"/>
      <c r="K59" s="89"/>
      <c r="L59" s="89"/>
      <c r="M59" s="89"/>
      <c r="N59" s="1472"/>
      <c r="O59" s="1511"/>
      <c r="P59" s="689"/>
      <c r="Q59" s="689"/>
      <c r="R59" s="689"/>
      <c r="S59" s="689"/>
      <c r="T59" s="689"/>
      <c r="U59" s="689"/>
      <c r="V59" s="689"/>
      <c r="W59" s="689"/>
    </row>
    <row r="60" spans="1:23" s="1" customFormat="1" ht="39" customHeight="1" x14ac:dyDescent="0.3">
      <c r="A60" s="90"/>
      <c r="B60" s="677">
        <v>646</v>
      </c>
      <c r="C60" s="89"/>
      <c r="D60" s="89"/>
      <c r="E60" s="89"/>
      <c r="F60" s="92" t="s">
        <v>345</v>
      </c>
      <c r="G60" s="92" t="s">
        <v>346</v>
      </c>
      <c r="H60" s="89"/>
      <c r="I60" s="89"/>
      <c r="J60" s="89"/>
      <c r="K60" s="89"/>
      <c r="L60" s="89"/>
      <c r="M60" s="89"/>
      <c r="N60" s="1472"/>
      <c r="O60" s="1511"/>
      <c r="P60" s="689"/>
      <c r="Q60" s="689"/>
      <c r="R60" s="689"/>
      <c r="S60" s="689"/>
      <c r="T60" s="689"/>
      <c r="U60" s="689"/>
      <c r="V60" s="689"/>
      <c r="W60" s="689"/>
    </row>
    <row r="61" spans="1:23" s="1" customFormat="1" ht="39" customHeight="1" x14ac:dyDescent="0.3">
      <c r="A61" s="90"/>
      <c r="B61" s="677">
        <v>647</v>
      </c>
      <c r="C61" s="89"/>
      <c r="D61" s="89"/>
      <c r="E61" s="89"/>
      <c r="F61" s="92" t="s">
        <v>347</v>
      </c>
      <c r="G61" s="92" t="s">
        <v>348</v>
      </c>
      <c r="H61" s="89"/>
      <c r="I61" s="89"/>
      <c r="J61" s="89"/>
      <c r="K61" s="89"/>
      <c r="L61" s="89"/>
      <c r="M61" s="89"/>
      <c r="N61" s="1472"/>
      <c r="O61" s="1511"/>
      <c r="P61" s="689"/>
      <c r="Q61" s="689"/>
      <c r="R61" s="689"/>
      <c r="S61" s="689"/>
      <c r="T61" s="689"/>
      <c r="U61" s="689"/>
      <c r="V61" s="689"/>
      <c r="W61" s="689"/>
    </row>
    <row r="62" spans="1:23" s="1" customFormat="1" ht="39" customHeight="1" x14ac:dyDescent="0.3">
      <c r="A62" s="90"/>
      <c r="B62" s="677">
        <v>648</v>
      </c>
      <c r="C62" s="89"/>
      <c r="D62" s="89"/>
      <c r="E62" s="89"/>
      <c r="F62" s="92"/>
      <c r="G62" s="92" t="s">
        <v>2882</v>
      </c>
      <c r="H62" s="89"/>
      <c r="I62" s="89"/>
      <c r="J62" s="89"/>
      <c r="K62" s="89"/>
      <c r="L62" s="89"/>
      <c r="M62" s="89"/>
      <c r="N62" s="1472"/>
      <c r="O62" s="1511"/>
      <c r="P62" s="689"/>
      <c r="Q62" s="689"/>
      <c r="R62" s="689"/>
      <c r="S62" s="689"/>
      <c r="T62" s="689"/>
      <c r="U62" s="689"/>
      <c r="V62" s="689"/>
      <c r="W62" s="689"/>
    </row>
    <row r="63" spans="1:23" s="1" customFormat="1" ht="39" customHeight="1" x14ac:dyDescent="0.3">
      <c r="A63" s="90"/>
      <c r="B63" s="677">
        <v>649</v>
      </c>
      <c r="C63" s="89"/>
      <c r="D63" s="89"/>
      <c r="E63" s="89"/>
      <c r="F63" s="92" t="s">
        <v>349</v>
      </c>
      <c r="G63" s="92" t="s">
        <v>350</v>
      </c>
      <c r="H63" s="89"/>
      <c r="I63" s="89"/>
      <c r="J63" s="89"/>
      <c r="K63" s="89"/>
      <c r="L63" s="89"/>
      <c r="M63" s="89"/>
      <c r="N63" s="1472"/>
      <c r="O63" s="1511"/>
      <c r="P63" s="689"/>
      <c r="Q63" s="689"/>
      <c r="R63" s="689"/>
      <c r="S63" s="689"/>
      <c r="T63" s="689"/>
      <c r="U63" s="689"/>
      <c r="V63" s="689"/>
      <c r="W63" s="689"/>
    </row>
    <row r="64" spans="1:23" s="1" customFormat="1" ht="39" customHeight="1" x14ac:dyDescent="0.3">
      <c r="A64" s="682" t="s">
        <v>70</v>
      </c>
      <c r="B64" s="677">
        <v>650</v>
      </c>
      <c r="C64" s="89" t="s">
        <v>351</v>
      </c>
      <c r="D64" s="89" t="s">
        <v>352</v>
      </c>
      <c r="E64" s="89" t="s">
        <v>352</v>
      </c>
      <c r="F64" s="92" t="s">
        <v>353</v>
      </c>
      <c r="G64" s="89"/>
      <c r="H64" s="89" t="s">
        <v>354</v>
      </c>
      <c r="I64" s="89" t="s">
        <v>355</v>
      </c>
      <c r="J64" s="89"/>
      <c r="K64" s="89"/>
      <c r="L64" s="89"/>
      <c r="M64" s="89"/>
      <c r="N64" s="1472" t="s">
        <v>1188</v>
      </c>
      <c r="O64" s="1511" t="s">
        <v>351</v>
      </c>
      <c r="P64" s="689"/>
      <c r="Q64" s="689"/>
      <c r="R64" s="689"/>
      <c r="S64" s="689"/>
      <c r="T64" s="689"/>
      <c r="U64" s="689"/>
      <c r="V64" s="689"/>
      <c r="W64" s="689"/>
    </row>
    <row r="65" spans="1:23" s="1" customFormat="1" ht="39" customHeight="1" x14ac:dyDescent="0.3">
      <c r="A65" s="682"/>
      <c r="B65" s="677">
        <v>651</v>
      </c>
      <c r="C65" s="89"/>
      <c r="D65" s="89"/>
      <c r="E65" s="89" t="s">
        <v>1945</v>
      </c>
      <c r="F65" s="92"/>
      <c r="G65" s="89"/>
      <c r="H65" s="89"/>
      <c r="I65" s="89"/>
      <c r="J65" s="89"/>
      <c r="K65" s="89"/>
      <c r="L65" s="89"/>
      <c r="M65" s="89"/>
      <c r="N65" s="1472"/>
      <c r="O65" s="1511"/>
      <c r="P65" s="689"/>
      <c r="Q65" s="689"/>
      <c r="R65" s="689"/>
      <c r="S65" s="689"/>
      <c r="T65" s="689"/>
      <c r="U65" s="689"/>
      <c r="V65" s="689"/>
      <c r="W65" s="689"/>
    </row>
    <row r="66" spans="1:23" s="1" customFormat="1" ht="39" customHeight="1" x14ac:dyDescent="0.3">
      <c r="A66" s="682"/>
      <c r="B66" s="677">
        <v>652</v>
      </c>
      <c r="C66" s="89"/>
      <c r="D66" s="89"/>
      <c r="E66" s="89"/>
      <c r="F66" s="92"/>
      <c r="G66" s="89" t="s">
        <v>356</v>
      </c>
      <c r="H66" s="89"/>
      <c r="I66" s="89"/>
      <c r="J66" s="89"/>
      <c r="K66" s="89"/>
      <c r="L66" s="89"/>
      <c r="M66" s="89"/>
      <c r="N66" s="1472" t="s">
        <v>1189</v>
      </c>
      <c r="O66" s="1511"/>
      <c r="P66" s="689"/>
      <c r="Q66" s="689"/>
      <c r="R66" s="689"/>
      <c r="S66" s="689"/>
      <c r="T66" s="689"/>
      <c r="U66" s="689"/>
      <c r="V66" s="689"/>
      <c r="W66" s="689"/>
    </row>
    <row r="67" spans="1:23" s="1" customFormat="1" ht="39" customHeight="1" x14ac:dyDescent="0.3">
      <c r="A67" s="682"/>
      <c r="B67" s="677">
        <v>655</v>
      </c>
      <c r="C67" s="89"/>
      <c r="D67" s="89"/>
      <c r="E67" s="89" t="s">
        <v>1431</v>
      </c>
      <c r="F67" s="92" t="s">
        <v>357</v>
      </c>
      <c r="G67" s="89" t="s">
        <v>358</v>
      </c>
      <c r="H67" s="89" t="s">
        <v>359</v>
      </c>
      <c r="I67" s="89"/>
      <c r="J67" s="89"/>
      <c r="K67" s="89"/>
      <c r="L67" s="89"/>
      <c r="M67" s="89"/>
      <c r="O67" s="1511"/>
      <c r="P67" s="689"/>
      <c r="Q67" s="689"/>
      <c r="R67" s="689"/>
      <c r="S67" s="689"/>
      <c r="T67" s="689"/>
      <c r="U67" s="689"/>
      <c r="V67" s="689"/>
      <c r="W67" s="689"/>
    </row>
    <row r="68" spans="1:23" s="1" customFormat="1" ht="39" customHeight="1" x14ac:dyDescent="0.3">
      <c r="A68" s="90" t="s">
        <v>71</v>
      </c>
      <c r="B68" s="677">
        <v>660</v>
      </c>
      <c r="C68" s="89" t="s">
        <v>360</v>
      </c>
      <c r="D68" s="89"/>
      <c r="E68" s="89"/>
      <c r="F68" s="92" t="s">
        <v>361</v>
      </c>
      <c r="G68" s="89" t="s">
        <v>360</v>
      </c>
      <c r="H68" s="89" t="s">
        <v>362</v>
      </c>
      <c r="I68" s="89" t="s">
        <v>360</v>
      </c>
      <c r="J68" s="89"/>
      <c r="K68" s="89"/>
      <c r="L68" s="89"/>
      <c r="M68" s="89"/>
      <c r="N68" s="1476" t="s">
        <v>2000</v>
      </c>
      <c r="O68" s="1511" t="s">
        <v>360</v>
      </c>
      <c r="P68" s="689"/>
      <c r="Q68" s="689"/>
      <c r="R68" s="689"/>
      <c r="S68" s="689"/>
      <c r="T68" s="689"/>
      <c r="U68" s="689"/>
      <c r="V68" s="689"/>
      <c r="W68" s="689"/>
    </row>
    <row r="69" spans="1:23" s="1" customFormat="1" ht="39" customHeight="1" x14ac:dyDescent="0.3">
      <c r="A69" s="90"/>
      <c r="B69" s="684">
        <v>660.1</v>
      </c>
      <c r="C69" s="89"/>
      <c r="D69" s="89"/>
      <c r="E69" s="89"/>
      <c r="F69" s="92"/>
      <c r="G69" s="89"/>
      <c r="H69" s="89"/>
      <c r="I69" s="89"/>
      <c r="J69" s="89"/>
      <c r="K69" s="89"/>
      <c r="L69" s="89"/>
      <c r="M69" s="89"/>
      <c r="N69" s="1477" t="s">
        <v>2076</v>
      </c>
      <c r="O69" s="1511"/>
      <c r="P69" s="689"/>
      <c r="Q69" s="689"/>
      <c r="R69" s="689"/>
      <c r="S69" s="689"/>
      <c r="T69" s="689"/>
      <c r="U69" s="689"/>
      <c r="V69" s="689"/>
      <c r="W69" s="689"/>
    </row>
    <row r="70" spans="1:23" s="1" customFormat="1" ht="39" customHeight="1" x14ac:dyDescent="0.3">
      <c r="A70" s="90"/>
      <c r="B70" s="684">
        <v>660.2</v>
      </c>
      <c r="C70" s="89"/>
      <c r="D70" s="89"/>
      <c r="E70" s="89"/>
      <c r="F70" s="92"/>
      <c r="G70" s="89"/>
      <c r="H70" s="89"/>
      <c r="I70" s="89"/>
      <c r="J70" s="89"/>
      <c r="K70" s="89"/>
      <c r="L70" s="89"/>
      <c r="M70" s="89"/>
      <c r="N70" s="1477" t="s">
        <v>2070</v>
      </c>
      <c r="O70" s="1511"/>
      <c r="P70" s="689"/>
      <c r="Q70" s="689"/>
      <c r="R70" s="689"/>
      <c r="S70" s="689"/>
      <c r="T70" s="689"/>
      <c r="U70" s="689"/>
      <c r="V70" s="689"/>
      <c r="W70" s="689"/>
    </row>
    <row r="71" spans="1:23" s="1" customFormat="1" ht="39" customHeight="1" x14ac:dyDescent="0.3">
      <c r="A71" s="90"/>
      <c r="B71" s="684">
        <v>660.3</v>
      </c>
      <c r="C71" s="89"/>
      <c r="D71" s="89"/>
      <c r="E71" s="89"/>
      <c r="F71" s="92"/>
      <c r="G71" s="89"/>
      <c r="H71" s="89"/>
      <c r="I71" s="89"/>
      <c r="J71" s="89"/>
      <c r="K71" s="89"/>
      <c r="L71" s="89"/>
      <c r="M71" s="89"/>
      <c r="N71" s="1477" t="s">
        <v>2071</v>
      </c>
      <c r="O71" s="1511"/>
      <c r="P71" s="689"/>
      <c r="Q71" s="689"/>
      <c r="R71" s="689"/>
      <c r="S71" s="689"/>
      <c r="T71" s="689"/>
      <c r="U71" s="689"/>
      <c r="V71" s="689"/>
      <c r="W71" s="689"/>
    </row>
    <row r="72" spans="1:23" s="1" customFormat="1" ht="39" customHeight="1" x14ac:dyDescent="0.3">
      <c r="A72" s="90"/>
      <c r="B72" s="684">
        <v>660.4</v>
      </c>
      <c r="C72" s="89"/>
      <c r="D72" s="89"/>
      <c r="E72" s="89"/>
      <c r="F72" s="92"/>
      <c r="G72" s="89"/>
      <c r="H72" s="89"/>
      <c r="I72" s="89"/>
      <c r="J72" s="89"/>
      <c r="K72" s="89"/>
      <c r="L72" s="89"/>
      <c r="M72" s="89"/>
      <c r="N72" s="1477" t="s">
        <v>2072</v>
      </c>
      <c r="O72" s="1511"/>
      <c r="P72" s="689"/>
      <c r="Q72" s="689"/>
      <c r="R72" s="689"/>
      <c r="S72" s="689"/>
      <c r="T72" s="689"/>
      <c r="U72" s="689"/>
      <c r="V72" s="689"/>
      <c r="W72" s="689"/>
    </row>
    <row r="73" spans="1:23" s="1" customFormat="1" ht="39" customHeight="1" x14ac:dyDescent="0.3">
      <c r="A73" s="90"/>
      <c r="B73" s="684">
        <v>660.5</v>
      </c>
      <c r="C73" s="89"/>
      <c r="D73" s="89"/>
      <c r="E73" s="89"/>
      <c r="F73" s="92"/>
      <c r="G73" s="89"/>
      <c r="H73" s="89"/>
      <c r="I73" s="89"/>
      <c r="J73" s="89"/>
      <c r="K73" s="89"/>
      <c r="L73" s="89"/>
      <c r="M73" s="89"/>
      <c r="N73" s="1477" t="s">
        <v>2073</v>
      </c>
      <c r="O73" s="1511"/>
      <c r="P73" s="689"/>
      <c r="Q73" s="689"/>
      <c r="R73" s="689"/>
      <c r="S73" s="689"/>
      <c r="T73" s="689"/>
      <c r="U73" s="689"/>
      <c r="V73" s="689"/>
      <c r="W73" s="689"/>
    </row>
    <row r="74" spans="1:23" s="1" customFormat="1" ht="39" customHeight="1" x14ac:dyDescent="0.3">
      <c r="A74" s="90"/>
      <c r="B74" s="684">
        <v>660.6</v>
      </c>
      <c r="C74" s="89"/>
      <c r="D74" s="89"/>
      <c r="E74" s="89"/>
      <c r="F74" s="92"/>
      <c r="G74" s="89"/>
      <c r="H74" s="89"/>
      <c r="I74" s="89"/>
      <c r="J74" s="89"/>
      <c r="K74" s="89"/>
      <c r="L74" s="89"/>
      <c r="M74" s="89"/>
      <c r="N74" s="1477" t="s">
        <v>2074</v>
      </c>
      <c r="O74" s="1511"/>
      <c r="P74" s="689"/>
      <c r="Q74" s="689"/>
      <c r="R74" s="689"/>
      <c r="S74" s="689"/>
      <c r="T74" s="689"/>
      <c r="U74" s="689"/>
      <c r="V74" s="689"/>
      <c r="W74" s="689"/>
    </row>
    <row r="75" spans="1:23" s="1" customFormat="1" ht="39" customHeight="1" x14ac:dyDescent="0.3">
      <c r="A75" s="90"/>
      <c r="B75" s="677">
        <v>665</v>
      </c>
      <c r="C75" s="89"/>
      <c r="D75" s="89" t="s">
        <v>1431</v>
      </c>
      <c r="E75" s="89" t="s">
        <v>1431</v>
      </c>
      <c r="F75" s="92"/>
      <c r="G75" s="89"/>
      <c r="H75" s="89" t="s">
        <v>363</v>
      </c>
      <c r="I75" s="89"/>
      <c r="J75" s="89"/>
      <c r="K75" s="89"/>
      <c r="L75" s="89"/>
      <c r="M75" s="89"/>
      <c r="N75" s="1472"/>
      <c r="O75" s="1511"/>
      <c r="P75" s="689"/>
      <c r="Q75" s="689"/>
      <c r="R75" s="689"/>
      <c r="S75" s="689"/>
      <c r="T75" s="689"/>
      <c r="U75" s="689"/>
      <c r="V75" s="689"/>
      <c r="W75" s="689"/>
    </row>
    <row r="76" spans="1:23" s="1" customFormat="1" ht="39" customHeight="1" x14ac:dyDescent="0.3">
      <c r="A76" s="90"/>
      <c r="B76" s="677">
        <v>670</v>
      </c>
      <c r="C76" s="89" t="s">
        <v>364</v>
      </c>
      <c r="D76" s="89"/>
      <c r="E76" s="89"/>
      <c r="F76" s="89" t="s">
        <v>365</v>
      </c>
      <c r="G76" s="89" t="s">
        <v>364</v>
      </c>
      <c r="H76" s="89" t="s">
        <v>364</v>
      </c>
      <c r="I76" s="89"/>
      <c r="J76" s="89"/>
      <c r="K76" s="89"/>
      <c r="L76" s="89"/>
      <c r="M76" s="89"/>
      <c r="N76" s="1472"/>
      <c r="O76" s="1511" t="s">
        <v>364</v>
      </c>
      <c r="P76" s="689"/>
      <c r="Q76" s="689"/>
      <c r="R76" s="689"/>
      <c r="S76" s="689"/>
      <c r="T76" s="689"/>
      <c r="U76" s="689"/>
      <c r="V76" s="689"/>
      <c r="W76" s="689"/>
    </row>
    <row r="77" spans="1:23" s="1" customFormat="1" ht="39" customHeight="1" x14ac:dyDescent="0.3">
      <c r="A77" s="93"/>
      <c r="B77" s="677">
        <v>680</v>
      </c>
      <c r="C77" s="89" t="s">
        <v>366</v>
      </c>
      <c r="D77" s="89" t="s">
        <v>2277</v>
      </c>
      <c r="E77" s="89" t="s">
        <v>2210</v>
      </c>
      <c r="F77" s="89" t="s">
        <v>367</v>
      </c>
      <c r="G77" s="89" t="s">
        <v>368</v>
      </c>
      <c r="H77" s="89" t="s">
        <v>369</v>
      </c>
      <c r="I77" s="89" t="s">
        <v>368</v>
      </c>
      <c r="J77" s="89"/>
      <c r="K77" s="89"/>
      <c r="L77" s="89"/>
      <c r="M77" s="89"/>
      <c r="N77" s="1472" t="s">
        <v>1190</v>
      </c>
      <c r="O77" s="1511" t="s">
        <v>366</v>
      </c>
      <c r="P77" s="689"/>
      <c r="Q77" s="689"/>
      <c r="R77" s="689"/>
      <c r="S77" s="689"/>
      <c r="T77" s="689"/>
      <c r="U77" s="689"/>
      <c r="V77" s="689"/>
      <c r="W77" s="689"/>
    </row>
    <row r="78" spans="1:23" s="1" customFormat="1" ht="39" customHeight="1" x14ac:dyDescent="0.3">
      <c r="A78" s="22"/>
      <c r="B78" s="677">
        <v>690</v>
      </c>
      <c r="C78" s="89" t="s">
        <v>370</v>
      </c>
      <c r="D78" s="89"/>
      <c r="E78" s="89"/>
      <c r="F78" s="89" t="s">
        <v>371</v>
      </c>
      <c r="G78" s="89" t="s">
        <v>372</v>
      </c>
      <c r="H78" s="89" t="s">
        <v>373</v>
      </c>
      <c r="I78" s="89" t="s">
        <v>372</v>
      </c>
      <c r="J78" s="89"/>
      <c r="K78" s="89"/>
      <c r="L78" s="89"/>
      <c r="M78" s="89"/>
      <c r="N78" s="1472"/>
      <c r="O78" s="1511" t="s">
        <v>370</v>
      </c>
      <c r="P78" s="689"/>
      <c r="Q78" s="689"/>
      <c r="R78" s="689"/>
      <c r="S78" s="689"/>
      <c r="T78" s="689"/>
      <c r="U78" s="689"/>
      <c r="V78" s="689"/>
      <c r="W78" s="689"/>
    </row>
    <row r="79" spans="1:23" s="1" customFormat="1" ht="39" customHeight="1" x14ac:dyDescent="0.3">
      <c r="A79" s="22"/>
      <c r="B79" s="677">
        <v>692</v>
      </c>
      <c r="C79" s="89"/>
      <c r="D79" s="89"/>
      <c r="E79" s="89"/>
      <c r="F79" s="89" t="s">
        <v>374</v>
      </c>
      <c r="G79" s="89" t="s">
        <v>375</v>
      </c>
      <c r="H79" s="89"/>
      <c r="I79" s="89"/>
      <c r="J79" s="89"/>
      <c r="K79" s="89"/>
      <c r="L79" s="89"/>
      <c r="M79" s="89"/>
      <c r="N79" s="1472"/>
      <c r="O79" s="1511"/>
      <c r="P79" s="689"/>
      <c r="Q79" s="689"/>
      <c r="R79" s="689"/>
      <c r="S79" s="689"/>
      <c r="T79" s="689"/>
      <c r="U79" s="689"/>
      <c r="V79" s="689"/>
      <c r="W79" s="689"/>
    </row>
    <row r="80" spans="1:23" s="1" customFormat="1" ht="39" customHeight="1" x14ac:dyDescent="0.3">
      <c r="A80" s="22"/>
      <c r="B80" s="677">
        <v>694</v>
      </c>
      <c r="C80" s="89"/>
      <c r="D80" s="89"/>
      <c r="E80" s="89"/>
      <c r="F80" s="89" t="s">
        <v>376</v>
      </c>
      <c r="G80" s="89" t="s">
        <v>377</v>
      </c>
      <c r="H80" s="89"/>
      <c r="I80" s="89"/>
      <c r="J80" s="89"/>
      <c r="K80" s="89"/>
      <c r="L80" s="89"/>
      <c r="M80" s="89"/>
      <c r="N80" s="1472"/>
      <c r="O80" s="1511"/>
      <c r="P80" s="689"/>
      <c r="Q80" s="689"/>
      <c r="R80" s="689"/>
      <c r="S80" s="689"/>
      <c r="T80" s="689"/>
      <c r="U80" s="689"/>
      <c r="V80" s="689"/>
      <c r="W80" s="689"/>
    </row>
    <row r="81" spans="1:23" s="1" customFormat="1" ht="39" customHeight="1" x14ac:dyDescent="0.3">
      <c r="A81" s="22"/>
      <c r="B81" s="677">
        <v>695</v>
      </c>
      <c r="C81" s="89"/>
      <c r="D81" s="89"/>
      <c r="E81" s="89"/>
      <c r="F81" s="89" t="s">
        <v>378</v>
      </c>
      <c r="G81" s="89" t="s">
        <v>379</v>
      </c>
      <c r="H81" s="89" t="s">
        <v>380</v>
      </c>
      <c r="I81" s="89"/>
      <c r="J81" s="89"/>
      <c r="K81" s="89"/>
      <c r="L81" s="89"/>
      <c r="M81" s="89"/>
      <c r="N81" s="1472" t="s">
        <v>1193</v>
      </c>
      <c r="O81" s="1511"/>
      <c r="P81" s="689"/>
      <c r="Q81" s="689"/>
      <c r="R81" s="689"/>
      <c r="S81" s="689"/>
      <c r="T81" s="689"/>
      <c r="U81" s="689"/>
      <c r="V81" s="689"/>
      <c r="W81" s="689"/>
    </row>
    <row r="82" spans="1:23" s="1" customFormat="1" ht="39" customHeight="1" x14ac:dyDescent="0.3">
      <c r="A82" s="22"/>
      <c r="B82" s="677">
        <v>696</v>
      </c>
      <c r="C82" s="89"/>
      <c r="D82" s="89"/>
      <c r="E82" s="89"/>
      <c r="F82" s="89" t="s">
        <v>381</v>
      </c>
      <c r="G82" s="89" t="s">
        <v>382</v>
      </c>
      <c r="H82" s="89"/>
      <c r="I82" s="89"/>
      <c r="J82" s="89"/>
      <c r="K82" s="89"/>
      <c r="L82" s="89"/>
      <c r="M82" s="89"/>
      <c r="N82" s="1472"/>
      <c r="O82" s="1511"/>
      <c r="P82" s="689"/>
      <c r="Q82" s="689"/>
      <c r="R82" s="689"/>
      <c r="S82" s="689"/>
      <c r="T82" s="689"/>
      <c r="U82" s="689"/>
      <c r="V82" s="689"/>
      <c r="W82" s="689"/>
    </row>
    <row r="83" spans="1:23" s="1" customFormat="1" ht="39" customHeight="1" x14ac:dyDescent="0.3">
      <c r="A83" s="22"/>
      <c r="B83" s="677">
        <v>698</v>
      </c>
      <c r="C83" s="89"/>
      <c r="D83" s="89"/>
      <c r="E83" s="89"/>
      <c r="F83" s="89" t="s">
        <v>383</v>
      </c>
      <c r="G83" s="89" t="s">
        <v>384</v>
      </c>
      <c r="H83" s="89"/>
      <c r="I83" s="89"/>
      <c r="J83" s="89"/>
      <c r="K83" s="89"/>
      <c r="L83" s="89"/>
      <c r="M83" s="89"/>
      <c r="N83" s="1472"/>
      <c r="O83" s="1511"/>
      <c r="P83" s="689"/>
      <c r="Q83" s="689"/>
      <c r="R83" s="689"/>
      <c r="S83" s="689"/>
      <c r="T83" s="689"/>
      <c r="U83" s="689"/>
      <c r="V83" s="689"/>
      <c r="W83" s="689"/>
    </row>
    <row r="84" spans="1:23" s="1" customFormat="1" ht="39" customHeight="1" x14ac:dyDescent="0.3">
      <c r="A84" s="22"/>
      <c r="B84" s="677">
        <v>700</v>
      </c>
      <c r="C84" s="89" t="s">
        <v>385</v>
      </c>
      <c r="D84" s="89"/>
      <c r="E84" s="89"/>
      <c r="F84" s="89"/>
      <c r="G84" s="89"/>
      <c r="H84" s="89"/>
      <c r="I84" s="89"/>
      <c r="J84" s="89"/>
      <c r="K84" s="89"/>
      <c r="L84" s="89"/>
      <c r="M84" s="89"/>
      <c r="N84" s="1472"/>
      <c r="O84" s="1511" t="s">
        <v>385</v>
      </c>
      <c r="P84" s="689"/>
      <c r="Q84" s="689"/>
      <c r="R84" s="689"/>
      <c r="S84" s="689"/>
      <c r="T84" s="689"/>
      <c r="U84" s="689"/>
      <c r="V84" s="689"/>
      <c r="W84" s="689"/>
    </row>
    <row r="85" spans="1:23" s="1" customFormat="1" ht="39" customHeight="1" x14ac:dyDescent="0.3">
      <c r="A85" s="22"/>
      <c r="B85" s="677">
        <v>702</v>
      </c>
      <c r="C85" s="89"/>
      <c r="D85" s="89"/>
      <c r="E85" s="89"/>
      <c r="F85" s="89"/>
      <c r="G85" s="89"/>
      <c r="H85" s="89" t="s">
        <v>386</v>
      </c>
      <c r="I85" s="89"/>
      <c r="J85" s="89"/>
      <c r="K85" s="89"/>
      <c r="L85" s="89"/>
      <c r="M85" s="89"/>
      <c r="N85" s="1472"/>
      <c r="O85" s="1511"/>
      <c r="P85" s="689"/>
      <c r="Q85" s="689"/>
      <c r="R85" s="689"/>
      <c r="S85" s="689"/>
      <c r="T85" s="689"/>
      <c r="U85" s="689"/>
      <c r="V85" s="689"/>
      <c r="W85" s="689"/>
    </row>
    <row r="86" spans="1:23" s="1" customFormat="1" ht="39" customHeight="1" x14ac:dyDescent="0.3">
      <c r="A86" s="22"/>
      <c r="B86" s="677">
        <v>704</v>
      </c>
      <c r="C86" s="89"/>
      <c r="D86" s="89"/>
      <c r="E86" s="89"/>
      <c r="F86" s="89"/>
      <c r="G86" s="89"/>
      <c r="H86" s="89" t="s">
        <v>387</v>
      </c>
      <c r="I86" s="89"/>
      <c r="J86" s="89"/>
      <c r="K86" s="89"/>
      <c r="L86" s="89"/>
      <c r="M86" s="89"/>
      <c r="N86" s="1472"/>
      <c r="O86" s="1511"/>
      <c r="P86" s="689"/>
      <c r="Q86" s="689"/>
      <c r="R86" s="689"/>
      <c r="S86" s="689"/>
      <c r="T86" s="689"/>
      <c r="U86" s="689"/>
      <c r="V86" s="689"/>
      <c r="W86" s="689"/>
    </row>
    <row r="87" spans="1:23" s="1" customFormat="1" ht="39" customHeight="1" x14ac:dyDescent="0.3">
      <c r="A87" s="49"/>
      <c r="B87" s="677">
        <v>710</v>
      </c>
      <c r="C87" s="89" t="s">
        <v>388</v>
      </c>
      <c r="D87" s="89" t="s">
        <v>389</v>
      </c>
      <c r="E87" s="89"/>
      <c r="F87" s="89" t="s">
        <v>388</v>
      </c>
      <c r="G87" s="89" t="s">
        <v>390</v>
      </c>
      <c r="H87" s="89" t="s">
        <v>391</v>
      </c>
      <c r="I87" s="89" t="s">
        <v>392</v>
      </c>
      <c r="J87" s="89"/>
      <c r="K87" s="89"/>
      <c r="L87" s="89"/>
      <c r="M87" s="89"/>
      <c r="N87" s="1472" t="s">
        <v>388</v>
      </c>
      <c r="O87" s="1511" t="s">
        <v>388</v>
      </c>
      <c r="P87" s="689"/>
      <c r="Q87" s="689"/>
      <c r="R87" s="689"/>
      <c r="S87" s="689"/>
      <c r="T87" s="689"/>
      <c r="U87" s="689"/>
      <c r="V87" s="689"/>
      <c r="W87" s="689"/>
    </row>
    <row r="88" spans="1:23" s="1" customFormat="1" ht="39" customHeight="1" x14ac:dyDescent="0.3">
      <c r="A88" s="49"/>
      <c r="B88" s="677">
        <v>720</v>
      </c>
      <c r="C88" s="89" t="s">
        <v>393</v>
      </c>
      <c r="D88" s="89"/>
      <c r="E88" s="89" t="s">
        <v>2890</v>
      </c>
      <c r="F88" s="89" t="s">
        <v>394</v>
      </c>
      <c r="G88" s="89" t="s">
        <v>393</v>
      </c>
      <c r="H88" s="89" t="s">
        <v>393</v>
      </c>
      <c r="I88" s="89" t="s">
        <v>393</v>
      </c>
      <c r="J88" s="89"/>
      <c r="K88" s="89"/>
      <c r="L88" s="89"/>
      <c r="M88" s="89"/>
      <c r="N88" s="1472" t="s">
        <v>393</v>
      </c>
      <c r="O88" s="1511" t="s">
        <v>393</v>
      </c>
      <c r="P88" s="689"/>
      <c r="Q88" s="689"/>
      <c r="R88" s="689"/>
      <c r="S88" s="689"/>
      <c r="T88" s="689"/>
      <c r="U88" s="689"/>
      <c r="V88" s="689"/>
      <c r="W88" s="689"/>
    </row>
    <row r="89" spans="1:23" s="1" customFormat="1" ht="39" customHeight="1" x14ac:dyDescent="0.3">
      <c r="A89" s="49"/>
      <c r="B89" s="677">
        <v>730</v>
      </c>
      <c r="C89" s="89" t="s">
        <v>395</v>
      </c>
      <c r="D89" s="89" t="s">
        <v>2733</v>
      </c>
      <c r="E89" s="89" t="s">
        <v>2019</v>
      </c>
      <c r="F89" s="89" t="s">
        <v>395</v>
      </c>
      <c r="G89" s="89" t="s">
        <v>395</v>
      </c>
      <c r="H89" s="89" t="s">
        <v>395</v>
      </c>
      <c r="I89" s="89"/>
      <c r="J89" s="89"/>
      <c r="K89" s="89"/>
      <c r="L89" s="89"/>
      <c r="M89" s="89"/>
      <c r="N89" s="1472" t="s">
        <v>1191</v>
      </c>
      <c r="O89" s="1511" t="s">
        <v>395</v>
      </c>
      <c r="P89" s="689"/>
      <c r="Q89" s="689"/>
      <c r="R89" s="689"/>
      <c r="S89" s="689"/>
      <c r="T89" s="689"/>
      <c r="U89" s="689"/>
      <c r="V89" s="689"/>
      <c r="W89" s="689"/>
    </row>
    <row r="90" spans="1:23" s="1" customFormat="1" ht="39" customHeight="1" x14ac:dyDescent="0.3">
      <c r="A90" s="49"/>
      <c r="B90" s="677">
        <v>731</v>
      </c>
      <c r="C90" s="89"/>
      <c r="D90" s="89" t="s">
        <v>2732</v>
      </c>
      <c r="E90" s="89"/>
      <c r="F90" s="89"/>
      <c r="G90" s="89"/>
      <c r="H90" s="89"/>
      <c r="I90" s="89"/>
      <c r="J90" s="89"/>
      <c r="K90" s="89"/>
      <c r="L90" s="89"/>
      <c r="M90" s="89"/>
      <c r="N90" s="59"/>
      <c r="O90" s="1511"/>
      <c r="P90" s="689"/>
      <c r="Q90" s="689"/>
      <c r="R90" s="689"/>
      <c r="S90" s="689"/>
      <c r="T90" s="689"/>
      <c r="U90" s="689"/>
      <c r="V90" s="689"/>
      <c r="W90" s="689"/>
    </row>
    <row r="91" spans="1:23" s="1" customFormat="1" ht="39" customHeight="1" x14ac:dyDescent="0.3">
      <c r="A91" s="49"/>
      <c r="B91" s="677">
        <v>735</v>
      </c>
      <c r="C91" s="89"/>
      <c r="D91" s="89" t="s">
        <v>2875</v>
      </c>
      <c r="E91" s="89"/>
      <c r="F91" s="89"/>
      <c r="G91" s="89"/>
      <c r="H91" s="89"/>
      <c r="I91" s="89"/>
      <c r="J91" s="89"/>
      <c r="K91" s="89"/>
      <c r="L91" s="89"/>
      <c r="M91" s="89"/>
      <c r="N91" s="59"/>
      <c r="O91" s="1511"/>
      <c r="P91" s="689"/>
      <c r="Q91" s="689"/>
      <c r="R91" s="689"/>
      <c r="S91" s="689"/>
      <c r="T91" s="689"/>
      <c r="U91" s="689"/>
      <c r="V91" s="689"/>
      <c r="W91" s="689"/>
    </row>
    <row r="92" spans="1:23" s="1" customFormat="1" ht="39" customHeight="1" x14ac:dyDescent="0.3">
      <c r="A92" s="49"/>
      <c r="B92" s="677">
        <v>736</v>
      </c>
      <c r="C92" s="89"/>
      <c r="D92" s="89" t="s">
        <v>2881</v>
      </c>
      <c r="E92" s="89"/>
      <c r="F92" s="89"/>
      <c r="G92" s="89"/>
      <c r="H92" s="89"/>
      <c r="I92" s="89"/>
      <c r="J92" s="89"/>
      <c r="K92" s="89"/>
      <c r="L92" s="89"/>
      <c r="M92" s="89"/>
      <c r="N92" s="59"/>
      <c r="O92" s="1511"/>
      <c r="P92" s="689"/>
      <c r="Q92" s="689"/>
      <c r="R92" s="689"/>
      <c r="S92" s="689"/>
      <c r="T92" s="689"/>
      <c r="U92" s="689"/>
      <c r="V92" s="689"/>
      <c r="W92" s="689"/>
    </row>
    <row r="93" spans="1:23" s="1" customFormat="1" ht="39" customHeight="1" x14ac:dyDescent="0.3">
      <c r="A93" s="49"/>
      <c r="B93" s="677">
        <v>740</v>
      </c>
      <c r="C93" s="89" t="s">
        <v>396</v>
      </c>
      <c r="D93" s="89"/>
      <c r="E93" s="89"/>
      <c r="F93" s="89" t="s">
        <v>396</v>
      </c>
      <c r="G93" s="89" t="s">
        <v>396</v>
      </c>
      <c r="H93" s="89"/>
      <c r="I93" s="89"/>
      <c r="J93" s="89"/>
      <c r="K93" s="89"/>
      <c r="L93" s="89"/>
      <c r="M93" s="89"/>
      <c r="O93" s="1511" t="s">
        <v>396</v>
      </c>
      <c r="P93" s="689"/>
      <c r="Q93" s="689"/>
      <c r="R93" s="689"/>
      <c r="S93" s="689"/>
      <c r="T93" s="689"/>
      <c r="U93" s="689"/>
      <c r="V93" s="689"/>
      <c r="W93" s="689"/>
    </row>
    <row r="94" spans="1:23" s="1" customFormat="1" ht="39" customHeight="1" x14ac:dyDescent="0.3">
      <c r="A94" s="49"/>
      <c r="B94" s="677">
        <v>750</v>
      </c>
      <c r="C94" s="89" t="s">
        <v>397</v>
      </c>
      <c r="D94" s="89"/>
      <c r="E94" s="89"/>
      <c r="F94" s="89" t="s">
        <v>397</v>
      </c>
      <c r="G94" s="89" t="s">
        <v>397</v>
      </c>
      <c r="H94" s="89"/>
      <c r="I94" s="89"/>
      <c r="J94" s="89"/>
      <c r="K94" s="89"/>
      <c r="L94" s="89"/>
      <c r="M94" s="89"/>
      <c r="N94" s="1472"/>
      <c r="O94" s="1511" t="s">
        <v>397</v>
      </c>
      <c r="P94" s="689"/>
      <c r="Q94" s="689"/>
      <c r="R94" s="689"/>
      <c r="S94" s="689"/>
      <c r="T94" s="689"/>
      <c r="U94" s="689"/>
      <c r="V94" s="689"/>
      <c r="W94" s="689"/>
    </row>
    <row r="95" spans="1:23" s="1" customFormat="1" ht="39" customHeight="1" x14ac:dyDescent="0.3">
      <c r="A95" s="49"/>
      <c r="B95" s="678">
        <v>760</v>
      </c>
      <c r="C95" s="679" t="s">
        <v>398</v>
      </c>
      <c r="D95" s="679"/>
      <c r="E95" s="679"/>
      <c r="F95" s="679" t="s">
        <v>398</v>
      </c>
      <c r="G95" s="679"/>
      <c r="H95" s="679"/>
      <c r="I95" s="679"/>
      <c r="J95" s="679"/>
      <c r="K95" s="679"/>
      <c r="L95" s="679"/>
      <c r="M95" s="679"/>
      <c r="N95" s="1472"/>
      <c r="O95" s="1510" t="s">
        <v>398</v>
      </c>
      <c r="P95" s="689"/>
      <c r="Q95" s="689"/>
      <c r="R95" s="689"/>
      <c r="S95" s="689"/>
      <c r="T95" s="689"/>
      <c r="U95" s="689"/>
      <c r="V95" s="689"/>
      <c r="W95" s="689"/>
    </row>
    <row r="96" spans="1:23" s="1" customFormat="1" ht="39" customHeight="1" x14ac:dyDescent="0.3">
      <c r="A96" s="49"/>
      <c r="B96" s="677">
        <v>770</v>
      </c>
      <c r="C96" s="89" t="s">
        <v>399</v>
      </c>
      <c r="D96" s="89"/>
      <c r="E96" s="89"/>
      <c r="F96" s="89" t="s">
        <v>399</v>
      </c>
      <c r="G96" s="89"/>
      <c r="H96" s="89"/>
      <c r="I96" s="89"/>
      <c r="J96" s="89"/>
      <c r="K96" s="89"/>
      <c r="L96" s="89"/>
      <c r="M96" s="89"/>
      <c r="N96" s="1472"/>
      <c r="O96" s="1511" t="s">
        <v>399</v>
      </c>
      <c r="P96" s="689"/>
      <c r="Q96" s="689"/>
      <c r="R96" s="689"/>
      <c r="S96" s="689"/>
      <c r="T96" s="689"/>
      <c r="U96" s="689"/>
      <c r="V96" s="689"/>
      <c r="W96" s="689"/>
    </row>
    <row r="97" spans="1:23" s="1" customFormat="1" ht="39" customHeight="1" x14ac:dyDescent="0.3">
      <c r="A97" s="49"/>
      <c r="B97" s="677">
        <v>780</v>
      </c>
      <c r="C97" s="89" t="s">
        <v>400</v>
      </c>
      <c r="D97" s="89"/>
      <c r="E97" s="89"/>
      <c r="F97" s="89"/>
      <c r="G97" s="89"/>
      <c r="H97" s="89"/>
      <c r="I97" s="89"/>
      <c r="J97" s="89"/>
      <c r="K97" s="89"/>
      <c r="L97" s="89"/>
      <c r="M97" s="89"/>
      <c r="N97" s="1472"/>
      <c r="O97" s="1511" t="s">
        <v>400</v>
      </c>
      <c r="P97" s="689"/>
      <c r="Q97" s="689"/>
      <c r="R97" s="689"/>
      <c r="S97" s="689"/>
      <c r="T97" s="689"/>
      <c r="U97" s="689"/>
      <c r="V97" s="689"/>
      <c r="W97" s="689"/>
    </row>
    <row r="98" spans="1:23" s="1" customFormat="1" ht="39" customHeight="1" x14ac:dyDescent="0.3">
      <c r="A98" s="49"/>
      <c r="B98" s="677">
        <v>790</v>
      </c>
      <c r="C98" s="89" t="s">
        <v>401</v>
      </c>
      <c r="D98" s="89"/>
      <c r="E98" s="89"/>
      <c r="F98" s="89"/>
      <c r="G98" s="89"/>
      <c r="H98" s="89"/>
      <c r="I98" s="89"/>
      <c r="J98" s="89"/>
      <c r="K98" s="89"/>
      <c r="L98" s="89"/>
      <c r="M98" s="89"/>
      <c r="N98" s="1472"/>
      <c r="O98" s="1511" t="s">
        <v>401</v>
      </c>
      <c r="P98" s="689"/>
      <c r="Q98" s="689"/>
      <c r="R98" s="689"/>
      <c r="S98" s="689"/>
      <c r="T98" s="689"/>
      <c r="U98" s="689"/>
      <c r="V98" s="689"/>
      <c r="W98" s="689"/>
    </row>
    <row r="99" spans="1:23" s="1" customFormat="1" ht="39" customHeight="1" x14ac:dyDescent="0.3">
      <c r="A99" s="49"/>
      <c r="B99" s="677">
        <v>800</v>
      </c>
      <c r="C99" s="89" t="s">
        <v>402</v>
      </c>
      <c r="D99" s="89"/>
      <c r="E99" s="89"/>
      <c r="F99" s="89"/>
      <c r="G99" s="89"/>
      <c r="H99" s="89"/>
      <c r="I99" s="89"/>
      <c r="J99" s="89"/>
      <c r="K99" s="89"/>
      <c r="L99" s="89"/>
      <c r="M99" s="89"/>
      <c r="N99" s="1472"/>
      <c r="O99" s="1511" t="s">
        <v>402</v>
      </c>
      <c r="P99" s="689"/>
      <c r="Q99" s="689"/>
      <c r="R99" s="689"/>
      <c r="S99" s="689"/>
      <c r="T99" s="689"/>
      <c r="U99" s="689"/>
      <c r="V99" s="689"/>
      <c r="W99" s="689"/>
    </row>
    <row r="100" spans="1:23" s="1" customFormat="1" ht="39" customHeight="1" x14ac:dyDescent="0.3">
      <c r="A100" s="49"/>
      <c r="B100" s="677">
        <v>810</v>
      </c>
      <c r="C100" s="89" t="s">
        <v>403</v>
      </c>
      <c r="D100" s="89"/>
      <c r="E100" s="89"/>
      <c r="F100" s="89"/>
      <c r="G100" s="89"/>
      <c r="H100" s="89"/>
      <c r="I100" s="89"/>
      <c r="J100" s="89"/>
      <c r="K100" s="89"/>
      <c r="L100" s="89"/>
      <c r="M100" s="89"/>
      <c r="N100" s="1472"/>
      <c r="O100" s="1511" t="s">
        <v>403</v>
      </c>
      <c r="P100" s="689"/>
      <c r="Q100" s="689"/>
      <c r="R100" s="689"/>
      <c r="S100" s="689"/>
      <c r="T100" s="689"/>
      <c r="U100" s="689"/>
      <c r="V100" s="689"/>
      <c r="W100" s="689"/>
    </row>
    <row r="101" spans="1:23" s="1" customFormat="1" ht="39" customHeight="1" x14ac:dyDescent="0.3">
      <c r="A101" s="49"/>
      <c r="B101" s="677">
        <v>820</v>
      </c>
      <c r="C101" s="89" t="s">
        <v>404</v>
      </c>
      <c r="D101" s="89"/>
      <c r="E101" s="89"/>
      <c r="F101" s="89"/>
      <c r="G101" s="89"/>
      <c r="H101" s="89"/>
      <c r="I101" s="89"/>
      <c r="J101" s="89"/>
      <c r="K101" s="89"/>
      <c r="L101" s="89"/>
      <c r="M101" s="89"/>
      <c r="N101" s="1472"/>
      <c r="O101" s="1511" t="s">
        <v>404</v>
      </c>
      <c r="P101" s="689"/>
      <c r="Q101" s="689"/>
      <c r="R101" s="689"/>
      <c r="S101" s="689"/>
      <c r="T101" s="689"/>
      <c r="U101" s="689"/>
      <c r="V101" s="689"/>
      <c r="W101" s="689"/>
    </row>
    <row r="102" spans="1:23" s="1" customFormat="1" ht="39" customHeight="1" x14ac:dyDescent="0.3">
      <c r="A102" s="49"/>
      <c r="B102" s="677">
        <v>830</v>
      </c>
      <c r="C102" s="89" t="s">
        <v>405</v>
      </c>
      <c r="D102" s="89"/>
      <c r="E102" s="89"/>
      <c r="F102" s="89"/>
      <c r="G102" s="89"/>
      <c r="H102" s="89"/>
      <c r="I102" s="89"/>
      <c r="J102" s="89"/>
      <c r="K102" s="89"/>
      <c r="L102" s="89"/>
      <c r="M102" s="89"/>
      <c r="N102" s="1472" t="s">
        <v>1192</v>
      </c>
      <c r="O102" s="1511" t="s">
        <v>405</v>
      </c>
      <c r="P102" s="689"/>
      <c r="Q102" s="689"/>
      <c r="R102" s="689"/>
      <c r="S102" s="689"/>
      <c r="T102" s="689"/>
      <c r="U102" s="689"/>
      <c r="V102" s="689"/>
      <c r="W102" s="689"/>
    </row>
    <row r="103" spans="1:23" s="1" customFormat="1" ht="39" customHeight="1" x14ac:dyDescent="0.3">
      <c r="A103" s="49"/>
      <c r="B103" s="677">
        <v>840</v>
      </c>
      <c r="C103" s="89" t="s">
        <v>406</v>
      </c>
      <c r="D103" s="89" t="s">
        <v>2273</v>
      </c>
      <c r="E103" s="89" t="s">
        <v>1986</v>
      </c>
      <c r="F103" s="89" t="s">
        <v>406</v>
      </c>
      <c r="G103" s="89" t="s">
        <v>407</v>
      </c>
      <c r="H103" s="89"/>
      <c r="I103" s="89"/>
      <c r="J103" s="89"/>
      <c r="K103" s="89"/>
      <c r="L103" s="89"/>
      <c r="M103" s="89"/>
      <c r="N103" s="1472" t="s">
        <v>1247</v>
      </c>
      <c r="O103" s="1511" t="s">
        <v>406</v>
      </c>
      <c r="P103" s="689"/>
      <c r="Q103" s="689"/>
      <c r="R103" s="689"/>
      <c r="S103" s="689"/>
      <c r="T103" s="689"/>
      <c r="U103" s="689"/>
      <c r="V103" s="689"/>
      <c r="W103" s="689"/>
    </row>
    <row r="104" spans="1:23" s="1" customFormat="1" ht="39" customHeight="1" x14ac:dyDescent="0.3">
      <c r="A104" s="49"/>
      <c r="B104" s="677">
        <v>841</v>
      </c>
      <c r="C104" s="89"/>
      <c r="D104" s="89" t="s">
        <v>2278</v>
      </c>
      <c r="E104" s="89" t="s">
        <v>2889</v>
      </c>
      <c r="F104" s="89"/>
      <c r="G104" s="89"/>
      <c r="H104" s="89"/>
      <c r="I104" s="89"/>
      <c r="J104" s="89"/>
      <c r="K104" s="89"/>
      <c r="L104" s="89"/>
      <c r="M104" s="89"/>
      <c r="N104" s="1472" t="s">
        <v>1246</v>
      </c>
      <c r="O104" s="1511"/>
      <c r="P104" s="689"/>
      <c r="Q104" s="689"/>
      <c r="R104" s="689"/>
      <c r="S104" s="689"/>
      <c r="T104" s="689"/>
      <c r="U104" s="689"/>
      <c r="V104" s="689"/>
      <c r="W104" s="689"/>
    </row>
    <row r="105" spans="1:23" s="1" customFormat="1" ht="39" customHeight="1" x14ac:dyDescent="0.3">
      <c r="A105" s="49"/>
      <c r="B105" s="677">
        <v>842</v>
      </c>
      <c r="C105" s="89"/>
      <c r="D105" s="89" t="s">
        <v>2279</v>
      </c>
      <c r="E105" s="89" t="s">
        <v>2020</v>
      </c>
      <c r="F105" s="89"/>
      <c r="G105" s="89"/>
      <c r="H105" s="89"/>
      <c r="I105" s="89"/>
      <c r="J105" s="89"/>
      <c r="K105" s="89"/>
      <c r="L105" s="89"/>
      <c r="M105" s="89"/>
      <c r="N105" s="1472"/>
      <c r="O105" s="1511"/>
      <c r="P105" s="689"/>
      <c r="Q105" s="689"/>
      <c r="R105" s="689"/>
      <c r="S105" s="689"/>
      <c r="T105" s="689"/>
      <c r="U105" s="689"/>
      <c r="V105" s="689"/>
      <c r="W105" s="689"/>
    </row>
    <row r="106" spans="1:23" s="1" customFormat="1" ht="39" customHeight="1" x14ac:dyDescent="0.3">
      <c r="A106" s="49"/>
      <c r="B106" s="677">
        <v>843</v>
      </c>
      <c r="C106" s="89"/>
      <c r="D106" s="89"/>
      <c r="E106" s="89" t="s">
        <v>2738</v>
      </c>
      <c r="F106" s="89"/>
      <c r="G106" s="89"/>
      <c r="H106" s="89"/>
      <c r="I106" s="89"/>
      <c r="J106" s="89"/>
      <c r="K106" s="89"/>
      <c r="L106" s="89"/>
      <c r="M106" s="89"/>
      <c r="N106" s="1472"/>
      <c r="O106" s="1511"/>
      <c r="P106" s="689"/>
      <c r="Q106" s="689"/>
      <c r="R106" s="689"/>
      <c r="S106" s="689"/>
      <c r="T106" s="689"/>
      <c r="U106" s="689"/>
      <c r="V106" s="689"/>
      <c r="W106" s="689"/>
    </row>
    <row r="107" spans="1:23" s="1" customFormat="1" ht="39" customHeight="1" x14ac:dyDescent="0.3">
      <c r="A107" s="49"/>
      <c r="B107" s="677">
        <v>845</v>
      </c>
      <c r="C107" s="89"/>
      <c r="D107" s="89" t="s">
        <v>2280</v>
      </c>
      <c r="E107" s="89" t="s">
        <v>1987</v>
      </c>
      <c r="F107" s="89" t="s">
        <v>408</v>
      </c>
      <c r="G107" s="89" t="s">
        <v>409</v>
      </c>
      <c r="H107" s="89" t="s">
        <v>410</v>
      </c>
      <c r="I107" s="89" t="s">
        <v>411</v>
      </c>
      <c r="J107" s="89"/>
      <c r="K107" s="89"/>
      <c r="L107" s="89"/>
      <c r="M107" s="89"/>
      <c r="N107" s="1472" t="s">
        <v>2043</v>
      </c>
      <c r="O107" s="1511"/>
      <c r="P107" s="689"/>
      <c r="Q107" s="689"/>
      <c r="R107" s="689"/>
      <c r="S107" s="689"/>
      <c r="T107" s="689"/>
      <c r="U107" s="689"/>
      <c r="V107" s="689"/>
      <c r="W107" s="689"/>
    </row>
    <row r="108" spans="1:23" s="1" customFormat="1" ht="39" customHeight="1" x14ac:dyDescent="0.3">
      <c r="A108" s="49"/>
      <c r="B108" s="677">
        <v>846</v>
      </c>
      <c r="C108" s="89"/>
      <c r="D108" s="89"/>
      <c r="E108" s="89"/>
      <c r="F108" s="89"/>
      <c r="G108" s="89"/>
      <c r="H108" s="89"/>
      <c r="I108" s="89"/>
      <c r="J108" s="89"/>
      <c r="K108" s="89"/>
      <c r="L108" s="89"/>
      <c r="M108" s="89"/>
      <c r="N108" s="1472" t="s">
        <v>1194</v>
      </c>
      <c r="O108" s="1511"/>
      <c r="P108" s="689"/>
      <c r="Q108" s="689"/>
      <c r="R108" s="689"/>
      <c r="S108" s="689"/>
      <c r="T108" s="689"/>
      <c r="U108" s="689"/>
      <c r="V108" s="689"/>
      <c r="W108" s="689"/>
    </row>
    <row r="109" spans="1:23" s="1" customFormat="1" ht="39" customHeight="1" x14ac:dyDescent="0.3">
      <c r="A109" s="49"/>
      <c r="B109" s="677">
        <v>850</v>
      </c>
      <c r="C109" s="89" t="s">
        <v>412</v>
      </c>
      <c r="D109" s="89"/>
      <c r="E109" s="89"/>
      <c r="F109" s="89" t="s">
        <v>412</v>
      </c>
      <c r="G109" s="89" t="s">
        <v>413</v>
      </c>
      <c r="H109" s="89"/>
      <c r="I109" s="89"/>
      <c r="J109" s="89"/>
      <c r="K109" s="89"/>
      <c r="L109" s="89"/>
      <c r="M109" s="89"/>
      <c r="N109" s="1472"/>
      <c r="O109" s="1511" t="s">
        <v>412</v>
      </c>
      <c r="P109" s="689"/>
      <c r="Q109" s="689"/>
      <c r="R109" s="689"/>
      <c r="S109" s="689"/>
      <c r="T109" s="689"/>
      <c r="U109" s="689"/>
      <c r="V109" s="689"/>
      <c r="W109" s="689"/>
    </row>
    <row r="110" spans="1:23" s="1" customFormat="1" ht="39" customHeight="1" x14ac:dyDescent="0.3">
      <c r="A110" s="49"/>
      <c r="B110" s="677">
        <v>855</v>
      </c>
      <c r="C110" s="89"/>
      <c r="D110" s="89" t="s">
        <v>2283</v>
      </c>
      <c r="E110" s="89" t="s">
        <v>1430</v>
      </c>
      <c r="F110" s="89" t="s">
        <v>414</v>
      </c>
      <c r="G110" s="89" t="s">
        <v>415</v>
      </c>
      <c r="H110" s="89" t="s">
        <v>416</v>
      </c>
      <c r="I110" s="89" t="s">
        <v>417</v>
      </c>
      <c r="J110" s="89"/>
      <c r="K110" s="89"/>
      <c r="L110" s="89"/>
      <c r="M110" s="89"/>
      <c r="N110" s="1472" t="s">
        <v>2044</v>
      </c>
      <c r="O110" s="1511"/>
      <c r="P110" s="689"/>
      <c r="Q110" s="689"/>
      <c r="R110" s="689"/>
      <c r="S110" s="689"/>
      <c r="T110" s="689"/>
      <c r="U110" s="689"/>
      <c r="V110" s="689"/>
      <c r="W110" s="689"/>
    </row>
    <row r="111" spans="1:23" s="1" customFormat="1" ht="39" customHeight="1" x14ac:dyDescent="0.3">
      <c r="A111" s="49"/>
      <c r="B111" s="677">
        <v>860</v>
      </c>
      <c r="C111" s="89" t="s">
        <v>418</v>
      </c>
      <c r="D111" s="89" t="s">
        <v>2281</v>
      </c>
      <c r="E111" s="89" t="s">
        <v>2052</v>
      </c>
      <c r="F111" s="89" t="s">
        <v>418</v>
      </c>
      <c r="G111" s="89"/>
      <c r="H111" s="89" t="s">
        <v>419</v>
      </c>
      <c r="I111" s="89"/>
      <c r="J111" s="89"/>
      <c r="K111" s="89"/>
      <c r="L111" s="89"/>
      <c r="M111" s="89"/>
      <c r="N111" s="1472"/>
      <c r="O111" s="1511" t="s">
        <v>418</v>
      </c>
      <c r="P111" s="689"/>
      <c r="Q111" s="689"/>
      <c r="R111" s="689"/>
      <c r="S111" s="689"/>
      <c r="T111" s="689"/>
      <c r="U111" s="689"/>
      <c r="V111" s="689"/>
      <c r="W111" s="689"/>
    </row>
    <row r="112" spans="1:23" s="1" customFormat="1" ht="39" customHeight="1" x14ac:dyDescent="0.3">
      <c r="A112" s="49"/>
      <c r="B112" s="677">
        <v>865</v>
      </c>
      <c r="C112" s="89"/>
      <c r="D112" s="89" t="s">
        <v>2282</v>
      </c>
      <c r="E112" s="89" t="s">
        <v>2197</v>
      </c>
      <c r="F112" s="89"/>
      <c r="G112" s="89"/>
      <c r="H112" s="89" t="s">
        <v>420</v>
      </c>
      <c r="I112" s="89" t="s">
        <v>421</v>
      </c>
      <c r="J112" s="89"/>
      <c r="K112" s="89"/>
      <c r="L112" s="89"/>
      <c r="M112" s="89"/>
      <c r="N112" s="1472" t="s">
        <v>1194</v>
      </c>
      <c r="O112" s="1511"/>
      <c r="P112" s="689"/>
      <c r="Q112" s="689"/>
      <c r="R112" s="689"/>
      <c r="S112" s="689"/>
      <c r="T112" s="689"/>
      <c r="U112" s="689"/>
      <c r="V112" s="689"/>
      <c r="W112" s="689"/>
    </row>
    <row r="113" spans="1:23" s="1" customFormat="1" ht="39" customHeight="1" x14ac:dyDescent="0.3">
      <c r="A113" s="49"/>
      <c r="B113" s="677">
        <v>866</v>
      </c>
      <c r="C113" s="89"/>
      <c r="D113" s="89"/>
      <c r="E113" s="89" t="s">
        <v>2196</v>
      </c>
      <c r="F113" s="89"/>
      <c r="G113" s="89"/>
      <c r="H113" s="89"/>
      <c r="I113" s="89"/>
      <c r="J113" s="89"/>
      <c r="K113" s="89"/>
      <c r="L113" s="89"/>
      <c r="M113" s="89"/>
      <c r="N113" s="1472"/>
      <c r="O113" s="1511"/>
      <c r="P113" s="689"/>
      <c r="Q113" s="689"/>
      <c r="R113" s="689"/>
      <c r="S113" s="689"/>
      <c r="T113" s="689"/>
      <c r="U113" s="689"/>
      <c r="V113" s="689"/>
      <c r="W113" s="689"/>
    </row>
    <row r="114" spans="1:23" s="1" customFormat="1" ht="39" customHeight="1" x14ac:dyDescent="0.3">
      <c r="A114" s="49"/>
      <c r="B114" s="677">
        <v>870</v>
      </c>
      <c r="C114" s="89" t="s">
        <v>422</v>
      </c>
      <c r="D114" s="89"/>
      <c r="E114" s="89"/>
      <c r="F114" s="89" t="s">
        <v>422</v>
      </c>
      <c r="G114" s="89"/>
      <c r="H114" s="89" t="s">
        <v>423</v>
      </c>
      <c r="I114" s="89"/>
      <c r="J114" s="89"/>
      <c r="K114" s="89"/>
      <c r="L114" s="89"/>
      <c r="M114" s="89"/>
      <c r="N114" s="1472" t="s">
        <v>1195</v>
      </c>
      <c r="O114" s="1511" t="s">
        <v>422</v>
      </c>
      <c r="P114" s="689"/>
      <c r="Q114" s="689"/>
      <c r="R114" s="689"/>
      <c r="S114" s="689"/>
      <c r="T114" s="689"/>
      <c r="U114" s="689"/>
      <c r="V114" s="689"/>
      <c r="W114" s="689"/>
    </row>
    <row r="115" spans="1:23" s="1" customFormat="1" ht="39" customHeight="1" x14ac:dyDescent="0.3">
      <c r="A115" s="49"/>
      <c r="B115" s="677">
        <v>872</v>
      </c>
      <c r="C115" s="89"/>
      <c r="D115" s="89"/>
      <c r="E115" s="89"/>
      <c r="F115" s="89"/>
      <c r="G115" s="89" t="s">
        <v>424</v>
      </c>
      <c r="H115" s="89"/>
      <c r="I115" s="89"/>
      <c r="J115" s="89"/>
      <c r="K115" s="89"/>
      <c r="L115" s="89"/>
      <c r="M115" s="89"/>
      <c r="N115" s="1472"/>
      <c r="O115" s="1472" t="s">
        <v>2829</v>
      </c>
      <c r="P115" s="689"/>
      <c r="Q115" s="689"/>
      <c r="R115" s="689"/>
      <c r="S115" s="689"/>
      <c r="T115" s="689"/>
      <c r="U115" s="689"/>
      <c r="V115" s="689"/>
      <c r="W115" s="689"/>
    </row>
    <row r="116" spans="1:23" s="1" customFormat="1" ht="39" customHeight="1" x14ac:dyDescent="0.3">
      <c r="A116" s="49"/>
      <c r="B116" s="677">
        <v>874</v>
      </c>
      <c r="C116" s="89"/>
      <c r="D116" s="89"/>
      <c r="E116" s="89"/>
      <c r="F116" s="89"/>
      <c r="G116" s="89" t="s">
        <v>425</v>
      </c>
      <c r="H116" s="89"/>
      <c r="I116" s="89"/>
      <c r="J116" s="89"/>
      <c r="K116" s="89"/>
      <c r="L116" s="89"/>
      <c r="M116" s="89"/>
      <c r="N116" s="1476" t="s">
        <v>2001</v>
      </c>
      <c r="O116" s="1511"/>
      <c r="P116" s="689"/>
      <c r="Q116" s="689"/>
      <c r="R116" s="689"/>
      <c r="S116" s="689"/>
      <c r="T116" s="689"/>
      <c r="U116" s="689"/>
      <c r="V116" s="689"/>
      <c r="W116" s="689"/>
    </row>
    <row r="117" spans="1:23" s="1" customFormat="1" ht="39" customHeight="1" x14ac:dyDescent="0.3">
      <c r="A117" s="49"/>
      <c r="B117" s="677">
        <v>875</v>
      </c>
      <c r="C117" s="89"/>
      <c r="D117" s="89"/>
      <c r="E117" s="89"/>
      <c r="F117" s="89"/>
      <c r="G117" s="89"/>
      <c r="H117" s="89" t="s">
        <v>426</v>
      </c>
      <c r="I117" s="89"/>
      <c r="J117" s="89"/>
      <c r="K117" s="89"/>
      <c r="L117" s="89"/>
      <c r="M117" s="89"/>
      <c r="N117" s="1472" t="s">
        <v>1196</v>
      </c>
      <c r="O117" s="1511"/>
      <c r="P117" s="689"/>
      <c r="Q117" s="689"/>
      <c r="R117" s="689"/>
      <c r="S117" s="689"/>
      <c r="T117" s="689"/>
      <c r="U117" s="689"/>
      <c r="V117" s="689"/>
      <c r="W117" s="689"/>
    </row>
    <row r="118" spans="1:23" s="1" customFormat="1" ht="39" customHeight="1" x14ac:dyDescent="0.3">
      <c r="A118" s="49"/>
      <c r="B118" s="677">
        <v>876</v>
      </c>
      <c r="C118" s="89"/>
      <c r="D118" s="89"/>
      <c r="E118" s="89"/>
      <c r="F118" s="89"/>
      <c r="G118" s="89" t="s">
        <v>427</v>
      </c>
      <c r="H118" s="89"/>
      <c r="I118" s="89"/>
      <c r="J118" s="89"/>
      <c r="K118" s="89"/>
      <c r="L118" s="89"/>
      <c r="M118" s="89"/>
      <c r="N118" s="1472" t="s">
        <v>1197</v>
      </c>
      <c r="O118" s="1511"/>
      <c r="P118" s="689"/>
      <c r="Q118" s="689"/>
      <c r="R118" s="689"/>
      <c r="S118" s="689"/>
      <c r="T118" s="689"/>
      <c r="U118" s="689"/>
      <c r="V118" s="689"/>
      <c r="W118" s="689"/>
    </row>
    <row r="119" spans="1:23" s="1" customFormat="1" ht="39" customHeight="1" x14ac:dyDescent="0.3">
      <c r="A119" s="49"/>
      <c r="B119" s="677">
        <v>877</v>
      </c>
      <c r="C119" s="89"/>
      <c r="D119" s="89"/>
      <c r="E119" s="89"/>
      <c r="F119" s="89"/>
      <c r="G119" s="89" t="s">
        <v>428</v>
      </c>
      <c r="H119" s="89"/>
      <c r="I119" s="89"/>
      <c r="J119" s="89"/>
      <c r="K119" s="89"/>
      <c r="L119" s="89"/>
      <c r="M119" s="89"/>
      <c r="N119" s="1472"/>
      <c r="O119" s="1511"/>
      <c r="P119" s="689"/>
      <c r="Q119" s="689"/>
      <c r="R119" s="689"/>
      <c r="S119" s="689"/>
      <c r="T119" s="689"/>
      <c r="U119" s="689"/>
      <c r="V119" s="689"/>
      <c r="W119" s="689"/>
    </row>
    <row r="120" spans="1:23" s="1" customFormat="1" ht="39" customHeight="1" x14ac:dyDescent="0.3">
      <c r="A120" s="49"/>
      <c r="B120" s="677">
        <v>878</v>
      </c>
      <c r="C120" s="89"/>
      <c r="D120" s="89"/>
      <c r="E120" s="89"/>
      <c r="F120" s="89"/>
      <c r="G120" s="89" t="s">
        <v>429</v>
      </c>
      <c r="H120" s="89"/>
      <c r="I120" s="89"/>
      <c r="J120" s="89"/>
      <c r="K120" s="89"/>
      <c r="L120" s="89"/>
      <c r="M120" s="89"/>
      <c r="N120" s="1472"/>
      <c r="O120" s="1511"/>
      <c r="P120" s="689"/>
      <c r="Q120" s="689"/>
      <c r="R120" s="689"/>
      <c r="S120" s="689"/>
      <c r="T120" s="689"/>
      <c r="U120" s="689"/>
      <c r="V120" s="689"/>
      <c r="W120" s="689"/>
    </row>
    <row r="121" spans="1:23" s="1" customFormat="1" ht="39" customHeight="1" x14ac:dyDescent="0.3">
      <c r="A121" s="49"/>
      <c r="B121" s="677">
        <v>879</v>
      </c>
      <c r="C121" s="89"/>
      <c r="D121" s="89"/>
      <c r="E121" s="89"/>
      <c r="F121" s="89"/>
      <c r="G121" s="19" t="s">
        <v>1182</v>
      </c>
      <c r="H121" s="89"/>
      <c r="I121" s="89"/>
      <c r="J121" s="89"/>
      <c r="K121" s="89"/>
      <c r="L121" s="89"/>
      <c r="M121" s="89"/>
      <c r="N121" s="1472"/>
      <c r="O121" s="1511"/>
      <c r="P121" s="689"/>
      <c r="Q121" s="689"/>
      <c r="R121" s="689"/>
      <c r="S121" s="689"/>
      <c r="T121" s="689"/>
      <c r="U121" s="689"/>
      <c r="V121" s="689"/>
      <c r="W121" s="689"/>
    </row>
    <row r="122" spans="1:23" s="1" customFormat="1" ht="39" customHeight="1" x14ac:dyDescent="0.3">
      <c r="A122" s="49"/>
      <c r="B122" s="677">
        <v>880</v>
      </c>
      <c r="C122" s="89" t="s">
        <v>430</v>
      </c>
      <c r="D122" s="89"/>
      <c r="E122" s="89"/>
      <c r="F122" s="92"/>
      <c r="G122" s="89"/>
      <c r="H122" s="89"/>
      <c r="I122" s="89"/>
      <c r="J122" s="89"/>
      <c r="K122" s="89"/>
      <c r="L122" s="89"/>
      <c r="M122" s="89"/>
      <c r="N122" s="1476" t="s">
        <v>1248</v>
      </c>
      <c r="O122" s="1511" t="s">
        <v>430</v>
      </c>
      <c r="P122" s="689"/>
      <c r="Q122" s="689"/>
      <c r="R122" s="689"/>
      <c r="S122" s="689"/>
      <c r="T122" s="689"/>
      <c r="U122" s="689"/>
      <c r="V122" s="689"/>
      <c r="W122" s="689"/>
    </row>
    <row r="123" spans="1:23" s="1" customFormat="1" ht="39" customHeight="1" x14ac:dyDescent="0.3">
      <c r="A123" s="49"/>
      <c r="B123" s="677">
        <v>882</v>
      </c>
      <c r="C123" s="89"/>
      <c r="D123" s="89"/>
      <c r="E123" s="89"/>
      <c r="F123" s="92" t="s">
        <v>431</v>
      </c>
      <c r="G123" s="89"/>
      <c r="H123" s="89"/>
      <c r="I123" s="89"/>
      <c r="J123" s="89"/>
      <c r="K123" s="89"/>
      <c r="L123" s="89"/>
      <c r="M123" s="89"/>
      <c r="N123" s="1472"/>
      <c r="O123" s="1511"/>
      <c r="P123" s="689"/>
      <c r="Q123" s="689"/>
      <c r="R123" s="689"/>
      <c r="S123" s="689"/>
      <c r="T123" s="689"/>
      <c r="U123" s="689"/>
      <c r="V123" s="689"/>
      <c r="W123" s="689"/>
    </row>
    <row r="124" spans="1:23" s="1" customFormat="1" ht="39" customHeight="1" x14ac:dyDescent="0.3">
      <c r="A124" s="49"/>
      <c r="B124" s="677">
        <v>884</v>
      </c>
      <c r="C124" s="89"/>
      <c r="D124" s="89"/>
      <c r="E124" s="89"/>
      <c r="F124" s="92" t="s">
        <v>432</v>
      </c>
      <c r="G124" s="89"/>
      <c r="H124" s="89"/>
      <c r="I124" s="89"/>
      <c r="J124" s="89"/>
      <c r="K124" s="89"/>
      <c r="L124" s="89"/>
      <c r="M124" s="89"/>
      <c r="N124" s="1472"/>
      <c r="O124" s="1511"/>
      <c r="P124" s="689"/>
      <c r="Q124" s="689"/>
      <c r="R124" s="689"/>
      <c r="S124" s="689"/>
      <c r="T124" s="689"/>
      <c r="U124" s="689"/>
      <c r="V124" s="689"/>
      <c r="W124" s="689"/>
    </row>
    <row r="125" spans="1:23" s="1" customFormat="1" ht="39" customHeight="1" x14ac:dyDescent="0.3">
      <c r="A125" s="49"/>
      <c r="B125" s="677">
        <v>886</v>
      </c>
      <c r="C125" s="89"/>
      <c r="D125" s="89"/>
      <c r="E125" s="89" t="s">
        <v>2021</v>
      </c>
      <c r="F125" s="92" t="s">
        <v>433</v>
      </c>
      <c r="G125" s="92" t="s">
        <v>434</v>
      </c>
      <c r="I125" s="89"/>
      <c r="J125" s="89"/>
      <c r="K125" s="89"/>
      <c r="L125" s="89"/>
      <c r="M125" s="89"/>
      <c r="N125" s="1472"/>
      <c r="O125" s="1511"/>
      <c r="P125" s="689"/>
      <c r="Q125" s="689"/>
      <c r="R125" s="689"/>
      <c r="S125" s="689"/>
      <c r="T125" s="689"/>
      <c r="U125" s="689"/>
      <c r="V125" s="689"/>
      <c r="W125" s="689"/>
    </row>
    <row r="126" spans="1:23" s="1" customFormat="1" ht="39" customHeight="1" x14ac:dyDescent="0.3">
      <c r="A126" s="49"/>
      <c r="B126" s="677">
        <v>888</v>
      </c>
      <c r="C126" s="89"/>
      <c r="D126" s="89"/>
      <c r="E126" s="89"/>
      <c r="F126" s="92"/>
      <c r="G126" s="89"/>
      <c r="H126" s="89"/>
      <c r="I126" s="89"/>
      <c r="J126" s="89"/>
      <c r="K126" s="89"/>
      <c r="L126" s="89"/>
      <c r="M126" s="89"/>
      <c r="N126" s="1472" t="s">
        <v>1249</v>
      </c>
      <c r="O126" s="1511"/>
      <c r="P126" s="689"/>
      <c r="Q126" s="689"/>
      <c r="R126" s="689"/>
      <c r="S126" s="689"/>
      <c r="T126" s="689"/>
      <c r="U126" s="689"/>
      <c r="V126" s="689"/>
      <c r="W126" s="689"/>
    </row>
    <row r="127" spans="1:23" s="1" customFormat="1" ht="39" customHeight="1" x14ac:dyDescent="0.3">
      <c r="A127" s="49"/>
      <c r="B127" s="677">
        <v>890</v>
      </c>
      <c r="C127" s="89" t="s">
        <v>435</v>
      </c>
      <c r="D127" s="89"/>
      <c r="E127" s="89"/>
      <c r="F127" s="92"/>
      <c r="G127" s="89"/>
      <c r="H127" s="89"/>
      <c r="I127" s="89"/>
      <c r="J127" s="89"/>
      <c r="K127" s="89"/>
      <c r="L127" s="89"/>
      <c r="M127" s="89"/>
      <c r="N127" s="1472"/>
      <c r="O127" s="1511" t="s">
        <v>435</v>
      </c>
      <c r="P127" s="689"/>
      <c r="Q127" s="689"/>
      <c r="R127" s="689"/>
      <c r="S127" s="689"/>
      <c r="T127" s="689"/>
      <c r="U127" s="689"/>
      <c r="V127" s="689"/>
      <c r="W127" s="689"/>
    </row>
    <row r="128" spans="1:23" s="1" customFormat="1" ht="39" customHeight="1" x14ac:dyDescent="0.3">
      <c r="A128" s="49"/>
      <c r="B128" s="677">
        <v>900</v>
      </c>
      <c r="C128" s="89" t="s">
        <v>436</v>
      </c>
      <c r="D128" s="89"/>
      <c r="E128" s="89"/>
      <c r="F128" s="92"/>
      <c r="G128" s="89"/>
      <c r="H128" s="89"/>
      <c r="I128" s="89"/>
      <c r="J128" s="89"/>
      <c r="K128" s="89"/>
      <c r="L128" s="89"/>
      <c r="M128" s="89"/>
      <c r="N128" s="1472"/>
      <c r="O128" s="1511" t="s">
        <v>436</v>
      </c>
      <c r="P128" s="689"/>
      <c r="Q128" s="689"/>
      <c r="R128" s="689"/>
      <c r="S128" s="689"/>
      <c r="T128" s="689"/>
      <c r="U128" s="689"/>
      <c r="V128" s="689"/>
      <c r="W128" s="689"/>
    </row>
    <row r="129" spans="1:23" s="1" customFormat="1" ht="39" customHeight="1" x14ac:dyDescent="0.3">
      <c r="A129" s="49"/>
      <c r="B129" s="677">
        <v>910</v>
      </c>
      <c r="C129" s="89" t="s">
        <v>437</v>
      </c>
      <c r="D129" s="89"/>
      <c r="E129" s="89"/>
      <c r="F129" s="92"/>
      <c r="G129" s="89"/>
      <c r="H129" s="89"/>
      <c r="I129" s="89"/>
      <c r="J129" s="89"/>
      <c r="K129" s="89"/>
      <c r="L129" s="89"/>
      <c r="M129" s="89"/>
      <c r="N129" s="1472"/>
      <c r="O129" s="1511" t="s">
        <v>437</v>
      </c>
      <c r="P129" s="689"/>
      <c r="Q129" s="689"/>
      <c r="R129" s="689"/>
      <c r="S129" s="689"/>
      <c r="T129" s="689"/>
      <c r="U129" s="689"/>
      <c r="V129" s="689"/>
      <c r="W129" s="689"/>
    </row>
    <row r="130" spans="1:23" s="1" customFormat="1" ht="39" customHeight="1" x14ac:dyDescent="0.3">
      <c r="A130" s="49"/>
      <c r="B130" s="677">
        <v>920</v>
      </c>
      <c r="C130" s="89" t="s">
        <v>438</v>
      </c>
      <c r="D130" s="89"/>
      <c r="E130" s="89"/>
      <c r="F130" s="92"/>
      <c r="G130" s="89"/>
      <c r="H130" s="89"/>
      <c r="I130" s="89"/>
      <c r="J130" s="89"/>
      <c r="K130" s="89"/>
      <c r="L130" s="89"/>
      <c r="M130" s="89"/>
      <c r="N130" s="1472"/>
      <c r="O130" s="1511" t="s">
        <v>438</v>
      </c>
      <c r="P130" s="689"/>
      <c r="Q130" s="689"/>
      <c r="R130" s="689"/>
      <c r="S130" s="689"/>
      <c r="T130" s="689"/>
      <c r="U130" s="689"/>
      <c r="V130" s="689"/>
      <c r="W130" s="689"/>
    </row>
    <row r="131" spans="1:23" s="1" customFormat="1" ht="39" customHeight="1" x14ac:dyDescent="0.3">
      <c r="A131" s="49"/>
      <c r="B131" s="677">
        <v>930</v>
      </c>
      <c r="C131" s="89" t="s">
        <v>439</v>
      </c>
      <c r="D131" s="89"/>
      <c r="E131" s="89"/>
      <c r="F131" s="92"/>
      <c r="G131" s="89"/>
      <c r="H131" s="89"/>
      <c r="I131" s="89"/>
      <c r="J131" s="89"/>
      <c r="K131" s="89"/>
      <c r="L131" s="89"/>
      <c r="M131" s="89"/>
      <c r="N131" s="1472"/>
      <c r="O131" s="1511" t="s">
        <v>439</v>
      </c>
      <c r="P131" s="689"/>
      <c r="Q131" s="689"/>
      <c r="R131" s="689"/>
      <c r="S131" s="689"/>
      <c r="T131" s="689"/>
      <c r="U131" s="689"/>
      <c r="V131" s="689"/>
      <c r="W131" s="689"/>
    </row>
    <row r="132" spans="1:23" s="1" customFormat="1" ht="39" customHeight="1" x14ac:dyDescent="0.3">
      <c r="A132" s="49"/>
      <c r="B132" s="678">
        <v>940</v>
      </c>
      <c r="C132" s="679" t="s">
        <v>440</v>
      </c>
      <c r="D132" s="679"/>
      <c r="E132" s="679"/>
      <c r="F132" s="680"/>
      <c r="G132" s="679"/>
      <c r="H132" s="679"/>
      <c r="I132" s="679"/>
      <c r="J132" s="679"/>
      <c r="K132" s="679"/>
      <c r="L132" s="679"/>
      <c r="M132" s="679"/>
      <c r="N132" s="1472"/>
      <c r="O132" s="1510" t="s">
        <v>440</v>
      </c>
      <c r="P132" s="689"/>
      <c r="Q132" s="689"/>
      <c r="R132" s="689"/>
      <c r="S132" s="689"/>
      <c r="T132" s="689"/>
      <c r="U132" s="689"/>
      <c r="V132" s="689"/>
      <c r="W132" s="689"/>
    </row>
    <row r="133" spans="1:23" s="1" customFormat="1" ht="39" customHeight="1" x14ac:dyDescent="0.3">
      <c r="A133" s="49"/>
      <c r="B133" s="678">
        <v>945</v>
      </c>
      <c r="C133" s="679" t="s">
        <v>441</v>
      </c>
      <c r="D133" s="679"/>
      <c r="E133" s="679"/>
      <c r="F133" s="680" t="s">
        <v>2655</v>
      </c>
      <c r="G133" s="680" t="s">
        <v>2655</v>
      </c>
      <c r="H133" s="679" t="s">
        <v>442</v>
      </c>
      <c r="I133" s="679"/>
      <c r="J133" s="679"/>
      <c r="K133" s="679"/>
      <c r="L133" s="679"/>
      <c r="M133" s="679"/>
      <c r="N133" s="1476" t="s">
        <v>2002</v>
      </c>
      <c r="O133" s="1510" t="s">
        <v>441</v>
      </c>
      <c r="P133" s="689"/>
      <c r="Q133" s="689"/>
      <c r="R133" s="689"/>
      <c r="S133" s="689"/>
      <c r="T133" s="689"/>
      <c r="U133" s="689"/>
      <c r="V133" s="689"/>
      <c r="W133" s="689"/>
    </row>
    <row r="134" spans="1:23" s="1" customFormat="1" ht="39" customHeight="1" x14ac:dyDescent="0.3">
      <c r="A134" s="49"/>
      <c r="B134" s="678">
        <v>950</v>
      </c>
      <c r="C134" s="679" t="s">
        <v>443</v>
      </c>
      <c r="D134" s="679" t="s">
        <v>444</v>
      </c>
      <c r="E134" s="679" t="s">
        <v>444</v>
      </c>
      <c r="F134" s="680" t="s">
        <v>445</v>
      </c>
      <c r="G134" s="679" t="s">
        <v>446</v>
      </c>
      <c r="H134" s="679" t="s">
        <v>447</v>
      </c>
      <c r="I134" s="679" t="s">
        <v>448</v>
      </c>
      <c r="J134" s="679"/>
      <c r="K134" s="679"/>
      <c r="L134" s="679"/>
      <c r="M134" s="679"/>
      <c r="N134" s="1476" t="s">
        <v>2003</v>
      </c>
      <c r="O134" s="1510" t="s">
        <v>2795</v>
      </c>
      <c r="P134" s="689"/>
      <c r="Q134" s="689"/>
      <c r="R134" s="689"/>
      <c r="S134" s="689"/>
      <c r="T134" s="689"/>
      <c r="U134" s="689"/>
      <c r="V134" s="689"/>
      <c r="W134" s="689"/>
    </row>
    <row r="135" spans="1:23" s="1" customFormat="1" ht="39" customHeight="1" x14ac:dyDescent="0.3">
      <c r="A135" s="49"/>
      <c r="B135" s="677">
        <v>960</v>
      </c>
      <c r="C135" s="89" t="s">
        <v>3081</v>
      </c>
      <c r="D135" s="89"/>
      <c r="E135" s="89"/>
      <c r="F135" s="89" t="s">
        <v>3081</v>
      </c>
      <c r="G135" s="89" t="s">
        <v>3081</v>
      </c>
      <c r="H135" s="89" t="s">
        <v>3081</v>
      </c>
      <c r="I135" s="89"/>
      <c r="J135" s="89"/>
      <c r="K135" s="89"/>
      <c r="L135" s="89"/>
      <c r="M135" s="89"/>
      <c r="N135" s="89" t="s">
        <v>3081</v>
      </c>
      <c r="O135" s="89" t="s">
        <v>3081</v>
      </c>
      <c r="P135" s="689"/>
      <c r="Q135" s="689"/>
      <c r="R135" s="689"/>
      <c r="S135" s="689"/>
      <c r="T135" s="689"/>
      <c r="U135" s="689"/>
      <c r="V135" s="689"/>
      <c r="W135" s="689"/>
    </row>
    <row r="136" spans="1:23" s="1" customFormat="1" ht="39" customHeight="1" x14ac:dyDescent="0.3">
      <c r="A136" s="49"/>
      <c r="B136" s="678">
        <v>970</v>
      </c>
      <c r="C136" s="679" t="s">
        <v>449</v>
      </c>
      <c r="D136" s="679" t="s">
        <v>2632</v>
      </c>
      <c r="E136" s="679" t="s">
        <v>2053</v>
      </c>
      <c r="F136" s="679" t="s">
        <v>449</v>
      </c>
      <c r="G136" s="679" t="s">
        <v>450</v>
      </c>
      <c r="H136" s="679" t="s">
        <v>451</v>
      </c>
      <c r="I136" s="679" t="s">
        <v>452</v>
      </c>
      <c r="J136" s="679"/>
      <c r="K136" s="679"/>
      <c r="L136" s="679"/>
      <c r="M136" s="679"/>
      <c r="N136" s="1472" t="s">
        <v>2638</v>
      </c>
      <c r="O136" s="1473" t="s">
        <v>2854</v>
      </c>
      <c r="P136" s="689"/>
      <c r="Q136" s="689"/>
      <c r="R136" s="689"/>
      <c r="S136" s="689"/>
      <c r="T136" s="689"/>
      <c r="U136" s="689"/>
      <c r="V136" s="689"/>
      <c r="W136" s="689"/>
    </row>
    <row r="137" spans="1:23" s="1" customFormat="1" ht="39" customHeight="1" x14ac:dyDescent="0.3">
      <c r="A137" s="49"/>
      <c r="B137" s="678">
        <v>980</v>
      </c>
      <c r="C137" s="679" t="s">
        <v>453</v>
      </c>
      <c r="D137" s="679" t="s">
        <v>2633</v>
      </c>
      <c r="E137" s="679"/>
      <c r="F137" s="679" t="s">
        <v>453</v>
      </c>
      <c r="G137" s="679"/>
      <c r="H137" s="679"/>
      <c r="I137" s="679"/>
      <c r="J137" s="679"/>
      <c r="K137" s="679"/>
      <c r="L137" s="679"/>
      <c r="M137" s="679"/>
      <c r="N137" s="1472" t="s">
        <v>453</v>
      </c>
      <c r="O137" s="1510" t="s">
        <v>453</v>
      </c>
      <c r="P137" s="689"/>
      <c r="Q137" s="689"/>
      <c r="R137" s="689"/>
      <c r="S137" s="689"/>
      <c r="T137" s="689"/>
      <c r="U137" s="689"/>
      <c r="V137" s="689"/>
      <c r="W137" s="689"/>
    </row>
    <row r="138" spans="1:23" s="1" customFormat="1" ht="39" customHeight="1" x14ac:dyDescent="0.3">
      <c r="A138" s="49"/>
      <c r="B138" s="678">
        <v>990</v>
      </c>
      <c r="C138" s="679" t="s">
        <v>454</v>
      </c>
      <c r="D138" s="679" t="s">
        <v>2634</v>
      </c>
      <c r="E138" s="679" t="s">
        <v>1993</v>
      </c>
      <c r="F138" s="679" t="s">
        <v>454</v>
      </c>
      <c r="G138" s="679" t="s">
        <v>455</v>
      </c>
      <c r="H138" s="679" t="s">
        <v>456</v>
      </c>
      <c r="I138" s="679" t="s">
        <v>457</v>
      </c>
      <c r="J138" s="679"/>
      <c r="K138" s="679"/>
      <c r="L138" s="679"/>
      <c r="M138" s="679"/>
      <c r="N138" s="1472" t="s">
        <v>2047</v>
      </c>
      <c r="O138" s="1473" t="s">
        <v>454</v>
      </c>
      <c r="P138" s="689"/>
      <c r="Q138" s="689"/>
      <c r="R138" s="689"/>
      <c r="S138" s="689"/>
      <c r="T138" s="689"/>
      <c r="U138" s="689"/>
      <c r="V138" s="689"/>
      <c r="W138" s="689"/>
    </row>
    <row r="139" spans="1:23" s="1" customFormat="1" ht="39" customHeight="1" x14ac:dyDescent="0.3">
      <c r="A139" s="49"/>
      <c r="B139" s="677">
        <v>991</v>
      </c>
      <c r="C139" s="89"/>
      <c r="D139" s="89"/>
      <c r="E139" s="89" t="s">
        <v>1994</v>
      </c>
      <c r="F139" s="89"/>
      <c r="G139" s="89"/>
      <c r="H139" s="89"/>
      <c r="I139" s="89"/>
      <c r="J139" s="89"/>
      <c r="K139" s="89"/>
      <c r="L139" s="89"/>
      <c r="M139" s="89"/>
      <c r="N139" s="1472"/>
      <c r="O139" s="1511"/>
      <c r="P139" s="689"/>
      <c r="Q139" s="689"/>
      <c r="R139" s="689"/>
      <c r="S139" s="689"/>
      <c r="T139" s="689"/>
      <c r="U139" s="689"/>
      <c r="V139" s="689"/>
      <c r="W139" s="689"/>
    </row>
    <row r="140" spans="1:23" s="1" customFormat="1" ht="39" customHeight="1" x14ac:dyDescent="0.3">
      <c r="A140" s="49"/>
      <c r="B140" s="677">
        <v>995</v>
      </c>
      <c r="C140" s="89"/>
      <c r="D140" s="89"/>
      <c r="E140" s="89"/>
      <c r="F140" s="89"/>
      <c r="G140" s="89" t="s">
        <v>458</v>
      </c>
      <c r="H140" s="89"/>
      <c r="I140" s="89"/>
      <c r="J140" s="89"/>
      <c r="K140" s="89"/>
      <c r="L140" s="89"/>
      <c r="M140" s="89"/>
      <c r="O140" s="1511"/>
      <c r="P140" s="689"/>
      <c r="Q140" s="689"/>
      <c r="R140" s="689"/>
      <c r="S140" s="689"/>
      <c r="T140" s="689"/>
      <c r="U140" s="689"/>
      <c r="V140" s="689"/>
      <c r="W140" s="689"/>
    </row>
    <row r="141" spans="1:23" s="1" customFormat="1" ht="39" customHeight="1" x14ac:dyDescent="0.3">
      <c r="A141" s="49"/>
      <c r="B141" s="677">
        <v>996</v>
      </c>
      <c r="C141" s="89"/>
      <c r="D141" s="89"/>
      <c r="E141" s="89"/>
      <c r="F141" s="89"/>
      <c r="G141" s="89"/>
      <c r="H141" s="89"/>
      <c r="I141" s="89"/>
      <c r="J141" s="89"/>
      <c r="K141" s="89"/>
      <c r="L141" s="89"/>
      <c r="M141" s="89"/>
      <c r="N141" s="1472" t="s">
        <v>1199</v>
      </c>
      <c r="O141" s="1511"/>
      <c r="P141" s="689"/>
      <c r="Q141" s="689"/>
      <c r="R141" s="689"/>
      <c r="S141" s="689"/>
      <c r="T141" s="689"/>
      <c r="U141" s="689"/>
      <c r="V141" s="689"/>
      <c r="W141" s="689"/>
    </row>
    <row r="142" spans="1:23" s="1" customFormat="1" ht="39" customHeight="1" x14ac:dyDescent="0.3">
      <c r="A142" s="49"/>
      <c r="B142" s="677">
        <v>1000</v>
      </c>
      <c r="C142" s="89" t="s">
        <v>459</v>
      </c>
      <c r="D142" s="89" t="s">
        <v>2635</v>
      </c>
      <c r="E142" s="89"/>
      <c r="F142" s="89" t="s">
        <v>459</v>
      </c>
      <c r="G142" s="89"/>
      <c r="H142" s="89"/>
      <c r="I142" s="89"/>
      <c r="J142" s="89"/>
      <c r="K142" s="89"/>
      <c r="L142" s="89"/>
      <c r="M142" s="89"/>
      <c r="N142" s="1472" t="s">
        <v>1198</v>
      </c>
      <c r="O142" s="1511" t="s">
        <v>459</v>
      </c>
      <c r="P142" s="689"/>
      <c r="Q142" s="689"/>
      <c r="R142" s="689"/>
      <c r="S142" s="689"/>
      <c r="T142" s="689"/>
      <c r="U142" s="689"/>
      <c r="V142" s="689"/>
      <c r="W142" s="689"/>
    </row>
    <row r="143" spans="1:23" s="1" customFormat="1" ht="39" customHeight="1" x14ac:dyDescent="0.3">
      <c r="A143" s="49"/>
      <c r="B143" s="677">
        <v>1010</v>
      </c>
      <c r="C143" s="89" t="s">
        <v>460</v>
      </c>
      <c r="D143" s="89"/>
      <c r="E143" s="89"/>
      <c r="F143" s="89" t="s">
        <v>460</v>
      </c>
      <c r="G143" s="89"/>
      <c r="H143" s="89"/>
      <c r="I143" s="89"/>
      <c r="J143" s="89"/>
      <c r="K143" s="89"/>
      <c r="L143" s="89"/>
      <c r="M143" s="89"/>
      <c r="N143" s="1472" t="s">
        <v>1201</v>
      </c>
      <c r="O143" s="1511" t="s">
        <v>460</v>
      </c>
      <c r="P143" s="689"/>
      <c r="Q143" s="689"/>
      <c r="R143" s="689"/>
      <c r="S143" s="689"/>
      <c r="T143" s="689"/>
      <c r="U143" s="689"/>
      <c r="V143" s="689"/>
      <c r="W143" s="689"/>
    </row>
    <row r="144" spans="1:23" s="1" customFormat="1" ht="39" customHeight="1" x14ac:dyDescent="0.3">
      <c r="A144" s="49"/>
      <c r="B144" s="677">
        <v>1020</v>
      </c>
      <c r="C144" s="89" t="s">
        <v>461</v>
      </c>
      <c r="D144" s="89"/>
      <c r="E144" s="89"/>
      <c r="F144" s="89" t="s">
        <v>461</v>
      </c>
      <c r="G144" s="89"/>
      <c r="H144" s="89"/>
      <c r="I144" s="89"/>
      <c r="J144" s="89"/>
      <c r="K144" s="89"/>
      <c r="L144" s="89"/>
      <c r="M144" s="89"/>
      <c r="N144" s="1472" t="s">
        <v>1200</v>
      </c>
      <c r="O144" s="1511" t="s">
        <v>461</v>
      </c>
      <c r="P144" s="689"/>
      <c r="Q144" s="689"/>
      <c r="R144" s="689"/>
      <c r="S144" s="689"/>
      <c r="T144" s="689"/>
      <c r="U144" s="689"/>
      <c r="V144" s="689"/>
      <c r="W144" s="689"/>
    </row>
    <row r="145" spans="1:23" s="1" customFormat="1" ht="39" customHeight="1" x14ac:dyDescent="0.3">
      <c r="A145" s="49"/>
      <c r="B145" s="677">
        <v>1025</v>
      </c>
      <c r="C145" s="89"/>
      <c r="D145" s="89"/>
      <c r="E145" s="89"/>
      <c r="F145" s="89"/>
      <c r="G145" s="89"/>
      <c r="H145" s="89"/>
      <c r="I145" s="89"/>
      <c r="J145" s="89"/>
      <c r="K145" s="89"/>
      <c r="L145" s="89"/>
      <c r="M145" s="89"/>
      <c r="N145" s="1472" t="s">
        <v>2004</v>
      </c>
      <c r="O145" s="1511"/>
      <c r="P145" s="689"/>
      <c r="Q145" s="689"/>
      <c r="R145" s="689"/>
      <c r="S145" s="689"/>
      <c r="T145" s="689"/>
      <c r="U145" s="689"/>
      <c r="V145" s="689"/>
      <c r="W145" s="689"/>
    </row>
    <row r="146" spans="1:23" s="1" customFormat="1" ht="39" customHeight="1" x14ac:dyDescent="0.3">
      <c r="A146" s="49"/>
      <c r="B146" s="678">
        <v>1030</v>
      </c>
      <c r="C146" s="679" t="s">
        <v>462</v>
      </c>
      <c r="D146" s="679" t="s">
        <v>2736</v>
      </c>
      <c r="E146" s="679"/>
      <c r="F146" s="679" t="s">
        <v>462</v>
      </c>
      <c r="G146" s="679" t="s">
        <v>462</v>
      </c>
      <c r="H146" s="679"/>
      <c r="I146" s="679"/>
      <c r="J146" s="679"/>
      <c r="K146" s="679"/>
      <c r="L146" s="679"/>
      <c r="M146" s="679"/>
      <c r="N146" s="1473" t="s">
        <v>462</v>
      </c>
      <c r="O146" s="1510" t="s">
        <v>462</v>
      </c>
      <c r="P146" s="689"/>
      <c r="Q146" s="689"/>
      <c r="R146" s="689"/>
      <c r="S146" s="689"/>
      <c r="T146" s="689"/>
      <c r="U146" s="689"/>
      <c r="V146" s="689"/>
      <c r="W146" s="689"/>
    </row>
    <row r="147" spans="1:23" s="1" customFormat="1" ht="39" customHeight="1" x14ac:dyDescent="0.3">
      <c r="A147" s="49"/>
      <c r="B147" s="677">
        <v>1031</v>
      </c>
      <c r="C147" s="89"/>
      <c r="D147" s="89" t="s">
        <v>2286</v>
      </c>
      <c r="E147" s="89" t="s">
        <v>2022</v>
      </c>
      <c r="F147" s="89"/>
      <c r="G147" s="89"/>
      <c r="H147" s="89"/>
      <c r="I147" s="89"/>
      <c r="J147" s="89"/>
      <c r="K147" s="89"/>
      <c r="L147" s="89"/>
      <c r="M147" s="89"/>
      <c r="N147" s="1472" t="s">
        <v>2639</v>
      </c>
      <c r="O147" s="1511"/>
      <c r="P147" s="689"/>
      <c r="Q147" s="689"/>
      <c r="R147" s="689"/>
      <c r="S147" s="689"/>
      <c r="T147" s="689"/>
      <c r="U147" s="689"/>
      <c r="V147" s="689"/>
      <c r="W147" s="689"/>
    </row>
    <row r="148" spans="1:23" s="1" customFormat="1" ht="39" customHeight="1" x14ac:dyDescent="0.3">
      <c r="A148" s="49"/>
      <c r="B148" s="678">
        <v>1040</v>
      </c>
      <c r="C148" s="679" t="s">
        <v>463</v>
      </c>
      <c r="D148" s="679" t="s">
        <v>2737</v>
      </c>
      <c r="E148" s="679"/>
      <c r="F148" s="679" t="s">
        <v>463</v>
      </c>
      <c r="G148" s="679"/>
      <c r="H148" s="679"/>
      <c r="I148" s="679"/>
      <c r="J148" s="679"/>
      <c r="K148" s="679"/>
      <c r="L148" s="679"/>
      <c r="M148" s="679"/>
      <c r="N148" s="1473" t="s">
        <v>463</v>
      </c>
      <c r="O148" s="1510" t="s">
        <v>463</v>
      </c>
      <c r="P148" s="689"/>
      <c r="Q148" s="689"/>
      <c r="R148" s="689"/>
      <c r="S148" s="689"/>
      <c r="T148" s="689"/>
      <c r="U148" s="689"/>
      <c r="V148" s="689"/>
      <c r="W148" s="689"/>
    </row>
    <row r="149" spans="1:23" s="1" customFormat="1" ht="39" customHeight="1" x14ac:dyDescent="0.3">
      <c r="A149" s="49"/>
      <c r="B149" s="677">
        <v>1041</v>
      </c>
      <c r="C149" s="89"/>
      <c r="D149" s="89" t="s">
        <v>2286</v>
      </c>
      <c r="E149" s="89"/>
      <c r="F149" s="89"/>
      <c r="G149" s="89"/>
      <c r="H149" s="89"/>
      <c r="I149" s="89"/>
      <c r="J149" s="89"/>
      <c r="K149" s="89"/>
      <c r="L149" s="89"/>
      <c r="M149" s="89"/>
      <c r="N149" s="1472" t="s">
        <v>2640</v>
      </c>
      <c r="O149" s="1511"/>
      <c r="P149" s="689"/>
      <c r="Q149" s="689"/>
      <c r="R149" s="689"/>
      <c r="S149" s="689"/>
      <c r="T149" s="689"/>
      <c r="U149" s="689"/>
      <c r="V149" s="689"/>
      <c r="W149" s="689"/>
    </row>
    <row r="150" spans="1:23" s="1" customFormat="1" ht="39" customHeight="1" x14ac:dyDescent="0.3">
      <c r="A150" s="49"/>
      <c r="B150" s="677">
        <v>1046</v>
      </c>
      <c r="C150" s="89"/>
      <c r="D150" s="89" t="s">
        <v>2294</v>
      </c>
      <c r="E150" s="89"/>
      <c r="F150" s="89"/>
      <c r="G150" s="89"/>
      <c r="H150" s="89"/>
      <c r="I150" s="89"/>
      <c r="J150" s="89"/>
      <c r="K150" s="89"/>
      <c r="L150" s="89"/>
      <c r="M150" s="89"/>
      <c r="N150" s="1472"/>
      <c r="O150" s="1511"/>
      <c r="P150" s="689"/>
      <c r="Q150" s="689"/>
      <c r="R150" s="689"/>
      <c r="S150" s="689"/>
      <c r="T150" s="689"/>
      <c r="U150" s="689"/>
      <c r="V150" s="689"/>
      <c r="W150" s="689"/>
    </row>
    <row r="151" spans="1:23" s="1" customFormat="1" ht="39" customHeight="1" x14ac:dyDescent="0.3">
      <c r="A151" s="49"/>
      <c r="B151" s="677">
        <v>1047</v>
      </c>
      <c r="C151" s="89"/>
      <c r="D151" s="89" t="s">
        <v>2298</v>
      </c>
      <c r="E151" s="89"/>
      <c r="F151" s="89"/>
      <c r="G151" s="89"/>
      <c r="H151" s="89"/>
      <c r="I151" s="89"/>
      <c r="J151" s="89"/>
      <c r="K151" s="89"/>
      <c r="L151" s="89"/>
      <c r="M151" s="89"/>
      <c r="N151" s="1472"/>
      <c r="O151" s="1511"/>
      <c r="P151" s="689"/>
      <c r="Q151" s="689"/>
      <c r="R151" s="689"/>
      <c r="S151" s="689"/>
      <c r="T151" s="689"/>
      <c r="U151" s="689"/>
      <c r="V151" s="689"/>
      <c r="W151" s="689"/>
    </row>
    <row r="152" spans="1:23" s="1" customFormat="1" ht="39" customHeight="1" x14ac:dyDescent="0.3">
      <c r="A152" s="49"/>
      <c r="B152" s="677">
        <v>1048</v>
      </c>
      <c r="C152" s="89"/>
      <c r="D152" s="89" t="s">
        <v>2299</v>
      </c>
      <c r="E152" s="89"/>
      <c r="F152" s="89"/>
      <c r="G152" s="89"/>
      <c r="H152" s="89"/>
      <c r="I152" s="89"/>
      <c r="J152" s="89"/>
      <c r="K152" s="89"/>
      <c r="L152" s="89"/>
      <c r="M152" s="89"/>
      <c r="N152" s="1472"/>
      <c r="O152" s="1511"/>
      <c r="P152" s="689"/>
      <c r="Q152" s="689"/>
      <c r="R152" s="689"/>
      <c r="S152" s="689"/>
      <c r="T152" s="689"/>
      <c r="U152" s="689"/>
      <c r="V152" s="689"/>
      <c r="W152" s="689"/>
    </row>
    <row r="153" spans="1:23" s="1" customFormat="1" ht="39" customHeight="1" x14ac:dyDescent="0.3">
      <c r="A153" s="49"/>
      <c r="B153" s="677">
        <v>1049</v>
      </c>
      <c r="C153" s="89"/>
      <c r="D153" s="89" t="s">
        <v>2297</v>
      </c>
      <c r="E153" s="89"/>
      <c r="F153" s="89"/>
      <c r="G153" s="89"/>
      <c r="H153" s="89"/>
      <c r="I153" s="89"/>
      <c r="J153" s="89"/>
      <c r="K153" s="89"/>
      <c r="L153" s="89"/>
      <c r="M153" s="89"/>
      <c r="N153" s="1472"/>
      <c r="O153" s="1511"/>
      <c r="P153" s="689"/>
      <c r="Q153" s="689"/>
      <c r="R153" s="689"/>
      <c r="S153" s="689"/>
      <c r="T153" s="689"/>
      <c r="U153" s="689"/>
      <c r="V153" s="689"/>
      <c r="W153" s="689"/>
    </row>
    <row r="154" spans="1:23" s="1" customFormat="1" ht="39" customHeight="1" x14ac:dyDescent="0.3">
      <c r="A154" s="49"/>
      <c r="B154" s="677">
        <v>1050</v>
      </c>
      <c r="C154" s="89" t="s">
        <v>464</v>
      </c>
      <c r="D154" s="89"/>
      <c r="E154" s="89"/>
      <c r="F154" s="89" t="s">
        <v>464</v>
      </c>
      <c r="G154" s="89"/>
      <c r="H154" s="89"/>
      <c r="I154" s="89"/>
      <c r="J154" s="89"/>
      <c r="K154" s="89"/>
      <c r="L154" s="89"/>
      <c r="M154" s="89"/>
      <c r="N154" s="1472" t="s">
        <v>84</v>
      </c>
      <c r="O154" s="1511" t="s">
        <v>464</v>
      </c>
      <c r="P154" s="689"/>
      <c r="Q154" s="689"/>
      <c r="R154" s="689"/>
      <c r="S154" s="689"/>
      <c r="T154" s="689"/>
      <c r="U154" s="689"/>
      <c r="V154" s="689"/>
      <c r="W154" s="689"/>
    </row>
    <row r="155" spans="1:23" s="1" customFormat="1" ht="39" customHeight="1" x14ac:dyDescent="0.3">
      <c r="A155" s="49"/>
      <c r="B155" s="677">
        <v>1060</v>
      </c>
      <c r="C155" s="89" t="s">
        <v>465</v>
      </c>
      <c r="D155" s="89"/>
      <c r="E155" s="89"/>
      <c r="F155" s="89" t="s">
        <v>465</v>
      </c>
      <c r="G155" s="89"/>
      <c r="H155" s="89"/>
      <c r="I155" s="89"/>
      <c r="J155" s="89"/>
      <c r="K155" s="89"/>
      <c r="L155" s="89"/>
      <c r="M155" s="89"/>
      <c r="N155" s="1472" t="s">
        <v>1202</v>
      </c>
      <c r="O155" s="1511" t="s">
        <v>465</v>
      </c>
      <c r="P155" s="689"/>
      <c r="Q155" s="689"/>
      <c r="R155" s="689"/>
      <c r="S155" s="689"/>
      <c r="T155" s="689"/>
      <c r="U155" s="689"/>
      <c r="V155" s="689"/>
      <c r="W155" s="689"/>
    </row>
    <row r="156" spans="1:23" s="1" customFormat="1" ht="39" customHeight="1" x14ac:dyDescent="0.3">
      <c r="A156" s="49"/>
      <c r="B156" s="677">
        <v>1061</v>
      </c>
      <c r="C156" s="89"/>
      <c r="D156" s="89"/>
      <c r="E156" s="89"/>
      <c r="F156" s="89"/>
      <c r="G156" s="89"/>
      <c r="H156" s="89"/>
      <c r="I156" s="89"/>
      <c r="J156" s="89"/>
      <c r="K156" s="89"/>
      <c r="L156" s="89"/>
      <c r="M156" s="89"/>
      <c r="N156" s="1472" t="s">
        <v>1198</v>
      </c>
      <c r="O156" s="1511"/>
      <c r="P156" s="689"/>
      <c r="Q156" s="689"/>
      <c r="R156" s="689"/>
      <c r="S156" s="689"/>
      <c r="T156" s="689"/>
      <c r="U156" s="689"/>
      <c r="V156" s="689"/>
      <c r="W156" s="689"/>
    </row>
    <row r="157" spans="1:23" s="1" customFormat="1" ht="39" customHeight="1" x14ac:dyDescent="0.3">
      <c r="A157" s="49"/>
      <c r="B157" s="678">
        <v>1070</v>
      </c>
      <c r="C157" s="679" t="s">
        <v>466</v>
      </c>
      <c r="D157" s="679" t="s">
        <v>2287</v>
      </c>
      <c r="E157" s="679"/>
      <c r="F157" s="680"/>
      <c r="G157" s="679"/>
      <c r="H157" s="679"/>
      <c r="I157" s="679"/>
      <c r="J157" s="679"/>
      <c r="K157" s="679"/>
      <c r="L157" s="679"/>
      <c r="M157" s="679"/>
      <c r="N157" s="1472"/>
      <c r="O157" s="1510" t="s">
        <v>466</v>
      </c>
      <c r="P157" s="689"/>
      <c r="Q157" s="689"/>
      <c r="R157" s="689"/>
      <c r="S157" s="689"/>
      <c r="T157" s="689"/>
      <c r="U157" s="689"/>
      <c r="V157" s="689"/>
      <c r="W157" s="689"/>
    </row>
    <row r="158" spans="1:23" s="1" customFormat="1" ht="39" customHeight="1" x14ac:dyDescent="0.3">
      <c r="A158" s="49"/>
      <c r="B158" s="677">
        <v>1071</v>
      </c>
      <c r="C158" s="89"/>
      <c r="D158" s="89" t="s">
        <v>2288</v>
      </c>
      <c r="E158" s="89"/>
      <c r="F158" s="89"/>
      <c r="G158" s="89"/>
      <c r="H158" s="89"/>
      <c r="I158" s="89"/>
      <c r="J158" s="89"/>
      <c r="K158" s="89"/>
      <c r="L158" s="89"/>
      <c r="M158" s="89"/>
      <c r="N158" s="1472"/>
      <c r="O158" s="1511"/>
      <c r="P158" s="689"/>
      <c r="Q158" s="689"/>
      <c r="R158" s="689"/>
      <c r="S158" s="689"/>
      <c r="T158" s="689"/>
      <c r="U158" s="689"/>
      <c r="V158" s="689"/>
      <c r="W158" s="689"/>
    </row>
    <row r="159" spans="1:23" s="1" customFormat="1" ht="39" customHeight="1" x14ac:dyDescent="0.3">
      <c r="A159" s="49"/>
      <c r="B159" s="678">
        <v>1080</v>
      </c>
      <c r="C159" s="679" t="s">
        <v>467</v>
      </c>
      <c r="D159" s="679"/>
      <c r="E159" s="679"/>
      <c r="F159" s="680"/>
      <c r="G159" s="679"/>
      <c r="H159" s="679"/>
      <c r="I159" s="679"/>
      <c r="J159" s="679"/>
      <c r="K159" s="679"/>
      <c r="L159" s="679"/>
      <c r="M159" s="679"/>
      <c r="N159" s="1478" t="s">
        <v>1203</v>
      </c>
      <c r="O159" s="1510" t="s">
        <v>467</v>
      </c>
      <c r="P159" s="689"/>
      <c r="Q159" s="689"/>
      <c r="R159" s="689"/>
      <c r="S159" s="689"/>
      <c r="T159" s="689"/>
      <c r="U159" s="689"/>
      <c r="V159" s="689"/>
      <c r="W159" s="689"/>
    </row>
    <row r="160" spans="1:23" s="1" customFormat="1" ht="39" customHeight="1" x14ac:dyDescent="0.3">
      <c r="A160" s="49"/>
      <c r="B160" s="687">
        <v>1085</v>
      </c>
      <c r="C160" s="679" t="s">
        <v>1918</v>
      </c>
      <c r="D160" s="679"/>
      <c r="E160" s="679"/>
      <c r="F160" s="680" t="s">
        <v>2595</v>
      </c>
      <c r="G160" s="680" t="s">
        <v>2595</v>
      </c>
      <c r="H160" s="679" t="s">
        <v>468</v>
      </c>
      <c r="I160" s="685" t="s">
        <v>2594</v>
      </c>
      <c r="J160" s="679"/>
      <c r="K160" s="679"/>
      <c r="L160" s="679"/>
      <c r="M160" s="679"/>
      <c r="N160" s="688"/>
      <c r="O160" s="1510" t="s">
        <v>1918</v>
      </c>
      <c r="P160" s="689"/>
      <c r="Q160" s="689"/>
      <c r="R160" s="689"/>
      <c r="S160" s="689"/>
      <c r="T160" s="689"/>
      <c r="U160" s="689"/>
      <c r="V160" s="689"/>
      <c r="W160" s="689"/>
    </row>
    <row r="161" spans="1:23" s="1" customFormat="1" ht="39" customHeight="1" x14ac:dyDescent="0.3">
      <c r="A161" s="49"/>
      <c r="B161" s="687">
        <v>1090</v>
      </c>
      <c r="C161" s="679" t="s">
        <v>469</v>
      </c>
      <c r="D161" s="679" t="s">
        <v>2584</v>
      </c>
      <c r="E161" s="679"/>
      <c r="F161" s="680" t="s">
        <v>2585</v>
      </c>
      <c r="G161" s="679" t="s">
        <v>2586</v>
      </c>
      <c r="H161" s="679" t="s">
        <v>2587</v>
      </c>
      <c r="I161" s="685" t="s">
        <v>2588</v>
      </c>
      <c r="J161" s="679"/>
      <c r="K161" s="679"/>
      <c r="L161" s="679"/>
      <c r="M161" s="679"/>
      <c r="N161" s="1472"/>
      <c r="O161" s="1510" t="s">
        <v>469</v>
      </c>
      <c r="P161" s="689"/>
      <c r="Q161" s="1513"/>
      <c r="R161" s="689"/>
      <c r="S161" s="689"/>
      <c r="T161" s="689"/>
      <c r="U161" s="689"/>
      <c r="V161" s="689"/>
      <c r="W161" s="689"/>
    </row>
    <row r="162" spans="1:23" s="1" customFormat="1" ht="39" customHeight="1" x14ac:dyDescent="0.3">
      <c r="A162" s="49"/>
      <c r="B162" s="677">
        <v>1100</v>
      </c>
      <c r="C162" s="89" t="s">
        <v>1917</v>
      </c>
      <c r="D162" s="89"/>
      <c r="E162" s="89"/>
      <c r="F162" s="92" t="s">
        <v>470</v>
      </c>
      <c r="G162" s="89" t="s">
        <v>470</v>
      </c>
      <c r="H162" s="89" t="s">
        <v>471</v>
      </c>
      <c r="I162" s="89" t="s">
        <v>470</v>
      </c>
      <c r="J162" s="89"/>
      <c r="K162" s="89"/>
      <c r="L162" s="89"/>
      <c r="M162" s="89"/>
      <c r="N162" s="1472"/>
      <c r="O162" s="1511" t="s">
        <v>1917</v>
      </c>
      <c r="P162" s="689"/>
      <c r="Q162" s="1513"/>
      <c r="R162" s="689"/>
      <c r="S162" s="689"/>
      <c r="T162" s="689"/>
      <c r="U162" s="689"/>
      <c r="V162" s="689"/>
      <c r="W162" s="689"/>
    </row>
    <row r="163" spans="1:23" s="1" customFormat="1" ht="39" customHeight="1" x14ac:dyDescent="0.3">
      <c r="A163" s="49"/>
      <c r="B163" s="687">
        <v>1110</v>
      </c>
      <c r="C163" s="679" t="s">
        <v>1916</v>
      </c>
      <c r="D163" s="679" t="s">
        <v>2589</v>
      </c>
      <c r="E163" s="679"/>
      <c r="F163" s="680" t="s">
        <v>2590</v>
      </c>
      <c r="G163" s="679" t="s">
        <v>2591</v>
      </c>
      <c r="H163" s="679" t="s">
        <v>2592</v>
      </c>
      <c r="I163" s="679" t="s">
        <v>2593</v>
      </c>
      <c r="J163" s="679"/>
      <c r="K163" s="679"/>
      <c r="L163" s="679"/>
      <c r="M163" s="679"/>
      <c r="N163" s="1473" t="s">
        <v>2173</v>
      </c>
      <c r="O163" s="1510" t="s">
        <v>1916</v>
      </c>
      <c r="P163" s="689"/>
      <c r="Q163" s="1513"/>
      <c r="R163" s="689"/>
      <c r="S163" s="689"/>
      <c r="T163" s="689"/>
      <c r="U163" s="689"/>
      <c r="V163" s="689"/>
      <c r="W163" s="689"/>
    </row>
    <row r="164" spans="1:23" s="1" customFormat="1" ht="39" customHeight="1" x14ac:dyDescent="0.3">
      <c r="A164" s="49"/>
      <c r="B164" s="677">
        <v>1115</v>
      </c>
      <c r="C164" s="89"/>
      <c r="D164" s="89"/>
      <c r="E164" s="89"/>
      <c r="F164" s="92"/>
      <c r="G164" s="89"/>
      <c r="H164" s="89"/>
      <c r="I164" s="89"/>
      <c r="J164" s="89"/>
      <c r="K164" s="89"/>
      <c r="L164" s="89"/>
      <c r="M164" s="89"/>
      <c r="N164" s="1476" t="s">
        <v>2049</v>
      </c>
      <c r="O164" s="1511"/>
      <c r="P164" s="689"/>
      <c r="Q164" s="1513"/>
      <c r="R164" s="689"/>
      <c r="S164" s="689"/>
      <c r="T164" s="689"/>
      <c r="U164" s="689"/>
      <c r="V164" s="689"/>
      <c r="W164" s="689"/>
    </row>
    <row r="165" spans="1:23" s="1" customFormat="1" ht="39" customHeight="1" x14ac:dyDescent="0.3">
      <c r="A165" s="49"/>
      <c r="B165" s="677">
        <v>1120</v>
      </c>
      <c r="C165" s="89" t="s">
        <v>472</v>
      </c>
      <c r="D165" s="89" t="s">
        <v>2296</v>
      </c>
      <c r="E165" s="89"/>
      <c r="F165" s="92" t="s">
        <v>473</v>
      </c>
      <c r="G165" s="89" t="s">
        <v>474</v>
      </c>
      <c r="H165" s="89" t="s">
        <v>475</v>
      </c>
      <c r="I165" s="89" t="s">
        <v>476</v>
      </c>
      <c r="J165" s="89"/>
      <c r="K165" s="89"/>
      <c r="L165" s="89"/>
      <c r="M165" s="89"/>
      <c r="N165" s="1472" t="s">
        <v>2048</v>
      </c>
      <c r="O165" s="1511" t="s">
        <v>472</v>
      </c>
      <c r="P165" s="689"/>
      <c r="Q165" s="1513"/>
      <c r="R165" s="689"/>
      <c r="S165" s="689"/>
      <c r="T165" s="689"/>
      <c r="U165" s="689"/>
      <c r="V165" s="689"/>
      <c r="W165" s="689"/>
    </row>
    <row r="166" spans="1:23" s="1" customFormat="1" ht="39" customHeight="1" x14ac:dyDescent="0.3">
      <c r="A166" s="49"/>
      <c r="B166" s="677">
        <v>1125</v>
      </c>
      <c r="C166" s="89"/>
      <c r="D166" s="89"/>
      <c r="E166" s="89"/>
      <c r="F166" s="92"/>
      <c r="G166" s="89"/>
      <c r="H166" s="89"/>
      <c r="I166" s="89"/>
      <c r="J166" s="89"/>
      <c r="K166" s="89"/>
      <c r="L166" s="89"/>
      <c r="M166" s="89"/>
      <c r="N166" s="1472" t="s">
        <v>2050</v>
      </c>
      <c r="O166" s="1511"/>
      <c r="P166" s="689"/>
      <c r="Q166" s="1513"/>
      <c r="R166" s="689"/>
      <c r="S166" s="689"/>
      <c r="T166" s="689"/>
      <c r="U166" s="689"/>
      <c r="V166" s="689"/>
      <c r="W166" s="689"/>
    </row>
    <row r="167" spans="1:23" s="1" customFormat="1" ht="39" customHeight="1" x14ac:dyDescent="0.3">
      <c r="A167" s="49"/>
      <c r="B167" s="687">
        <v>1130</v>
      </c>
      <c r="C167" s="679" t="s">
        <v>477</v>
      </c>
      <c r="D167" s="679" t="s">
        <v>876</v>
      </c>
      <c r="E167" s="679" t="s">
        <v>876</v>
      </c>
      <c r="F167" s="680" t="s">
        <v>478</v>
      </c>
      <c r="G167" s="679" t="s">
        <v>479</v>
      </c>
      <c r="H167" s="679" t="s">
        <v>480</v>
      </c>
      <c r="I167" s="679" t="s">
        <v>481</v>
      </c>
      <c r="J167" s="679"/>
      <c r="K167" s="679"/>
      <c r="L167" s="679"/>
      <c r="M167" s="679"/>
      <c r="N167" s="1473" t="s">
        <v>2172</v>
      </c>
      <c r="O167" s="1510" t="s">
        <v>477</v>
      </c>
      <c r="P167" s="689"/>
      <c r="Q167" s="1513"/>
      <c r="R167" s="689"/>
      <c r="S167" s="689"/>
      <c r="T167" s="689"/>
      <c r="U167" s="689"/>
      <c r="V167" s="689"/>
      <c r="W167" s="689"/>
    </row>
    <row r="168" spans="1:23" s="1" customFormat="1" ht="39" customHeight="1" x14ac:dyDescent="0.3">
      <c r="A168" s="49"/>
      <c r="B168" s="677">
        <v>1135</v>
      </c>
      <c r="C168" s="89"/>
      <c r="D168" s="89"/>
      <c r="E168" s="89"/>
      <c r="F168" s="92"/>
      <c r="G168" s="89"/>
      <c r="H168" s="89"/>
      <c r="I168" s="89" t="s">
        <v>482</v>
      </c>
      <c r="J168" s="89"/>
      <c r="K168" s="89"/>
      <c r="L168" s="89"/>
      <c r="M168" s="89"/>
      <c r="N168" s="1472" t="s">
        <v>2171</v>
      </c>
      <c r="O168" s="1511"/>
      <c r="P168" s="689"/>
      <c r="Q168" s="689"/>
      <c r="R168" s="689"/>
      <c r="S168" s="689"/>
      <c r="T168" s="689"/>
      <c r="U168" s="689"/>
      <c r="V168" s="689"/>
      <c r="W168" s="689"/>
    </row>
    <row r="169" spans="1:23" s="1" customFormat="1" ht="39" customHeight="1" x14ac:dyDescent="0.3">
      <c r="A169" s="49"/>
      <c r="B169" s="677">
        <v>1140</v>
      </c>
      <c r="C169" s="89" t="s">
        <v>483</v>
      </c>
      <c r="D169" s="89" t="s">
        <v>484</v>
      </c>
      <c r="E169" s="89"/>
      <c r="F169" s="89" t="s">
        <v>483</v>
      </c>
      <c r="G169" s="89" t="s">
        <v>484</v>
      </c>
      <c r="H169" s="89" t="s">
        <v>483</v>
      </c>
      <c r="I169" s="89"/>
      <c r="J169" s="89"/>
      <c r="K169" s="89"/>
      <c r="L169" s="89"/>
      <c r="M169" s="89"/>
      <c r="N169" s="1479" t="s">
        <v>2051</v>
      </c>
      <c r="O169" s="1511" t="s">
        <v>483</v>
      </c>
      <c r="P169" s="689"/>
      <c r="Q169" s="689"/>
      <c r="R169" s="689"/>
      <c r="S169" s="689"/>
      <c r="T169" s="689"/>
      <c r="U169" s="689"/>
      <c r="V169" s="689"/>
      <c r="W169" s="689"/>
    </row>
    <row r="170" spans="1:23" s="1" customFormat="1" ht="39" customHeight="1" x14ac:dyDescent="0.3">
      <c r="A170" s="49"/>
      <c r="B170" s="677">
        <v>1145</v>
      </c>
      <c r="C170" s="89"/>
      <c r="D170" s="89" t="s">
        <v>2313</v>
      </c>
      <c r="E170" s="89"/>
      <c r="F170" s="92" t="s">
        <v>485</v>
      </c>
      <c r="G170" s="92" t="s">
        <v>486</v>
      </c>
      <c r="H170" s="89" t="s">
        <v>487</v>
      </c>
      <c r="I170" s="89" t="s">
        <v>488</v>
      </c>
      <c r="J170" s="89"/>
      <c r="K170" s="89"/>
      <c r="L170" s="89"/>
      <c r="M170" s="89"/>
      <c r="N170" s="1475" t="s">
        <v>478</v>
      </c>
      <c r="O170" s="1511"/>
      <c r="P170" s="689"/>
      <c r="Q170" s="689"/>
      <c r="R170" s="689"/>
      <c r="S170" s="689"/>
      <c r="T170" s="689"/>
      <c r="U170" s="689"/>
      <c r="V170" s="689"/>
      <c r="W170" s="689"/>
    </row>
    <row r="171" spans="1:23" s="1" customFormat="1" ht="39" customHeight="1" x14ac:dyDescent="0.3">
      <c r="A171" s="49"/>
      <c r="B171" s="677">
        <v>1146</v>
      </c>
      <c r="C171" s="89"/>
      <c r="D171" s="692" t="s">
        <v>2046</v>
      </c>
      <c r="E171" s="89"/>
      <c r="F171" s="92"/>
      <c r="G171" s="92"/>
      <c r="H171" s="692" t="s">
        <v>1499</v>
      </c>
      <c r="I171" s="89"/>
      <c r="J171" s="89"/>
      <c r="K171" s="89"/>
      <c r="L171" s="89"/>
      <c r="M171" s="89"/>
      <c r="N171" s="1475"/>
      <c r="O171" s="1511"/>
      <c r="P171" s="689"/>
      <c r="Q171" s="689"/>
      <c r="R171" s="689"/>
      <c r="S171" s="689"/>
      <c r="T171" s="689"/>
      <c r="U171" s="689"/>
      <c r="V171" s="689"/>
      <c r="W171" s="689"/>
    </row>
    <row r="172" spans="1:23" s="1" customFormat="1" ht="39" customHeight="1" x14ac:dyDescent="0.3">
      <c r="A172" s="49"/>
      <c r="B172" s="677">
        <v>1147</v>
      </c>
      <c r="C172" s="89"/>
      <c r="D172" s="89" t="s">
        <v>2300</v>
      </c>
      <c r="E172" s="89"/>
      <c r="F172" s="92"/>
      <c r="G172" s="92"/>
      <c r="H172" s="692" t="s">
        <v>1499</v>
      </c>
      <c r="I172" s="89"/>
      <c r="J172" s="89"/>
      <c r="K172" s="89"/>
      <c r="L172" s="89"/>
      <c r="M172" s="89"/>
      <c r="N172" s="1475"/>
      <c r="O172" s="1511"/>
      <c r="P172" s="689"/>
      <c r="Q172" s="689"/>
      <c r="R172" s="689"/>
      <c r="S172" s="689"/>
      <c r="T172" s="689"/>
      <c r="U172" s="689"/>
      <c r="V172" s="689"/>
      <c r="W172" s="689"/>
    </row>
    <row r="173" spans="1:23" s="1" customFormat="1" ht="39" customHeight="1" x14ac:dyDescent="0.3">
      <c r="A173" s="49"/>
      <c r="B173" s="677">
        <v>1148</v>
      </c>
      <c r="C173" s="89"/>
      <c r="D173" s="89"/>
      <c r="E173" s="89"/>
      <c r="F173" s="92"/>
      <c r="G173" s="92"/>
      <c r="H173" s="692" t="s">
        <v>1499</v>
      </c>
      <c r="I173" s="89"/>
      <c r="J173" s="89"/>
      <c r="K173" s="89"/>
      <c r="L173" s="89"/>
      <c r="M173" s="89"/>
      <c r="N173" s="1475"/>
      <c r="O173" s="1511"/>
      <c r="P173" s="689"/>
      <c r="Q173" s="689"/>
      <c r="R173" s="689"/>
      <c r="S173" s="689"/>
      <c r="T173" s="689"/>
      <c r="U173" s="689"/>
      <c r="V173" s="689"/>
      <c r="W173" s="689"/>
    </row>
    <row r="174" spans="1:23" s="1" customFormat="1" ht="39" customHeight="1" x14ac:dyDescent="0.3">
      <c r="A174" s="49"/>
      <c r="B174" s="677">
        <v>1149</v>
      </c>
      <c r="C174" s="89"/>
      <c r="D174" s="89"/>
      <c r="E174" s="89" t="s">
        <v>2023</v>
      </c>
      <c r="F174" s="92"/>
      <c r="G174" s="92"/>
      <c r="H174" s="692" t="s">
        <v>1499</v>
      </c>
      <c r="I174" s="89"/>
      <c r="J174" s="89"/>
      <c r="K174" s="89"/>
      <c r="L174" s="89"/>
      <c r="M174" s="89"/>
      <c r="N174" s="1475"/>
      <c r="O174" s="1511"/>
      <c r="P174" s="689"/>
      <c r="Q174" s="689"/>
      <c r="R174" s="689"/>
      <c r="S174" s="689"/>
      <c r="T174" s="689"/>
      <c r="U174" s="689"/>
      <c r="V174" s="689"/>
      <c r="W174" s="689"/>
    </row>
    <row r="175" spans="1:23" s="1" customFormat="1" ht="39" customHeight="1" x14ac:dyDescent="0.3">
      <c r="A175" s="49"/>
      <c r="B175" s="677">
        <v>1150</v>
      </c>
      <c r="C175" s="89" t="s">
        <v>489</v>
      </c>
      <c r="D175" s="89" t="s">
        <v>490</v>
      </c>
      <c r="E175" s="89"/>
      <c r="F175" s="92" t="s">
        <v>489</v>
      </c>
      <c r="G175" s="89" t="s">
        <v>489</v>
      </c>
      <c r="H175" s="89" t="s">
        <v>489</v>
      </c>
      <c r="I175" s="89" t="s">
        <v>489</v>
      </c>
      <c r="J175" s="89"/>
      <c r="K175" s="89"/>
      <c r="L175" s="89"/>
      <c r="M175" s="89"/>
      <c r="N175" s="1472"/>
      <c r="O175" s="1511" t="s">
        <v>489</v>
      </c>
      <c r="P175" s="689"/>
      <c r="Q175" s="689"/>
      <c r="R175" s="689"/>
      <c r="S175" s="689"/>
      <c r="T175" s="689"/>
      <c r="U175" s="689"/>
      <c r="V175" s="689"/>
      <c r="W175" s="689"/>
    </row>
    <row r="176" spans="1:23" s="1" customFormat="1" ht="39" customHeight="1" x14ac:dyDescent="0.3">
      <c r="A176" s="49"/>
      <c r="B176" s="677">
        <v>1155</v>
      </c>
      <c r="C176" s="89"/>
      <c r="D176" s="89" t="s">
        <v>2295</v>
      </c>
      <c r="E176" s="89"/>
      <c r="F176" s="89" t="s">
        <v>491</v>
      </c>
      <c r="G176" s="89" t="s">
        <v>492</v>
      </c>
      <c r="H176" s="89" t="s">
        <v>493</v>
      </c>
      <c r="I176" s="89" t="s">
        <v>494</v>
      </c>
      <c r="J176" s="89"/>
      <c r="K176" s="89"/>
      <c r="L176" s="89"/>
      <c r="M176" s="89"/>
      <c r="N176" s="1472" t="s">
        <v>1252</v>
      </c>
      <c r="O176" s="1511"/>
      <c r="P176" s="689"/>
      <c r="Q176" s="689"/>
      <c r="R176" s="689"/>
      <c r="S176" s="689"/>
      <c r="T176" s="689"/>
      <c r="U176" s="689"/>
      <c r="V176" s="689"/>
      <c r="W176" s="689"/>
    </row>
    <row r="177" spans="1:23" s="1" customFormat="1" ht="39" customHeight="1" x14ac:dyDescent="0.3">
      <c r="A177" s="49"/>
      <c r="B177" s="677">
        <v>1160</v>
      </c>
      <c r="C177" s="89" t="s">
        <v>1915</v>
      </c>
      <c r="D177" s="89" t="s">
        <v>2735</v>
      </c>
      <c r="E177" s="89"/>
      <c r="F177" s="89"/>
      <c r="G177" s="89"/>
      <c r="H177" s="89"/>
      <c r="I177" s="89"/>
      <c r="J177" s="89"/>
      <c r="K177" s="89"/>
      <c r="L177" s="89"/>
      <c r="M177" s="89"/>
      <c r="N177" s="1475" t="s">
        <v>2174</v>
      </c>
      <c r="O177" s="1511" t="s">
        <v>1915</v>
      </c>
      <c r="P177" s="689"/>
      <c r="Q177" s="689"/>
      <c r="R177" s="689"/>
      <c r="S177" s="689"/>
      <c r="T177" s="689"/>
      <c r="U177" s="689"/>
      <c r="V177" s="689"/>
      <c r="W177" s="689"/>
    </row>
    <row r="178" spans="1:23" s="1" customFormat="1" ht="39" customHeight="1" x14ac:dyDescent="0.3">
      <c r="A178" s="49"/>
      <c r="B178" s="677">
        <v>1165</v>
      </c>
      <c r="C178" s="89"/>
      <c r="D178" s="89" t="s">
        <v>2285</v>
      </c>
      <c r="E178" s="89"/>
      <c r="F178" s="89"/>
      <c r="G178" s="89"/>
      <c r="H178" s="89"/>
      <c r="I178" s="89"/>
      <c r="J178" s="89"/>
      <c r="K178" s="89"/>
      <c r="L178" s="89"/>
      <c r="M178" s="89"/>
      <c r="N178" s="1475"/>
      <c r="O178" s="1511"/>
      <c r="P178" s="689"/>
      <c r="Q178" s="689"/>
      <c r="R178" s="689"/>
      <c r="S178" s="689"/>
      <c r="T178" s="689"/>
      <c r="U178" s="689"/>
      <c r="V178" s="689"/>
      <c r="W178" s="689"/>
    </row>
    <row r="179" spans="1:23" s="1" customFormat="1" ht="39" customHeight="1" x14ac:dyDescent="0.3">
      <c r="A179" s="49"/>
      <c r="B179" s="677">
        <v>1170</v>
      </c>
      <c r="C179" s="89" t="s">
        <v>496</v>
      </c>
      <c r="D179" s="89"/>
      <c r="E179" s="89"/>
      <c r="F179" s="89"/>
      <c r="G179" s="89"/>
      <c r="H179" s="89"/>
      <c r="I179" s="89"/>
      <c r="J179" s="89"/>
      <c r="K179" s="89"/>
      <c r="L179" s="89"/>
      <c r="M179" s="89"/>
      <c r="N179" s="1472"/>
      <c r="O179" s="1511" t="s">
        <v>496</v>
      </c>
      <c r="P179" s="689"/>
      <c r="Q179" s="689"/>
      <c r="R179" s="689"/>
      <c r="S179" s="689"/>
      <c r="T179" s="689"/>
      <c r="U179" s="689"/>
      <c r="V179" s="689"/>
      <c r="W179" s="689"/>
    </row>
    <row r="180" spans="1:23" s="1" customFormat="1" ht="44.25" customHeight="1" x14ac:dyDescent="0.3">
      <c r="A180" s="49"/>
      <c r="B180" s="677">
        <v>1175</v>
      </c>
      <c r="C180" s="89" t="s">
        <v>1914</v>
      </c>
      <c r="D180" s="89"/>
      <c r="E180" s="89"/>
      <c r="F180" s="89"/>
      <c r="G180" s="89"/>
      <c r="H180" s="89"/>
      <c r="I180" s="89"/>
      <c r="J180" s="89"/>
      <c r="K180" s="89"/>
      <c r="L180" s="89"/>
      <c r="M180" s="89"/>
      <c r="N180" s="1472"/>
      <c r="O180" s="1511" t="s">
        <v>1914</v>
      </c>
      <c r="P180" s="689"/>
      <c r="Q180" s="689"/>
      <c r="R180" s="689"/>
      <c r="S180" s="689"/>
      <c r="T180" s="689"/>
      <c r="U180" s="689"/>
      <c r="V180" s="689"/>
      <c r="W180" s="689"/>
    </row>
    <row r="181" spans="1:23" s="1" customFormat="1" ht="39" customHeight="1" x14ac:dyDescent="0.3">
      <c r="A181" s="49"/>
      <c r="B181" s="677">
        <v>1180</v>
      </c>
      <c r="C181" s="89" t="s">
        <v>497</v>
      </c>
      <c r="D181" s="89"/>
      <c r="E181" s="89"/>
      <c r="F181" s="92"/>
      <c r="G181" s="89"/>
      <c r="H181" s="89"/>
      <c r="I181" s="89"/>
      <c r="J181" s="89"/>
      <c r="K181" s="89"/>
      <c r="L181" s="89"/>
      <c r="M181" s="89"/>
      <c r="N181" s="1472"/>
      <c r="O181" s="1511" t="s">
        <v>497</v>
      </c>
      <c r="P181" s="689"/>
      <c r="Q181" s="689"/>
      <c r="R181" s="689"/>
      <c r="S181" s="689"/>
      <c r="T181" s="689"/>
      <c r="U181" s="689"/>
      <c r="V181" s="689"/>
      <c r="W181" s="689"/>
    </row>
    <row r="182" spans="1:23" s="1" customFormat="1" ht="39" customHeight="1" x14ac:dyDescent="0.3">
      <c r="A182" s="49"/>
      <c r="B182" s="677">
        <v>1190</v>
      </c>
      <c r="C182" s="89" t="s">
        <v>498</v>
      </c>
      <c r="D182" s="89"/>
      <c r="E182" s="89"/>
      <c r="F182" s="92"/>
      <c r="G182" s="89"/>
      <c r="H182" s="89"/>
      <c r="I182" s="89"/>
      <c r="J182" s="89"/>
      <c r="K182" s="89"/>
      <c r="L182" s="89"/>
      <c r="M182" s="89"/>
      <c r="N182" s="1472" t="s">
        <v>1204</v>
      </c>
      <c r="O182" s="1511" t="s">
        <v>498</v>
      </c>
      <c r="P182" s="689"/>
      <c r="Q182" s="689"/>
      <c r="R182" s="689"/>
      <c r="S182" s="689"/>
      <c r="T182" s="689"/>
      <c r="U182" s="689"/>
      <c r="V182" s="689"/>
      <c r="W182" s="689"/>
    </row>
    <row r="183" spans="1:23" s="1" customFormat="1" ht="39" customHeight="1" x14ac:dyDescent="0.3">
      <c r="A183" s="49"/>
      <c r="B183" s="677">
        <v>1200</v>
      </c>
      <c r="C183" s="89" t="s">
        <v>499</v>
      </c>
      <c r="D183" s="89"/>
      <c r="E183" s="89"/>
      <c r="F183" s="92"/>
      <c r="G183" s="89"/>
      <c r="H183" s="89"/>
      <c r="I183" s="89"/>
      <c r="J183" s="89"/>
      <c r="K183" s="89"/>
      <c r="L183" s="89"/>
      <c r="M183" s="89"/>
      <c r="N183" s="1472" t="s">
        <v>495</v>
      </c>
      <c r="O183" s="1511" t="s">
        <v>499</v>
      </c>
      <c r="P183" s="689"/>
      <c r="Q183" s="689"/>
      <c r="R183" s="689"/>
      <c r="S183" s="689"/>
      <c r="T183" s="689"/>
      <c r="U183" s="689"/>
      <c r="V183" s="689"/>
      <c r="W183" s="689"/>
    </row>
    <row r="184" spans="1:23" s="1" customFormat="1" ht="39" customHeight="1" x14ac:dyDescent="0.3">
      <c r="A184" s="49"/>
      <c r="B184" s="677">
        <v>1210</v>
      </c>
      <c r="C184" s="89" t="s">
        <v>500</v>
      </c>
      <c r="D184" s="89"/>
      <c r="E184" s="89"/>
      <c r="F184" s="92"/>
      <c r="G184" s="89"/>
      <c r="H184" s="89"/>
      <c r="I184" s="89"/>
      <c r="J184" s="89"/>
      <c r="K184" s="89"/>
      <c r="L184" s="89"/>
      <c r="M184" s="89"/>
      <c r="N184" s="1472" t="s">
        <v>496</v>
      </c>
      <c r="O184" s="1511" t="s">
        <v>500</v>
      </c>
      <c r="P184" s="689"/>
      <c r="Q184" s="689"/>
      <c r="R184" s="689"/>
      <c r="S184" s="689"/>
      <c r="T184" s="689"/>
      <c r="U184" s="689"/>
      <c r="V184" s="689"/>
      <c r="W184" s="689"/>
    </row>
    <row r="185" spans="1:23" s="1" customFormat="1" ht="39" customHeight="1" x14ac:dyDescent="0.3">
      <c r="A185" s="49"/>
      <c r="B185" s="677">
        <v>1220</v>
      </c>
      <c r="C185" s="89" t="s">
        <v>501</v>
      </c>
      <c r="D185" s="89" t="s">
        <v>2301</v>
      </c>
      <c r="E185" s="686" t="s">
        <v>2024</v>
      </c>
      <c r="F185" s="92" t="s">
        <v>502</v>
      </c>
      <c r="G185" s="89"/>
      <c r="H185" s="89" t="s">
        <v>503</v>
      </c>
      <c r="I185" s="89" t="s">
        <v>504</v>
      </c>
      <c r="J185" s="89"/>
      <c r="K185" s="89"/>
      <c r="L185" s="89"/>
      <c r="M185" s="89"/>
      <c r="N185" s="1472" t="s">
        <v>1205</v>
      </c>
      <c r="O185" s="1472" t="s">
        <v>1205</v>
      </c>
      <c r="P185" s="689"/>
      <c r="Q185" s="689"/>
      <c r="R185" s="689"/>
      <c r="S185" s="689"/>
      <c r="T185" s="689"/>
      <c r="U185" s="689"/>
      <c r="V185" s="689"/>
      <c r="W185" s="689"/>
    </row>
    <row r="186" spans="1:23" s="1" customFormat="1" ht="39" customHeight="1" x14ac:dyDescent="0.3">
      <c r="A186" s="49"/>
      <c r="B186" s="677">
        <v>1230</v>
      </c>
      <c r="C186" s="89" t="s">
        <v>505</v>
      </c>
      <c r="D186" s="89" t="s">
        <v>2302</v>
      </c>
      <c r="E186" s="89"/>
      <c r="F186" s="92"/>
      <c r="G186" s="89"/>
      <c r="H186" s="89"/>
      <c r="I186" s="89"/>
      <c r="J186" s="89"/>
      <c r="K186" s="89"/>
      <c r="L186" s="89"/>
      <c r="M186" s="89"/>
      <c r="N186" s="1472" t="s">
        <v>1206</v>
      </c>
      <c r="O186" s="1511"/>
      <c r="P186" s="689"/>
      <c r="Q186" s="689"/>
      <c r="R186" s="689"/>
      <c r="S186" s="689"/>
      <c r="T186" s="689"/>
      <c r="U186" s="689"/>
      <c r="V186" s="689"/>
      <c r="W186" s="689"/>
    </row>
    <row r="187" spans="1:23" s="1" customFormat="1" ht="39" customHeight="1" x14ac:dyDescent="0.3">
      <c r="A187" s="49"/>
      <c r="B187" s="677">
        <v>1240</v>
      </c>
      <c r="C187" s="89" t="s">
        <v>506</v>
      </c>
      <c r="D187" s="89"/>
      <c r="E187" s="89"/>
      <c r="F187" s="92"/>
      <c r="G187" s="89"/>
      <c r="H187" s="89"/>
      <c r="I187" s="89"/>
      <c r="J187" s="89"/>
      <c r="K187" s="89"/>
      <c r="L187" s="89"/>
      <c r="M187" s="89"/>
      <c r="N187" s="1472" t="s">
        <v>1207</v>
      </c>
      <c r="O187" s="1472" t="s">
        <v>2827</v>
      </c>
      <c r="P187" s="689"/>
      <c r="Q187" s="689"/>
      <c r="R187" s="689"/>
      <c r="S187" s="689"/>
      <c r="T187" s="689"/>
      <c r="U187" s="689"/>
      <c r="V187" s="689"/>
      <c r="W187" s="689"/>
    </row>
    <row r="188" spans="1:23" s="1" customFormat="1" ht="39" customHeight="1" x14ac:dyDescent="0.3">
      <c r="A188" s="49"/>
      <c r="B188" s="677">
        <v>1250</v>
      </c>
      <c r="C188" s="89" t="s">
        <v>507</v>
      </c>
      <c r="D188" s="89"/>
      <c r="E188" s="89"/>
      <c r="F188" s="92"/>
      <c r="G188" s="89"/>
      <c r="H188" s="89"/>
      <c r="I188" s="89"/>
      <c r="J188" s="89"/>
      <c r="K188" s="89"/>
      <c r="L188" s="89"/>
      <c r="M188" s="89"/>
      <c r="N188" s="1472" t="s">
        <v>1208</v>
      </c>
      <c r="O188" s="1511"/>
      <c r="P188" s="689"/>
      <c r="Q188" s="689"/>
      <c r="R188" s="689"/>
      <c r="S188" s="689"/>
      <c r="T188" s="689"/>
      <c r="U188" s="689"/>
      <c r="V188" s="689"/>
      <c r="W188" s="689"/>
    </row>
    <row r="189" spans="1:23" s="1" customFormat="1" ht="39" customHeight="1" x14ac:dyDescent="0.3">
      <c r="A189" s="49"/>
      <c r="B189" s="677">
        <v>1260</v>
      </c>
      <c r="C189" s="89" t="s">
        <v>508</v>
      </c>
      <c r="D189" s="89" t="s">
        <v>2303</v>
      </c>
      <c r="E189" s="686" t="s">
        <v>2025</v>
      </c>
      <c r="F189" s="92" t="s">
        <v>509</v>
      </c>
      <c r="G189" s="89" t="s">
        <v>2654</v>
      </c>
      <c r="H189" s="92" t="s">
        <v>2653</v>
      </c>
      <c r="I189" s="89"/>
      <c r="J189" s="89"/>
      <c r="K189" s="89"/>
      <c r="L189" s="89"/>
      <c r="M189" s="89"/>
      <c r="N189" s="1472" t="s">
        <v>2175</v>
      </c>
      <c r="O189" s="1472" t="s">
        <v>2175</v>
      </c>
      <c r="P189" s="689"/>
      <c r="Q189" s="689"/>
      <c r="R189" s="689"/>
      <c r="S189" s="689"/>
      <c r="T189" s="689"/>
      <c r="U189" s="689"/>
      <c r="V189" s="689"/>
      <c r="W189" s="689"/>
    </row>
    <row r="190" spans="1:23" s="1" customFormat="1" ht="39" customHeight="1" x14ac:dyDescent="0.3">
      <c r="A190" s="49"/>
      <c r="B190" s="677">
        <v>1270</v>
      </c>
      <c r="C190" s="89" t="s">
        <v>510</v>
      </c>
      <c r="D190" s="89" t="s">
        <v>2304</v>
      </c>
      <c r="E190" s="89"/>
      <c r="F190" s="92"/>
      <c r="G190" s="89"/>
      <c r="H190" s="89"/>
      <c r="I190" s="89"/>
      <c r="J190" s="89"/>
      <c r="K190" s="89"/>
      <c r="L190" s="89"/>
      <c r="M190" s="89"/>
      <c r="N190" s="1472" t="s">
        <v>2176</v>
      </c>
      <c r="O190" s="1511"/>
      <c r="P190" s="689"/>
      <c r="Q190" s="689"/>
      <c r="R190" s="689"/>
      <c r="S190" s="689"/>
      <c r="T190" s="689"/>
      <c r="U190" s="689"/>
      <c r="V190" s="689"/>
      <c r="W190" s="689"/>
    </row>
    <row r="191" spans="1:23" s="1" customFormat="1" ht="39" customHeight="1" x14ac:dyDescent="0.3">
      <c r="A191" s="49"/>
      <c r="B191" s="677">
        <v>1271</v>
      </c>
      <c r="C191" s="89"/>
      <c r="D191" s="89" t="s">
        <v>2305</v>
      </c>
      <c r="E191" s="89" t="s">
        <v>1438</v>
      </c>
      <c r="F191" s="92"/>
      <c r="G191" s="89"/>
      <c r="H191" s="89"/>
      <c r="I191" s="89"/>
      <c r="J191" s="89"/>
      <c r="K191" s="89"/>
      <c r="L191" s="89"/>
      <c r="M191" s="89"/>
      <c r="N191" s="1472"/>
      <c r="O191" s="1511"/>
      <c r="P191" s="689"/>
      <c r="Q191" s="689"/>
      <c r="R191" s="689"/>
      <c r="S191" s="689"/>
      <c r="T191" s="689"/>
      <c r="U191" s="689"/>
      <c r="V191" s="689"/>
      <c r="W191" s="689"/>
    </row>
    <row r="192" spans="1:23" s="1" customFormat="1" ht="39" customHeight="1" x14ac:dyDescent="0.3">
      <c r="A192" s="49"/>
      <c r="B192" s="677">
        <v>1272</v>
      </c>
      <c r="C192" s="89"/>
      <c r="D192" s="89" t="s">
        <v>2306</v>
      </c>
      <c r="E192" s="89"/>
      <c r="F192" s="92"/>
      <c r="G192" s="89"/>
      <c r="H192" s="89"/>
      <c r="I192" s="89"/>
      <c r="J192" s="89"/>
      <c r="K192" s="89"/>
      <c r="L192" s="89"/>
      <c r="M192" s="89"/>
      <c r="N192" s="1472"/>
      <c r="O192" s="1511"/>
      <c r="P192" s="689"/>
      <c r="Q192" s="689"/>
      <c r="R192" s="689"/>
      <c r="S192" s="689"/>
      <c r="T192" s="689"/>
      <c r="U192" s="689"/>
      <c r="V192" s="689"/>
      <c r="W192" s="689"/>
    </row>
    <row r="193" spans="1:23" s="1" customFormat="1" ht="39" customHeight="1" x14ac:dyDescent="0.3">
      <c r="A193" s="49"/>
      <c r="B193" s="677">
        <v>1280</v>
      </c>
      <c r="C193" s="89" t="s">
        <v>511</v>
      </c>
      <c r="D193" s="89"/>
      <c r="E193" s="89"/>
      <c r="F193" s="92" t="s">
        <v>511</v>
      </c>
      <c r="G193" s="89"/>
      <c r="H193" s="89"/>
      <c r="I193" s="89"/>
      <c r="J193" s="89"/>
      <c r="K193" s="89"/>
      <c r="L193" s="89"/>
      <c r="M193" s="89"/>
      <c r="N193" s="1472" t="s">
        <v>2177</v>
      </c>
      <c r="O193" s="1472" t="s">
        <v>2177</v>
      </c>
      <c r="P193" s="689"/>
      <c r="Q193" s="689"/>
      <c r="R193" s="689"/>
      <c r="S193" s="689"/>
      <c r="T193" s="689"/>
      <c r="U193" s="689"/>
      <c r="V193" s="689"/>
      <c r="W193" s="689"/>
    </row>
    <row r="194" spans="1:23" s="1" customFormat="1" ht="39" customHeight="1" x14ac:dyDescent="0.3">
      <c r="A194" s="49"/>
      <c r="B194" s="677">
        <v>1290</v>
      </c>
      <c r="C194" s="89" t="s">
        <v>512</v>
      </c>
      <c r="D194" s="89"/>
      <c r="E194" s="89"/>
      <c r="F194" s="92"/>
      <c r="G194" s="89"/>
      <c r="H194" s="89"/>
      <c r="I194" s="89"/>
      <c r="J194" s="89"/>
      <c r="K194" s="89"/>
      <c r="L194" s="89"/>
      <c r="M194" s="89"/>
      <c r="N194" s="1472" t="s">
        <v>2178</v>
      </c>
      <c r="O194" s="1511"/>
      <c r="P194" s="689"/>
      <c r="Q194" s="689"/>
      <c r="R194" s="689"/>
      <c r="S194" s="689"/>
      <c r="T194" s="689"/>
      <c r="U194" s="689"/>
      <c r="V194" s="689"/>
      <c r="W194" s="689"/>
    </row>
    <row r="195" spans="1:23" s="1" customFormat="1" ht="39" customHeight="1" x14ac:dyDescent="0.3">
      <c r="A195" s="49"/>
      <c r="B195" s="677">
        <v>1300</v>
      </c>
      <c r="C195" s="89" t="s">
        <v>513</v>
      </c>
      <c r="D195" s="89" t="s">
        <v>514</v>
      </c>
      <c r="E195" s="89"/>
      <c r="F195" s="89" t="s">
        <v>513</v>
      </c>
      <c r="G195" s="89" t="s">
        <v>515</v>
      </c>
      <c r="H195" s="89" t="s">
        <v>513</v>
      </c>
      <c r="I195" s="89" t="s">
        <v>516</v>
      </c>
      <c r="J195" s="89"/>
      <c r="K195" s="89"/>
      <c r="L195" s="89"/>
      <c r="M195" s="89"/>
      <c r="N195" s="1472" t="s">
        <v>1254</v>
      </c>
      <c r="O195" s="1472" t="s">
        <v>2825</v>
      </c>
      <c r="P195" s="689"/>
      <c r="Q195" s="689"/>
      <c r="R195" s="689"/>
      <c r="S195" s="689"/>
      <c r="T195" s="689"/>
      <c r="U195" s="689"/>
      <c r="V195" s="689"/>
      <c r="W195" s="689"/>
    </row>
    <row r="196" spans="1:23" s="1" customFormat="1" ht="39" customHeight="1" x14ac:dyDescent="0.3">
      <c r="A196" s="49"/>
      <c r="B196" s="677">
        <v>1310</v>
      </c>
      <c r="C196" s="89" t="s">
        <v>517</v>
      </c>
      <c r="D196" s="89" t="s">
        <v>2291</v>
      </c>
      <c r="E196" s="89"/>
      <c r="F196" s="89" t="s">
        <v>517</v>
      </c>
      <c r="G196" s="89"/>
      <c r="H196" s="89" t="s">
        <v>517</v>
      </c>
      <c r="I196" s="89" t="s">
        <v>518</v>
      </c>
      <c r="J196" s="89"/>
      <c r="K196" s="89"/>
      <c r="L196" s="89"/>
      <c r="M196" s="89"/>
      <c r="N196" s="1472" t="s">
        <v>2179</v>
      </c>
      <c r="O196" s="1472" t="s">
        <v>2826</v>
      </c>
      <c r="P196" s="689"/>
      <c r="Q196" s="689"/>
      <c r="R196" s="689"/>
      <c r="S196" s="689"/>
      <c r="T196" s="689"/>
      <c r="U196" s="689"/>
      <c r="V196" s="689"/>
      <c r="W196" s="689"/>
    </row>
    <row r="197" spans="1:23" s="1" customFormat="1" ht="39" customHeight="1" x14ac:dyDescent="0.3">
      <c r="A197" s="49"/>
      <c r="B197" s="677">
        <v>1320</v>
      </c>
      <c r="C197" s="89" t="s">
        <v>519</v>
      </c>
      <c r="D197" s="89" t="s">
        <v>2293</v>
      </c>
      <c r="E197" s="89"/>
      <c r="F197" s="89" t="s">
        <v>519</v>
      </c>
      <c r="G197" s="89"/>
      <c r="H197" s="89" t="s">
        <v>519</v>
      </c>
      <c r="I197" s="89"/>
      <c r="J197" s="89"/>
      <c r="K197" s="89"/>
      <c r="L197" s="89"/>
      <c r="M197" s="89"/>
      <c r="N197" s="1472" t="s">
        <v>1210</v>
      </c>
      <c r="O197" s="1511" t="s">
        <v>519</v>
      </c>
      <c r="P197" s="689"/>
      <c r="Q197" s="689"/>
      <c r="R197" s="689"/>
      <c r="S197" s="689"/>
      <c r="T197" s="689"/>
      <c r="U197" s="689"/>
      <c r="V197" s="689"/>
      <c r="W197" s="689"/>
    </row>
    <row r="198" spans="1:23" s="1" customFormat="1" ht="39" customHeight="1" x14ac:dyDescent="0.3">
      <c r="A198" s="49"/>
      <c r="B198" s="677">
        <v>1325</v>
      </c>
      <c r="C198" s="89"/>
      <c r="D198" s="89" t="s">
        <v>2289</v>
      </c>
      <c r="E198" s="89"/>
      <c r="F198" s="89" t="s">
        <v>520</v>
      </c>
      <c r="G198" s="89"/>
      <c r="H198" s="89"/>
      <c r="I198" s="89" t="s">
        <v>521</v>
      </c>
      <c r="J198" s="89"/>
      <c r="K198" s="89"/>
      <c r="L198" s="89"/>
      <c r="M198" s="89"/>
      <c r="N198" s="1472" t="s">
        <v>2180</v>
      </c>
      <c r="O198" s="1511"/>
      <c r="P198" s="689"/>
      <c r="Q198" s="689"/>
      <c r="R198" s="689"/>
      <c r="S198" s="689"/>
      <c r="T198" s="689"/>
      <c r="U198" s="689"/>
      <c r="V198" s="689"/>
      <c r="W198" s="689"/>
    </row>
    <row r="199" spans="1:23" s="1" customFormat="1" ht="39" customHeight="1" x14ac:dyDescent="0.3">
      <c r="A199" s="49"/>
      <c r="B199" s="677">
        <v>1330</v>
      </c>
      <c r="C199" s="89" t="s">
        <v>522</v>
      </c>
      <c r="D199" s="89" t="s">
        <v>2292</v>
      </c>
      <c r="E199" s="89"/>
      <c r="F199" s="89" t="s">
        <v>522</v>
      </c>
      <c r="G199" s="89"/>
      <c r="H199" s="89" t="s">
        <v>522</v>
      </c>
      <c r="I199" s="89"/>
      <c r="J199" s="89"/>
      <c r="K199" s="89"/>
      <c r="L199" s="89"/>
      <c r="M199" s="89"/>
      <c r="N199" s="1472"/>
      <c r="O199" s="1511" t="s">
        <v>522</v>
      </c>
      <c r="P199" s="689"/>
      <c r="Q199" s="689"/>
      <c r="R199" s="689"/>
      <c r="S199" s="689"/>
      <c r="T199" s="689"/>
      <c r="U199" s="689"/>
      <c r="V199" s="689"/>
      <c r="W199" s="689"/>
    </row>
    <row r="200" spans="1:23" s="1" customFormat="1" ht="39" customHeight="1" x14ac:dyDescent="0.3">
      <c r="A200" s="49"/>
      <c r="B200" s="677">
        <v>1335</v>
      </c>
      <c r="C200" s="89"/>
      <c r="D200" s="89" t="s">
        <v>2290</v>
      </c>
      <c r="E200" s="89"/>
      <c r="F200" s="89"/>
      <c r="G200" s="89"/>
      <c r="H200" s="89"/>
      <c r="I200" s="89"/>
      <c r="J200" s="89"/>
      <c r="K200" s="89"/>
      <c r="L200" s="89"/>
      <c r="M200" s="89"/>
      <c r="N200" s="59"/>
      <c r="O200" s="1511"/>
      <c r="P200" s="689"/>
      <c r="Q200" s="689"/>
      <c r="R200" s="689"/>
      <c r="S200" s="689"/>
      <c r="T200" s="689"/>
      <c r="U200" s="689"/>
      <c r="V200" s="689"/>
      <c r="W200" s="689"/>
    </row>
    <row r="201" spans="1:23" s="1" customFormat="1" ht="39" customHeight="1" x14ac:dyDescent="0.3">
      <c r="A201" s="49"/>
      <c r="B201" s="678">
        <v>1340</v>
      </c>
      <c r="C201" s="679" t="s">
        <v>523</v>
      </c>
      <c r="D201" s="679" t="s">
        <v>2308</v>
      </c>
      <c r="E201" s="679" t="s">
        <v>2026</v>
      </c>
      <c r="F201" s="679" t="s">
        <v>523</v>
      </c>
      <c r="G201" s="679" t="s">
        <v>523</v>
      </c>
      <c r="H201" s="679" t="s">
        <v>524</v>
      </c>
      <c r="I201" s="679" t="s">
        <v>523</v>
      </c>
      <c r="J201" s="679" t="s">
        <v>523</v>
      </c>
      <c r="K201" s="679" t="s">
        <v>523</v>
      </c>
      <c r="L201" s="679" t="s">
        <v>523</v>
      </c>
      <c r="M201" s="679" t="s">
        <v>523</v>
      </c>
      <c r="N201" s="688" t="s">
        <v>1213</v>
      </c>
      <c r="O201" s="1473" t="s">
        <v>523</v>
      </c>
      <c r="P201" s="689"/>
      <c r="Q201" s="689"/>
      <c r="R201" s="689"/>
      <c r="S201" s="689"/>
      <c r="T201" s="689"/>
      <c r="U201" s="689"/>
      <c r="V201" s="689"/>
      <c r="W201" s="689"/>
    </row>
    <row r="202" spans="1:23" s="1" customFormat="1" ht="39" customHeight="1" x14ac:dyDescent="0.3">
      <c r="A202" s="49"/>
      <c r="B202" s="677">
        <v>1341</v>
      </c>
      <c r="C202" s="89"/>
      <c r="D202" s="89"/>
      <c r="E202" s="89"/>
      <c r="F202" s="89"/>
      <c r="G202" s="89"/>
      <c r="H202" s="89"/>
      <c r="I202" s="89"/>
      <c r="J202" s="89"/>
      <c r="K202" s="89"/>
      <c r="L202" s="89"/>
      <c r="M202" s="89"/>
      <c r="N202" s="1472"/>
      <c r="O202" s="1472" t="s">
        <v>2822</v>
      </c>
      <c r="P202" s="689"/>
      <c r="Q202" s="689"/>
      <c r="R202" s="689"/>
      <c r="S202" s="689"/>
      <c r="T202" s="689"/>
      <c r="U202" s="689"/>
      <c r="V202" s="689"/>
      <c r="W202" s="689"/>
    </row>
    <row r="203" spans="1:23" s="1" customFormat="1" ht="39" customHeight="1" x14ac:dyDescent="0.3">
      <c r="A203" s="49"/>
      <c r="B203" s="677">
        <v>1342</v>
      </c>
      <c r="C203" s="89"/>
      <c r="D203" s="89" t="s">
        <v>1442</v>
      </c>
      <c r="E203" s="89" t="s">
        <v>1442</v>
      </c>
      <c r="F203" s="89" t="s">
        <v>1442</v>
      </c>
      <c r="G203" s="89"/>
      <c r="H203" s="89" t="s">
        <v>1442</v>
      </c>
      <c r="I203" s="89"/>
      <c r="J203" s="89"/>
      <c r="K203" s="89"/>
      <c r="L203" s="89"/>
      <c r="M203" s="89"/>
      <c r="N203" s="1472"/>
      <c r="O203" s="1472" t="s">
        <v>1442</v>
      </c>
      <c r="P203" s="689"/>
      <c r="Q203" s="689"/>
      <c r="R203" s="689"/>
      <c r="S203" s="689"/>
      <c r="T203" s="689"/>
      <c r="U203" s="689"/>
      <c r="V203" s="689"/>
      <c r="W203" s="689"/>
    </row>
    <row r="204" spans="1:23" s="1" customFormat="1" ht="39" customHeight="1" x14ac:dyDescent="0.3">
      <c r="A204" s="49"/>
      <c r="B204" s="677">
        <v>1343</v>
      </c>
      <c r="C204" s="89"/>
      <c r="D204" s="89" t="s">
        <v>1443</v>
      </c>
      <c r="E204" s="89" t="s">
        <v>1443</v>
      </c>
      <c r="F204" s="89"/>
      <c r="G204" s="89"/>
      <c r="H204" s="692" t="s">
        <v>1499</v>
      </c>
      <c r="I204" s="89"/>
      <c r="J204" s="89"/>
      <c r="K204" s="89"/>
      <c r="L204" s="89"/>
      <c r="M204" s="89"/>
      <c r="N204" s="1472"/>
      <c r="O204" s="1472" t="s">
        <v>2823</v>
      </c>
      <c r="P204" s="689"/>
      <c r="Q204" s="689"/>
      <c r="R204" s="689"/>
      <c r="S204" s="689"/>
      <c r="T204" s="689"/>
      <c r="U204" s="689"/>
      <c r="V204" s="689"/>
      <c r="W204" s="689"/>
    </row>
    <row r="205" spans="1:23" s="1" customFormat="1" ht="39" customHeight="1" x14ac:dyDescent="0.3">
      <c r="A205" s="49"/>
      <c r="B205" s="677">
        <v>1344</v>
      </c>
      <c r="C205" s="89"/>
      <c r="D205" s="89" t="s">
        <v>2310</v>
      </c>
      <c r="E205" s="89" t="s">
        <v>2652</v>
      </c>
      <c r="F205" s="89" t="s">
        <v>2649</v>
      </c>
      <c r="G205" s="89"/>
      <c r="H205" s="89" t="s">
        <v>2649</v>
      </c>
      <c r="I205" s="89"/>
      <c r="J205" s="89"/>
      <c r="K205" s="89"/>
      <c r="L205" s="89"/>
      <c r="M205" s="89"/>
      <c r="N205" s="1472"/>
      <c r="O205" s="1472" t="s">
        <v>2649</v>
      </c>
      <c r="P205" s="689"/>
      <c r="Q205" s="689"/>
      <c r="R205" s="689"/>
      <c r="S205" s="689"/>
      <c r="T205" s="689"/>
      <c r="U205" s="689"/>
      <c r="V205" s="689"/>
      <c r="W205" s="689"/>
    </row>
    <row r="206" spans="1:23" s="1" customFormat="1" ht="39" customHeight="1" x14ac:dyDescent="0.3">
      <c r="A206" s="49"/>
      <c r="B206" s="677">
        <v>1345</v>
      </c>
      <c r="C206" s="89"/>
      <c r="D206" s="89"/>
      <c r="E206" s="89"/>
      <c r="F206" s="89"/>
      <c r="G206" s="89"/>
      <c r="H206" s="89"/>
      <c r="I206" s="89"/>
      <c r="J206" s="89"/>
      <c r="K206" s="89"/>
      <c r="L206" s="89"/>
      <c r="M206" s="89"/>
      <c r="N206" s="1472" t="s">
        <v>1209</v>
      </c>
      <c r="O206" s="1472"/>
      <c r="P206" s="689"/>
      <c r="Q206" s="689"/>
      <c r="R206" s="689"/>
      <c r="S206" s="689"/>
      <c r="T206" s="689"/>
      <c r="U206" s="689"/>
      <c r="V206" s="689"/>
      <c r="W206" s="689"/>
    </row>
    <row r="207" spans="1:23" s="1" customFormat="1" ht="39" customHeight="1" x14ac:dyDescent="0.3">
      <c r="A207" s="49"/>
      <c r="B207" s="677">
        <v>1346</v>
      </c>
      <c r="C207" s="89"/>
      <c r="D207" s="89" t="s">
        <v>2311</v>
      </c>
      <c r="E207" s="89" t="s">
        <v>1948</v>
      </c>
      <c r="F207" s="89" t="s">
        <v>1948</v>
      </c>
      <c r="G207" s="89"/>
      <c r="H207" s="89" t="s">
        <v>1948</v>
      </c>
      <c r="I207" s="89"/>
      <c r="J207" s="89"/>
      <c r="K207" s="89"/>
      <c r="L207" s="89"/>
      <c r="M207" s="89"/>
      <c r="N207" s="1472"/>
      <c r="O207" s="1472" t="s">
        <v>1948</v>
      </c>
      <c r="P207" s="689"/>
      <c r="Q207" s="689"/>
      <c r="R207" s="689"/>
      <c r="S207" s="689"/>
      <c r="T207" s="689"/>
      <c r="U207" s="689"/>
      <c r="V207" s="689"/>
      <c r="W207" s="689"/>
    </row>
    <row r="208" spans="1:23" s="1" customFormat="1" ht="39" customHeight="1" x14ac:dyDescent="0.3">
      <c r="A208" s="49"/>
      <c r="B208" s="677">
        <v>1347</v>
      </c>
      <c r="C208" s="89"/>
      <c r="D208" s="89" t="s">
        <v>1441</v>
      </c>
      <c r="E208" s="89" t="s">
        <v>1441</v>
      </c>
      <c r="F208" s="89" t="s">
        <v>1441</v>
      </c>
      <c r="G208" s="89"/>
      <c r="H208" s="89" t="s">
        <v>1441</v>
      </c>
      <c r="I208" s="89"/>
      <c r="J208" s="89"/>
      <c r="K208" s="89"/>
      <c r="L208" s="89"/>
      <c r="M208" s="89"/>
      <c r="N208" s="1472"/>
      <c r="O208" s="1472" t="s">
        <v>1441</v>
      </c>
      <c r="P208" s="689"/>
      <c r="Q208" s="689"/>
      <c r="R208" s="689"/>
      <c r="S208" s="689"/>
      <c r="T208" s="689"/>
      <c r="U208" s="689"/>
      <c r="V208" s="689"/>
      <c r="W208" s="689"/>
    </row>
    <row r="209" spans="1:23" s="1" customFormat="1" ht="39" customHeight="1" x14ac:dyDescent="0.3">
      <c r="A209" s="49"/>
      <c r="B209" s="677">
        <v>1348</v>
      </c>
      <c r="C209" s="89"/>
      <c r="D209" s="89" t="s">
        <v>2312</v>
      </c>
      <c r="E209" s="89" t="s">
        <v>1440</v>
      </c>
      <c r="F209" s="89" t="s">
        <v>1440</v>
      </c>
      <c r="G209" s="89"/>
      <c r="H209" s="89" t="s">
        <v>1440</v>
      </c>
      <c r="I209" s="89"/>
      <c r="J209" s="89"/>
      <c r="K209" s="89"/>
      <c r="L209" s="89"/>
      <c r="M209" s="89"/>
      <c r="N209" s="1472"/>
      <c r="O209" s="1472" t="s">
        <v>1440</v>
      </c>
      <c r="P209" s="689"/>
      <c r="Q209" s="689"/>
      <c r="R209" s="689"/>
      <c r="S209" s="689"/>
      <c r="T209" s="689"/>
      <c r="U209" s="689"/>
      <c r="V209" s="689"/>
      <c r="W209" s="689"/>
    </row>
    <row r="210" spans="1:23" s="1" customFormat="1" ht="39" customHeight="1" x14ac:dyDescent="0.3">
      <c r="A210" s="49"/>
      <c r="B210" s="678">
        <v>1350</v>
      </c>
      <c r="C210" s="679" t="s">
        <v>2651</v>
      </c>
      <c r="D210" s="679" t="s">
        <v>2651</v>
      </c>
      <c r="E210" s="679" t="s">
        <v>2651</v>
      </c>
      <c r="F210" s="679" t="s">
        <v>2651</v>
      </c>
      <c r="G210" s="679" t="s">
        <v>2651</v>
      </c>
      <c r="H210" s="679" t="s">
        <v>2651</v>
      </c>
      <c r="I210" s="679" t="s">
        <v>2651</v>
      </c>
      <c r="J210" s="679"/>
      <c r="K210" s="679"/>
      <c r="L210" s="679"/>
      <c r="M210" s="679"/>
      <c r="N210" s="1473" t="s">
        <v>2181</v>
      </c>
      <c r="O210" s="1473" t="s">
        <v>2651</v>
      </c>
      <c r="P210" s="689"/>
      <c r="Q210" s="689"/>
      <c r="R210" s="689"/>
      <c r="S210" s="689"/>
      <c r="T210" s="689"/>
      <c r="U210" s="689"/>
      <c r="V210" s="689"/>
      <c r="W210" s="689"/>
    </row>
    <row r="211" spans="1:23" s="1" customFormat="1" ht="39" customHeight="1" x14ac:dyDescent="0.3">
      <c r="A211" s="49"/>
      <c r="B211" s="677">
        <v>1355</v>
      </c>
      <c r="C211" s="89"/>
      <c r="D211" s="89"/>
      <c r="E211" s="89"/>
      <c r="F211" s="89" t="s">
        <v>525</v>
      </c>
      <c r="G211" s="89"/>
      <c r="H211" s="89" t="s">
        <v>525</v>
      </c>
      <c r="I211" s="89"/>
      <c r="J211" s="89"/>
      <c r="K211" s="89"/>
      <c r="L211" s="89"/>
      <c r="M211" s="89"/>
      <c r="N211" s="1472"/>
      <c r="O211" s="1511"/>
      <c r="P211" s="689"/>
      <c r="Q211" s="689"/>
      <c r="R211" s="689"/>
      <c r="S211" s="689"/>
      <c r="T211" s="689"/>
      <c r="U211" s="689"/>
      <c r="V211" s="689"/>
      <c r="W211" s="689"/>
    </row>
    <row r="212" spans="1:23" s="1" customFormat="1" ht="39" customHeight="1" x14ac:dyDescent="0.3">
      <c r="A212" s="49"/>
      <c r="B212" s="677">
        <v>1356</v>
      </c>
      <c r="C212" s="89"/>
      <c r="D212" s="89" t="s">
        <v>1499</v>
      </c>
      <c r="E212" s="89" t="s">
        <v>1499</v>
      </c>
      <c r="F212" s="92"/>
      <c r="G212" s="89"/>
      <c r="H212" s="89"/>
      <c r="I212" s="89"/>
      <c r="J212" s="89"/>
      <c r="K212" s="89"/>
      <c r="L212" s="89"/>
      <c r="M212" s="89"/>
      <c r="N212" s="1472"/>
      <c r="O212" s="1511"/>
      <c r="P212" s="689"/>
      <c r="Q212" s="689"/>
      <c r="R212" s="689"/>
      <c r="S212" s="689"/>
      <c r="T212" s="689"/>
      <c r="U212" s="689"/>
      <c r="V212" s="689"/>
      <c r="W212" s="689"/>
    </row>
    <row r="213" spans="1:23" s="1" customFormat="1" ht="39" customHeight="1" x14ac:dyDescent="0.3">
      <c r="A213" s="49"/>
      <c r="B213" s="677">
        <v>1370</v>
      </c>
      <c r="C213" s="89" t="s">
        <v>526</v>
      </c>
      <c r="D213" s="89" t="s">
        <v>2307</v>
      </c>
      <c r="E213" s="89" t="s">
        <v>526</v>
      </c>
      <c r="F213" s="89" t="s">
        <v>526</v>
      </c>
      <c r="G213" s="89" t="s">
        <v>526</v>
      </c>
      <c r="H213" s="89" t="s">
        <v>527</v>
      </c>
      <c r="I213" s="89" t="s">
        <v>526</v>
      </c>
      <c r="J213" s="89"/>
      <c r="K213" s="89"/>
      <c r="L213" s="89"/>
      <c r="M213" s="89"/>
      <c r="N213" s="1472" t="s">
        <v>526</v>
      </c>
      <c r="O213" s="1511" t="s">
        <v>526</v>
      </c>
      <c r="P213" s="689"/>
      <c r="Q213" s="689"/>
      <c r="R213" s="689"/>
      <c r="S213" s="689"/>
      <c r="T213" s="689"/>
      <c r="U213" s="689"/>
      <c r="V213" s="689"/>
      <c r="W213" s="689"/>
    </row>
    <row r="214" spans="1:23" s="1" customFormat="1" ht="39" customHeight="1" x14ac:dyDescent="0.3">
      <c r="A214" s="49"/>
      <c r="B214" s="677">
        <v>1371</v>
      </c>
      <c r="C214" s="89"/>
      <c r="D214" s="89"/>
      <c r="E214" s="89"/>
      <c r="F214" s="89"/>
      <c r="G214" s="89"/>
      <c r="H214" s="89"/>
      <c r="I214" s="89"/>
      <c r="J214" s="89"/>
      <c r="K214" s="89"/>
      <c r="L214" s="89"/>
      <c r="M214" s="89"/>
      <c r="N214" s="1472" t="s">
        <v>2182</v>
      </c>
      <c r="O214" s="1511"/>
      <c r="P214" s="689"/>
      <c r="Q214" s="689"/>
      <c r="R214" s="689"/>
      <c r="S214" s="689"/>
      <c r="T214" s="689"/>
      <c r="U214" s="689"/>
      <c r="V214" s="689"/>
      <c r="W214" s="689"/>
    </row>
    <row r="215" spans="1:23" s="1" customFormat="1" ht="39" customHeight="1" x14ac:dyDescent="0.3">
      <c r="A215" s="49"/>
      <c r="B215" s="677">
        <v>1372</v>
      </c>
      <c r="C215" s="89"/>
      <c r="D215" s="89"/>
      <c r="E215" s="89"/>
      <c r="F215" s="89"/>
      <c r="G215" s="89" t="s">
        <v>528</v>
      </c>
      <c r="H215" s="89"/>
      <c r="I215" s="89"/>
      <c r="J215" s="89"/>
      <c r="K215" s="89"/>
      <c r="L215" s="89"/>
      <c r="M215" s="89"/>
      <c r="O215" s="1511"/>
      <c r="P215" s="689"/>
      <c r="Q215" s="689"/>
      <c r="R215" s="689"/>
      <c r="S215" s="689"/>
      <c r="T215" s="689"/>
      <c r="U215" s="689"/>
      <c r="V215" s="689"/>
      <c r="W215" s="689"/>
    </row>
    <row r="216" spans="1:23" s="1" customFormat="1" ht="39" customHeight="1" x14ac:dyDescent="0.3">
      <c r="A216" s="49"/>
      <c r="B216" s="677">
        <v>1374</v>
      </c>
      <c r="C216" s="89"/>
      <c r="D216" s="89"/>
      <c r="E216" s="89"/>
      <c r="F216" s="89"/>
      <c r="G216" s="89"/>
      <c r="H216" s="89"/>
      <c r="I216" s="89"/>
      <c r="J216" s="89"/>
      <c r="K216" s="89"/>
      <c r="L216" s="89"/>
      <c r="M216" s="89"/>
      <c r="N216" s="1472" t="s">
        <v>1211</v>
      </c>
      <c r="O216" s="1511"/>
      <c r="P216" s="689"/>
      <c r="Q216" s="689"/>
      <c r="R216" s="689"/>
      <c r="S216" s="689"/>
      <c r="T216" s="689"/>
      <c r="U216" s="689"/>
      <c r="V216" s="689"/>
      <c r="W216" s="689"/>
    </row>
    <row r="217" spans="1:23" s="1" customFormat="1" ht="39" customHeight="1" x14ac:dyDescent="0.3">
      <c r="A217" s="49"/>
      <c r="B217" s="677">
        <v>1375</v>
      </c>
      <c r="C217" s="89" t="s">
        <v>2869</v>
      </c>
      <c r="D217" s="89"/>
      <c r="E217" s="89"/>
      <c r="F217" s="89"/>
      <c r="G217" s="89"/>
      <c r="H217" s="89"/>
      <c r="I217" s="89"/>
      <c r="J217" s="89"/>
      <c r="K217" s="89"/>
      <c r="L217" s="89"/>
      <c r="M217" s="89"/>
      <c r="N217" s="1472"/>
      <c r="O217" s="1511"/>
      <c r="P217" s="689"/>
      <c r="Q217" s="689"/>
      <c r="R217" s="689"/>
      <c r="S217" s="689"/>
      <c r="T217" s="689"/>
      <c r="U217" s="689"/>
      <c r="V217" s="689"/>
      <c r="W217" s="689"/>
    </row>
    <row r="218" spans="1:23" s="1" customFormat="1" ht="39" customHeight="1" x14ac:dyDescent="0.3">
      <c r="A218" s="49"/>
      <c r="B218" s="678">
        <v>1380</v>
      </c>
      <c r="C218" s="679" t="s">
        <v>529</v>
      </c>
      <c r="D218" s="679" t="s">
        <v>2276</v>
      </c>
      <c r="E218" s="679" t="s">
        <v>2453</v>
      </c>
      <c r="F218" s="679" t="s">
        <v>530</v>
      </c>
      <c r="G218" s="679" t="s">
        <v>529</v>
      </c>
      <c r="H218" s="679" t="s">
        <v>531</v>
      </c>
      <c r="I218" s="679" t="s">
        <v>2041</v>
      </c>
      <c r="J218" s="679"/>
      <c r="K218" s="679"/>
      <c r="L218" s="679"/>
      <c r="M218" s="679"/>
      <c r="N218" s="1473" t="s">
        <v>1218</v>
      </c>
      <c r="O218" s="1473" t="s">
        <v>529</v>
      </c>
      <c r="P218" s="689"/>
      <c r="Q218" s="689"/>
      <c r="R218" s="689"/>
      <c r="S218" s="689"/>
      <c r="T218" s="689"/>
      <c r="U218" s="689"/>
      <c r="V218" s="689"/>
      <c r="W218" s="689"/>
    </row>
    <row r="219" spans="1:23" s="1" customFormat="1" ht="39" customHeight="1" x14ac:dyDescent="0.3">
      <c r="A219" s="49"/>
      <c r="B219" s="677">
        <v>1382</v>
      </c>
      <c r="C219" s="89"/>
      <c r="D219" s="89" t="s">
        <v>1421</v>
      </c>
      <c r="E219" s="89" t="s">
        <v>1939</v>
      </c>
      <c r="F219" s="89"/>
      <c r="G219" s="89"/>
      <c r="H219" s="89"/>
      <c r="I219" s="89"/>
      <c r="J219" s="89"/>
      <c r="K219" s="89"/>
      <c r="L219" s="89"/>
      <c r="M219" s="89"/>
      <c r="O219" s="1511"/>
      <c r="P219" s="689"/>
      <c r="Q219" s="689"/>
      <c r="R219" s="689"/>
      <c r="S219" s="689"/>
      <c r="T219" s="689"/>
      <c r="U219" s="689"/>
      <c r="V219" s="689"/>
      <c r="W219" s="689"/>
    </row>
    <row r="220" spans="1:23" s="1" customFormat="1" ht="39" customHeight="1" x14ac:dyDescent="0.3">
      <c r="A220" s="49"/>
      <c r="B220" s="677">
        <v>1383</v>
      </c>
      <c r="C220" s="89"/>
      <c r="E220" s="89"/>
      <c r="F220" s="89"/>
      <c r="G220" s="89"/>
      <c r="H220" s="89"/>
      <c r="I220" s="89"/>
      <c r="J220" s="89"/>
      <c r="K220" s="89"/>
      <c r="L220" s="89"/>
      <c r="M220" s="89"/>
      <c r="N220" s="1472" t="s">
        <v>1212</v>
      </c>
      <c r="O220" s="1511"/>
      <c r="P220" s="689"/>
      <c r="Q220" s="689"/>
      <c r="R220" s="689"/>
      <c r="S220" s="689"/>
      <c r="T220" s="689"/>
      <c r="U220" s="689"/>
      <c r="V220" s="689"/>
      <c r="W220" s="689"/>
    </row>
    <row r="221" spans="1:23" s="1" customFormat="1" ht="39" customHeight="1" x14ac:dyDescent="0.3">
      <c r="A221" s="49"/>
      <c r="B221" s="677">
        <v>1384</v>
      </c>
      <c r="C221" s="89"/>
      <c r="D221" s="89" t="s">
        <v>1423</v>
      </c>
      <c r="E221" s="89"/>
      <c r="F221" s="89"/>
      <c r="G221" s="89"/>
      <c r="H221" s="89"/>
      <c r="I221" s="89"/>
      <c r="J221" s="89"/>
      <c r="K221" s="89"/>
      <c r="L221" s="89"/>
      <c r="M221" s="89"/>
      <c r="N221" s="1472"/>
      <c r="O221" s="1511"/>
      <c r="P221" s="689"/>
      <c r="Q221" s="689"/>
      <c r="R221" s="689"/>
      <c r="S221" s="689"/>
      <c r="T221" s="689"/>
      <c r="U221" s="689"/>
      <c r="V221" s="689"/>
      <c r="W221" s="689"/>
    </row>
    <row r="222" spans="1:23" s="1" customFormat="1" ht="39" customHeight="1" x14ac:dyDescent="0.3">
      <c r="A222" s="49"/>
      <c r="B222" s="677">
        <v>1385</v>
      </c>
      <c r="C222" s="89"/>
      <c r="D222" s="89" t="s">
        <v>2263</v>
      </c>
      <c r="E222" s="686" t="s">
        <v>2027</v>
      </c>
      <c r="F222" s="89"/>
      <c r="G222" s="89"/>
      <c r="H222" s="89"/>
      <c r="I222" s="89"/>
      <c r="J222" s="89"/>
      <c r="K222" s="89"/>
      <c r="L222" s="89"/>
      <c r="M222" s="89"/>
      <c r="N222" s="1472"/>
      <c r="O222" s="1511"/>
      <c r="P222" s="689"/>
      <c r="Q222" s="689"/>
      <c r="R222" s="689"/>
      <c r="S222" s="689"/>
      <c r="T222" s="689"/>
      <c r="U222" s="689"/>
      <c r="V222" s="689"/>
      <c r="W222" s="689"/>
    </row>
    <row r="223" spans="1:23" s="1" customFormat="1" ht="39" customHeight="1" x14ac:dyDescent="0.3">
      <c r="A223" s="49"/>
      <c r="B223" s="678">
        <v>1390</v>
      </c>
      <c r="C223" s="679" t="s">
        <v>532</v>
      </c>
      <c r="D223" s="679" t="s">
        <v>2309</v>
      </c>
      <c r="E223" s="679" t="s">
        <v>532</v>
      </c>
      <c r="F223" s="679" t="s">
        <v>532</v>
      </c>
      <c r="G223" s="679" t="s">
        <v>532</v>
      </c>
      <c r="H223" s="679" t="s">
        <v>532</v>
      </c>
      <c r="I223" s="679" t="s">
        <v>532</v>
      </c>
      <c r="J223" s="679"/>
      <c r="K223" s="679"/>
      <c r="L223" s="679"/>
      <c r="M223" s="679"/>
      <c r="N223" s="1473" t="s">
        <v>532</v>
      </c>
      <c r="O223" s="1473" t="s">
        <v>532</v>
      </c>
      <c r="P223" s="689"/>
      <c r="Q223" s="689"/>
      <c r="R223" s="689"/>
      <c r="S223" s="689"/>
      <c r="T223" s="689"/>
      <c r="U223" s="689"/>
      <c r="V223" s="689"/>
      <c r="W223" s="689"/>
    </row>
    <row r="224" spans="1:23" s="1" customFormat="1" ht="39" customHeight="1" x14ac:dyDescent="0.3">
      <c r="A224" s="49"/>
      <c r="B224" s="678">
        <v>1400</v>
      </c>
      <c r="C224" s="679" t="s">
        <v>533</v>
      </c>
      <c r="D224" s="679" t="s">
        <v>533</v>
      </c>
      <c r="E224" s="679" t="s">
        <v>533</v>
      </c>
      <c r="F224" s="679" t="s">
        <v>533</v>
      </c>
      <c r="G224" s="679" t="s">
        <v>533</v>
      </c>
      <c r="H224" s="679" t="s">
        <v>533</v>
      </c>
      <c r="I224" s="679" t="s">
        <v>533</v>
      </c>
      <c r="J224" s="679"/>
      <c r="K224" s="679"/>
      <c r="L224" s="679"/>
      <c r="M224" s="679"/>
      <c r="N224" s="1473" t="s">
        <v>533</v>
      </c>
      <c r="O224" s="1473" t="s">
        <v>2683</v>
      </c>
      <c r="P224" s="689"/>
      <c r="Q224" s="689"/>
      <c r="R224" s="689"/>
      <c r="S224" s="689"/>
      <c r="T224" s="689"/>
      <c r="U224" s="689"/>
      <c r="V224" s="689"/>
      <c r="W224" s="689"/>
    </row>
    <row r="225" spans="1:23" s="1" customFormat="1" ht="39" customHeight="1" x14ac:dyDescent="0.3">
      <c r="A225" s="49"/>
      <c r="B225" s="677">
        <v>1401</v>
      </c>
      <c r="C225" s="89"/>
      <c r="D225" s="89"/>
      <c r="E225" s="89"/>
      <c r="F225" s="89"/>
      <c r="G225" s="89"/>
      <c r="H225" s="89"/>
      <c r="I225" s="89" t="s">
        <v>2201</v>
      </c>
      <c r="J225" s="89"/>
      <c r="K225" s="89"/>
      <c r="L225" s="89"/>
      <c r="M225" s="89"/>
      <c r="N225" s="1472"/>
      <c r="O225" s="1511"/>
      <c r="P225" s="689"/>
      <c r="Q225" s="689"/>
      <c r="R225" s="689"/>
      <c r="S225" s="689"/>
      <c r="T225" s="689"/>
      <c r="U225" s="689"/>
      <c r="V225" s="689"/>
      <c r="W225" s="689"/>
    </row>
    <row r="226" spans="1:23" s="1" customFormat="1" ht="39" customHeight="1" x14ac:dyDescent="0.3">
      <c r="A226" s="49"/>
      <c r="B226" s="677">
        <v>1402</v>
      </c>
      <c r="C226" s="89"/>
      <c r="D226" s="89" t="s">
        <v>2265</v>
      </c>
      <c r="E226" s="89"/>
      <c r="F226" s="89"/>
      <c r="G226" s="89"/>
      <c r="H226" s="89"/>
      <c r="I226" s="89"/>
      <c r="J226" s="89"/>
      <c r="K226" s="89"/>
      <c r="L226" s="89"/>
      <c r="M226" s="89"/>
      <c r="N226" s="1472" t="s">
        <v>1255</v>
      </c>
      <c r="O226" s="1511"/>
      <c r="P226" s="689"/>
      <c r="Q226" s="689"/>
      <c r="R226" s="689"/>
      <c r="S226" s="689"/>
      <c r="T226" s="689"/>
      <c r="U226" s="689"/>
      <c r="V226" s="689"/>
      <c r="W226" s="689"/>
    </row>
    <row r="227" spans="1:23" s="1" customFormat="1" ht="39" customHeight="1" x14ac:dyDescent="0.3">
      <c r="A227" s="49"/>
      <c r="B227" s="677">
        <v>1405</v>
      </c>
      <c r="C227" s="89"/>
      <c r="D227" s="89"/>
      <c r="E227" s="89"/>
      <c r="F227" s="92"/>
      <c r="G227" s="89"/>
      <c r="H227" s="89" t="s">
        <v>534</v>
      </c>
      <c r="I227" s="89"/>
      <c r="J227" s="89"/>
      <c r="K227" s="89"/>
      <c r="L227" s="89"/>
      <c r="M227" s="89"/>
      <c r="O227" s="1511"/>
      <c r="P227" s="689"/>
      <c r="Q227" s="689"/>
      <c r="R227" s="689"/>
      <c r="S227" s="689"/>
      <c r="T227" s="689"/>
      <c r="U227" s="689"/>
      <c r="V227" s="689"/>
      <c r="W227" s="689"/>
    </row>
    <row r="228" spans="1:23" s="1" customFormat="1" ht="39" customHeight="1" x14ac:dyDescent="0.3">
      <c r="A228" s="49"/>
      <c r="B228" s="677">
        <v>1410</v>
      </c>
      <c r="C228" s="89" t="s">
        <v>535</v>
      </c>
      <c r="D228" s="89" t="s">
        <v>535</v>
      </c>
      <c r="E228" s="89" t="s">
        <v>535</v>
      </c>
      <c r="F228" s="89" t="s">
        <v>535</v>
      </c>
      <c r="G228" s="89" t="s">
        <v>535</v>
      </c>
      <c r="H228" s="89" t="s">
        <v>535</v>
      </c>
      <c r="I228" s="89" t="s">
        <v>535</v>
      </c>
      <c r="J228" s="89"/>
      <c r="K228" s="89"/>
      <c r="L228" s="89"/>
      <c r="M228" s="89"/>
      <c r="N228" s="1472" t="s">
        <v>535</v>
      </c>
      <c r="O228" s="1511" t="s">
        <v>535</v>
      </c>
      <c r="P228" s="689"/>
      <c r="Q228" s="689"/>
      <c r="R228" s="689"/>
      <c r="S228" s="689"/>
      <c r="T228" s="689"/>
      <c r="U228" s="689"/>
      <c r="V228" s="689"/>
      <c r="W228" s="689"/>
    </row>
    <row r="229" spans="1:23" s="1" customFormat="1" ht="39" customHeight="1" x14ac:dyDescent="0.3">
      <c r="A229" s="49"/>
      <c r="B229" s="677">
        <v>1411</v>
      </c>
      <c r="C229" s="89" t="s">
        <v>2596</v>
      </c>
      <c r="D229" s="89" t="s">
        <v>2596</v>
      </c>
      <c r="E229" s="89" t="s">
        <v>2596</v>
      </c>
      <c r="F229" s="89" t="s">
        <v>2596</v>
      </c>
      <c r="G229" s="89" t="s">
        <v>2596</v>
      </c>
      <c r="H229" s="89" t="s">
        <v>2596</v>
      </c>
      <c r="I229" s="89" t="s">
        <v>2596</v>
      </c>
      <c r="J229" s="89"/>
      <c r="K229" s="89"/>
      <c r="L229" s="89"/>
      <c r="M229" s="89"/>
      <c r="N229" s="1472" t="s">
        <v>2596</v>
      </c>
      <c r="O229" s="1511" t="s">
        <v>2596</v>
      </c>
      <c r="P229" s="689"/>
      <c r="Q229" s="689"/>
      <c r="R229" s="689"/>
      <c r="S229" s="689"/>
      <c r="T229" s="689"/>
      <c r="U229" s="689"/>
      <c r="V229" s="689"/>
      <c r="W229" s="689"/>
    </row>
    <row r="230" spans="1:23" s="1" customFormat="1" ht="39" customHeight="1" x14ac:dyDescent="0.3">
      <c r="A230" s="49"/>
      <c r="B230" s="677">
        <v>1412</v>
      </c>
      <c r="C230" s="89"/>
      <c r="D230" s="89"/>
      <c r="E230" s="89"/>
      <c r="F230" s="89"/>
      <c r="G230" s="89" t="s">
        <v>536</v>
      </c>
      <c r="H230" s="89"/>
      <c r="I230" s="89"/>
      <c r="J230" s="89"/>
      <c r="K230" s="89"/>
      <c r="L230" s="89"/>
      <c r="M230" s="89"/>
      <c r="N230" s="1472" t="s">
        <v>1214</v>
      </c>
      <c r="O230" s="1511"/>
      <c r="P230" s="689"/>
      <c r="Q230" s="689"/>
      <c r="R230" s="689"/>
      <c r="S230" s="689"/>
      <c r="T230" s="689"/>
      <c r="U230" s="689"/>
      <c r="V230" s="689"/>
      <c r="W230" s="689"/>
    </row>
    <row r="231" spans="1:23" s="1" customFormat="1" ht="39" customHeight="1" x14ac:dyDescent="0.3">
      <c r="A231" s="49"/>
      <c r="B231" s="677">
        <v>1414</v>
      </c>
      <c r="C231" s="89"/>
      <c r="D231" s="89"/>
      <c r="E231" s="89"/>
      <c r="F231" s="89"/>
      <c r="G231" s="89" t="s">
        <v>537</v>
      </c>
      <c r="H231" s="89"/>
      <c r="I231" s="89"/>
      <c r="J231" s="89"/>
      <c r="K231" s="89"/>
      <c r="L231" s="89"/>
      <c r="M231" s="89"/>
      <c r="N231" s="1472" t="s">
        <v>1215</v>
      </c>
      <c r="O231" s="1511"/>
      <c r="P231" s="689"/>
      <c r="Q231" s="689"/>
      <c r="R231" s="689"/>
      <c r="S231" s="689"/>
      <c r="T231" s="689"/>
      <c r="U231" s="689"/>
      <c r="V231" s="689"/>
      <c r="W231" s="689"/>
    </row>
    <row r="232" spans="1:23" s="1" customFormat="1" ht="39" customHeight="1" x14ac:dyDescent="0.3">
      <c r="A232" s="49"/>
      <c r="B232" s="677">
        <v>1415</v>
      </c>
      <c r="C232" s="89"/>
      <c r="D232" s="89"/>
      <c r="E232" s="89"/>
      <c r="F232" s="92"/>
      <c r="G232" s="89"/>
      <c r="H232" s="89" t="s">
        <v>538</v>
      </c>
      <c r="I232" s="89"/>
      <c r="J232" s="89"/>
      <c r="K232" s="89"/>
      <c r="L232" s="89"/>
      <c r="M232" s="89"/>
      <c r="O232" s="1511"/>
      <c r="P232" s="689"/>
      <c r="Q232" s="689"/>
      <c r="R232" s="689"/>
      <c r="S232" s="689"/>
      <c r="T232" s="689"/>
      <c r="U232" s="689"/>
      <c r="V232" s="689"/>
      <c r="W232" s="689"/>
    </row>
    <row r="233" spans="1:23" s="1" customFormat="1" ht="39" customHeight="1" x14ac:dyDescent="0.3">
      <c r="A233" s="49"/>
      <c r="B233" s="677">
        <v>1420</v>
      </c>
      <c r="C233" s="89" t="s">
        <v>539</v>
      </c>
      <c r="D233" s="89"/>
      <c r="E233" s="89"/>
      <c r="F233" s="92"/>
      <c r="G233" s="89"/>
      <c r="H233" s="89"/>
      <c r="I233" s="89"/>
      <c r="J233" s="89"/>
      <c r="K233" s="89"/>
      <c r="L233" s="89"/>
      <c r="M233" s="89"/>
      <c r="O233" s="1511" t="s">
        <v>539</v>
      </c>
      <c r="P233" s="689"/>
      <c r="Q233" s="689"/>
      <c r="R233" s="689"/>
      <c r="S233" s="689"/>
      <c r="T233" s="689"/>
      <c r="U233" s="689"/>
      <c r="V233" s="689"/>
      <c r="W233" s="689"/>
    </row>
    <row r="234" spans="1:23" s="1" customFormat="1" ht="39" customHeight="1" x14ac:dyDescent="0.3">
      <c r="A234" s="49"/>
      <c r="B234" s="677">
        <v>1425</v>
      </c>
      <c r="C234" s="89"/>
      <c r="D234" s="89"/>
      <c r="E234" s="89"/>
      <c r="F234" s="92"/>
      <c r="G234" s="89"/>
      <c r="H234" s="89"/>
      <c r="I234" s="89"/>
      <c r="J234" s="89"/>
      <c r="K234" s="89"/>
      <c r="L234" s="89"/>
      <c r="M234" s="89"/>
      <c r="N234" s="1472" t="s">
        <v>1219</v>
      </c>
      <c r="O234" s="1511"/>
      <c r="P234" s="689"/>
      <c r="Q234" s="689"/>
      <c r="R234" s="689"/>
      <c r="S234" s="689"/>
      <c r="T234" s="689"/>
      <c r="U234" s="689"/>
      <c r="V234" s="689"/>
      <c r="W234" s="689"/>
    </row>
    <row r="235" spans="1:23" s="1" customFormat="1" ht="39" customHeight="1" x14ac:dyDescent="0.3">
      <c r="A235" s="49"/>
      <c r="B235" s="677">
        <v>1426</v>
      </c>
      <c r="C235" s="89"/>
      <c r="D235" s="89"/>
      <c r="E235" s="89"/>
      <c r="F235" s="92"/>
      <c r="G235" s="89"/>
      <c r="H235" s="89"/>
      <c r="I235" s="89"/>
      <c r="J235" s="89"/>
      <c r="K235" s="89"/>
      <c r="L235" s="89"/>
      <c r="M235" s="89"/>
      <c r="N235" s="59" t="s">
        <v>1220</v>
      </c>
      <c r="O235" s="1511"/>
      <c r="P235" s="689"/>
      <c r="Q235" s="689"/>
      <c r="R235" s="689"/>
      <c r="S235" s="689"/>
      <c r="T235" s="689"/>
      <c r="U235" s="689"/>
      <c r="V235" s="689"/>
      <c r="W235" s="689"/>
    </row>
    <row r="236" spans="1:23" s="1" customFormat="1" ht="39" customHeight="1" x14ac:dyDescent="0.3">
      <c r="A236" s="49"/>
      <c r="B236" s="677">
        <v>1430</v>
      </c>
      <c r="C236" s="89" t="s">
        <v>540</v>
      </c>
      <c r="D236" s="89"/>
      <c r="E236" s="89"/>
      <c r="F236" s="92"/>
      <c r="G236" s="89"/>
      <c r="H236" s="89"/>
      <c r="I236" s="89"/>
      <c r="J236" s="89"/>
      <c r="K236" s="89"/>
      <c r="L236" s="89"/>
      <c r="M236" s="89"/>
      <c r="N236" s="1472" t="s">
        <v>1216</v>
      </c>
      <c r="O236" s="1511" t="s">
        <v>540</v>
      </c>
      <c r="P236" s="689"/>
      <c r="Q236" s="689"/>
      <c r="R236" s="689"/>
      <c r="S236" s="689"/>
      <c r="T236" s="689"/>
      <c r="U236" s="689"/>
      <c r="V236" s="689"/>
      <c r="W236" s="689"/>
    </row>
    <row r="237" spans="1:23" s="1" customFormat="1" ht="39" customHeight="1" x14ac:dyDescent="0.3">
      <c r="A237" s="49"/>
      <c r="B237" s="677">
        <v>1435</v>
      </c>
      <c r="C237" s="89" t="s">
        <v>541</v>
      </c>
      <c r="D237" s="89"/>
      <c r="E237" s="89"/>
      <c r="F237" s="92"/>
      <c r="G237" s="89"/>
      <c r="H237" s="89"/>
      <c r="I237" s="89"/>
      <c r="J237" s="89"/>
      <c r="K237" s="89"/>
      <c r="L237" s="89"/>
      <c r="M237" s="89"/>
      <c r="N237" s="1472"/>
      <c r="O237" s="1511" t="s">
        <v>541</v>
      </c>
      <c r="P237" s="689"/>
      <c r="Q237" s="689"/>
      <c r="R237" s="689"/>
      <c r="S237" s="689"/>
      <c r="T237" s="689"/>
      <c r="U237" s="689"/>
      <c r="V237" s="689"/>
      <c r="W237" s="689"/>
    </row>
    <row r="238" spans="1:23" s="1" customFormat="1" ht="39" customHeight="1" x14ac:dyDescent="0.3">
      <c r="A238" s="49"/>
      <c r="B238" s="677">
        <v>1440</v>
      </c>
      <c r="C238" s="89" t="s">
        <v>542</v>
      </c>
      <c r="D238" s="89"/>
      <c r="E238" s="89"/>
      <c r="F238" s="92"/>
      <c r="G238" s="89"/>
      <c r="H238" s="89"/>
      <c r="I238" s="89"/>
      <c r="J238" s="89"/>
      <c r="K238" s="89"/>
      <c r="L238" s="89"/>
      <c r="M238" s="89"/>
      <c r="N238" s="1472" t="s">
        <v>1217</v>
      </c>
      <c r="O238" s="1511" t="s">
        <v>542</v>
      </c>
      <c r="P238" s="689"/>
      <c r="Q238" s="689"/>
      <c r="R238" s="689"/>
      <c r="S238" s="689"/>
      <c r="T238" s="689"/>
      <c r="U238" s="689"/>
      <c r="V238" s="689"/>
      <c r="W238" s="689"/>
    </row>
    <row r="239" spans="1:23" s="1" customFormat="1" ht="39" customHeight="1" x14ac:dyDescent="0.3">
      <c r="A239" s="49"/>
      <c r="B239" s="677">
        <v>1450</v>
      </c>
      <c r="C239" s="89" t="s">
        <v>543</v>
      </c>
      <c r="D239" s="89"/>
      <c r="E239" s="89"/>
      <c r="F239" s="92"/>
      <c r="G239" s="89"/>
      <c r="H239" s="89"/>
      <c r="I239" s="89"/>
      <c r="J239" s="89"/>
      <c r="K239" s="89"/>
      <c r="L239" s="89"/>
      <c r="M239" s="89"/>
      <c r="O239" s="1511" t="s">
        <v>543</v>
      </c>
      <c r="P239" s="689"/>
      <c r="Q239" s="689"/>
      <c r="R239" s="689"/>
      <c r="S239" s="689"/>
      <c r="T239" s="689"/>
      <c r="U239" s="689"/>
      <c r="V239" s="689"/>
      <c r="W239" s="689"/>
    </row>
    <row r="240" spans="1:23" s="1" customFormat="1" ht="39" customHeight="1" x14ac:dyDescent="0.3">
      <c r="A240" s="49"/>
      <c r="B240" s="677">
        <v>1451</v>
      </c>
      <c r="C240" s="89" t="s">
        <v>2870</v>
      </c>
      <c r="D240" s="89"/>
      <c r="E240" s="89"/>
      <c r="F240" s="92"/>
      <c r="G240" s="89"/>
      <c r="H240" s="89"/>
      <c r="I240" s="89"/>
      <c r="J240" s="89"/>
      <c r="K240" s="89"/>
      <c r="L240" s="89"/>
      <c r="M240" s="89"/>
      <c r="O240" s="1511"/>
      <c r="P240" s="689"/>
      <c r="Q240" s="689"/>
      <c r="R240" s="689"/>
      <c r="S240" s="689"/>
      <c r="T240" s="689"/>
      <c r="U240" s="689"/>
      <c r="V240" s="689"/>
      <c r="W240" s="689"/>
    </row>
    <row r="241" spans="1:23" s="1" customFormat="1" ht="39" customHeight="1" x14ac:dyDescent="0.3">
      <c r="A241" s="49"/>
      <c r="B241" s="677">
        <v>1460</v>
      </c>
      <c r="C241" s="89" t="s">
        <v>2871</v>
      </c>
      <c r="D241" s="89"/>
      <c r="E241" s="89"/>
      <c r="F241" s="92"/>
      <c r="G241" s="89"/>
      <c r="H241" s="89"/>
      <c r="I241" s="89"/>
      <c r="J241" s="89"/>
      <c r="K241" s="89"/>
      <c r="L241" s="89"/>
      <c r="M241" s="89"/>
      <c r="O241" s="1511"/>
      <c r="P241" s="689"/>
      <c r="Q241" s="689"/>
      <c r="R241" s="689"/>
      <c r="S241" s="689"/>
      <c r="T241" s="689"/>
      <c r="U241" s="689"/>
      <c r="V241" s="689"/>
      <c r="W241" s="689"/>
    </row>
    <row r="242" spans="1:23" s="1" customFormat="1" ht="39" customHeight="1" x14ac:dyDescent="0.3">
      <c r="A242" s="49"/>
      <c r="B242" s="677">
        <v>1462</v>
      </c>
      <c r="C242" s="89" t="s">
        <v>2872</v>
      </c>
      <c r="D242" s="89"/>
      <c r="E242" s="89"/>
      <c r="F242" s="92"/>
      <c r="G242" s="89"/>
      <c r="H242" s="89"/>
      <c r="I242" s="89"/>
      <c r="J242" s="89"/>
      <c r="K242" s="89"/>
      <c r="L242" s="89"/>
      <c r="M242" s="89"/>
      <c r="O242" s="1511"/>
      <c r="P242" s="689"/>
      <c r="Q242" s="689"/>
      <c r="R242" s="689"/>
      <c r="S242" s="689"/>
      <c r="T242" s="689"/>
      <c r="U242" s="689"/>
      <c r="V242" s="689"/>
      <c r="W242" s="689"/>
    </row>
    <row r="243" spans="1:23" s="1" customFormat="1" ht="39" customHeight="1" x14ac:dyDescent="0.3">
      <c r="A243" s="49"/>
      <c r="B243" s="677">
        <v>1470</v>
      </c>
      <c r="C243" s="89" t="s">
        <v>544</v>
      </c>
      <c r="D243" s="89"/>
      <c r="E243" s="89"/>
      <c r="F243" s="92"/>
      <c r="G243" s="89"/>
      <c r="H243" s="89"/>
      <c r="I243" s="89"/>
      <c r="J243" s="89"/>
      <c r="K243" s="89"/>
      <c r="L243" s="89"/>
      <c r="M243" s="89"/>
      <c r="N243" s="1472"/>
      <c r="O243" s="1511" t="s">
        <v>544</v>
      </c>
      <c r="P243" s="689"/>
      <c r="Q243" s="689"/>
      <c r="R243" s="689"/>
      <c r="S243" s="689"/>
      <c r="T243" s="689"/>
      <c r="U243" s="689"/>
      <c r="V243" s="689"/>
      <c r="W243" s="689"/>
    </row>
    <row r="244" spans="1:23" s="1" customFormat="1" ht="39" customHeight="1" x14ac:dyDescent="0.3">
      <c r="A244" s="49"/>
      <c r="B244" s="677">
        <v>1480</v>
      </c>
      <c r="C244" s="89" t="s">
        <v>1931</v>
      </c>
      <c r="D244" s="89"/>
      <c r="E244" s="89"/>
      <c r="F244" s="89"/>
      <c r="G244" s="89"/>
      <c r="H244" s="89"/>
      <c r="I244" s="89"/>
      <c r="J244" s="89"/>
      <c r="K244" s="89"/>
      <c r="L244" s="89"/>
      <c r="M244" s="89"/>
      <c r="N244" s="1472"/>
      <c r="O244" s="1511" t="s">
        <v>1931</v>
      </c>
      <c r="P244" s="689"/>
      <c r="Q244" s="689"/>
      <c r="R244" s="689"/>
      <c r="S244" s="689"/>
      <c r="T244" s="689"/>
      <c r="U244" s="689"/>
      <c r="V244" s="689"/>
      <c r="W244" s="689"/>
    </row>
    <row r="245" spans="1:23" s="1" customFormat="1" ht="39" customHeight="1" x14ac:dyDescent="0.3">
      <c r="A245" s="49"/>
      <c r="B245" s="677">
        <v>1490</v>
      </c>
      <c r="C245" s="89" t="s">
        <v>1932</v>
      </c>
      <c r="D245" s="89"/>
      <c r="E245" s="89"/>
      <c r="F245" s="89"/>
      <c r="G245" s="89"/>
      <c r="H245" s="89"/>
      <c r="I245" s="89"/>
      <c r="J245" s="89"/>
      <c r="K245" s="89"/>
      <c r="L245" s="89"/>
      <c r="M245" s="89"/>
      <c r="N245" s="1472"/>
      <c r="O245" s="1511" t="s">
        <v>2796</v>
      </c>
      <c r="P245" s="689"/>
      <c r="Q245" s="689"/>
      <c r="R245" s="689"/>
      <c r="S245" s="689"/>
      <c r="T245" s="689"/>
      <c r="U245" s="689"/>
      <c r="V245" s="689"/>
      <c r="W245" s="689"/>
    </row>
    <row r="246" spans="1:23" s="1" customFormat="1" ht="39" customHeight="1" x14ac:dyDescent="0.3">
      <c r="A246" s="49"/>
      <c r="B246" s="677">
        <v>1495</v>
      </c>
      <c r="C246" s="89" t="s">
        <v>1930</v>
      </c>
      <c r="D246" s="89"/>
      <c r="E246" s="89"/>
      <c r="F246" s="89"/>
      <c r="G246" s="89"/>
      <c r="H246" s="89"/>
      <c r="I246" s="89"/>
      <c r="J246" s="89"/>
      <c r="K246" s="89"/>
      <c r="L246" s="89"/>
      <c r="M246" s="89"/>
      <c r="N246" s="1472"/>
      <c r="O246" s="1511" t="s">
        <v>1930</v>
      </c>
      <c r="P246" s="689"/>
      <c r="Q246" s="689"/>
      <c r="R246" s="689"/>
      <c r="S246" s="689"/>
      <c r="T246" s="689"/>
      <c r="U246" s="689"/>
      <c r="V246" s="689"/>
      <c r="W246" s="689"/>
    </row>
    <row r="247" spans="1:23" s="1" customFormat="1" ht="39" customHeight="1" x14ac:dyDescent="0.3">
      <c r="A247" s="49"/>
      <c r="B247" s="678">
        <v>1500</v>
      </c>
      <c r="C247" s="679" t="s">
        <v>3051</v>
      </c>
      <c r="D247" s="679"/>
      <c r="E247" s="679"/>
      <c r="F247" s="679" t="s">
        <v>546</v>
      </c>
      <c r="G247" s="679" t="s">
        <v>546</v>
      </c>
      <c r="H247" s="679"/>
      <c r="I247" s="679"/>
      <c r="J247" s="679"/>
      <c r="K247" s="679"/>
      <c r="L247" s="679"/>
      <c r="M247" s="679"/>
      <c r="N247" s="1472"/>
      <c r="O247" s="1510" t="s">
        <v>545</v>
      </c>
      <c r="P247" s="689"/>
      <c r="Q247" s="689"/>
      <c r="R247" s="689"/>
      <c r="S247" s="689"/>
      <c r="T247" s="689"/>
      <c r="U247" s="689"/>
      <c r="V247" s="689"/>
      <c r="W247" s="689"/>
    </row>
    <row r="248" spans="1:23" s="1" customFormat="1" ht="39" customHeight="1" x14ac:dyDescent="0.3">
      <c r="A248" s="49"/>
      <c r="B248" s="677">
        <v>1510</v>
      </c>
      <c r="C248" s="89" t="s">
        <v>547</v>
      </c>
      <c r="D248" s="89"/>
      <c r="E248" s="89"/>
      <c r="F248" s="89" t="s">
        <v>547</v>
      </c>
      <c r="G248" s="89" t="s">
        <v>548</v>
      </c>
      <c r="H248" s="89"/>
      <c r="I248" s="89"/>
      <c r="J248" s="89"/>
      <c r="K248" s="89"/>
      <c r="L248" s="89"/>
      <c r="M248" s="89"/>
      <c r="N248" s="1472"/>
      <c r="O248" s="1511" t="s">
        <v>547</v>
      </c>
      <c r="P248" s="689"/>
      <c r="Q248" s="689"/>
      <c r="R248" s="689"/>
      <c r="S248" s="689"/>
      <c r="T248" s="689"/>
      <c r="U248" s="689"/>
      <c r="V248" s="689"/>
      <c r="W248" s="689"/>
    </row>
    <row r="249" spans="1:23" s="1" customFormat="1" ht="39" customHeight="1" x14ac:dyDescent="0.3">
      <c r="A249" s="49"/>
      <c r="B249" s="678">
        <v>1520</v>
      </c>
      <c r="C249" s="679" t="s">
        <v>549</v>
      </c>
      <c r="D249" s="679"/>
      <c r="E249" s="679"/>
      <c r="F249" s="679" t="s">
        <v>549</v>
      </c>
      <c r="G249" s="679" t="s">
        <v>549</v>
      </c>
      <c r="H249" s="679" t="s">
        <v>549</v>
      </c>
      <c r="I249" s="679" t="s">
        <v>2101</v>
      </c>
      <c r="J249" s="679"/>
      <c r="K249" s="679"/>
      <c r="L249" s="679"/>
      <c r="M249" s="679"/>
      <c r="N249" s="1472"/>
      <c r="O249" s="1473" t="s">
        <v>549</v>
      </c>
      <c r="P249" s="689"/>
      <c r="Q249" s="689"/>
      <c r="R249" s="689"/>
      <c r="S249" s="689"/>
      <c r="T249" s="689"/>
      <c r="U249" s="689"/>
      <c r="V249" s="689"/>
      <c r="W249" s="689"/>
    </row>
    <row r="250" spans="1:23" s="1" customFormat="1" ht="39" customHeight="1" x14ac:dyDescent="0.3">
      <c r="A250" s="49"/>
      <c r="B250" s="677">
        <v>1530</v>
      </c>
      <c r="C250" s="89" t="s">
        <v>550</v>
      </c>
      <c r="D250" s="89"/>
      <c r="E250" s="89"/>
      <c r="F250" s="89" t="s">
        <v>550</v>
      </c>
      <c r="G250" s="89" t="s">
        <v>550</v>
      </c>
      <c r="H250" s="89" t="s">
        <v>550</v>
      </c>
      <c r="I250" s="89" t="s">
        <v>550</v>
      </c>
      <c r="J250" s="89"/>
      <c r="K250" s="89"/>
      <c r="L250" s="89"/>
      <c r="M250" s="89"/>
      <c r="N250" s="1472"/>
      <c r="O250" s="1472" t="s">
        <v>550</v>
      </c>
      <c r="P250" s="689"/>
      <c r="Q250" s="689"/>
      <c r="R250" s="689"/>
      <c r="S250" s="689"/>
      <c r="T250" s="689"/>
      <c r="U250" s="689"/>
      <c r="V250" s="689"/>
      <c r="W250" s="689"/>
    </row>
    <row r="251" spans="1:23" s="1" customFormat="1" ht="39" customHeight="1" x14ac:dyDescent="0.3">
      <c r="A251" s="49"/>
      <c r="B251" s="677">
        <v>1540</v>
      </c>
      <c r="C251" s="89" t="s">
        <v>551</v>
      </c>
      <c r="D251" s="89"/>
      <c r="E251" s="89"/>
      <c r="F251" s="89" t="s">
        <v>551</v>
      </c>
      <c r="G251" s="89" t="s">
        <v>551</v>
      </c>
      <c r="H251" s="89" t="s">
        <v>551</v>
      </c>
      <c r="I251" s="89" t="s">
        <v>551</v>
      </c>
      <c r="J251" s="89"/>
      <c r="K251" s="89"/>
      <c r="L251" s="89"/>
      <c r="M251" s="89"/>
      <c r="N251" s="1472"/>
      <c r="O251" s="1472" t="s">
        <v>551</v>
      </c>
      <c r="P251" s="689"/>
      <c r="Q251" s="689"/>
      <c r="R251" s="689"/>
      <c r="S251" s="689"/>
      <c r="T251" s="689"/>
      <c r="U251" s="689"/>
      <c r="V251" s="689"/>
      <c r="W251" s="689"/>
    </row>
    <row r="252" spans="1:23" s="1" customFormat="1" ht="39" customHeight="1" x14ac:dyDescent="0.3">
      <c r="A252" s="49"/>
      <c r="B252" s="677">
        <v>1550</v>
      </c>
      <c r="C252" s="89" t="s">
        <v>552</v>
      </c>
      <c r="D252" s="89"/>
      <c r="E252" s="89"/>
      <c r="F252" s="89" t="s">
        <v>553</v>
      </c>
      <c r="G252" s="89" t="s">
        <v>553</v>
      </c>
      <c r="H252" s="89" t="s">
        <v>553</v>
      </c>
      <c r="I252" s="89" t="s">
        <v>553</v>
      </c>
      <c r="J252" s="89"/>
      <c r="K252" s="89"/>
      <c r="L252" s="89"/>
      <c r="M252" s="89"/>
      <c r="O252" s="1472" t="s">
        <v>552</v>
      </c>
      <c r="P252" s="689"/>
      <c r="Q252" s="689"/>
      <c r="R252" s="689"/>
      <c r="S252" s="689"/>
      <c r="T252" s="689"/>
      <c r="U252" s="689"/>
      <c r="V252" s="689"/>
      <c r="W252" s="689"/>
    </row>
    <row r="253" spans="1:23" s="1" customFormat="1" ht="39" customHeight="1" x14ac:dyDescent="0.3">
      <c r="A253" s="49"/>
      <c r="B253" s="677">
        <v>1560</v>
      </c>
      <c r="C253" s="89" t="s">
        <v>554</v>
      </c>
      <c r="D253" s="89"/>
      <c r="E253" s="89"/>
      <c r="F253" s="89"/>
      <c r="G253" s="89" t="s">
        <v>554</v>
      </c>
      <c r="H253" s="89"/>
      <c r="I253" s="89" t="s">
        <v>555</v>
      </c>
      <c r="J253" s="89"/>
      <c r="K253" s="89"/>
      <c r="L253" s="89"/>
      <c r="M253" s="89"/>
      <c r="O253" s="1472" t="s">
        <v>554</v>
      </c>
      <c r="P253" s="689"/>
      <c r="Q253" s="689"/>
      <c r="R253" s="689"/>
      <c r="S253" s="689"/>
      <c r="T253" s="689"/>
      <c r="U253" s="689"/>
      <c r="V253" s="689"/>
      <c r="W253" s="689"/>
    </row>
    <row r="254" spans="1:23" s="1" customFormat="1" ht="39" customHeight="1" x14ac:dyDescent="0.3">
      <c r="A254" s="49"/>
      <c r="B254" s="677">
        <v>1570</v>
      </c>
      <c r="C254" s="89" t="s">
        <v>556</v>
      </c>
      <c r="D254" s="89"/>
      <c r="E254" s="89"/>
      <c r="F254" s="89" t="s">
        <v>556</v>
      </c>
      <c r="G254" s="89" t="s">
        <v>557</v>
      </c>
      <c r="H254" s="89" t="s">
        <v>556</v>
      </c>
      <c r="I254" s="89" t="s">
        <v>558</v>
      </c>
      <c r="J254" s="89"/>
      <c r="K254" s="89"/>
      <c r="L254" s="89"/>
      <c r="M254" s="89"/>
      <c r="N254" s="1472"/>
      <c r="O254" s="1472" t="s">
        <v>2863</v>
      </c>
      <c r="P254" s="689"/>
      <c r="Q254" s="689"/>
      <c r="R254" s="689"/>
      <c r="S254" s="689"/>
      <c r="T254" s="689"/>
      <c r="U254" s="689"/>
      <c r="V254" s="689"/>
      <c r="W254" s="689"/>
    </row>
    <row r="255" spans="1:23" s="1" customFormat="1" ht="39" customHeight="1" x14ac:dyDescent="0.3">
      <c r="A255" s="49"/>
      <c r="B255" s="677">
        <v>1580</v>
      </c>
      <c r="C255" s="89" t="s">
        <v>559</v>
      </c>
      <c r="D255" s="89"/>
      <c r="E255" s="89"/>
      <c r="F255" s="89" t="s">
        <v>559</v>
      </c>
      <c r="G255" s="89" t="s">
        <v>560</v>
      </c>
      <c r="H255" s="89" t="s">
        <v>559</v>
      </c>
      <c r="I255" s="89" t="s">
        <v>561</v>
      </c>
      <c r="J255" s="89"/>
      <c r="K255" s="89"/>
      <c r="L255" s="89"/>
      <c r="M255" s="89"/>
      <c r="N255" s="1472"/>
      <c r="O255" s="1472" t="s">
        <v>2864</v>
      </c>
      <c r="P255" s="689"/>
      <c r="Q255" s="689"/>
      <c r="R255" s="689"/>
      <c r="S255" s="689"/>
      <c r="T255" s="689"/>
      <c r="U255" s="689"/>
      <c r="V255" s="689"/>
      <c r="W255" s="689"/>
    </row>
    <row r="256" spans="1:23" s="1" customFormat="1" ht="39" customHeight="1" x14ac:dyDescent="0.3">
      <c r="A256" s="49"/>
      <c r="B256" s="677">
        <v>1590</v>
      </c>
      <c r="C256" s="89" t="s">
        <v>562</v>
      </c>
      <c r="D256" s="89"/>
      <c r="E256" s="89"/>
      <c r="F256" s="89" t="s">
        <v>562</v>
      </c>
      <c r="G256" s="89" t="s">
        <v>563</v>
      </c>
      <c r="H256" s="89" t="s">
        <v>562</v>
      </c>
      <c r="I256" s="89" t="s">
        <v>564</v>
      </c>
      <c r="J256" s="89"/>
      <c r="K256" s="89"/>
      <c r="L256" s="89"/>
      <c r="M256" s="89"/>
      <c r="O256" s="1472" t="s">
        <v>2865</v>
      </c>
      <c r="P256" s="689"/>
      <c r="Q256" s="689"/>
      <c r="R256" s="689"/>
      <c r="S256" s="689"/>
      <c r="T256" s="689"/>
      <c r="U256" s="689"/>
      <c r="V256" s="689"/>
      <c r="W256" s="689"/>
    </row>
    <row r="257" spans="1:23" s="1" customFormat="1" ht="39" customHeight="1" x14ac:dyDescent="0.3">
      <c r="A257" s="49"/>
      <c r="B257" s="677">
        <v>1600</v>
      </c>
      <c r="C257" s="89" t="s">
        <v>565</v>
      </c>
      <c r="D257" s="89"/>
      <c r="E257" s="89"/>
      <c r="F257" s="89" t="s">
        <v>565</v>
      </c>
      <c r="G257" s="89" t="s">
        <v>566</v>
      </c>
      <c r="H257" s="89" t="s">
        <v>565</v>
      </c>
      <c r="I257" s="89" t="s">
        <v>567</v>
      </c>
      <c r="J257" s="89"/>
      <c r="K257" s="89"/>
      <c r="L257" s="89"/>
      <c r="M257" s="89"/>
      <c r="N257" s="1472"/>
      <c r="O257" s="1472" t="s">
        <v>565</v>
      </c>
      <c r="P257" s="689"/>
      <c r="Q257" s="689"/>
      <c r="R257" s="689"/>
      <c r="S257" s="689"/>
      <c r="T257" s="689"/>
      <c r="U257" s="689"/>
      <c r="V257" s="689"/>
      <c r="W257" s="689"/>
    </row>
    <row r="258" spans="1:23" s="1" customFormat="1" ht="39" customHeight="1" x14ac:dyDescent="0.3">
      <c r="A258" s="49"/>
      <c r="B258" s="677">
        <v>1610</v>
      </c>
      <c r="C258" s="89" t="s">
        <v>568</v>
      </c>
      <c r="D258" s="89"/>
      <c r="E258" s="89"/>
      <c r="F258" s="89" t="s">
        <v>568</v>
      </c>
      <c r="G258" s="89" t="s">
        <v>569</v>
      </c>
      <c r="H258" s="89" t="s">
        <v>568</v>
      </c>
      <c r="I258" s="89" t="s">
        <v>569</v>
      </c>
      <c r="J258" s="89"/>
      <c r="K258" s="89"/>
      <c r="L258" s="89"/>
      <c r="M258" s="89"/>
      <c r="N258" s="1472"/>
      <c r="O258" s="1511" t="s">
        <v>568</v>
      </c>
      <c r="P258" s="689"/>
      <c r="Q258" s="689"/>
      <c r="R258" s="689"/>
      <c r="S258" s="689"/>
      <c r="T258" s="689"/>
      <c r="U258" s="689"/>
      <c r="V258" s="689"/>
      <c r="W258" s="689"/>
    </row>
    <row r="259" spans="1:23" s="1" customFormat="1" ht="39" customHeight="1" x14ac:dyDescent="0.3">
      <c r="A259" s="49"/>
      <c r="B259" s="678">
        <v>1620</v>
      </c>
      <c r="C259" s="679" t="s">
        <v>570</v>
      </c>
      <c r="D259" s="679"/>
      <c r="E259" s="679"/>
      <c r="F259" s="679" t="s">
        <v>570</v>
      </c>
      <c r="G259" s="679" t="s">
        <v>571</v>
      </c>
      <c r="H259" s="679" t="s">
        <v>570</v>
      </c>
      <c r="I259" s="679" t="s">
        <v>572</v>
      </c>
      <c r="J259" s="679"/>
      <c r="K259" s="679"/>
      <c r="L259" s="679"/>
      <c r="M259" s="679"/>
      <c r="N259" s="1472"/>
      <c r="O259" s="1473" t="s">
        <v>570</v>
      </c>
      <c r="P259" s="689"/>
      <c r="Q259" s="689"/>
      <c r="R259" s="689"/>
      <c r="S259" s="689"/>
      <c r="T259" s="689"/>
      <c r="U259" s="689"/>
      <c r="V259" s="689"/>
      <c r="W259" s="689"/>
    </row>
    <row r="260" spans="1:23" s="1" customFormat="1" ht="39" customHeight="1" x14ac:dyDescent="0.3">
      <c r="A260" s="49"/>
      <c r="B260" s="678">
        <v>1630</v>
      </c>
      <c r="C260" s="679" t="s">
        <v>573</v>
      </c>
      <c r="D260" s="679"/>
      <c r="E260" s="679"/>
      <c r="F260" s="679" t="s">
        <v>573</v>
      </c>
      <c r="G260" s="679" t="s">
        <v>573</v>
      </c>
      <c r="H260" s="679" t="s">
        <v>573</v>
      </c>
      <c r="I260" s="679" t="s">
        <v>573</v>
      </c>
      <c r="J260" s="679"/>
      <c r="K260" s="679"/>
      <c r="L260" s="679"/>
      <c r="M260" s="679"/>
      <c r="N260" s="1472"/>
      <c r="O260" s="1473" t="s">
        <v>2860</v>
      </c>
      <c r="P260" s="689"/>
      <c r="Q260" s="689"/>
      <c r="R260" s="689"/>
      <c r="S260" s="689"/>
      <c r="T260" s="689"/>
      <c r="U260" s="689"/>
      <c r="V260" s="689"/>
      <c r="W260" s="689"/>
    </row>
    <row r="261" spans="1:23" s="1" customFormat="1" ht="39" customHeight="1" x14ac:dyDescent="0.3">
      <c r="A261" s="49"/>
      <c r="B261" s="677">
        <v>1640</v>
      </c>
      <c r="C261" s="89" t="s">
        <v>574</v>
      </c>
      <c r="D261" s="89"/>
      <c r="E261" s="89"/>
      <c r="F261" s="89" t="s">
        <v>574</v>
      </c>
      <c r="G261" s="89" t="s">
        <v>575</v>
      </c>
      <c r="H261" s="89" t="s">
        <v>574</v>
      </c>
      <c r="I261" s="89"/>
      <c r="J261" s="89"/>
      <c r="K261" s="89"/>
      <c r="L261" s="89"/>
      <c r="M261" s="89"/>
      <c r="N261" s="1472"/>
      <c r="O261" s="1511" t="s">
        <v>574</v>
      </c>
      <c r="P261" s="689"/>
      <c r="Q261" s="689"/>
      <c r="R261" s="689"/>
      <c r="S261" s="689"/>
      <c r="T261" s="689"/>
      <c r="U261" s="689"/>
      <c r="V261" s="689"/>
      <c r="W261" s="689"/>
    </row>
    <row r="262" spans="1:23" s="1" customFormat="1" ht="39" customHeight="1" x14ac:dyDescent="0.3">
      <c r="A262" s="49"/>
      <c r="B262" s="677">
        <v>1650</v>
      </c>
      <c r="C262" s="89" t="s">
        <v>576</v>
      </c>
      <c r="D262" s="89"/>
      <c r="E262" s="89"/>
      <c r="F262" s="89" t="s">
        <v>576</v>
      </c>
      <c r="G262" s="89" t="s">
        <v>577</v>
      </c>
      <c r="H262" s="89"/>
      <c r="I262" s="89" t="s">
        <v>578</v>
      </c>
      <c r="J262" s="89"/>
      <c r="K262" s="89"/>
      <c r="L262" s="89"/>
      <c r="M262" s="89"/>
      <c r="N262" s="1472"/>
      <c r="O262" s="1511" t="s">
        <v>576</v>
      </c>
      <c r="P262" s="689"/>
      <c r="Q262" s="689"/>
      <c r="R262" s="689"/>
      <c r="S262" s="689"/>
      <c r="T262" s="689"/>
      <c r="U262" s="689"/>
      <c r="V262" s="689"/>
      <c r="W262" s="689"/>
    </row>
    <row r="263" spans="1:23" s="1" customFormat="1" ht="39" customHeight="1" x14ac:dyDescent="0.3">
      <c r="A263" s="49"/>
      <c r="B263" s="677">
        <v>1660</v>
      </c>
      <c r="C263" s="89" t="s">
        <v>579</v>
      </c>
      <c r="D263" s="89"/>
      <c r="E263" s="89"/>
      <c r="F263" s="89" t="s">
        <v>579</v>
      </c>
      <c r="G263" s="89" t="s">
        <v>580</v>
      </c>
      <c r="H263" s="89"/>
      <c r="I263" s="89"/>
      <c r="J263" s="89"/>
      <c r="K263" s="89"/>
      <c r="L263" s="89"/>
      <c r="M263" s="89"/>
      <c r="N263" s="1472"/>
      <c r="O263" s="1511" t="s">
        <v>579</v>
      </c>
      <c r="P263" s="689"/>
      <c r="Q263" s="689"/>
      <c r="R263" s="689"/>
      <c r="S263" s="689"/>
      <c r="T263" s="689"/>
      <c r="U263" s="689"/>
      <c r="V263" s="689"/>
      <c r="W263" s="689"/>
    </row>
    <row r="264" spans="1:23" s="1" customFormat="1" ht="39" customHeight="1" x14ac:dyDescent="0.3">
      <c r="A264" s="49"/>
      <c r="B264" s="677">
        <v>1670</v>
      </c>
      <c r="C264" s="89" t="s">
        <v>581</v>
      </c>
      <c r="D264" s="89" t="s">
        <v>1949</v>
      </c>
      <c r="E264" s="89" t="s">
        <v>1949</v>
      </c>
      <c r="F264" s="89" t="s">
        <v>581</v>
      </c>
      <c r="G264" s="89" t="s">
        <v>582</v>
      </c>
      <c r="H264" s="89" t="s">
        <v>581</v>
      </c>
      <c r="I264" s="89" t="s">
        <v>583</v>
      </c>
      <c r="J264" s="89"/>
      <c r="K264" s="89"/>
      <c r="L264" s="89"/>
      <c r="M264" s="89"/>
      <c r="N264" s="1472"/>
      <c r="O264" s="1511" t="s">
        <v>581</v>
      </c>
      <c r="P264" s="689"/>
      <c r="Q264" s="689"/>
      <c r="R264" s="689"/>
      <c r="S264" s="689"/>
      <c r="T264" s="689"/>
      <c r="U264" s="689"/>
      <c r="V264" s="689"/>
      <c r="W264" s="689"/>
    </row>
    <row r="265" spans="1:23" s="1" customFormat="1" ht="39" customHeight="1" x14ac:dyDescent="0.3">
      <c r="A265" s="49"/>
      <c r="B265" s="677">
        <v>1700</v>
      </c>
      <c r="C265" s="89"/>
      <c r="D265" s="89"/>
      <c r="E265" s="89"/>
      <c r="F265" s="89"/>
      <c r="G265" s="89" t="s">
        <v>584</v>
      </c>
      <c r="H265" s="89"/>
      <c r="I265" s="89"/>
      <c r="J265" s="89"/>
      <c r="K265" s="89"/>
      <c r="L265" s="89"/>
      <c r="M265" s="89"/>
      <c r="N265" s="1472"/>
      <c r="O265" s="1511"/>
      <c r="P265" s="689"/>
      <c r="Q265" s="689"/>
      <c r="R265" s="689"/>
      <c r="S265" s="689"/>
      <c r="T265" s="689"/>
      <c r="U265" s="689"/>
      <c r="V265" s="689"/>
      <c r="W265" s="689"/>
    </row>
    <row r="266" spans="1:23" s="1" customFormat="1" ht="39" customHeight="1" x14ac:dyDescent="0.3">
      <c r="A266" s="49"/>
      <c r="B266" s="677">
        <v>1710</v>
      </c>
      <c r="C266" s="89"/>
      <c r="D266" s="89"/>
      <c r="E266" s="89"/>
      <c r="F266" s="89"/>
      <c r="G266" s="89" t="s">
        <v>585</v>
      </c>
      <c r="H266" s="89"/>
      <c r="I266" s="89"/>
      <c r="J266" s="89"/>
      <c r="K266" s="89"/>
      <c r="L266" s="89"/>
      <c r="M266" s="89"/>
      <c r="N266" s="1472"/>
      <c r="O266" s="1511"/>
      <c r="P266" s="689"/>
      <c r="Q266" s="689"/>
      <c r="R266" s="689"/>
      <c r="S266" s="689"/>
      <c r="T266" s="689"/>
      <c r="U266" s="689"/>
      <c r="V266" s="689"/>
      <c r="W266" s="689"/>
    </row>
    <row r="267" spans="1:23" s="1" customFormat="1" ht="39" customHeight="1" x14ac:dyDescent="0.3">
      <c r="A267" s="49"/>
      <c r="B267" s="677">
        <v>1720</v>
      </c>
      <c r="C267" s="89"/>
      <c r="D267" s="89"/>
      <c r="E267" s="89"/>
      <c r="F267" s="89"/>
      <c r="G267" s="89" t="s">
        <v>586</v>
      </c>
      <c r="H267" s="89"/>
      <c r="I267" s="89"/>
      <c r="J267" s="89"/>
      <c r="K267" s="89"/>
      <c r="L267" s="89"/>
      <c r="M267" s="89"/>
      <c r="N267" s="1472"/>
      <c r="O267" s="1511"/>
      <c r="P267" s="689"/>
      <c r="Q267" s="689"/>
      <c r="R267" s="689"/>
      <c r="S267" s="689"/>
      <c r="T267" s="689"/>
      <c r="U267" s="689"/>
      <c r="V267" s="689"/>
      <c r="W267" s="689"/>
    </row>
    <row r="268" spans="1:23" s="1" customFormat="1" ht="39" customHeight="1" x14ac:dyDescent="0.3">
      <c r="A268" s="49"/>
      <c r="B268" s="677">
        <v>1730</v>
      </c>
      <c r="C268" s="89"/>
      <c r="D268" s="89"/>
      <c r="E268" s="89"/>
      <c r="F268" s="89"/>
      <c r="G268" s="89" t="s">
        <v>587</v>
      </c>
      <c r="H268" s="89"/>
      <c r="I268" s="89"/>
      <c r="J268" s="89"/>
      <c r="K268" s="89"/>
      <c r="L268" s="89"/>
      <c r="M268" s="89"/>
      <c r="N268" s="1472"/>
      <c r="O268" s="1511"/>
      <c r="P268" s="689"/>
      <c r="Q268" s="689"/>
      <c r="R268" s="689"/>
      <c r="S268" s="689"/>
      <c r="T268" s="689"/>
      <c r="U268" s="689"/>
      <c r="V268" s="689"/>
      <c r="W268" s="689"/>
    </row>
    <row r="269" spans="1:23" s="1" customFormat="1" ht="39" customHeight="1" x14ac:dyDescent="0.3">
      <c r="A269" s="49"/>
      <c r="B269" s="677">
        <v>1740</v>
      </c>
      <c r="C269" s="89"/>
      <c r="D269" s="89"/>
      <c r="E269" s="89"/>
      <c r="F269" s="89"/>
      <c r="G269" s="89" t="s">
        <v>588</v>
      </c>
      <c r="H269" s="89"/>
      <c r="I269" s="89"/>
      <c r="J269" s="89"/>
      <c r="K269" s="89"/>
      <c r="L269" s="89"/>
      <c r="M269" s="89"/>
      <c r="N269" s="1472"/>
      <c r="O269" s="1511"/>
      <c r="P269" s="689"/>
      <c r="Q269" s="689"/>
      <c r="R269" s="689"/>
      <c r="S269" s="689"/>
      <c r="T269" s="689"/>
      <c r="U269" s="689"/>
      <c r="V269" s="689"/>
      <c r="W269" s="689"/>
    </row>
    <row r="270" spans="1:23" s="1" customFormat="1" ht="39" customHeight="1" x14ac:dyDescent="0.3">
      <c r="A270" s="49"/>
      <c r="B270" s="677">
        <v>2001</v>
      </c>
      <c r="C270" s="89" t="s">
        <v>589</v>
      </c>
      <c r="D270" s="89" t="s">
        <v>2321</v>
      </c>
      <c r="E270" s="89" t="s">
        <v>590</v>
      </c>
      <c r="F270" s="89" t="s">
        <v>589</v>
      </c>
      <c r="G270" s="89" t="s">
        <v>591</v>
      </c>
      <c r="H270" s="89" t="s">
        <v>592</v>
      </c>
      <c r="I270" s="89" t="s">
        <v>2060</v>
      </c>
      <c r="J270" s="89"/>
      <c r="K270" s="89"/>
      <c r="L270" s="89"/>
      <c r="M270" s="89"/>
      <c r="N270" s="1472" t="s">
        <v>1221</v>
      </c>
      <c r="O270" s="1511" t="s">
        <v>589</v>
      </c>
      <c r="P270" s="689"/>
      <c r="Q270" s="689"/>
      <c r="R270" s="689"/>
      <c r="S270" s="689"/>
      <c r="T270" s="689"/>
      <c r="U270" s="689"/>
      <c r="V270" s="689"/>
      <c r="W270" s="689"/>
    </row>
    <row r="271" spans="1:23" s="1" customFormat="1" ht="39" customHeight="1" x14ac:dyDescent="0.3">
      <c r="A271" s="49"/>
      <c r="B271" s="677">
        <v>2002</v>
      </c>
      <c r="C271" s="89" t="s">
        <v>593</v>
      </c>
      <c r="D271" s="89" t="s">
        <v>2322</v>
      </c>
      <c r="E271" s="89" t="s">
        <v>590</v>
      </c>
      <c r="F271" s="89" t="s">
        <v>594</v>
      </c>
      <c r="G271" s="89" t="s">
        <v>595</v>
      </c>
      <c r="H271" s="89" t="s">
        <v>596</v>
      </c>
      <c r="I271" s="89" t="s">
        <v>597</v>
      </c>
      <c r="J271" s="89"/>
      <c r="K271" s="89"/>
      <c r="L271" s="89"/>
      <c r="M271" s="89"/>
      <c r="N271" s="1472" t="s">
        <v>2015</v>
      </c>
      <c r="O271" s="1511" t="s">
        <v>593</v>
      </c>
      <c r="P271" s="689"/>
      <c r="Q271" s="689"/>
      <c r="R271" s="689"/>
      <c r="S271" s="689"/>
      <c r="T271" s="689"/>
      <c r="U271" s="689"/>
      <c r="V271" s="689"/>
      <c r="W271" s="689"/>
    </row>
    <row r="272" spans="1:23" s="1" customFormat="1" ht="39" customHeight="1" x14ac:dyDescent="0.3">
      <c r="A272" s="49"/>
      <c r="B272" s="677">
        <v>2003</v>
      </c>
      <c r="C272" s="89" t="s">
        <v>598</v>
      </c>
      <c r="D272" s="89" t="s">
        <v>2323</v>
      </c>
      <c r="E272" s="89" t="s">
        <v>590</v>
      </c>
      <c r="F272" s="89" t="s">
        <v>599</v>
      </c>
      <c r="G272" s="89" t="s">
        <v>590</v>
      </c>
      <c r="H272" s="89" t="s">
        <v>600</v>
      </c>
      <c r="I272" s="89" t="s">
        <v>2058</v>
      </c>
      <c r="J272" s="89"/>
      <c r="K272" s="89"/>
      <c r="L272" s="89"/>
      <c r="M272" s="89"/>
      <c r="N272" s="1472" t="s">
        <v>1222</v>
      </c>
      <c r="O272" s="1511" t="s">
        <v>598</v>
      </c>
      <c r="P272" s="689"/>
      <c r="Q272" s="689"/>
      <c r="R272" s="689"/>
      <c r="S272" s="689"/>
      <c r="T272" s="689"/>
      <c r="U272" s="689"/>
      <c r="V272" s="689"/>
      <c r="W272" s="689"/>
    </row>
    <row r="273" spans="1:23" s="1" customFormat="1" ht="39" customHeight="1" x14ac:dyDescent="0.3">
      <c r="A273" s="49"/>
      <c r="B273" s="677">
        <v>2004</v>
      </c>
      <c r="C273" s="89" t="s">
        <v>601</v>
      </c>
      <c r="D273" s="89" t="s">
        <v>2324</v>
      </c>
      <c r="E273" s="89" t="s">
        <v>590</v>
      </c>
      <c r="F273" s="89" t="s">
        <v>596</v>
      </c>
      <c r="G273" s="89" t="s">
        <v>590</v>
      </c>
      <c r="H273" s="89" t="s">
        <v>602</v>
      </c>
      <c r="I273" s="89" t="s">
        <v>2102</v>
      </c>
      <c r="J273" s="89"/>
      <c r="K273" s="89"/>
      <c r="L273" s="89"/>
      <c r="M273" s="89"/>
      <c r="N273" s="1472" t="s">
        <v>2083</v>
      </c>
      <c r="O273" s="1511" t="s">
        <v>601</v>
      </c>
      <c r="P273" s="689"/>
      <c r="Q273" s="689"/>
      <c r="R273" s="689"/>
      <c r="S273" s="689"/>
      <c r="T273" s="689"/>
      <c r="U273" s="689"/>
      <c r="V273" s="689"/>
      <c r="W273" s="689"/>
    </row>
    <row r="274" spans="1:23" s="1" customFormat="1" ht="39" customHeight="1" x14ac:dyDescent="0.3">
      <c r="A274" s="49"/>
      <c r="B274" s="677">
        <v>2005</v>
      </c>
      <c r="C274" s="89" t="s">
        <v>603</v>
      </c>
      <c r="D274" s="89" t="s">
        <v>2325</v>
      </c>
      <c r="E274" s="89" t="s">
        <v>590</v>
      </c>
      <c r="F274" s="89" t="s">
        <v>604</v>
      </c>
      <c r="G274" s="89" t="s">
        <v>590</v>
      </c>
      <c r="H274" s="89" t="s">
        <v>605</v>
      </c>
      <c r="I274" s="89" t="s">
        <v>2103</v>
      </c>
      <c r="J274" s="89"/>
      <c r="K274" s="89"/>
      <c r="L274" s="89"/>
      <c r="M274" s="89"/>
      <c r="N274" s="1472" t="s">
        <v>590</v>
      </c>
      <c r="O274" s="1511" t="s">
        <v>603</v>
      </c>
      <c r="P274" s="689"/>
      <c r="Q274" s="689"/>
      <c r="R274" s="689"/>
      <c r="S274" s="689"/>
      <c r="T274" s="689"/>
      <c r="U274" s="689"/>
      <c r="V274" s="689"/>
      <c r="W274" s="689"/>
    </row>
    <row r="275" spans="1:23" s="1" customFormat="1" ht="39" customHeight="1" x14ac:dyDescent="0.3">
      <c r="A275" s="49"/>
      <c r="B275" s="677">
        <v>2006</v>
      </c>
      <c r="C275" s="89" t="s">
        <v>606</v>
      </c>
      <c r="D275" s="89" t="s">
        <v>2326</v>
      </c>
      <c r="E275" s="89" t="s">
        <v>590</v>
      </c>
      <c r="F275" s="89" t="s">
        <v>607</v>
      </c>
      <c r="G275" s="89" t="s">
        <v>590</v>
      </c>
      <c r="H275" s="89" t="s">
        <v>608</v>
      </c>
      <c r="I275" s="89" t="s">
        <v>590</v>
      </c>
      <c r="J275" s="89"/>
      <c r="K275" s="89"/>
      <c r="L275" s="89"/>
      <c r="M275" s="89"/>
      <c r="N275" s="1472" t="s">
        <v>590</v>
      </c>
      <c r="O275" s="1511" t="s">
        <v>606</v>
      </c>
      <c r="P275" s="689"/>
      <c r="Q275" s="689"/>
      <c r="R275" s="689"/>
      <c r="S275" s="689"/>
      <c r="T275" s="689"/>
      <c r="U275" s="689"/>
      <c r="V275" s="689"/>
      <c r="W275" s="689"/>
    </row>
    <row r="276" spans="1:23" s="1" customFormat="1" ht="39" customHeight="1" x14ac:dyDescent="0.3">
      <c r="A276" s="49"/>
      <c r="B276" s="677">
        <v>2007</v>
      </c>
      <c r="C276" s="89" t="s">
        <v>599</v>
      </c>
      <c r="D276" s="89" t="s">
        <v>2327</v>
      </c>
      <c r="E276" s="89" t="s">
        <v>590</v>
      </c>
      <c r="F276" s="89" t="s">
        <v>609</v>
      </c>
      <c r="G276" s="89" t="s">
        <v>590</v>
      </c>
      <c r="H276" s="89" t="s">
        <v>610</v>
      </c>
      <c r="I276" s="89" t="s">
        <v>590</v>
      </c>
      <c r="J276" s="89"/>
      <c r="K276" s="89"/>
      <c r="L276" s="89"/>
      <c r="M276" s="89"/>
      <c r="N276" s="1472" t="s">
        <v>590</v>
      </c>
      <c r="O276" s="1511" t="s">
        <v>599</v>
      </c>
      <c r="P276" s="689"/>
      <c r="Q276" s="689"/>
      <c r="R276" s="689"/>
      <c r="S276" s="689"/>
      <c r="T276" s="689"/>
      <c r="U276" s="689"/>
      <c r="V276" s="689"/>
      <c r="W276" s="689"/>
    </row>
    <row r="277" spans="1:23" s="1" customFormat="1" ht="39" customHeight="1" x14ac:dyDescent="0.3">
      <c r="A277" s="49"/>
      <c r="B277" s="677">
        <v>2008</v>
      </c>
      <c r="C277" s="89" t="s">
        <v>596</v>
      </c>
      <c r="D277" s="89" t="s">
        <v>590</v>
      </c>
      <c r="E277" s="89" t="s">
        <v>590</v>
      </c>
      <c r="F277" s="89" t="s">
        <v>611</v>
      </c>
      <c r="G277" s="89" t="s">
        <v>590</v>
      </c>
      <c r="H277" s="89" t="s">
        <v>612</v>
      </c>
      <c r="I277" s="89" t="s">
        <v>590</v>
      </c>
      <c r="J277" s="89"/>
      <c r="K277" s="89"/>
      <c r="L277" s="89"/>
      <c r="M277" s="89"/>
      <c r="N277" s="1472" t="s">
        <v>590</v>
      </c>
      <c r="O277" s="1511" t="s">
        <v>596</v>
      </c>
      <c r="P277" s="689"/>
      <c r="Q277" s="689"/>
      <c r="R277" s="689"/>
      <c r="S277" s="689"/>
      <c r="T277" s="689"/>
      <c r="U277" s="689"/>
      <c r="V277" s="689"/>
      <c r="W277" s="689"/>
    </row>
    <row r="278" spans="1:23" s="1" customFormat="1" ht="39" customHeight="1" x14ac:dyDescent="0.3">
      <c r="A278" s="49"/>
      <c r="B278" s="677">
        <v>2009</v>
      </c>
      <c r="C278" s="89" t="s">
        <v>604</v>
      </c>
      <c r="D278" s="89" t="s">
        <v>2328</v>
      </c>
      <c r="E278" s="89" t="s">
        <v>590</v>
      </c>
      <c r="F278" s="89" t="s">
        <v>613</v>
      </c>
      <c r="G278" s="89" t="s">
        <v>590</v>
      </c>
      <c r="H278" s="89" t="s">
        <v>614</v>
      </c>
      <c r="I278" s="89" t="s">
        <v>590</v>
      </c>
      <c r="J278" s="89"/>
      <c r="K278" s="89"/>
      <c r="L278" s="89"/>
      <c r="M278" s="89"/>
      <c r="N278" s="1472" t="s">
        <v>590</v>
      </c>
      <c r="O278" s="1511" t="s">
        <v>604</v>
      </c>
      <c r="P278" s="689"/>
      <c r="Q278" s="689"/>
      <c r="R278" s="689"/>
      <c r="S278" s="689"/>
      <c r="T278" s="689"/>
      <c r="U278" s="689"/>
      <c r="V278" s="689"/>
      <c r="W278" s="689"/>
    </row>
    <row r="279" spans="1:23" s="1" customFormat="1" ht="39" customHeight="1" x14ac:dyDescent="0.3">
      <c r="A279" s="49"/>
      <c r="B279" s="677">
        <v>2010</v>
      </c>
      <c r="C279" s="89" t="s">
        <v>615</v>
      </c>
      <c r="D279" s="89" t="s">
        <v>590</v>
      </c>
      <c r="E279" s="89" t="s">
        <v>590</v>
      </c>
      <c r="F279" s="89" t="s">
        <v>590</v>
      </c>
      <c r="G279" s="89" t="s">
        <v>590</v>
      </c>
      <c r="H279" s="89"/>
      <c r="I279" s="89" t="s">
        <v>590</v>
      </c>
      <c r="J279" s="89"/>
      <c r="K279" s="89"/>
      <c r="L279" s="89"/>
      <c r="M279" s="89"/>
      <c r="N279" s="1472"/>
      <c r="O279" s="1511" t="s">
        <v>615</v>
      </c>
      <c r="P279" s="689"/>
      <c r="Q279" s="689"/>
      <c r="R279" s="689"/>
      <c r="S279" s="689"/>
      <c r="T279" s="689"/>
      <c r="U279" s="689"/>
      <c r="V279" s="689"/>
      <c r="W279" s="689"/>
    </row>
    <row r="280" spans="1:23" s="1" customFormat="1" ht="39" customHeight="1" x14ac:dyDescent="0.3">
      <c r="A280" s="49"/>
      <c r="B280" s="677">
        <v>2011</v>
      </c>
      <c r="C280" s="89" t="s">
        <v>616</v>
      </c>
      <c r="D280" s="89" t="s">
        <v>590</v>
      </c>
      <c r="E280" s="89" t="s">
        <v>590</v>
      </c>
      <c r="F280" s="89" t="s">
        <v>590</v>
      </c>
      <c r="G280" s="89" t="s">
        <v>590</v>
      </c>
      <c r="H280" s="89"/>
      <c r="I280" s="89" t="s">
        <v>590</v>
      </c>
      <c r="J280" s="89"/>
      <c r="K280" s="89"/>
      <c r="L280" s="89"/>
      <c r="M280" s="89"/>
      <c r="N280" s="1472"/>
      <c r="O280" s="1511" t="s">
        <v>616</v>
      </c>
      <c r="P280" s="689"/>
      <c r="Q280" s="689"/>
      <c r="R280" s="689"/>
      <c r="S280" s="689"/>
      <c r="T280" s="689"/>
      <c r="U280" s="689"/>
      <c r="V280" s="689"/>
      <c r="W280" s="689"/>
    </row>
    <row r="281" spans="1:23" s="1" customFormat="1" ht="39" customHeight="1" x14ac:dyDescent="0.3">
      <c r="A281" s="49"/>
      <c r="B281" s="677">
        <v>2012</v>
      </c>
      <c r="C281" s="89" t="s">
        <v>611</v>
      </c>
      <c r="D281" s="89" t="s">
        <v>590</v>
      </c>
      <c r="E281" s="89" t="s">
        <v>590</v>
      </c>
      <c r="F281" s="89" t="s">
        <v>590</v>
      </c>
      <c r="G281" s="89" t="s">
        <v>590</v>
      </c>
      <c r="H281" s="89"/>
      <c r="I281" s="89" t="s">
        <v>590</v>
      </c>
      <c r="J281" s="89"/>
      <c r="K281" s="89"/>
      <c r="L281" s="89"/>
      <c r="M281" s="89"/>
      <c r="N281" s="1472"/>
      <c r="O281" s="1511" t="s">
        <v>611</v>
      </c>
      <c r="P281" s="689"/>
      <c r="Q281" s="689"/>
      <c r="R281" s="689"/>
      <c r="S281" s="689"/>
      <c r="T281" s="689"/>
      <c r="U281" s="689"/>
      <c r="V281" s="689"/>
      <c r="W281" s="689"/>
    </row>
    <row r="282" spans="1:23" s="1" customFormat="1" ht="39" customHeight="1" x14ac:dyDescent="0.3">
      <c r="A282" s="49"/>
      <c r="B282" s="677">
        <v>2013</v>
      </c>
      <c r="C282" s="89" t="s">
        <v>613</v>
      </c>
      <c r="D282" s="89" t="s">
        <v>590</v>
      </c>
      <c r="E282" s="89" t="s">
        <v>590</v>
      </c>
      <c r="F282" s="89" t="s">
        <v>590</v>
      </c>
      <c r="G282" s="89" t="s">
        <v>590</v>
      </c>
      <c r="H282" s="89"/>
      <c r="I282" s="89" t="s">
        <v>590</v>
      </c>
      <c r="J282" s="89"/>
      <c r="K282" s="89"/>
      <c r="L282" s="89"/>
      <c r="M282" s="89"/>
      <c r="N282" s="1472"/>
      <c r="O282" s="1511" t="s">
        <v>613</v>
      </c>
      <c r="P282" s="689"/>
      <c r="Q282" s="689"/>
      <c r="R282" s="689"/>
      <c r="S282" s="689"/>
      <c r="T282" s="689"/>
      <c r="U282" s="689"/>
      <c r="V282" s="689"/>
      <c r="W282" s="689"/>
    </row>
    <row r="283" spans="1:23" s="1" customFormat="1" ht="39" customHeight="1" x14ac:dyDescent="0.3">
      <c r="A283" s="49"/>
      <c r="B283" s="677">
        <v>2014</v>
      </c>
      <c r="C283" s="89" t="s">
        <v>590</v>
      </c>
      <c r="D283" s="89" t="s">
        <v>590</v>
      </c>
      <c r="E283" s="89" t="s">
        <v>590</v>
      </c>
      <c r="F283" s="89" t="s">
        <v>590</v>
      </c>
      <c r="G283" s="89" t="s">
        <v>590</v>
      </c>
      <c r="H283" s="89"/>
      <c r="I283" s="89" t="s">
        <v>590</v>
      </c>
      <c r="J283" s="89"/>
      <c r="K283" s="89"/>
      <c r="L283" s="89"/>
      <c r="M283" s="89"/>
      <c r="N283" s="1472"/>
      <c r="O283" s="1511" t="s">
        <v>590</v>
      </c>
      <c r="P283" s="689"/>
      <c r="Q283" s="689"/>
      <c r="R283" s="689"/>
      <c r="S283" s="689"/>
      <c r="T283" s="689"/>
      <c r="U283" s="689"/>
      <c r="V283" s="689"/>
      <c r="W283" s="689"/>
    </row>
    <row r="284" spans="1:23" s="1" customFormat="1" ht="39" customHeight="1" x14ac:dyDescent="0.3">
      <c r="A284" s="49"/>
      <c r="B284" s="677">
        <v>2201</v>
      </c>
      <c r="C284" s="89" t="s">
        <v>617</v>
      </c>
      <c r="D284" s="870" t="s">
        <v>2320</v>
      </c>
      <c r="E284" s="89" t="s">
        <v>2029</v>
      </c>
      <c r="F284" s="89" t="s">
        <v>617</v>
      </c>
      <c r="G284" s="89" t="s">
        <v>618</v>
      </c>
      <c r="H284" s="89" t="s">
        <v>619</v>
      </c>
      <c r="I284" s="89" t="s">
        <v>620</v>
      </c>
      <c r="J284" s="89"/>
      <c r="K284" s="89"/>
      <c r="L284" s="89"/>
      <c r="M284" s="89"/>
      <c r="N284" s="1472" t="s">
        <v>2005</v>
      </c>
      <c r="O284" s="1511" t="s">
        <v>617</v>
      </c>
      <c r="P284" s="689"/>
      <c r="Q284" s="689"/>
      <c r="R284" s="689"/>
      <c r="S284" s="689"/>
      <c r="T284" s="689"/>
      <c r="U284" s="689"/>
      <c r="V284" s="689"/>
      <c r="W284" s="689"/>
    </row>
    <row r="285" spans="1:23" s="1" customFormat="1" ht="39" customHeight="1" x14ac:dyDescent="0.3">
      <c r="A285" s="49"/>
      <c r="B285" s="677">
        <v>2202</v>
      </c>
      <c r="C285" s="89" t="s">
        <v>621</v>
      </c>
      <c r="D285" s="870" t="s">
        <v>2329</v>
      </c>
      <c r="E285" s="89" t="s">
        <v>2035</v>
      </c>
      <c r="F285" s="89" t="s">
        <v>621</v>
      </c>
      <c r="G285" s="89" t="s">
        <v>622</v>
      </c>
      <c r="H285" s="89" t="s">
        <v>623</v>
      </c>
      <c r="I285" s="89" t="s">
        <v>2104</v>
      </c>
      <c r="J285" s="89"/>
      <c r="K285" s="89"/>
      <c r="L285" s="89"/>
      <c r="M285" s="89"/>
      <c r="N285" s="1472"/>
      <c r="O285" s="1511" t="s">
        <v>621</v>
      </c>
      <c r="P285" s="689"/>
      <c r="Q285" s="689"/>
      <c r="R285" s="689"/>
      <c r="S285" s="689"/>
      <c r="T285" s="689"/>
      <c r="U285" s="689"/>
      <c r="V285" s="689"/>
      <c r="W285" s="689"/>
    </row>
    <row r="286" spans="1:23" s="1" customFormat="1" ht="39" customHeight="1" x14ac:dyDescent="0.3">
      <c r="A286" s="49"/>
      <c r="B286" s="677">
        <v>2203</v>
      </c>
      <c r="C286" s="89" t="s">
        <v>624</v>
      </c>
      <c r="D286" s="870" t="s">
        <v>2330</v>
      </c>
      <c r="F286" s="89" t="s">
        <v>2490</v>
      </c>
      <c r="G286" s="89" t="s">
        <v>625</v>
      </c>
      <c r="H286" s="89" t="s">
        <v>626</v>
      </c>
      <c r="I286" s="89" t="s">
        <v>627</v>
      </c>
      <c r="J286" s="89"/>
      <c r="K286" s="89"/>
      <c r="L286" s="89"/>
      <c r="M286" s="89"/>
      <c r="N286" s="1472" t="s">
        <v>2006</v>
      </c>
      <c r="O286" s="1511" t="s">
        <v>624</v>
      </c>
      <c r="P286" s="689"/>
      <c r="Q286" s="689"/>
      <c r="R286" s="689"/>
      <c r="S286" s="689"/>
      <c r="T286" s="689"/>
      <c r="U286" s="689"/>
      <c r="V286" s="689"/>
      <c r="W286" s="689"/>
    </row>
    <row r="287" spans="1:23" s="1" customFormat="1" ht="39" customHeight="1" x14ac:dyDescent="0.3">
      <c r="A287" s="49"/>
      <c r="B287" s="677">
        <v>2204</v>
      </c>
      <c r="C287" s="89" t="s">
        <v>628</v>
      </c>
      <c r="D287" s="870" t="s">
        <v>1448</v>
      </c>
      <c r="E287" s="89" t="s">
        <v>2030</v>
      </c>
      <c r="F287" s="89" t="s">
        <v>2485</v>
      </c>
      <c r="G287" s="89" t="s">
        <v>630</v>
      </c>
      <c r="H287" s="89" t="s">
        <v>631</v>
      </c>
      <c r="I287" s="89" t="s">
        <v>632</v>
      </c>
      <c r="J287" s="89"/>
      <c r="K287" s="89"/>
      <c r="L287" s="89"/>
      <c r="M287" s="89"/>
      <c r="N287" s="1472" t="s">
        <v>2007</v>
      </c>
      <c r="O287" s="1511" t="s">
        <v>628</v>
      </c>
      <c r="P287" s="689"/>
      <c r="Q287" s="689"/>
      <c r="R287" s="689"/>
      <c r="S287" s="689"/>
      <c r="T287" s="689"/>
      <c r="U287" s="689"/>
      <c r="V287" s="689"/>
      <c r="W287" s="689"/>
    </row>
    <row r="288" spans="1:23" s="1" customFormat="1" ht="39" customHeight="1" x14ac:dyDescent="0.3">
      <c r="A288" s="49"/>
      <c r="B288" s="677">
        <v>2205</v>
      </c>
      <c r="C288" s="89" t="s">
        <v>629</v>
      </c>
      <c r="D288" s="870" t="s">
        <v>2331</v>
      </c>
      <c r="E288" s="89" t="s">
        <v>2031</v>
      </c>
      <c r="F288" s="89" t="s">
        <v>2486</v>
      </c>
      <c r="G288" s="89" t="s">
        <v>634</v>
      </c>
      <c r="H288" s="89" t="s">
        <v>635</v>
      </c>
      <c r="I288" s="89" t="s">
        <v>2578</v>
      </c>
      <c r="J288" s="89"/>
      <c r="K288" s="89"/>
      <c r="L288" s="89"/>
      <c r="M288" s="89"/>
      <c r="N288" s="1472" t="s">
        <v>2008</v>
      </c>
      <c r="O288" s="1511" t="s">
        <v>629</v>
      </c>
      <c r="P288" s="689"/>
      <c r="Q288" s="689"/>
      <c r="R288" s="689"/>
      <c r="S288" s="689"/>
      <c r="T288" s="689"/>
      <c r="U288" s="689"/>
      <c r="V288" s="689"/>
      <c r="W288" s="689"/>
    </row>
    <row r="289" spans="1:23" s="1" customFormat="1" ht="39" customHeight="1" x14ac:dyDescent="0.3">
      <c r="A289" s="49"/>
      <c r="B289" s="677">
        <v>2206</v>
      </c>
      <c r="C289" s="89" t="s">
        <v>633</v>
      </c>
      <c r="D289" s="870" t="s">
        <v>2332</v>
      </c>
      <c r="E289" s="89" t="s">
        <v>2034</v>
      </c>
      <c r="F289" s="89" t="s">
        <v>2491</v>
      </c>
      <c r="G289" s="89" t="s">
        <v>637</v>
      </c>
      <c r="H289" s="89" t="s">
        <v>638</v>
      </c>
      <c r="I289" s="89" t="s">
        <v>2105</v>
      </c>
      <c r="J289" s="89"/>
      <c r="K289" s="89"/>
      <c r="L289" s="89"/>
      <c r="M289" s="89"/>
      <c r="N289" s="1472" t="s">
        <v>2009</v>
      </c>
      <c r="O289" s="1511" t="s">
        <v>633</v>
      </c>
      <c r="P289" s="689"/>
      <c r="Q289" s="689"/>
      <c r="R289" s="689"/>
      <c r="S289" s="689"/>
      <c r="T289" s="689"/>
      <c r="U289" s="689"/>
      <c r="V289" s="689"/>
      <c r="W289" s="689"/>
    </row>
    <row r="290" spans="1:23" s="1" customFormat="1" ht="39" customHeight="1" x14ac:dyDescent="0.3">
      <c r="A290" s="49"/>
      <c r="B290" s="677">
        <v>2207</v>
      </c>
      <c r="C290" s="89" t="s">
        <v>636</v>
      </c>
      <c r="D290" s="871" t="s">
        <v>2333</v>
      </c>
      <c r="E290" s="89" t="s">
        <v>2033</v>
      </c>
      <c r="F290" s="89" t="s">
        <v>2487</v>
      </c>
      <c r="G290" s="89" t="s">
        <v>640</v>
      </c>
      <c r="H290" s="92" t="s">
        <v>641</v>
      </c>
      <c r="I290" s="89" t="s">
        <v>2579</v>
      </c>
      <c r="J290" s="89"/>
      <c r="K290" s="89"/>
      <c r="L290" s="89"/>
      <c r="M290" s="89"/>
      <c r="N290" s="1472" t="s">
        <v>2010</v>
      </c>
      <c r="O290" s="1511" t="s">
        <v>636</v>
      </c>
      <c r="P290" s="689"/>
      <c r="Q290" s="689"/>
      <c r="R290" s="689"/>
      <c r="S290" s="689"/>
      <c r="T290" s="689"/>
      <c r="U290" s="689"/>
      <c r="V290" s="689"/>
      <c r="W290" s="689"/>
    </row>
    <row r="291" spans="1:23" s="1" customFormat="1" ht="39" customHeight="1" x14ac:dyDescent="0.3">
      <c r="A291" s="49"/>
      <c r="B291" s="677">
        <v>2208</v>
      </c>
      <c r="C291" s="89" t="s">
        <v>639</v>
      </c>
      <c r="D291" s="870" t="s">
        <v>2334</v>
      </c>
      <c r="E291" s="89"/>
      <c r="F291" s="89" t="s">
        <v>642</v>
      </c>
      <c r="G291" s="89" t="s">
        <v>643</v>
      </c>
      <c r="H291" s="92" t="s">
        <v>644</v>
      </c>
      <c r="I291" s="89" t="s">
        <v>645</v>
      </c>
      <c r="J291" s="89"/>
      <c r="K291" s="89"/>
      <c r="L291" s="89"/>
      <c r="M291" s="89"/>
      <c r="N291" s="1472" t="s">
        <v>2011</v>
      </c>
      <c r="O291" s="1511" t="s">
        <v>639</v>
      </c>
      <c r="P291" s="689"/>
      <c r="Q291" s="689"/>
      <c r="R291" s="689"/>
      <c r="S291" s="689"/>
      <c r="T291" s="689"/>
      <c r="U291" s="689"/>
      <c r="V291" s="689"/>
      <c r="W291" s="689"/>
    </row>
    <row r="292" spans="1:23" s="1" customFormat="1" ht="39" customHeight="1" x14ac:dyDescent="0.3">
      <c r="A292" s="49"/>
      <c r="B292" s="677">
        <v>2209</v>
      </c>
      <c r="C292" s="89" t="s">
        <v>646</v>
      </c>
      <c r="D292" s="870" t="s">
        <v>2335</v>
      </c>
      <c r="E292" s="89" t="s">
        <v>2032</v>
      </c>
      <c r="F292" s="89" t="s">
        <v>2492</v>
      </c>
      <c r="G292" s="89" t="s">
        <v>647</v>
      </c>
      <c r="H292" s="92" t="s">
        <v>648</v>
      </c>
      <c r="I292" s="89" t="s">
        <v>649</v>
      </c>
      <c r="J292" s="89"/>
      <c r="K292" s="89"/>
      <c r="L292" s="89"/>
      <c r="M292" s="89"/>
      <c r="N292" s="1472" t="s">
        <v>2012</v>
      </c>
      <c r="O292" s="1511" t="s">
        <v>646</v>
      </c>
      <c r="P292" s="689"/>
      <c r="Q292" s="689"/>
      <c r="R292" s="689"/>
      <c r="S292" s="689"/>
      <c r="T292" s="689"/>
      <c r="U292" s="689"/>
      <c r="V292" s="689"/>
      <c r="W292" s="689"/>
    </row>
    <row r="293" spans="1:23" s="1" customFormat="1" ht="39" customHeight="1" x14ac:dyDescent="0.3">
      <c r="A293" s="49"/>
      <c r="B293" s="677">
        <v>2210</v>
      </c>
      <c r="C293" s="89" t="s">
        <v>650</v>
      </c>
      <c r="D293" s="870" t="s">
        <v>2336</v>
      </c>
      <c r="E293" s="89" t="s">
        <v>2036</v>
      </c>
      <c r="F293" s="89" t="s">
        <v>651</v>
      </c>
      <c r="G293" s="89" t="s">
        <v>652</v>
      </c>
      <c r="H293" s="92" t="s">
        <v>653</v>
      </c>
      <c r="I293" s="89" t="s">
        <v>654</v>
      </c>
      <c r="J293" s="89"/>
      <c r="K293" s="89"/>
      <c r="L293" s="89"/>
      <c r="M293" s="89"/>
      <c r="N293" s="1472" t="s">
        <v>1229</v>
      </c>
      <c r="O293" s="1511" t="s">
        <v>650</v>
      </c>
      <c r="P293" s="689"/>
      <c r="Q293" s="689"/>
      <c r="R293" s="689"/>
      <c r="S293" s="689"/>
      <c r="T293" s="689"/>
      <c r="U293" s="689"/>
      <c r="V293" s="689"/>
      <c r="W293" s="689"/>
    </row>
    <row r="294" spans="1:23" s="1" customFormat="1" ht="39" customHeight="1" x14ac:dyDescent="0.3">
      <c r="A294" s="49"/>
      <c r="B294" s="677">
        <v>2211</v>
      </c>
      <c r="C294" s="89" t="s">
        <v>635</v>
      </c>
      <c r="D294" s="870" t="s">
        <v>2337</v>
      </c>
      <c r="E294" s="89" t="s">
        <v>2037</v>
      </c>
      <c r="F294" s="89" t="s">
        <v>2488</v>
      </c>
      <c r="G294" s="89" t="s">
        <v>655</v>
      </c>
      <c r="H294" s="92" t="s">
        <v>656</v>
      </c>
      <c r="I294" s="89" t="s">
        <v>2200</v>
      </c>
      <c r="J294" s="89"/>
      <c r="K294" s="89"/>
      <c r="L294" s="89"/>
      <c r="M294" s="89"/>
      <c r="N294" s="1472" t="s">
        <v>1230</v>
      </c>
      <c r="O294" s="1511" t="s">
        <v>635</v>
      </c>
      <c r="P294" s="689"/>
      <c r="Q294" s="689"/>
      <c r="R294" s="689"/>
      <c r="S294" s="689"/>
      <c r="T294" s="689"/>
      <c r="U294" s="689"/>
      <c r="V294" s="689"/>
      <c r="W294" s="689"/>
    </row>
    <row r="295" spans="1:23" s="1" customFormat="1" ht="39" customHeight="1" x14ac:dyDescent="0.3">
      <c r="A295" s="49"/>
      <c r="B295" s="677">
        <v>2212</v>
      </c>
      <c r="C295" s="89" t="s">
        <v>1927</v>
      </c>
      <c r="D295" s="870" t="s">
        <v>2338</v>
      </c>
      <c r="F295" s="89" t="s">
        <v>657</v>
      </c>
      <c r="G295" s="89" t="s">
        <v>658</v>
      </c>
      <c r="H295" s="89" t="s">
        <v>659</v>
      </c>
      <c r="I295" s="89" t="s">
        <v>660</v>
      </c>
      <c r="J295" s="89"/>
      <c r="K295" s="89"/>
      <c r="L295" s="89"/>
      <c r="M295" s="89"/>
      <c r="N295" s="1472" t="s">
        <v>1231</v>
      </c>
      <c r="O295" s="1511" t="s">
        <v>1927</v>
      </c>
      <c r="P295" s="689"/>
      <c r="Q295" s="689"/>
      <c r="R295" s="689"/>
      <c r="S295" s="689"/>
      <c r="T295" s="689"/>
      <c r="U295" s="689"/>
      <c r="V295" s="689"/>
      <c r="W295" s="689"/>
    </row>
    <row r="296" spans="1:23" s="1" customFormat="1" ht="39" customHeight="1" x14ac:dyDescent="0.3">
      <c r="A296" s="49"/>
      <c r="B296" s="677">
        <v>2213</v>
      </c>
      <c r="C296" s="89" t="s">
        <v>661</v>
      </c>
      <c r="D296" s="870" t="s">
        <v>2339</v>
      </c>
      <c r="E296" s="89" t="s">
        <v>2038</v>
      </c>
      <c r="F296" s="89" t="s">
        <v>662</v>
      </c>
      <c r="G296" s="89" t="s">
        <v>663</v>
      </c>
      <c r="H296" s="89" t="s">
        <v>664</v>
      </c>
      <c r="I296" s="89" t="s">
        <v>2580</v>
      </c>
      <c r="J296" s="89"/>
      <c r="K296" s="89"/>
      <c r="L296" s="89"/>
      <c r="M296" s="89"/>
      <c r="N296" s="1472" t="s">
        <v>2016</v>
      </c>
      <c r="O296" s="1511" t="s">
        <v>661</v>
      </c>
      <c r="P296" s="689"/>
      <c r="Q296" s="689"/>
      <c r="R296" s="689"/>
      <c r="S296" s="689"/>
      <c r="T296" s="689"/>
      <c r="U296" s="689"/>
      <c r="V296" s="689"/>
      <c r="W296" s="689"/>
    </row>
    <row r="297" spans="1:23" s="1" customFormat="1" ht="39" customHeight="1" x14ac:dyDescent="0.3">
      <c r="A297" s="49"/>
      <c r="B297" s="677">
        <v>2214</v>
      </c>
      <c r="C297" s="89" t="s">
        <v>657</v>
      </c>
      <c r="D297" s="871" t="s">
        <v>2340</v>
      </c>
      <c r="E297" s="89" t="s">
        <v>2039</v>
      </c>
      <c r="F297" s="89" t="s">
        <v>665</v>
      </c>
      <c r="G297" s="89" t="s">
        <v>666</v>
      </c>
      <c r="H297" s="683" t="s">
        <v>2582</v>
      </c>
      <c r="I297" s="89" t="s">
        <v>2042</v>
      </c>
      <c r="J297" s="89"/>
      <c r="K297" s="89"/>
      <c r="L297" s="89"/>
      <c r="M297" s="89"/>
      <c r="N297" s="1472" t="s">
        <v>1232</v>
      </c>
      <c r="O297" s="1511" t="s">
        <v>657</v>
      </c>
      <c r="P297" s="689"/>
      <c r="Q297" s="689"/>
      <c r="R297" s="689"/>
      <c r="S297" s="689"/>
      <c r="T297" s="689"/>
      <c r="U297" s="689"/>
      <c r="V297" s="689"/>
      <c r="W297" s="689"/>
    </row>
    <row r="298" spans="1:23" s="1" customFormat="1" ht="39" customHeight="1" x14ac:dyDescent="0.3">
      <c r="A298" s="49"/>
      <c r="B298" s="677">
        <v>2215</v>
      </c>
      <c r="C298" s="89" t="s">
        <v>667</v>
      </c>
      <c r="D298" s="89" t="s">
        <v>2583</v>
      </c>
      <c r="E298" s="89" t="s">
        <v>2040</v>
      </c>
      <c r="F298" s="89" t="s">
        <v>668</v>
      </c>
      <c r="G298" s="89" t="s">
        <v>669</v>
      </c>
      <c r="H298" s="89" t="s">
        <v>670</v>
      </c>
      <c r="I298" s="89" t="s">
        <v>590</v>
      </c>
      <c r="J298" s="89"/>
      <c r="K298" s="89"/>
      <c r="L298" s="89"/>
      <c r="M298" s="89"/>
      <c r="N298" s="1472" t="s">
        <v>1233</v>
      </c>
      <c r="O298" s="1511" t="s">
        <v>667</v>
      </c>
      <c r="P298" s="689"/>
      <c r="Q298" s="689"/>
      <c r="R298" s="689"/>
      <c r="S298" s="689"/>
      <c r="T298" s="689"/>
      <c r="U298" s="689"/>
      <c r="V298" s="689"/>
      <c r="W298" s="689"/>
    </row>
    <row r="299" spans="1:23" s="1" customFormat="1" ht="39" customHeight="1" x14ac:dyDescent="0.3">
      <c r="A299" s="49"/>
      <c r="B299" s="677">
        <v>2216</v>
      </c>
      <c r="C299" s="89" t="s">
        <v>662</v>
      </c>
      <c r="D299" s="89"/>
      <c r="E299" s="89" t="s">
        <v>590</v>
      </c>
      <c r="F299" s="89" t="s">
        <v>671</v>
      </c>
      <c r="G299" s="89" t="s">
        <v>619</v>
      </c>
      <c r="H299" s="89" t="s">
        <v>672</v>
      </c>
      <c r="I299" s="89" t="s">
        <v>590</v>
      </c>
      <c r="J299" s="89"/>
      <c r="K299" s="89"/>
      <c r="L299" s="89"/>
      <c r="M299" s="89"/>
      <c r="N299" s="1472" t="s">
        <v>2013</v>
      </c>
      <c r="O299" s="1511" t="s">
        <v>662</v>
      </c>
      <c r="P299" s="689"/>
      <c r="Q299" s="689"/>
      <c r="R299" s="689"/>
      <c r="S299" s="689"/>
      <c r="T299" s="689"/>
      <c r="U299" s="689"/>
      <c r="V299" s="689"/>
      <c r="W299" s="689"/>
    </row>
    <row r="300" spans="1:23" s="1" customFormat="1" ht="39" customHeight="1" x14ac:dyDescent="0.3">
      <c r="A300" s="49"/>
      <c r="B300" s="677">
        <v>2217</v>
      </c>
      <c r="C300" s="89" t="s">
        <v>665</v>
      </c>
      <c r="D300" s="89" t="s">
        <v>590</v>
      </c>
      <c r="E300" s="89" t="s">
        <v>590</v>
      </c>
      <c r="F300" s="89" t="s">
        <v>673</v>
      </c>
      <c r="G300" s="89" t="s">
        <v>623</v>
      </c>
      <c r="H300" s="89" t="s">
        <v>674</v>
      </c>
      <c r="I300" s="89" t="s">
        <v>590</v>
      </c>
      <c r="J300" s="89"/>
      <c r="K300" s="89"/>
      <c r="L300" s="89"/>
      <c r="M300" s="89"/>
      <c r="N300" s="1472" t="s">
        <v>2014</v>
      </c>
      <c r="O300" s="1511" t="s">
        <v>665</v>
      </c>
      <c r="P300" s="689"/>
      <c r="Q300" s="689"/>
      <c r="R300" s="689"/>
      <c r="S300" s="689"/>
      <c r="T300" s="689"/>
      <c r="U300" s="689"/>
      <c r="V300" s="689"/>
      <c r="W300" s="689"/>
    </row>
    <row r="301" spans="1:23" s="1" customFormat="1" ht="39" customHeight="1" x14ac:dyDescent="0.3">
      <c r="A301" s="49"/>
      <c r="B301" s="677">
        <v>2218</v>
      </c>
      <c r="C301" s="89" t="s">
        <v>668</v>
      </c>
      <c r="D301" s="89" t="s">
        <v>590</v>
      </c>
      <c r="E301" s="89" t="s">
        <v>590</v>
      </c>
      <c r="F301" s="89" t="s">
        <v>675</v>
      </c>
      <c r="G301" s="89" t="s">
        <v>590</v>
      </c>
      <c r="H301" s="89" t="s">
        <v>676</v>
      </c>
      <c r="I301" s="89" t="s">
        <v>590</v>
      </c>
      <c r="J301" s="89"/>
      <c r="K301" s="89"/>
      <c r="L301" s="89"/>
      <c r="M301" s="89"/>
      <c r="N301" s="1472" t="s">
        <v>1223</v>
      </c>
      <c r="O301" s="1511" t="s">
        <v>668</v>
      </c>
      <c r="P301" s="689"/>
      <c r="Q301" s="689"/>
      <c r="R301" s="689"/>
      <c r="S301" s="689"/>
      <c r="T301" s="689"/>
      <c r="U301" s="689"/>
      <c r="V301" s="689"/>
      <c r="W301" s="689"/>
    </row>
    <row r="302" spans="1:23" s="1" customFormat="1" ht="39" customHeight="1" x14ac:dyDescent="0.3">
      <c r="A302" s="49"/>
      <c r="B302" s="677">
        <v>2219</v>
      </c>
      <c r="C302" s="89" t="s">
        <v>677</v>
      </c>
      <c r="D302" s="89" t="s">
        <v>590</v>
      </c>
      <c r="E302" s="89" t="s">
        <v>590</v>
      </c>
      <c r="F302" s="89" t="s">
        <v>2581</v>
      </c>
      <c r="G302" s="89" t="s">
        <v>678</v>
      </c>
      <c r="H302" s="89"/>
      <c r="I302" s="89" t="s">
        <v>590</v>
      </c>
      <c r="J302" s="89"/>
      <c r="K302" s="89"/>
      <c r="L302" s="89"/>
      <c r="M302" s="89"/>
      <c r="N302" s="1472" t="s">
        <v>1224</v>
      </c>
      <c r="O302" s="1511" t="s">
        <v>677</v>
      </c>
      <c r="P302" s="689"/>
      <c r="Q302" s="689"/>
      <c r="R302" s="689"/>
      <c r="S302" s="689"/>
      <c r="T302" s="689"/>
      <c r="U302" s="689"/>
      <c r="V302" s="689"/>
      <c r="W302" s="689"/>
    </row>
    <row r="303" spans="1:23" s="1" customFormat="1" ht="39" customHeight="1" x14ac:dyDescent="0.3">
      <c r="A303" s="49"/>
      <c r="B303" s="677">
        <v>2220</v>
      </c>
      <c r="C303" s="89" t="s">
        <v>679</v>
      </c>
      <c r="D303" s="89" t="s">
        <v>590</v>
      </c>
      <c r="E303" s="89" t="s">
        <v>590</v>
      </c>
      <c r="F303" s="89" t="s">
        <v>664</v>
      </c>
      <c r="G303" s="89" t="s">
        <v>680</v>
      </c>
      <c r="H303" s="89"/>
      <c r="I303" s="89" t="s">
        <v>590</v>
      </c>
      <c r="J303" s="89"/>
      <c r="K303" s="89"/>
      <c r="L303" s="89"/>
      <c r="M303" s="89"/>
      <c r="N303" s="1472" t="s">
        <v>1225</v>
      </c>
      <c r="O303" s="1511" t="s">
        <v>679</v>
      </c>
      <c r="P303" s="689"/>
      <c r="Q303" s="689"/>
      <c r="R303" s="689"/>
      <c r="S303" s="689"/>
      <c r="T303" s="689"/>
      <c r="U303" s="689"/>
      <c r="V303" s="689"/>
      <c r="W303" s="689"/>
    </row>
    <row r="304" spans="1:23" s="1" customFormat="1" ht="39" customHeight="1" x14ac:dyDescent="0.3">
      <c r="A304" s="49"/>
      <c r="B304" s="677">
        <v>2221</v>
      </c>
      <c r="C304" s="89" t="s">
        <v>671</v>
      </c>
      <c r="D304" s="89" t="s">
        <v>590</v>
      </c>
      <c r="E304" s="89" t="s">
        <v>590</v>
      </c>
      <c r="F304" s="683" t="s">
        <v>2582</v>
      </c>
      <c r="G304" s="89" t="s">
        <v>590</v>
      </c>
      <c r="H304" s="89"/>
      <c r="I304" s="89" t="s">
        <v>590</v>
      </c>
      <c r="J304" s="89"/>
      <c r="K304" s="89"/>
      <c r="L304" s="89"/>
      <c r="M304" s="89"/>
      <c r="N304" s="1472" t="s">
        <v>1226</v>
      </c>
      <c r="O304" s="1511" t="s">
        <v>671</v>
      </c>
      <c r="P304" s="689"/>
      <c r="Q304" s="689"/>
      <c r="R304" s="689"/>
      <c r="S304" s="689"/>
      <c r="T304" s="689"/>
      <c r="U304" s="689"/>
      <c r="V304" s="689"/>
      <c r="W304" s="689"/>
    </row>
    <row r="305" spans="1:23" s="1" customFormat="1" ht="39" customHeight="1" x14ac:dyDescent="0.3">
      <c r="A305" s="49"/>
      <c r="B305" s="677">
        <v>2222</v>
      </c>
      <c r="C305" s="89" t="s">
        <v>673</v>
      </c>
      <c r="D305" s="89" t="s">
        <v>590</v>
      </c>
      <c r="E305" s="89" t="s">
        <v>590</v>
      </c>
      <c r="F305" s="19" t="s">
        <v>2489</v>
      </c>
      <c r="G305" s="89" t="s">
        <v>681</v>
      </c>
      <c r="H305" s="89"/>
      <c r="I305" s="89" t="s">
        <v>590</v>
      </c>
      <c r="J305" s="89"/>
      <c r="K305" s="89"/>
      <c r="L305" s="89"/>
      <c r="M305" s="89"/>
      <c r="N305" s="1472" t="s">
        <v>1227</v>
      </c>
      <c r="O305" s="1511" t="s">
        <v>673</v>
      </c>
      <c r="P305" s="689"/>
      <c r="Q305" s="689"/>
      <c r="R305" s="689"/>
      <c r="S305" s="689"/>
      <c r="T305" s="689"/>
      <c r="U305" s="689"/>
      <c r="V305" s="689"/>
      <c r="W305" s="689"/>
    </row>
    <row r="306" spans="1:23" s="1" customFormat="1" ht="39" customHeight="1" x14ac:dyDescent="0.3">
      <c r="A306" s="49"/>
      <c r="B306" s="677">
        <v>2223</v>
      </c>
      <c r="C306" s="89" t="s">
        <v>675</v>
      </c>
      <c r="D306" s="89" t="s">
        <v>590</v>
      </c>
      <c r="E306" s="89" t="s">
        <v>590</v>
      </c>
      <c r="F306" s="89" t="s">
        <v>682</v>
      </c>
      <c r="G306" s="92" t="s">
        <v>683</v>
      </c>
      <c r="H306" s="89"/>
      <c r="I306" s="89" t="s">
        <v>590</v>
      </c>
      <c r="J306" s="89"/>
      <c r="K306" s="89"/>
      <c r="L306" s="89"/>
      <c r="M306" s="89"/>
      <c r="N306" s="1472" t="s">
        <v>662</v>
      </c>
      <c r="O306" s="1511" t="s">
        <v>675</v>
      </c>
      <c r="P306" s="689"/>
      <c r="Q306" s="689"/>
      <c r="R306" s="689"/>
      <c r="S306" s="689"/>
      <c r="T306" s="689"/>
      <c r="U306" s="689"/>
      <c r="V306" s="689"/>
      <c r="W306" s="689"/>
    </row>
    <row r="307" spans="1:23" s="1" customFormat="1" ht="39" customHeight="1" x14ac:dyDescent="0.3">
      <c r="A307" s="49"/>
      <c r="B307" s="677">
        <v>2224</v>
      </c>
      <c r="C307" s="89" t="s">
        <v>684</v>
      </c>
      <c r="D307" s="89" t="s">
        <v>590</v>
      </c>
      <c r="E307" s="89" t="s">
        <v>590</v>
      </c>
      <c r="F307" s="89" t="s">
        <v>685</v>
      </c>
      <c r="G307" s="1" t="s">
        <v>590</v>
      </c>
      <c r="H307" s="89"/>
      <c r="I307" s="89" t="s">
        <v>590</v>
      </c>
      <c r="J307" s="89"/>
      <c r="K307" s="89"/>
      <c r="L307" s="89"/>
      <c r="M307" s="89"/>
      <c r="N307" s="1472" t="s">
        <v>1228</v>
      </c>
      <c r="O307" s="1511" t="s">
        <v>684</v>
      </c>
      <c r="P307" s="689"/>
      <c r="Q307" s="689"/>
      <c r="R307" s="689"/>
      <c r="S307" s="689"/>
      <c r="T307" s="689"/>
      <c r="U307" s="689"/>
      <c r="V307" s="689"/>
      <c r="W307" s="689"/>
    </row>
    <row r="308" spans="1:23" s="1" customFormat="1" ht="39" customHeight="1" x14ac:dyDescent="0.3">
      <c r="A308" s="49"/>
      <c r="B308" s="677">
        <v>2225</v>
      </c>
      <c r="C308" s="89" t="s">
        <v>686</v>
      </c>
      <c r="D308" s="89" t="s">
        <v>590</v>
      </c>
      <c r="E308" s="89" t="s">
        <v>590</v>
      </c>
      <c r="F308" s="89" t="s">
        <v>672</v>
      </c>
      <c r="G308" s="689" t="s">
        <v>687</v>
      </c>
      <c r="H308" s="89"/>
      <c r="I308" s="89" t="s">
        <v>590</v>
      </c>
      <c r="J308" s="89"/>
      <c r="K308" s="89"/>
      <c r="L308" s="89"/>
      <c r="M308" s="89"/>
      <c r="O308" s="1511" t="s">
        <v>686</v>
      </c>
      <c r="P308" s="689"/>
      <c r="Q308" s="689"/>
      <c r="R308" s="689"/>
      <c r="S308" s="689"/>
      <c r="T308" s="689"/>
      <c r="U308" s="689"/>
      <c r="V308" s="689"/>
      <c r="W308" s="689"/>
    </row>
    <row r="309" spans="1:23" s="1" customFormat="1" ht="39" customHeight="1" x14ac:dyDescent="0.3">
      <c r="A309" s="49"/>
      <c r="B309" s="677">
        <v>2226</v>
      </c>
      <c r="C309" s="89" t="s">
        <v>688</v>
      </c>
      <c r="D309" s="89" t="s">
        <v>590</v>
      </c>
      <c r="E309" s="89" t="s">
        <v>590</v>
      </c>
      <c r="F309" s="89" t="s">
        <v>590</v>
      </c>
      <c r="G309" s="689" t="s">
        <v>689</v>
      </c>
      <c r="H309" s="89"/>
      <c r="I309" s="89" t="s">
        <v>590</v>
      </c>
      <c r="J309" s="89"/>
      <c r="K309" s="89"/>
      <c r="L309" s="89"/>
      <c r="M309" s="89"/>
      <c r="O309" s="1511" t="s">
        <v>688</v>
      </c>
      <c r="P309" s="689"/>
      <c r="Q309" s="689"/>
      <c r="R309" s="689"/>
      <c r="S309" s="689"/>
      <c r="T309" s="689"/>
      <c r="U309" s="689"/>
      <c r="V309" s="689"/>
      <c r="W309" s="689"/>
    </row>
    <row r="310" spans="1:23" s="1" customFormat="1" ht="39" customHeight="1" x14ac:dyDescent="0.3">
      <c r="A310" s="49"/>
      <c r="B310" s="677">
        <v>2227</v>
      </c>
      <c r="C310" s="89" t="s">
        <v>664</v>
      </c>
      <c r="D310" s="89" t="s">
        <v>590</v>
      </c>
      <c r="E310" s="89" t="s">
        <v>590</v>
      </c>
      <c r="F310" s="89" t="s">
        <v>690</v>
      </c>
      <c r="G310" s="1" t="s">
        <v>590</v>
      </c>
      <c r="H310" s="89"/>
      <c r="I310" s="89" t="s">
        <v>590</v>
      </c>
      <c r="J310" s="89"/>
      <c r="K310" s="89"/>
      <c r="L310" s="89"/>
      <c r="M310" s="89"/>
      <c r="O310" s="1511" t="s">
        <v>664</v>
      </c>
      <c r="P310" s="689"/>
      <c r="Q310" s="689"/>
      <c r="R310" s="689"/>
      <c r="S310" s="689"/>
      <c r="T310" s="689"/>
      <c r="U310" s="689"/>
      <c r="V310" s="689"/>
      <c r="W310" s="689"/>
    </row>
    <row r="311" spans="1:23" s="1" customFormat="1" ht="39" customHeight="1" x14ac:dyDescent="0.3">
      <c r="A311" s="49"/>
      <c r="B311" s="677">
        <v>2228</v>
      </c>
      <c r="C311" s="683" t="s">
        <v>2582</v>
      </c>
      <c r="D311" s="89" t="s">
        <v>590</v>
      </c>
      <c r="E311" s="89" t="s">
        <v>590</v>
      </c>
      <c r="F311" s="89" t="s">
        <v>691</v>
      </c>
      <c r="G311" s="89" t="s">
        <v>692</v>
      </c>
      <c r="H311" s="89"/>
      <c r="I311" s="89" t="s">
        <v>590</v>
      </c>
      <c r="J311" s="89"/>
      <c r="K311" s="89"/>
      <c r="L311" s="89"/>
      <c r="M311" s="89"/>
      <c r="O311" s="1512" t="s">
        <v>2582</v>
      </c>
      <c r="P311" s="689"/>
      <c r="Q311" s="689"/>
      <c r="R311" s="689"/>
      <c r="S311" s="689"/>
      <c r="T311" s="689"/>
      <c r="U311" s="689"/>
      <c r="V311" s="689"/>
      <c r="W311" s="689"/>
    </row>
    <row r="312" spans="1:23" s="1" customFormat="1" ht="39" customHeight="1" x14ac:dyDescent="0.3">
      <c r="A312" s="49"/>
      <c r="B312" s="677">
        <v>2229</v>
      </c>
      <c r="C312" s="89" t="s">
        <v>693</v>
      </c>
      <c r="D312" s="89" t="s">
        <v>590</v>
      </c>
      <c r="E312" s="89" t="s">
        <v>590</v>
      </c>
      <c r="F312" s="89" t="s">
        <v>694</v>
      </c>
      <c r="G312" s="89" t="s">
        <v>695</v>
      </c>
      <c r="H312" s="89"/>
      <c r="I312" s="89" t="s">
        <v>590</v>
      </c>
      <c r="J312" s="89"/>
      <c r="K312" s="89"/>
      <c r="L312" s="89"/>
      <c r="M312" s="89"/>
      <c r="O312" s="1511" t="s">
        <v>693</v>
      </c>
      <c r="P312" s="689"/>
      <c r="Q312" s="689"/>
      <c r="R312" s="689"/>
      <c r="S312" s="689"/>
      <c r="T312" s="689"/>
      <c r="U312" s="689"/>
      <c r="V312" s="689"/>
      <c r="W312" s="689"/>
    </row>
    <row r="313" spans="1:23" s="1" customFormat="1" ht="39" customHeight="1" x14ac:dyDescent="0.3">
      <c r="A313" s="49"/>
      <c r="B313" s="677">
        <v>2230</v>
      </c>
      <c r="C313" s="89" t="s">
        <v>590</v>
      </c>
      <c r="D313" s="89" t="s">
        <v>1450</v>
      </c>
      <c r="E313" s="89" t="s">
        <v>590</v>
      </c>
      <c r="F313" s="89" t="s">
        <v>696</v>
      </c>
      <c r="G313" s="89" t="s">
        <v>590</v>
      </c>
      <c r="H313" s="89"/>
      <c r="I313" s="89" t="s">
        <v>590</v>
      </c>
      <c r="J313" s="89"/>
      <c r="K313" s="89"/>
      <c r="L313" s="89"/>
      <c r="M313" s="89"/>
      <c r="O313" s="1511" t="s">
        <v>590</v>
      </c>
      <c r="P313" s="689"/>
      <c r="Q313" s="689"/>
      <c r="R313" s="689"/>
      <c r="S313" s="689"/>
      <c r="T313" s="689"/>
      <c r="U313" s="689"/>
      <c r="V313" s="689"/>
      <c r="W313" s="689"/>
    </row>
    <row r="314" spans="1:23" s="1" customFormat="1" ht="39" customHeight="1" x14ac:dyDescent="0.3">
      <c r="A314" s="49"/>
      <c r="B314" s="677">
        <v>2231</v>
      </c>
      <c r="C314" s="89" t="s">
        <v>682</v>
      </c>
      <c r="D314" s="89" t="s">
        <v>1456</v>
      </c>
      <c r="E314" s="89" t="s">
        <v>590</v>
      </c>
      <c r="F314" s="89" t="s">
        <v>697</v>
      </c>
      <c r="G314" s="89"/>
      <c r="H314" s="89"/>
      <c r="I314" s="89" t="s">
        <v>590</v>
      </c>
      <c r="J314" s="89"/>
      <c r="K314" s="89"/>
      <c r="L314" s="89"/>
      <c r="M314" s="89"/>
      <c r="N314" s="1472" t="s">
        <v>590</v>
      </c>
      <c r="O314" s="1511" t="s">
        <v>682</v>
      </c>
      <c r="P314" s="689"/>
      <c r="Q314" s="689"/>
      <c r="R314" s="689"/>
      <c r="S314" s="689"/>
      <c r="T314" s="689"/>
      <c r="U314" s="689"/>
      <c r="V314" s="689"/>
      <c r="W314" s="689"/>
    </row>
    <row r="315" spans="1:23" s="1" customFormat="1" ht="39" customHeight="1" x14ac:dyDescent="0.3">
      <c r="A315" s="49"/>
      <c r="B315" s="677">
        <v>2232</v>
      </c>
      <c r="C315" s="89" t="s">
        <v>685</v>
      </c>
      <c r="D315" s="89" t="s">
        <v>1458</v>
      </c>
      <c r="E315" s="89" t="s">
        <v>590</v>
      </c>
      <c r="F315" s="89" t="s">
        <v>698</v>
      </c>
      <c r="G315" s="89"/>
      <c r="H315" s="89"/>
      <c r="I315" s="89" t="s">
        <v>590</v>
      </c>
      <c r="J315" s="89"/>
      <c r="K315" s="89"/>
      <c r="L315" s="89"/>
      <c r="M315" s="89"/>
      <c r="N315" s="1472" t="s">
        <v>590</v>
      </c>
      <c r="O315" s="1511" t="s">
        <v>685</v>
      </c>
      <c r="P315" s="689"/>
      <c r="Q315" s="689"/>
      <c r="R315" s="689"/>
      <c r="S315" s="689"/>
      <c r="T315" s="689"/>
      <c r="U315" s="689"/>
      <c r="V315" s="689"/>
      <c r="W315" s="689"/>
    </row>
    <row r="316" spans="1:23" s="1" customFormat="1" ht="39" customHeight="1" x14ac:dyDescent="0.3">
      <c r="A316" s="49"/>
      <c r="B316" s="677">
        <v>2233</v>
      </c>
      <c r="C316" s="89" t="s">
        <v>672</v>
      </c>
      <c r="D316" s="89" t="s">
        <v>1461</v>
      </c>
      <c r="E316" s="89" t="s">
        <v>590</v>
      </c>
      <c r="F316" s="89" t="s">
        <v>590</v>
      </c>
      <c r="G316" s="89"/>
      <c r="H316" s="89"/>
      <c r="I316" s="89" t="s">
        <v>590</v>
      </c>
      <c r="J316" s="89"/>
      <c r="K316" s="89"/>
      <c r="L316" s="89"/>
      <c r="M316" s="89"/>
      <c r="N316" s="1472" t="s">
        <v>590</v>
      </c>
      <c r="O316" s="1511" t="s">
        <v>672</v>
      </c>
      <c r="P316" s="689"/>
      <c r="Q316" s="689"/>
      <c r="R316" s="689"/>
      <c r="S316" s="689"/>
      <c r="T316" s="689"/>
      <c r="U316" s="689"/>
      <c r="V316" s="689"/>
      <c r="W316" s="689"/>
    </row>
    <row r="317" spans="1:23" s="1" customFormat="1" ht="39" customHeight="1" x14ac:dyDescent="0.3">
      <c r="A317" s="49"/>
      <c r="B317" s="677">
        <v>2234</v>
      </c>
      <c r="C317" s="89" t="s">
        <v>590</v>
      </c>
      <c r="D317" s="89" t="s">
        <v>1455</v>
      </c>
      <c r="E317" s="89" t="s">
        <v>590</v>
      </c>
      <c r="F317" s="89" t="s">
        <v>590</v>
      </c>
      <c r="G317" s="89"/>
      <c r="H317" s="89"/>
      <c r="I317" s="89" t="s">
        <v>590</v>
      </c>
      <c r="J317" s="89"/>
      <c r="K317" s="89"/>
      <c r="L317" s="89"/>
      <c r="M317" s="89"/>
      <c r="N317" s="1472" t="s">
        <v>590</v>
      </c>
      <c r="O317" s="1511" t="s">
        <v>590</v>
      </c>
      <c r="P317" s="689"/>
      <c r="Q317" s="689"/>
      <c r="R317" s="689"/>
      <c r="S317" s="689"/>
      <c r="T317" s="689"/>
      <c r="U317" s="689"/>
      <c r="V317" s="689"/>
      <c r="W317" s="689"/>
    </row>
    <row r="318" spans="1:23" s="1" customFormat="1" ht="39" customHeight="1" x14ac:dyDescent="0.3">
      <c r="A318" s="49"/>
      <c r="B318" s="677">
        <v>2235</v>
      </c>
      <c r="C318" s="89" t="s">
        <v>699</v>
      </c>
      <c r="D318" s="89" t="s">
        <v>1457</v>
      </c>
      <c r="E318" s="89" t="s">
        <v>590</v>
      </c>
      <c r="F318" s="89" t="s">
        <v>590</v>
      </c>
      <c r="G318" s="89"/>
      <c r="H318" s="89"/>
      <c r="I318" s="89" t="s">
        <v>590</v>
      </c>
      <c r="J318" s="89"/>
      <c r="K318" s="89"/>
      <c r="L318" s="89"/>
      <c r="M318" s="89"/>
      <c r="N318" s="1472" t="s">
        <v>590</v>
      </c>
      <c r="O318" s="1511" t="s">
        <v>699</v>
      </c>
      <c r="P318" s="689"/>
      <c r="Q318" s="689"/>
      <c r="R318" s="689"/>
      <c r="S318" s="689"/>
      <c r="T318" s="689"/>
      <c r="U318" s="689"/>
      <c r="V318" s="689"/>
      <c r="W318" s="689"/>
    </row>
    <row r="319" spans="1:23" s="1" customFormat="1" ht="39" customHeight="1" x14ac:dyDescent="0.3">
      <c r="A319" s="49"/>
      <c r="B319" s="677">
        <v>2236</v>
      </c>
      <c r="C319" s="89" t="s">
        <v>691</v>
      </c>
      <c r="D319" s="89" t="s">
        <v>2344</v>
      </c>
      <c r="E319" s="89" t="s">
        <v>590</v>
      </c>
      <c r="F319" s="89" t="s">
        <v>590</v>
      </c>
      <c r="G319" s="89"/>
      <c r="H319" s="89"/>
      <c r="I319" s="89" t="s">
        <v>590</v>
      </c>
      <c r="J319" s="89"/>
      <c r="K319" s="89"/>
      <c r="L319" s="89"/>
      <c r="M319" s="89"/>
      <c r="O319" s="1511" t="s">
        <v>691</v>
      </c>
      <c r="P319" s="689"/>
      <c r="Q319" s="689"/>
      <c r="R319" s="689"/>
      <c r="S319" s="689"/>
      <c r="T319" s="689"/>
      <c r="U319" s="689"/>
      <c r="V319" s="689"/>
      <c r="W319" s="689"/>
    </row>
    <row r="320" spans="1:23" s="1" customFormat="1" ht="39" customHeight="1" x14ac:dyDescent="0.3">
      <c r="A320" s="49"/>
      <c r="B320" s="677">
        <v>2237</v>
      </c>
      <c r="C320" s="89" t="s">
        <v>694</v>
      </c>
      <c r="D320" s="89" t="s">
        <v>590</v>
      </c>
      <c r="E320" s="89" t="s">
        <v>590</v>
      </c>
      <c r="F320" s="89" t="s">
        <v>590</v>
      </c>
      <c r="G320" s="89"/>
      <c r="H320" s="89"/>
      <c r="I320" s="89" t="s">
        <v>590</v>
      </c>
      <c r="J320" s="89"/>
      <c r="K320" s="89"/>
      <c r="L320" s="89"/>
      <c r="M320" s="89"/>
      <c r="O320" s="1511" t="s">
        <v>694</v>
      </c>
      <c r="P320" s="689"/>
      <c r="Q320" s="689"/>
      <c r="R320" s="689"/>
      <c r="S320" s="689"/>
      <c r="T320" s="689"/>
      <c r="U320" s="689"/>
      <c r="V320" s="689"/>
      <c r="W320" s="689"/>
    </row>
    <row r="321" spans="1:23" s="1" customFormat="1" ht="39" customHeight="1" x14ac:dyDescent="0.3">
      <c r="A321" s="49"/>
      <c r="B321" s="677">
        <v>2238</v>
      </c>
      <c r="C321" s="89" t="s">
        <v>696</v>
      </c>
      <c r="D321" s="89" t="s">
        <v>590</v>
      </c>
      <c r="E321" s="89" t="s">
        <v>590</v>
      </c>
      <c r="F321" s="89" t="s">
        <v>590</v>
      </c>
      <c r="G321" s="89"/>
      <c r="H321" s="89"/>
      <c r="I321" s="89" t="s">
        <v>590</v>
      </c>
      <c r="J321" s="89"/>
      <c r="K321" s="89"/>
      <c r="L321" s="89"/>
      <c r="M321" s="89"/>
      <c r="O321" s="1511" t="s">
        <v>696</v>
      </c>
      <c r="P321" s="689"/>
      <c r="Q321" s="689"/>
      <c r="R321" s="689"/>
      <c r="S321" s="689"/>
      <c r="T321" s="689"/>
      <c r="U321" s="689"/>
      <c r="V321" s="689"/>
      <c r="W321" s="689"/>
    </row>
    <row r="322" spans="1:23" s="1" customFormat="1" ht="39" customHeight="1" x14ac:dyDescent="0.3">
      <c r="A322" s="49"/>
      <c r="B322" s="677">
        <v>2239</v>
      </c>
      <c r="C322" s="89" t="s">
        <v>700</v>
      </c>
      <c r="D322" s="89" t="s">
        <v>590</v>
      </c>
      <c r="E322" s="89" t="s">
        <v>590</v>
      </c>
      <c r="F322" s="89" t="s">
        <v>590</v>
      </c>
      <c r="G322" s="89"/>
      <c r="H322" s="89"/>
      <c r="I322" s="89" t="s">
        <v>590</v>
      </c>
      <c r="J322" s="89"/>
      <c r="K322" s="89"/>
      <c r="L322" s="89"/>
      <c r="M322" s="89"/>
      <c r="O322" s="1511" t="s">
        <v>700</v>
      </c>
      <c r="P322" s="689"/>
      <c r="Q322" s="689"/>
      <c r="R322" s="689"/>
      <c r="S322" s="689"/>
      <c r="T322" s="689"/>
      <c r="U322" s="689"/>
      <c r="V322" s="689"/>
      <c r="W322" s="689"/>
    </row>
    <row r="323" spans="1:23" s="1" customFormat="1" ht="39" customHeight="1" x14ac:dyDescent="0.3">
      <c r="A323" s="49"/>
      <c r="B323" s="677">
        <v>2240</v>
      </c>
      <c r="C323" s="89" t="s">
        <v>698</v>
      </c>
      <c r="D323" s="89" t="s">
        <v>590</v>
      </c>
      <c r="E323" s="89" t="s">
        <v>590</v>
      </c>
      <c r="F323" s="89" t="s">
        <v>590</v>
      </c>
      <c r="G323" s="89"/>
      <c r="H323" s="89"/>
      <c r="I323" s="89" t="s">
        <v>590</v>
      </c>
      <c r="J323" s="89"/>
      <c r="K323" s="89"/>
      <c r="L323" s="89"/>
      <c r="M323" s="89"/>
      <c r="O323" s="1511" t="s">
        <v>698</v>
      </c>
      <c r="P323" s="689"/>
      <c r="Q323" s="689"/>
      <c r="R323" s="689"/>
      <c r="S323" s="689"/>
      <c r="T323" s="689"/>
      <c r="U323" s="689"/>
      <c r="V323" s="689"/>
      <c r="W323" s="689"/>
    </row>
    <row r="324" spans="1:23" s="1" customFormat="1" ht="39" customHeight="1" x14ac:dyDescent="0.3">
      <c r="A324" s="49"/>
      <c r="B324" s="677">
        <v>2241</v>
      </c>
      <c r="C324" s="89" t="s">
        <v>3052</v>
      </c>
      <c r="D324" s="89" t="s">
        <v>590</v>
      </c>
      <c r="E324" s="89" t="s">
        <v>590</v>
      </c>
      <c r="F324" s="89" t="s">
        <v>590</v>
      </c>
      <c r="G324" s="89"/>
      <c r="H324" s="89"/>
      <c r="I324" s="89" t="s">
        <v>590</v>
      </c>
      <c r="J324" s="89"/>
      <c r="K324" s="89"/>
      <c r="L324" s="89"/>
      <c r="M324" s="89"/>
      <c r="O324" s="1511" t="s">
        <v>590</v>
      </c>
      <c r="P324" s="689"/>
      <c r="Q324" s="689"/>
      <c r="R324" s="689"/>
      <c r="S324" s="689"/>
      <c r="T324" s="689"/>
      <c r="U324" s="689"/>
      <c r="V324" s="689"/>
      <c r="W324" s="689"/>
    </row>
    <row r="325" spans="1:23" s="1" customFormat="1" ht="39" customHeight="1" x14ac:dyDescent="0.3">
      <c r="A325" s="49"/>
      <c r="B325" s="677">
        <v>2242</v>
      </c>
      <c r="C325" s="89" t="s">
        <v>701</v>
      </c>
      <c r="D325" s="89" t="s">
        <v>590</v>
      </c>
      <c r="E325" s="89" t="s">
        <v>590</v>
      </c>
      <c r="F325" s="89" t="s">
        <v>590</v>
      </c>
      <c r="G325" s="89"/>
      <c r="H325" s="89"/>
      <c r="I325" s="89" t="s">
        <v>590</v>
      </c>
      <c r="J325" s="89"/>
      <c r="K325" s="89"/>
      <c r="L325" s="89"/>
      <c r="M325" s="89"/>
      <c r="O325" s="1511" t="s">
        <v>701</v>
      </c>
      <c r="P325" s="689"/>
      <c r="Q325" s="689"/>
      <c r="R325" s="689"/>
      <c r="S325" s="689"/>
      <c r="T325" s="689"/>
      <c r="U325" s="689"/>
      <c r="V325" s="689"/>
      <c r="W325" s="689"/>
    </row>
    <row r="326" spans="1:23" s="1" customFormat="1" ht="39" customHeight="1" x14ac:dyDescent="0.3">
      <c r="A326" s="49"/>
      <c r="B326" s="677">
        <v>2250</v>
      </c>
      <c r="C326" s="89"/>
      <c r="D326" s="89"/>
      <c r="E326" s="89" t="s">
        <v>1450</v>
      </c>
      <c r="F326" s="89"/>
      <c r="G326" s="89"/>
      <c r="H326" s="89"/>
      <c r="I326" s="89"/>
      <c r="J326" s="89"/>
      <c r="K326" s="89"/>
      <c r="L326" s="89"/>
      <c r="M326" s="89"/>
      <c r="N326" s="1472"/>
      <c r="O326" s="1511"/>
      <c r="P326" s="689"/>
      <c r="Q326" s="689"/>
      <c r="R326" s="689"/>
      <c r="S326" s="689"/>
      <c r="T326" s="689"/>
      <c r="U326" s="689"/>
      <c r="V326" s="689"/>
      <c r="W326" s="689"/>
    </row>
    <row r="327" spans="1:23" s="1" customFormat="1" ht="39" customHeight="1" x14ac:dyDescent="0.3">
      <c r="A327" s="49"/>
      <c r="B327" s="677">
        <v>2251</v>
      </c>
      <c r="C327" s="89"/>
      <c r="D327" s="89"/>
      <c r="E327" s="89" t="s">
        <v>1456</v>
      </c>
      <c r="F327" s="89"/>
      <c r="G327" s="89"/>
      <c r="H327" s="89"/>
      <c r="I327" s="89"/>
      <c r="J327" s="89"/>
      <c r="K327" s="89"/>
      <c r="L327" s="89"/>
      <c r="M327" s="89"/>
      <c r="N327" s="1472"/>
      <c r="O327" s="1511"/>
      <c r="P327" s="689"/>
      <c r="Q327" s="689"/>
      <c r="R327" s="689"/>
      <c r="S327" s="689"/>
      <c r="T327" s="689"/>
      <c r="U327" s="689"/>
      <c r="V327" s="689"/>
      <c r="W327" s="689"/>
    </row>
    <row r="328" spans="1:23" s="1" customFormat="1" ht="39" customHeight="1" x14ac:dyDescent="0.3">
      <c r="A328" s="49"/>
      <c r="B328" s="677">
        <v>2252</v>
      </c>
      <c r="C328" s="89"/>
      <c r="D328" s="89"/>
      <c r="E328" s="89" t="s">
        <v>1458</v>
      </c>
      <c r="F328" s="89"/>
      <c r="G328" s="89"/>
      <c r="H328" s="89"/>
      <c r="I328" s="89"/>
      <c r="J328" s="89"/>
      <c r="K328" s="89"/>
      <c r="L328" s="89"/>
      <c r="M328" s="89"/>
      <c r="N328" s="1472"/>
      <c r="O328" s="1511"/>
      <c r="P328" s="689"/>
      <c r="Q328" s="689"/>
      <c r="R328" s="689"/>
      <c r="S328" s="689"/>
      <c r="T328" s="689"/>
      <c r="U328" s="689"/>
      <c r="V328" s="689"/>
      <c r="W328" s="689"/>
    </row>
    <row r="329" spans="1:23" s="1" customFormat="1" ht="39" customHeight="1" x14ac:dyDescent="0.3">
      <c r="A329" s="49"/>
      <c r="B329" s="677">
        <v>2253</v>
      </c>
      <c r="C329" s="89"/>
      <c r="D329" s="89"/>
      <c r="E329" s="89" t="s">
        <v>1980</v>
      </c>
      <c r="F329" s="89"/>
      <c r="G329" s="89"/>
      <c r="H329" s="89"/>
      <c r="I329" s="89"/>
      <c r="J329" s="89"/>
      <c r="K329" s="89"/>
      <c r="L329" s="89"/>
      <c r="M329" s="89"/>
      <c r="N329" s="1472"/>
      <c r="O329" s="1511"/>
      <c r="P329" s="689"/>
      <c r="Q329" s="689"/>
      <c r="R329" s="689"/>
      <c r="S329" s="689"/>
      <c r="T329" s="689"/>
      <c r="U329" s="689"/>
      <c r="V329" s="689"/>
      <c r="W329" s="689"/>
    </row>
    <row r="330" spans="1:23" s="1" customFormat="1" ht="39" customHeight="1" x14ac:dyDescent="0.3">
      <c r="A330" s="49"/>
      <c r="B330" s="677">
        <v>2255</v>
      </c>
      <c r="C330" s="89"/>
      <c r="D330" s="89"/>
      <c r="E330" s="89" t="s">
        <v>1455</v>
      </c>
      <c r="F330" s="89"/>
      <c r="G330" s="89"/>
      <c r="H330" s="89"/>
      <c r="I330" s="89"/>
      <c r="J330" s="89"/>
      <c r="K330" s="89"/>
      <c r="L330" s="89"/>
      <c r="M330" s="89"/>
      <c r="N330" s="1472"/>
      <c r="O330" s="1511"/>
      <c r="P330" s="689"/>
      <c r="Q330" s="689"/>
      <c r="R330" s="689"/>
      <c r="S330" s="689"/>
      <c r="T330" s="689"/>
      <c r="U330" s="689"/>
      <c r="V330" s="689"/>
      <c r="W330" s="689"/>
    </row>
    <row r="331" spans="1:23" s="1" customFormat="1" ht="39" customHeight="1" x14ac:dyDescent="0.3">
      <c r="A331" s="49"/>
      <c r="B331" s="677">
        <v>2256</v>
      </c>
      <c r="C331" s="89"/>
      <c r="D331" s="89"/>
      <c r="E331" s="89" t="s">
        <v>1457</v>
      </c>
      <c r="F331" s="89"/>
      <c r="G331" s="89"/>
      <c r="H331" s="89"/>
      <c r="I331" s="89"/>
      <c r="J331" s="89"/>
      <c r="K331" s="89"/>
      <c r="L331" s="89"/>
      <c r="M331" s="89"/>
      <c r="N331" s="1472"/>
      <c r="O331" s="1511"/>
      <c r="P331" s="689"/>
      <c r="Q331" s="689"/>
      <c r="R331" s="689"/>
      <c r="S331" s="689"/>
      <c r="T331" s="689"/>
      <c r="U331" s="689"/>
      <c r="V331" s="689"/>
      <c r="W331" s="689"/>
    </row>
    <row r="332" spans="1:23" s="1" customFormat="1" ht="39" customHeight="1" x14ac:dyDescent="0.3">
      <c r="A332" s="49"/>
      <c r="B332" s="677">
        <v>2257</v>
      </c>
      <c r="C332" s="89"/>
      <c r="D332" s="89"/>
      <c r="E332" s="89" t="s">
        <v>1981</v>
      </c>
      <c r="F332" s="89"/>
      <c r="G332" s="89"/>
      <c r="H332" s="89"/>
      <c r="I332" s="89"/>
      <c r="J332" s="89"/>
      <c r="K332" s="89"/>
      <c r="L332" s="89"/>
      <c r="M332" s="89"/>
      <c r="N332" s="1472"/>
      <c r="O332" s="1511"/>
      <c r="P332" s="689"/>
      <c r="Q332" s="689"/>
      <c r="R332" s="689"/>
      <c r="S332" s="689"/>
      <c r="T332" s="689"/>
      <c r="U332" s="689"/>
      <c r="V332" s="689"/>
      <c r="W332" s="689"/>
    </row>
    <row r="333" spans="1:23" s="1" customFormat="1" ht="39" customHeight="1" x14ac:dyDescent="0.3">
      <c r="A333" s="49"/>
      <c r="B333" s="677">
        <v>2301</v>
      </c>
      <c r="C333" s="89" t="s">
        <v>702</v>
      </c>
      <c r="D333" s="89" t="s">
        <v>2341</v>
      </c>
      <c r="E333" s="89" t="s">
        <v>2065</v>
      </c>
      <c r="F333" s="89" t="s">
        <v>703</v>
      </c>
      <c r="G333" s="89" t="s">
        <v>590</v>
      </c>
      <c r="H333" s="89"/>
      <c r="I333" s="89" t="s">
        <v>704</v>
      </c>
      <c r="J333" s="89"/>
      <c r="K333" s="89"/>
      <c r="L333" s="89"/>
      <c r="M333" s="89"/>
      <c r="N333" s="1472" t="s">
        <v>657</v>
      </c>
      <c r="O333" s="1511" t="s">
        <v>702</v>
      </c>
      <c r="P333" s="689"/>
      <c r="Q333" s="689"/>
      <c r="R333" s="689"/>
      <c r="S333" s="689"/>
      <c r="T333" s="689"/>
      <c r="U333" s="689"/>
      <c r="V333" s="689"/>
      <c r="W333" s="689"/>
    </row>
    <row r="334" spans="1:23" s="1" customFormat="1" ht="39" customHeight="1" x14ac:dyDescent="0.3">
      <c r="A334" s="49"/>
      <c r="B334" s="677">
        <v>2302</v>
      </c>
      <c r="C334" s="89" t="s">
        <v>705</v>
      </c>
      <c r="D334" s="89" t="s">
        <v>2342</v>
      </c>
      <c r="E334" s="89" t="s">
        <v>2062</v>
      </c>
      <c r="F334" s="89" t="s">
        <v>590</v>
      </c>
      <c r="G334" s="89" t="s">
        <v>590</v>
      </c>
      <c r="H334" s="89"/>
      <c r="I334" s="89" t="s">
        <v>590</v>
      </c>
      <c r="J334" s="89"/>
      <c r="K334" s="89"/>
      <c r="L334" s="89"/>
      <c r="M334" s="89"/>
      <c r="N334" s="1472" t="s">
        <v>1234</v>
      </c>
      <c r="O334" s="1511" t="s">
        <v>705</v>
      </c>
      <c r="P334" s="689"/>
      <c r="Q334" s="689"/>
      <c r="R334" s="689"/>
      <c r="S334" s="689"/>
      <c r="T334" s="689"/>
      <c r="U334" s="689"/>
      <c r="V334" s="689"/>
      <c r="W334" s="689"/>
    </row>
    <row r="335" spans="1:23" s="1" customFormat="1" ht="39" customHeight="1" x14ac:dyDescent="0.3">
      <c r="A335" s="49"/>
      <c r="B335" s="677">
        <v>2303</v>
      </c>
      <c r="C335" s="89" t="s">
        <v>706</v>
      </c>
      <c r="D335" s="89" t="s">
        <v>590</v>
      </c>
      <c r="E335" s="690" t="s">
        <v>2066</v>
      </c>
      <c r="F335" s="89" t="s">
        <v>590</v>
      </c>
      <c r="G335" s="89" t="s">
        <v>590</v>
      </c>
      <c r="H335" s="89"/>
      <c r="I335" s="89" t="s">
        <v>590</v>
      </c>
      <c r="J335" s="89"/>
      <c r="K335" s="89"/>
      <c r="L335" s="89"/>
      <c r="M335" s="89"/>
      <c r="N335" s="1472" t="s">
        <v>590</v>
      </c>
      <c r="O335" s="1511" t="s">
        <v>706</v>
      </c>
      <c r="P335" s="689"/>
      <c r="Q335" s="689"/>
      <c r="R335" s="689"/>
      <c r="S335" s="689"/>
      <c r="T335" s="689"/>
      <c r="U335" s="689"/>
      <c r="V335" s="689"/>
      <c r="W335" s="689"/>
    </row>
    <row r="336" spans="1:23" s="1" customFormat="1" ht="39" customHeight="1" x14ac:dyDescent="0.3">
      <c r="A336" s="49"/>
      <c r="B336" s="677">
        <v>2304</v>
      </c>
      <c r="C336" s="89" t="s">
        <v>707</v>
      </c>
      <c r="D336" s="89" t="s">
        <v>590</v>
      </c>
      <c r="E336" s="89" t="s">
        <v>2063</v>
      </c>
      <c r="F336" s="89" t="s">
        <v>590</v>
      </c>
      <c r="G336" s="89" t="s">
        <v>590</v>
      </c>
      <c r="H336" s="89"/>
      <c r="I336" s="89" t="s">
        <v>590</v>
      </c>
      <c r="J336" s="89"/>
      <c r="K336" s="89"/>
      <c r="L336" s="89"/>
      <c r="M336" s="89"/>
      <c r="N336" s="1472" t="s">
        <v>590</v>
      </c>
      <c r="O336" s="1511" t="s">
        <v>707</v>
      </c>
      <c r="P336" s="689"/>
      <c r="Q336" s="689"/>
      <c r="R336" s="689"/>
      <c r="S336" s="689"/>
      <c r="T336" s="689"/>
      <c r="U336" s="689"/>
      <c r="V336" s="689"/>
      <c r="W336" s="689"/>
    </row>
    <row r="337" spans="1:23" s="1" customFormat="1" ht="39" customHeight="1" x14ac:dyDescent="0.3">
      <c r="A337" s="49"/>
      <c r="B337" s="677">
        <v>2305</v>
      </c>
      <c r="C337" s="89" t="s">
        <v>708</v>
      </c>
      <c r="D337" s="89" t="s">
        <v>590</v>
      </c>
      <c r="E337" s="691" t="s">
        <v>2067</v>
      </c>
      <c r="F337" s="89" t="s">
        <v>590</v>
      </c>
      <c r="G337" s="89" t="s">
        <v>590</v>
      </c>
      <c r="H337" s="89"/>
      <c r="I337" s="89" t="s">
        <v>590</v>
      </c>
      <c r="J337" s="89"/>
      <c r="K337" s="89"/>
      <c r="L337" s="89"/>
      <c r="M337" s="89"/>
      <c r="N337" s="1" t="s">
        <v>590</v>
      </c>
      <c r="O337" s="1511" t="s">
        <v>708</v>
      </c>
      <c r="P337" s="689"/>
      <c r="Q337" s="689"/>
      <c r="R337" s="689"/>
      <c r="S337" s="689"/>
      <c r="T337" s="689"/>
      <c r="U337" s="689"/>
      <c r="V337" s="689"/>
      <c r="W337" s="689"/>
    </row>
    <row r="338" spans="1:23" s="1" customFormat="1" ht="39" customHeight="1" x14ac:dyDescent="0.3">
      <c r="A338" s="49"/>
      <c r="B338" s="677">
        <v>2306</v>
      </c>
      <c r="C338" s="89" t="s">
        <v>703</v>
      </c>
      <c r="D338" s="89" t="s">
        <v>590</v>
      </c>
      <c r="E338" s="89" t="s">
        <v>2064</v>
      </c>
      <c r="F338" s="89" t="s">
        <v>590</v>
      </c>
      <c r="G338" s="89" t="s">
        <v>590</v>
      </c>
      <c r="H338" s="89"/>
      <c r="I338" s="89" t="s">
        <v>590</v>
      </c>
      <c r="J338" s="89"/>
      <c r="K338" s="89"/>
      <c r="L338" s="89"/>
      <c r="M338" s="89"/>
      <c r="N338" s="1472" t="s">
        <v>590</v>
      </c>
      <c r="O338" s="1511" t="s">
        <v>703</v>
      </c>
      <c r="P338" s="689"/>
      <c r="Q338" s="689"/>
      <c r="R338" s="689"/>
      <c r="S338" s="689"/>
      <c r="T338" s="689"/>
      <c r="U338" s="689"/>
      <c r="V338" s="689"/>
      <c r="W338" s="689"/>
    </row>
    <row r="339" spans="1:23" s="1" customFormat="1" ht="39" customHeight="1" x14ac:dyDescent="0.3">
      <c r="A339" s="49"/>
      <c r="B339" s="677">
        <v>2307</v>
      </c>
      <c r="C339" s="89" t="s">
        <v>709</v>
      </c>
      <c r="D339" s="89" t="s">
        <v>590</v>
      </c>
      <c r="E339" s="89" t="s">
        <v>590</v>
      </c>
      <c r="F339" s="89" t="s">
        <v>590</v>
      </c>
      <c r="G339" s="89" t="s">
        <v>590</v>
      </c>
      <c r="H339" s="89"/>
      <c r="I339" s="89" t="s">
        <v>590</v>
      </c>
      <c r="J339" s="89"/>
      <c r="K339" s="89"/>
      <c r="L339" s="89"/>
      <c r="M339" s="89"/>
      <c r="N339" s="1" t="s">
        <v>590</v>
      </c>
      <c r="O339" s="1511" t="s">
        <v>709</v>
      </c>
      <c r="P339" s="689"/>
      <c r="Q339" s="689"/>
      <c r="R339" s="689"/>
      <c r="S339" s="689"/>
      <c r="T339" s="689"/>
      <c r="U339" s="689"/>
      <c r="V339" s="689"/>
      <c r="W339" s="689"/>
    </row>
    <row r="340" spans="1:23" s="1" customFormat="1" ht="39" customHeight="1" x14ac:dyDescent="0.3">
      <c r="A340" s="49"/>
      <c r="B340" s="677">
        <v>2308</v>
      </c>
      <c r="C340" s="89" t="s">
        <v>710</v>
      </c>
      <c r="D340" s="89" t="s">
        <v>590</v>
      </c>
      <c r="E340" s="89" t="s">
        <v>590</v>
      </c>
      <c r="F340" s="89" t="s">
        <v>590</v>
      </c>
      <c r="G340" s="89" t="s">
        <v>590</v>
      </c>
      <c r="H340" s="89"/>
      <c r="I340" s="89" t="s">
        <v>590</v>
      </c>
      <c r="J340" s="89"/>
      <c r="K340" s="89"/>
      <c r="L340" s="89"/>
      <c r="M340" s="89"/>
      <c r="N340" s="1472" t="s">
        <v>590</v>
      </c>
      <c r="O340" s="1511" t="s">
        <v>710</v>
      </c>
      <c r="P340" s="689"/>
      <c r="Q340" s="689"/>
      <c r="R340" s="689"/>
      <c r="S340" s="689"/>
      <c r="T340" s="689"/>
      <c r="U340" s="689"/>
      <c r="V340" s="689"/>
      <c r="W340" s="689"/>
    </row>
    <row r="341" spans="1:23" s="1" customFormat="1" ht="39" customHeight="1" x14ac:dyDescent="0.3">
      <c r="A341" s="49"/>
      <c r="B341" s="677">
        <v>2309</v>
      </c>
      <c r="C341" s="89" t="s">
        <v>711</v>
      </c>
      <c r="D341" s="89" t="s">
        <v>590</v>
      </c>
      <c r="E341" s="89" t="s">
        <v>590</v>
      </c>
      <c r="F341" s="89" t="s">
        <v>590</v>
      </c>
      <c r="G341" s="89" t="s">
        <v>590</v>
      </c>
      <c r="H341" s="89"/>
      <c r="I341" s="89" t="s">
        <v>590</v>
      </c>
      <c r="J341" s="89"/>
      <c r="K341" s="89"/>
      <c r="L341" s="89"/>
      <c r="M341" s="89"/>
      <c r="N341" s="1472" t="s">
        <v>590</v>
      </c>
      <c r="O341" s="1511" t="s">
        <v>711</v>
      </c>
      <c r="P341" s="689"/>
      <c r="Q341" s="689"/>
      <c r="R341" s="689"/>
      <c r="S341" s="689"/>
      <c r="T341" s="689"/>
      <c r="U341" s="689"/>
      <c r="V341" s="689"/>
      <c r="W341" s="689"/>
    </row>
    <row r="342" spans="1:23" s="1" customFormat="1" ht="39" customHeight="1" x14ac:dyDescent="0.3">
      <c r="A342" s="49"/>
      <c r="B342" s="677">
        <v>2310</v>
      </c>
      <c r="C342" s="89" t="s">
        <v>590</v>
      </c>
      <c r="D342" s="89" t="s">
        <v>590</v>
      </c>
      <c r="E342" s="89"/>
      <c r="F342" s="89" t="s">
        <v>590</v>
      </c>
      <c r="G342" s="89" t="s">
        <v>590</v>
      </c>
      <c r="H342" s="89"/>
      <c r="I342" s="89" t="s">
        <v>590</v>
      </c>
      <c r="J342" s="89"/>
      <c r="K342" s="89"/>
      <c r="L342" s="89"/>
      <c r="M342" s="89"/>
      <c r="N342" s="1472" t="s">
        <v>590</v>
      </c>
      <c r="O342" s="1511" t="s">
        <v>590</v>
      </c>
      <c r="P342" s="689"/>
      <c r="Q342" s="689"/>
      <c r="R342" s="689"/>
      <c r="S342" s="689"/>
      <c r="T342" s="689"/>
      <c r="U342" s="689"/>
      <c r="V342" s="689"/>
      <c r="W342" s="689"/>
    </row>
    <row r="343" spans="1:23" s="1" customFormat="1" ht="39" customHeight="1" x14ac:dyDescent="0.3">
      <c r="A343" s="49"/>
      <c r="B343" s="677">
        <v>3000</v>
      </c>
      <c r="C343" s="89" t="s">
        <v>712</v>
      </c>
      <c r="D343" s="89" t="s">
        <v>712</v>
      </c>
      <c r="E343" s="89" t="s">
        <v>712</v>
      </c>
      <c r="F343" s="89" t="s">
        <v>712</v>
      </c>
      <c r="G343" s="89" t="s">
        <v>712</v>
      </c>
      <c r="H343" s="89" t="s">
        <v>712</v>
      </c>
      <c r="I343" s="89" t="s">
        <v>712</v>
      </c>
      <c r="J343" s="89"/>
      <c r="K343" s="89"/>
      <c r="L343" s="89"/>
      <c r="M343" s="89"/>
      <c r="N343" s="1472" t="s">
        <v>712</v>
      </c>
      <c r="O343" s="1472" t="s">
        <v>712</v>
      </c>
      <c r="P343" s="689"/>
      <c r="Q343" s="689"/>
      <c r="R343" s="689"/>
      <c r="S343" s="689"/>
      <c r="T343" s="689"/>
      <c r="U343" s="689"/>
      <c r="V343" s="689"/>
      <c r="W343" s="689"/>
    </row>
    <row r="344" spans="1:23" s="1" customFormat="1" ht="39" customHeight="1" x14ac:dyDescent="0.3">
      <c r="A344" s="49"/>
      <c r="B344" s="678">
        <v>3010</v>
      </c>
      <c r="C344" s="89" t="s">
        <v>713</v>
      </c>
      <c r="D344" s="89" t="s">
        <v>713</v>
      </c>
      <c r="E344" s="89" t="s">
        <v>713</v>
      </c>
      <c r="F344" s="89" t="s">
        <v>713</v>
      </c>
      <c r="G344" s="89" t="s">
        <v>713</v>
      </c>
      <c r="H344" s="89" t="s">
        <v>713</v>
      </c>
      <c r="I344" s="89" t="s">
        <v>713</v>
      </c>
      <c r="J344" s="89"/>
      <c r="K344" s="89"/>
      <c r="L344" s="89"/>
      <c r="M344" s="89"/>
      <c r="N344" s="1472" t="s">
        <v>713</v>
      </c>
      <c r="O344" s="1472" t="s">
        <v>713</v>
      </c>
      <c r="P344" s="689"/>
      <c r="Q344" s="689"/>
      <c r="R344" s="1472" t="s">
        <v>713</v>
      </c>
      <c r="S344" s="689"/>
      <c r="T344" s="689"/>
      <c r="U344" s="689"/>
      <c r="V344" s="689"/>
      <c r="W344" s="689"/>
    </row>
    <row r="345" spans="1:23" s="1" customFormat="1" ht="39" customHeight="1" x14ac:dyDescent="0.3">
      <c r="A345" s="49"/>
      <c r="B345" s="677">
        <v>3020</v>
      </c>
      <c r="C345" s="89" t="s">
        <v>714</v>
      </c>
      <c r="D345" s="89" t="s">
        <v>714</v>
      </c>
      <c r="E345" s="89" t="s">
        <v>714</v>
      </c>
      <c r="F345" s="89" t="s">
        <v>714</v>
      </c>
      <c r="G345" s="89" t="s">
        <v>714</v>
      </c>
      <c r="H345" s="89" t="s">
        <v>714</v>
      </c>
      <c r="I345" s="89" t="s">
        <v>714</v>
      </c>
      <c r="J345" s="89"/>
      <c r="K345" s="89"/>
      <c r="L345" s="89"/>
      <c r="M345" s="89"/>
      <c r="N345" s="1472" t="s">
        <v>714</v>
      </c>
      <c r="O345" s="1472" t="s">
        <v>714</v>
      </c>
      <c r="P345" s="689"/>
      <c r="Q345" s="689"/>
      <c r="R345" s="689"/>
      <c r="S345" s="689"/>
      <c r="T345" s="689"/>
      <c r="U345" s="689"/>
      <c r="V345" s="689"/>
      <c r="W345" s="689"/>
    </row>
    <row r="346" spans="1:23" s="1" customFormat="1" ht="39" customHeight="1" x14ac:dyDescent="0.3">
      <c r="A346" s="49"/>
      <c r="B346" s="677">
        <v>3030</v>
      </c>
      <c r="C346" s="89" t="s">
        <v>715</v>
      </c>
      <c r="D346" s="89" t="s">
        <v>715</v>
      </c>
      <c r="E346" s="89" t="s">
        <v>715</v>
      </c>
      <c r="F346" s="89" t="s">
        <v>715</v>
      </c>
      <c r="G346" s="89" t="s">
        <v>715</v>
      </c>
      <c r="H346" s="89" t="s">
        <v>715</v>
      </c>
      <c r="I346" s="89" t="s">
        <v>715</v>
      </c>
      <c r="J346" s="89"/>
      <c r="K346" s="89"/>
      <c r="L346" s="89"/>
      <c r="M346" s="89"/>
      <c r="N346" s="1472" t="s">
        <v>715</v>
      </c>
      <c r="O346" s="1472" t="s">
        <v>715</v>
      </c>
      <c r="P346" s="689"/>
      <c r="Q346" s="689"/>
      <c r="R346" s="689"/>
      <c r="S346" s="689"/>
      <c r="T346" s="689"/>
      <c r="U346" s="689"/>
      <c r="V346" s="689"/>
      <c r="W346" s="689"/>
    </row>
    <row r="347" spans="1:23" s="1" customFormat="1" ht="39" customHeight="1" x14ac:dyDescent="0.3">
      <c r="A347" s="49"/>
      <c r="B347" s="677">
        <v>3040</v>
      </c>
      <c r="C347" s="89" t="s">
        <v>716</v>
      </c>
      <c r="D347" s="89" t="s">
        <v>716</v>
      </c>
      <c r="E347" s="89" t="s">
        <v>716</v>
      </c>
      <c r="F347" s="89" t="s">
        <v>716</v>
      </c>
      <c r="G347" s="89" t="s">
        <v>716</v>
      </c>
      <c r="H347" s="89" t="s">
        <v>716</v>
      </c>
      <c r="I347" s="89" t="s">
        <v>716</v>
      </c>
      <c r="J347" s="89"/>
      <c r="K347" s="89"/>
      <c r="L347" s="89"/>
      <c r="M347" s="89"/>
      <c r="N347" s="1472" t="s">
        <v>716</v>
      </c>
      <c r="O347" s="1472" t="s">
        <v>716</v>
      </c>
      <c r="P347" s="689"/>
      <c r="Q347" s="689"/>
      <c r="R347" s="689"/>
      <c r="S347" s="689"/>
      <c r="T347" s="689"/>
      <c r="U347" s="689"/>
      <c r="V347" s="689"/>
      <c r="W347" s="689"/>
    </row>
    <row r="348" spans="1:23" s="1" customFormat="1" ht="39" customHeight="1" x14ac:dyDescent="0.3">
      <c r="A348" s="49"/>
      <c r="B348" s="678">
        <v>3050</v>
      </c>
      <c r="C348" s="89" t="s">
        <v>717</v>
      </c>
      <c r="D348" s="89" t="s">
        <v>2576</v>
      </c>
      <c r="E348" s="89" t="s">
        <v>2576</v>
      </c>
      <c r="F348" s="89" t="s">
        <v>2576</v>
      </c>
      <c r="G348" s="89" t="s">
        <v>2576</v>
      </c>
      <c r="H348" s="89" t="s">
        <v>2576</v>
      </c>
      <c r="I348" s="89" t="s">
        <v>2576</v>
      </c>
      <c r="J348" s="89"/>
      <c r="K348" s="89"/>
      <c r="L348" s="89"/>
      <c r="M348" s="89"/>
      <c r="N348" s="1472" t="s">
        <v>2576</v>
      </c>
      <c r="O348" s="1472" t="s">
        <v>2859</v>
      </c>
      <c r="P348" s="689"/>
      <c r="Q348" s="689"/>
      <c r="R348" s="689"/>
      <c r="S348" s="689"/>
      <c r="T348" s="689"/>
      <c r="U348" s="689"/>
      <c r="V348" s="689"/>
      <c r="W348" s="689"/>
    </row>
    <row r="349" spans="1:23" s="1" customFormat="1" ht="39" customHeight="1" x14ac:dyDescent="0.3">
      <c r="A349" s="49"/>
      <c r="B349" s="678">
        <v>3060</v>
      </c>
      <c r="C349" s="89" t="s">
        <v>718</v>
      </c>
      <c r="D349" s="89"/>
      <c r="E349" s="89"/>
      <c r="F349" s="89"/>
      <c r="G349" s="89"/>
      <c r="H349" s="89"/>
      <c r="I349" s="89"/>
      <c r="J349" s="89"/>
      <c r="K349" s="89"/>
      <c r="L349" s="89"/>
      <c r="M349" s="89"/>
      <c r="N349" s="1472" t="s">
        <v>590</v>
      </c>
      <c r="O349" s="1511" t="s">
        <v>718</v>
      </c>
      <c r="P349" s="689"/>
      <c r="Q349" s="689"/>
      <c r="R349" s="689"/>
      <c r="S349" s="689"/>
      <c r="T349" s="689"/>
      <c r="U349" s="689"/>
      <c r="V349" s="689"/>
      <c r="W349" s="689"/>
    </row>
    <row r="350" spans="1:23" s="1" customFormat="1" ht="39" customHeight="1" x14ac:dyDescent="0.3">
      <c r="A350" s="49"/>
      <c r="B350" s="677">
        <v>3070</v>
      </c>
      <c r="C350" s="89" t="s">
        <v>719</v>
      </c>
      <c r="D350" s="89" t="s">
        <v>719</v>
      </c>
      <c r="E350" s="89" t="s">
        <v>719</v>
      </c>
      <c r="F350" s="89" t="s">
        <v>719</v>
      </c>
      <c r="G350" s="89" t="s">
        <v>719</v>
      </c>
      <c r="H350" s="89" t="s">
        <v>719</v>
      </c>
      <c r="I350" s="89" t="s">
        <v>719</v>
      </c>
      <c r="J350" s="89"/>
      <c r="K350" s="89"/>
      <c r="L350" s="89"/>
      <c r="M350" s="89"/>
      <c r="N350" s="1472" t="s">
        <v>719</v>
      </c>
      <c r="O350" s="1472" t="s">
        <v>719</v>
      </c>
      <c r="P350" s="689"/>
      <c r="Q350" s="689"/>
      <c r="R350" s="689"/>
      <c r="S350" s="689"/>
      <c r="T350" s="689"/>
      <c r="U350" s="689"/>
      <c r="V350" s="689"/>
      <c r="W350" s="689"/>
    </row>
    <row r="351" spans="1:23" s="1" customFormat="1" ht="39" customHeight="1" x14ac:dyDescent="0.3">
      <c r="A351" s="49"/>
      <c r="B351" s="677">
        <v>3080</v>
      </c>
      <c r="C351" s="89" t="s">
        <v>720</v>
      </c>
      <c r="D351" s="89" t="s">
        <v>720</v>
      </c>
      <c r="E351" s="89" t="s">
        <v>720</v>
      </c>
      <c r="F351" s="89" t="s">
        <v>720</v>
      </c>
      <c r="G351" s="89" t="s">
        <v>720</v>
      </c>
      <c r="H351" s="89" t="s">
        <v>720</v>
      </c>
      <c r="I351" s="89" t="s">
        <v>720</v>
      </c>
      <c r="J351" s="89"/>
      <c r="K351" s="89"/>
      <c r="L351" s="89"/>
      <c r="M351" s="89"/>
      <c r="N351" s="1472" t="s">
        <v>720</v>
      </c>
      <c r="O351" s="1472" t="s">
        <v>720</v>
      </c>
      <c r="P351" s="689"/>
      <c r="Q351" s="689"/>
      <c r="R351" s="689"/>
      <c r="S351" s="689"/>
      <c r="T351" s="689"/>
      <c r="U351" s="689"/>
      <c r="V351" s="689"/>
      <c r="W351" s="689"/>
    </row>
    <row r="352" spans="1:23" s="1" customFormat="1" ht="39" customHeight="1" x14ac:dyDescent="0.3">
      <c r="A352" s="49"/>
      <c r="B352" s="677">
        <v>3090</v>
      </c>
      <c r="C352" s="89" t="s">
        <v>721</v>
      </c>
      <c r="D352" s="89" t="s">
        <v>721</v>
      </c>
      <c r="E352" s="89" t="s">
        <v>721</v>
      </c>
      <c r="F352" s="89" t="s">
        <v>721</v>
      </c>
      <c r="G352" s="89" t="s">
        <v>721</v>
      </c>
      <c r="H352" s="89" t="s">
        <v>721</v>
      </c>
      <c r="I352" s="89" t="s">
        <v>721</v>
      </c>
      <c r="J352" s="89"/>
      <c r="K352" s="89"/>
      <c r="L352" s="89"/>
      <c r="M352" s="89"/>
      <c r="N352" s="1472" t="s">
        <v>721</v>
      </c>
      <c r="O352" s="1472" t="s">
        <v>721</v>
      </c>
      <c r="P352" s="689"/>
      <c r="Q352" s="689"/>
      <c r="R352" s="1472"/>
      <c r="S352" s="689"/>
      <c r="T352" s="689"/>
      <c r="U352" s="689"/>
      <c r="V352" s="689"/>
      <c r="W352" s="689"/>
    </row>
    <row r="353" spans="1:23" s="1" customFormat="1" ht="39" customHeight="1" x14ac:dyDescent="0.3">
      <c r="A353" s="49"/>
      <c r="B353" s="677">
        <v>3100</v>
      </c>
      <c r="C353" s="89" t="s">
        <v>722</v>
      </c>
      <c r="D353" s="89" t="s">
        <v>722</v>
      </c>
      <c r="E353" s="89" t="s">
        <v>722</v>
      </c>
      <c r="F353" s="89" t="s">
        <v>722</v>
      </c>
      <c r="G353" s="89" t="s">
        <v>722</v>
      </c>
      <c r="H353" s="89" t="s">
        <v>722</v>
      </c>
      <c r="I353" s="89" t="s">
        <v>722</v>
      </c>
      <c r="J353" s="89"/>
      <c r="K353" s="89"/>
      <c r="L353" s="89"/>
      <c r="M353" s="89"/>
      <c r="N353" s="1472" t="s">
        <v>722</v>
      </c>
      <c r="O353" s="1472" t="s">
        <v>722</v>
      </c>
      <c r="P353" s="689"/>
      <c r="Q353" s="689"/>
      <c r="R353" s="689"/>
      <c r="S353" s="689"/>
      <c r="T353" s="689"/>
      <c r="U353" s="689"/>
      <c r="V353" s="689"/>
      <c r="W353" s="689"/>
    </row>
    <row r="354" spans="1:23" s="1" customFormat="1" ht="39" customHeight="1" x14ac:dyDescent="0.3">
      <c r="A354" s="49"/>
      <c r="B354" s="677">
        <v>3110</v>
      </c>
      <c r="C354" s="89" t="s">
        <v>723</v>
      </c>
      <c r="D354" s="89" t="s">
        <v>723</v>
      </c>
      <c r="E354" s="89" t="s">
        <v>723</v>
      </c>
      <c r="F354" s="89" t="s">
        <v>723</v>
      </c>
      <c r="G354" s="89" t="s">
        <v>723</v>
      </c>
      <c r="H354" s="89" t="s">
        <v>723</v>
      </c>
      <c r="I354" s="89" t="s">
        <v>723</v>
      </c>
      <c r="J354" s="89"/>
      <c r="K354" s="89"/>
      <c r="L354" s="89"/>
      <c r="M354" s="89"/>
      <c r="N354" s="1472" t="s">
        <v>723</v>
      </c>
      <c r="O354" s="1472" t="s">
        <v>723</v>
      </c>
      <c r="P354" s="689"/>
      <c r="Q354" s="689"/>
      <c r="R354" s="1472"/>
      <c r="S354" s="689"/>
      <c r="T354" s="689"/>
      <c r="U354" s="689"/>
      <c r="V354" s="689"/>
      <c r="W354" s="689"/>
    </row>
    <row r="355" spans="1:23" s="1" customFormat="1" ht="39" customHeight="1" x14ac:dyDescent="0.3">
      <c r="A355" s="49"/>
      <c r="B355" s="677">
        <v>3120</v>
      </c>
      <c r="C355" s="89" t="s">
        <v>724</v>
      </c>
      <c r="D355" s="89" t="s">
        <v>724</v>
      </c>
      <c r="E355" s="89" t="s">
        <v>724</v>
      </c>
      <c r="F355" s="89" t="s">
        <v>724</v>
      </c>
      <c r="G355" s="89" t="s">
        <v>724</v>
      </c>
      <c r="H355" s="89" t="s">
        <v>724</v>
      </c>
      <c r="I355" s="89" t="s">
        <v>724</v>
      </c>
      <c r="J355" s="89"/>
      <c r="K355" s="89"/>
      <c r="L355" s="89"/>
      <c r="M355" s="89"/>
      <c r="N355" s="1472" t="s">
        <v>724</v>
      </c>
      <c r="O355" s="1511" t="s">
        <v>724</v>
      </c>
      <c r="P355" s="689"/>
      <c r="Q355" s="689"/>
      <c r="R355" s="689"/>
      <c r="S355" s="689"/>
      <c r="T355" s="689"/>
      <c r="U355" s="689"/>
      <c r="V355" s="689"/>
      <c r="W355" s="689"/>
    </row>
    <row r="356" spans="1:23" s="1" customFormat="1" ht="39" customHeight="1" x14ac:dyDescent="0.3">
      <c r="A356" s="49"/>
      <c r="B356" s="677">
        <v>3130</v>
      </c>
      <c r="C356" s="89" t="s">
        <v>725</v>
      </c>
      <c r="D356" s="89" t="s">
        <v>725</v>
      </c>
      <c r="E356" s="89" t="s">
        <v>725</v>
      </c>
      <c r="F356" s="89" t="s">
        <v>725</v>
      </c>
      <c r="G356" s="89" t="s">
        <v>725</v>
      </c>
      <c r="H356" s="89" t="s">
        <v>725</v>
      </c>
      <c r="I356" s="89" t="s">
        <v>725</v>
      </c>
      <c r="J356" s="89"/>
      <c r="K356" s="89"/>
      <c r="L356" s="89"/>
      <c r="M356" s="89"/>
      <c r="N356" s="1472" t="s">
        <v>725</v>
      </c>
      <c r="O356" s="1511" t="s">
        <v>725</v>
      </c>
      <c r="P356" s="689"/>
      <c r="Q356" s="689"/>
      <c r="R356" s="689"/>
      <c r="S356" s="689"/>
      <c r="T356" s="689"/>
      <c r="U356" s="689"/>
      <c r="V356" s="689"/>
      <c r="W356" s="689"/>
    </row>
    <row r="357" spans="1:23" s="1" customFormat="1" ht="315" customHeight="1" x14ac:dyDescent="0.3">
      <c r="A357" s="49"/>
      <c r="B357" s="677" t="s">
        <v>119</v>
      </c>
      <c r="C357" s="89" t="s">
        <v>2665</v>
      </c>
      <c r="D357" s="89"/>
      <c r="E357" s="89"/>
      <c r="F357" s="89" t="s">
        <v>2666</v>
      </c>
      <c r="G357" s="89" t="s">
        <v>2667</v>
      </c>
      <c r="H357" s="89" t="s">
        <v>2668</v>
      </c>
      <c r="I357" s="89" t="s">
        <v>2669</v>
      </c>
      <c r="J357" s="89"/>
      <c r="K357" s="89"/>
      <c r="L357" s="89"/>
      <c r="M357" s="89"/>
      <c r="N357" s="1472" t="s">
        <v>713</v>
      </c>
      <c r="O357" s="1511" t="s">
        <v>2665</v>
      </c>
      <c r="P357" s="689"/>
      <c r="Q357" s="689"/>
      <c r="R357" s="689"/>
      <c r="S357" s="689"/>
      <c r="T357" s="689"/>
      <c r="U357" s="689"/>
      <c r="V357" s="689"/>
      <c r="W357" s="689"/>
    </row>
    <row r="358" spans="1:23" s="1" customFormat="1" ht="39" customHeight="1" x14ac:dyDescent="0.3">
      <c r="A358" s="49"/>
      <c r="B358" s="677" t="s">
        <v>117</v>
      </c>
      <c r="C358" s="89" t="s">
        <v>727</v>
      </c>
      <c r="D358" s="89"/>
      <c r="E358" s="89"/>
      <c r="F358" s="89" t="s">
        <v>727</v>
      </c>
      <c r="G358" s="89" t="s">
        <v>728</v>
      </c>
      <c r="H358" s="89" t="s">
        <v>729</v>
      </c>
      <c r="I358" s="89" t="s">
        <v>730</v>
      </c>
      <c r="J358" s="89"/>
      <c r="K358" s="89"/>
      <c r="L358" s="89"/>
      <c r="M358" s="89"/>
      <c r="N358" s="1472" t="s">
        <v>714</v>
      </c>
      <c r="O358" s="1511" t="s">
        <v>727</v>
      </c>
      <c r="P358" s="689"/>
      <c r="Q358" s="689"/>
      <c r="R358" s="689"/>
      <c r="S358" s="689"/>
      <c r="T358" s="689"/>
      <c r="U358" s="689"/>
      <c r="V358" s="689"/>
      <c r="W358" s="689"/>
    </row>
    <row r="359" spans="1:23" s="1" customFormat="1" ht="159" customHeight="1" x14ac:dyDescent="0.3">
      <c r="A359" s="49"/>
      <c r="B359" s="677" t="s">
        <v>67</v>
      </c>
      <c r="C359" s="89" t="s">
        <v>731</v>
      </c>
      <c r="D359" s="89"/>
      <c r="E359" s="89"/>
      <c r="F359" s="89" t="s">
        <v>732</v>
      </c>
      <c r="G359" s="89" t="s">
        <v>733</v>
      </c>
      <c r="H359" s="89" t="s">
        <v>734</v>
      </c>
      <c r="I359" s="89" t="s">
        <v>735</v>
      </c>
      <c r="J359" s="89"/>
      <c r="K359" s="89"/>
      <c r="L359" s="89"/>
      <c r="M359" s="89"/>
      <c r="N359" s="1472" t="s">
        <v>715</v>
      </c>
      <c r="O359" s="1511" t="s">
        <v>731</v>
      </c>
      <c r="P359" s="689"/>
      <c r="Q359" s="689"/>
      <c r="R359" s="689"/>
      <c r="S359" s="689"/>
      <c r="T359" s="689"/>
      <c r="U359" s="689"/>
      <c r="V359" s="689"/>
      <c r="W359" s="689"/>
    </row>
    <row r="360" spans="1:23" s="1" customFormat="1" ht="126.75" customHeight="1" x14ac:dyDescent="0.3">
      <c r="A360" s="49"/>
      <c r="B360" s="677" t="s">
        <v>110</v>
      </c>
      <c r="C360" s="89" t="s">
        <v>736</v>
      </c>
      <c r="D360" s="89"/>
      <c r="E360" s="89"/>
      <c r="F360" s="89" t="s">
        <v>736</v>
      </c>
      <c r="G360" s="89" t="s">
        <v>736</v>
      </c>
      <c r="H360" s="89" t="s">
        <v>736</v>
      </c>
      <c r="I360" s="89" t="s">
        <v>736</v>
      </c>
      <c r="J360" s="89"/>
      <c r="K360" s="89"/>
      <c r="L360" s="89"/>
      <c r="M360" s="89"/>
      <c r="N360" s="1472" t="s">
        <v>716</v>
      </c>
      <c r="O360" s="1511" t="s">
        <v>736</v>
      </c>
      <c r="P360" s="689"/>
      <c r="Q360" s="689"/>
      <c r="R360" s="689"/>
      <c r="S360" s="689"/>
      <c r="T360" s="689"/>
      <c r="U360" s="689"/>
      <c r="V360" s="689"/>
      <c r="W360" s="689"/>
    </row>
    <row r="361" spans="1:23" s="1" customFormat="1" ht="136.5" customHeight="1" x14ac:dyDescent="0.3">
      <c r="A361" s="49"/>
      <c r="B361" s="677" t="s">
        <v>109</v>
      </c>
      <c r="C361" s="89" t="s">
        <v>737</v>
      </c>
      <c r="D361" s="89"/>
      <c r="E361" s="89"/>
      <c r="F361" s="89" t="s">
        <v>738</v>
      </c>
      <c r="G361" s="89" t="s">
        <v>739</v>
      </c>
      <c r="H361" s="89" t="s">
        <v>740</v>
      </c>
      <c r="I361" s="89" t="s">
        <v>2059</v>
      </c>
      <c r="J361" s="89"/>
      <c r="K361" s="89"/>
      <c r="L361" s="89"/>
      <c r="M361" s="89"/>
      <c r="N361" s="1472" t="s">
        <v>717</v>
      </c>
      <c r="O361" s="1511" t="s">
        <v>737</v>
      </c>
      <c r="P361" s="689"/>
      <c r="Q361" s="689"/>
      <c r="R361" s="689"/>
      <c r="S361" s="689"/>
      <c r="T361" s="689"/>
      <c r="U361" s="689"/>
      <c r="V361" s="689"/>
      <c r="W361" s="689"/>
    </row>
    <row r="362" spans="1:23" ht="39" customHeight="1" x14ac:dyDescent="0.3">
      <c r="N362" s="1472"/>
      <c r="O362" s="1053"/>
    </row>
    <row r="363" spans="1:23" ht="39" customHeight="1" x14ac:dyDescent="0.3">
      <c r="N363" s="1472" t="s">
        <v>719</v>
      </c>
      <c r="O363" s="1053"/>
    </row>
    <row r="364" spans="1:23" ht="39" customHeight="1" x14ac:dyDescent="0.3">
      <c r="N364" s="1472" t="s">
        <v>720</v>
      </c>
      <c r="O364" s="1053"/>
    </row>
    <row r="365" spans="1:23" ht="39" customHeight="1" x14ac:dyDescent="0.3">
      <c r="N365" s="1472" t="s">
        <v>721</v>
      </c>
      <c r="O365" s="1053"/>
    </row>
    <row r="366" spans="1:23" ht="39" customHeight="1" x14ac:dyDescent="0.3">
      <c r="N366" s="1472" t="s">
        <v>722</v>
      </c>
      <c r="O366" s="1053"/>
    </row>
    <row r="367" spans="1:23" ht="39" customHeight="1" x14ac:dyDescent="0.3">
      <c r="N367" s="1472" t="s">
        <v>723</v>
      </c>
      <c r="O367" s="1053"/>
    </row>
    <row r="368" spans="1:23" ht="39" customHeight="1" x14ac:dyDescent="0.3">
      <c r="N368" s="1472" t="s">
        <v>724</v>
      </c>
      <c r="O368" s="1053"/>
    </row>
    <row r="369" spans="14:15" ht="39" customHeight="1" x14ac:dyDescent="0.3">
      <c r="N369" s="1472" t="s">
        <v>725</v>
      </c>
      <c r="O369" s="1053"/>
    </row>
    <row r="370" spans="14:15" ht="39" customHeight="1" x14ac:dyDescent="0.3">
      <c r="N370" s="1472" t="s">
        <v>726</v>
      </c>
      <c r="O370" s="1053"/>
    </row>
    <row r="371" spans="14:15" ht="39" customHeight="1" x14ac:dyDescent="0.3">
      <c r="N371" s="1472" t="s">
        <v>1235</v>
      </c>
      <c r="O371" s="1053"/>
    </row>
    <row r="372" spans="14:15" ht="39" customHeight="1" x14ac:dyDescent="0.3">
      <c r="N372" s="1472" t="s">
        <v>1236</v>
      </c>
      <c r="O372" s="1053"/>
    </row>
    <row r="373" spans="14:15" ht="39" customHeight="1" x14ac:dyDescent="0.3">
      <c r="N373" s="1472" t="s">
        <v>736</v>
      </c>
      <c r="O373" s="1053"/>
    </row>
    <row r="374" spans="14:15" ht="39" customHeight="1" x14ac:dyDescent="0.3">
      <c r="N374" s="1472" t="s">
        <v>1237</v>
      </c>
      <c r="O374" s="1053"/>
    </row>
  </sheetData>
  <sheetProtection algorithmName="SHA-512" hashValue="rDX7ot0jdD/CtoPMvekseYA+jvr6+Zh78JaPKsJuJDtVPRehzCmGqJzX1uKZ6qyF6WYuLvU0ZI7t07iTNRtDmA==" saltValue="5CkFVq6XaU3WcZHRnrP6Jg==" spinCount="100000" sheet="1" selectLockedCells="1" selectUnlockedCells="1"/>
  <mergeCells count="1">
    <mergeCell ref="B1:B2"/>
  </mergeCells>
  <pageMargins left="0.75" right="0.75" top="1" bottom="1" header="0.5" footer="0.5"/>
  <pageSetup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1A7401-FA22-448D-BE7D-FC599283A406}">
  <sheetPr codeName="Sheet14">
    <tabColor rgb="FFFFC000"/>
  </sheetPr>
  <dimension ref="B1:Z9"/>
  <sheetViews>
    <sheetView workbookViewId="0">
      <selection activeCell="AB18" sqref="AB18"/>
    </sheetView>
  </sheetViews>
  <sheetFormatPr defaultRowHeight="20.149999999999999" customHeight="1" x14ac:dyDescent="0.3"/>
  <cols>
    <col min="2" max="2" width="3.15234375" customWidth="1"/>
    <col min="3" max="3" width="3" customWidth="1"/>
    <col min="4" max="4" width="14.3046875" customWidth="1"/>
    <col min="5" max="5" width="3.69140625" customWidth="1"/>
    <col min="6" max="6" width="3.15234375" customWidth="1"/>
    <col min="7" max="7" width="9.69140625" customWidth="1"/>
    <col min="8" max="10" width="3.15234375" customWidth="1"/>
    <col min="11" max="11" width="6.53515625" customWidth="1"/>
    <col min="12" max="15" width="3.15234375" customWidth="1"/>
    <col min="16" max="16" width="14.3046875" customWidth="1"/>
    <col min="17" max="17" width="3.69140625" customWidth="1"/>
    <col min="18" max="18" width="3.15234375" customWidth="1"/>
    <col min="19" max="19" width="9.69140625" customWidth="1"/>
    <col min="20" max="22" width="3.15234375" customWidth="1"/>
    <col min="23" max="23" width="6.53515625" customWidth="1"/>
    <col min="24" max="25" width="3.15234375" customWidth="1"/>
    <col min="26" max="26" width="2.84375" customWidth="1"/>
  </cols>
  <sheetData>
    <row r="1" spans="2:26" s="95" customFormat="1" ht="120" x14ac:dyDescent="0.3">
      <c r="B1" s="94" t="s">
        <v>1160</v>
      </c>
      <c r="C1" s="94" t="s">
        <v>290</v>
      </c>
      <c r="D1" s="94" t="s">
        <v>1161</v>
      </c>
      <c r="E1" s="94"/>
      <c r="F1" s="94" t="s">
        <v>1162</v>
      </c>
      <c r="G1" s="94" t="s">
        <v>1163</v>
      </c>
      <c r="H1" s="94" t="s">
        <v>1164</v>
      </c>
      <c r="I1" s="94" t="s">
        <v>1165</v>
      </c>
      <c r="J1" s="94" t="s">
        <v>1166</v>
      </c>
      <c r="K1" s="94" t="s">
        <v>1167</v>
      </c>
      <c r="L1" s="94" t="s">
        <v>1164</v>
      </c>
      <c r="M1" s="94" t="s">
        <v>1168</v>
      </c>
      <c r="N1" s="94" t="s">
        <v>1169</v>
      </c>
      <c r="O1" s="94" t="s">
        <v>290</v>
      </c>
      <c r="P1" s="94" t="s">
        <v>1161</v>
      </c>
      <c r="Q1" s="94"/>
      <c r="R1" s="94" t="s">
        <v>1162</v>
      </c>
      <c r="S1" s="94" t="s">
        <v>1163</v>
      </c>
      <c r="T1" s="94" t="s">
        <v>1164</v>
      </c>
      <c r="U1" s="94" t="s">
        <v>1170</v>
      </c>
      <c r="V1" s="94" t="s">
        <v>1166</v>
      </c>
      <c r="W1" s="94" t="s">
        <v>1167</v>
      </c>
      <c r="X1" s="94" t="s">
        <v>1164</v>
      </c>
      <c r="Y1" s="94" t="s">
        <v>1168</v>
      </c>
      <c r="Z1" s="94" t="s">
        <v>1171</v>
      </c>
    </row>
    <row r="2" spans="2:26" s="1" customFormat="1" ht="20.149999999999999" customHeight="1" x14ac:dyDescent="0.35">
      <c r="B2" s="72"/>
      <c r="C2" s="6863">
        <v>11</v>
      </c>
      <c r="D2" s="6865" t="s">
        <v>1172</v>
      </c>
      <c r="E2" s="6866"/>
      <c r="F2" s="6867"/>
      <c r="G2" s="6881"/>
      <c r="H2" s="6882"/>
      <c r="I2" s="6882"/>
      <c r="J2" s="6882"/>
      <c r="K2" s="6882"/>
      <c r="L2" s="6882"/>
      <c r="M2" s="6882"/>
      <c r="N2" s="54"/>
      <c r="O2" s="6863"/>
      <c r="P2" s="6865"/>
      <c r="Q2" s="6867"/>
      <c r="R2" s="96">
        <v>1</v>
      </c>
      <c r="S2" s="6888"/>
      <c r="T2" s="6889"/>
      <c r="U2" s="61" t="s">
        <v>66</v>
      </c>
      <c r="V2" s="96">
        <v>3</v>
      </c>
      <c r="W2" s="6861"/>
      <c r="X2" s="6862"/>
      <c r="Y2" s="6862"/>
      <c r="Z2" s="56" t="s">
        <v>66</v>
      </c>
    </row>
    <row r="3" spans="2:26" s="1" customFormat="1" ht="20.149999999999999" customHeight="1" x14ac:dyDescent="0.25">
      <c r="B3" s="84"/>
      <c r="C3" s="6864"/>
      <c r="D3" s="6868"/>
      <c r="E3" s="6869"/>
      <c r="F3" s="6870"/>
      <c r="G3" s="6883"/>
      <c r="H3" s="6884"/>
      <c r="I3" s="6884"/>
      <c r="J3" s="6884"/>
      <c r="K3" s="6884"/>
      <c r="L3" s="6884"/>
      <c r="M3" s="6884"/>
      <c r="N3" s="55" t="s">
        <v>62</v>
      </c>
      <c r="O3" s="6864"/>
      <c r="P3" s="6868"/>
      <c r="Q3" s="6870"/>
      <c r="R3" s="97">
        <v>2</v>
      </c>
      <c r="S3" s="6890"/>
      <c r="T3" s="6891"/>
      <c r="U3" s="57" t="s">
        <v>66</v>
      </c>
      <c r="V3" s="97">
        <v>4</v>
      </c>
      <c r="W3" s="6885">
        <v>105345</v>
      </c>
      <c r="X3" s="2234"/>
      <c r="Y3" s="2234"/>
      <c r="Z3" s="62" t="s">
        <v>66</v>
      </c>
    </row>
    <row r="4" spans="2:26" s="1" customFormat="1" ht="20.149999999999999" customHeight="1" x14ac:dyDescent="0.35">
      <c r="B4" s="72"/>
      <c r="C4" s="6863"/>
      <c r="D4" s="6865"/>
      <c r="E4" s="6867"/>
      <c r="F4" s="96">
        <v>1</v>
      </c>
      <c r="G4" s="6861"/>
      <c r="H4" s="6862"/>
      <c r="I4" s="61" t="s">
        <v>64</v>
      </c>
      <c r="J4" s="96">
        <v>3</v>
      </c>
      <c r="K4" s="6861"/>
      <c r="L4" s="6862"/>
      <c r="M4" s="6862"/>
      <c r="N4" s="98" t="s">
        <v>64</v>
      </c>
      <c r="O4" s="6863"/>
      <c r="P4" s="6865"/>
      <c r="Q4" s="6866"/>
      <c r="R4" s="6867"/>
      <c r="S4" s="6881"/>
      <c r="T4" s="6882"/>
      <c r="U4" s="6882"/>
      <c r="V4" s="6882"/>
      <c r="W4" s="6882"/>
      <c r="X4" s="6882"/>
      <c r="Y4" s="6882"/>
      <c r="Z4" s="99"/>
    </row>
    <row r="5" spans="2:26" s="1" customFormat="1" ht="20.149999999999999" customHeight="1" x14ac:dyDescent="0.35">
      <c r="B5" s="84"/>
      <c r="C5" s="6864"/>
      <c r="D5" s="6868"/>
      <c r="E5" s="6870"/>
      <c r="F5" s="97">
        <v>2</v>
      </c>
      <c r="G5" s="6885">
        <v>105345</v>
      </c>
      <c r="H5" s="2234"/>
      <c r="I5" s="57" t="s">
        <v>64</v>
      </c>
      <c r="J5" s="97">
        <v>4</v>
      </c>
      <c r="K5" s="6886"/>
      <c r="L5" s="6887"/>
      <c r="M5" s="6887"/>
      <c r="N5" s="100" t="s">
        <v>64</v>
      </c>
      <c r="O5" s="6864"/>
      <c r="P5" s="6868"/>
      <c r="Q5" s="6869"/>
      <c r="R5" s="6870"/>
      <c r="S5" s="6883"/>
      <c r="T5" s="6884"/>
      <c r="U5" s="6884"/>
      <c r="V5" s="6884"/>
      <c r="W5" s="6884"/>
      <c r="X5" s="6884"/>
      <c r="Y5" s="6884"/>
      <c r="Z5" s="55" t="s">
        <v>89</v>
      </c>
    </row>
    <row r="6" spans="2:26" s="1" customFormat="1" ht="20.149999999999999" customHeight="1" x14ac:dyDescent="0.3">
      <c r="C6" s="6863"/>
      <c r="D6" s="6875"/>
      <c r="E6" s="6876"/>
      <c r="F6" s="6876"/>
      <c r="G6" s="6876"/>
      <c r="H6" s="6876"/>
      <c r="I6" s="6876"/>
      <c r="J6" s="6876"/>
      <c r="K6" s="6876"/>
      <c r="L6" s="6876"/>
      <c r="M6" s="6876"/>
      <c r="N6" s="6877"/>
      <c r="O6" s="6871"/>
      <c r="P6" s="6872"/>
      <c r="Q6" s="6872"/>
      <c r="R6" s="6872"/>
      <c r="S6" s="6872"/>
      <c r="T6" s="6872"/>
      <c r="U6" s="6872"/>
      <c r="V6" s="6872"/>
      <c r="W6" s="6872"/>
      <c r="X6" s="6872"/>
      <c r="Y6" s="6872"/>
      <c r="Z6" s="101"/>
    </row>
    <row r="7" spans="2:26" s="1" customFormat="1" ht="20.149999999999999" customHeight="1" x14ac:dyDescent="0.25">
      <c r="C7" s="6864"/>
      <c r="D7" s="6878"/>
      <c r="E7" s="6879"/>
      <c r="F7" s="6879"/>
      <c r="G7" s="6879"/>
      <c r="H7" s="6879"/>
      <c r="I7" s="6879"/>
      <c r="J7" s="6879"/>
      <c r="K7" s="6879"/>
      <c r="L7" s="6879"/>
      <c r="M7" s="6879"/>
      <c r="N7" s="6880"/>
      <c r="O7" s="6873"/>
      <c r="P7" s="6874"/>
      <c r="Q7" s="6874"/>
      <c r="R7" s="6874"/>
      <c r="S7" s="6874"/>
      <c r="T7" s="6874"/>
      <c r="U7" s="6874"/>
      <c r="V7" s="6874"/>
      <c r="W7" s="6874"/>
      <c r="X7" s="6874"/>
      <c r="Y7" s="6874"/>
      <c r="Z7" s="55" t="s">
        <v>64</v>
      </c>
    </row>
    <row r="8" spans="2:26" s="1" customFormat="1" ht="20.149999999999999" customHeight="1" x14ac:dyDescent="0.3">
      <c r="C8" s="6863"/>
      <c r="D8" s="6865"/>
      <c r="E8" s="6866"/>
      <c r="F8" s="6867"/>
      <c r="G8" s="6871"/>
      <c r="H8" s="6872"/>
      <c r="I8" s="6872"/>
      <c r="J8" s="6872"/>
      <c r="K8" s="6872"/>
      <c r="L8" s="6872"/>
      <c r="M8" s="6872"/>
      <c r="N8" s="6872"/>
      <c r="O8" s="6872"/>
      <c r="P8" s="6872"/>
      <c r="Q8" s="6872"/>
      <c r="R8" s="6872"/>
      <c r="S8" s="6872"/>
      <c r="T8" s="6872"/>
      <c r="U8" s="6872"/>
      <c r="V8" s="6872"/>
      <c r="W8" s="6872"/>
      <c r="X8" s="6872"/>
      <c r="Y8" s="6872"/>
      <c r="Z8" s="101"/>
    </row>
    <row r="9" spans="2:26" s="1" customFormat="1" ht="20.149999999999999" customHeight="1" x14ac:dyDescent="0.25">
      <c r="C9" s="6864"/>
      <c r="D9" s="6868"/>
      <c r="E9" s="6869"/>
      <c r="F9" s="6870"/>
      <c r="G9" s="6873"/>
      <c r="H9" s="6874"/>
      <c r="I9" s="6874"/>
      <c r="J9" s="6874"/>
      <c r="K9" s="6874"/>
      <c r="L9" s="6874"/>
      <c r="M9" s="6874"/>
      <c r="N9" s="6874"/>
      <c r="O9" s="6874"/>
      <c r="P9" s="6874"/>
      <c r="Q9" s="6874"/>
      <c r="R9" s="6874"/>
      <c r="S9" s="6874"/>
      <c r="T9" s="6874"/>
      <c r="U9" s="6874"/>
      <c r="V9" s="6874"/>
      <c r="W9" s="6874"/>
      <c r="X9" s="6874"/>
      <c r="Y9" s="6874"/>
      <c r="Z9" s="55" t="s">
        <v>62</v>
      </c>
    </row>
  </sheetData>
  <sheetProtection algorithmName="SHA-512" hashValue="ABdIdPSvlQ94yz9OdFKMnr4s79Hg1h7pFd/TXsB8yv3ta2BzvjiW1Ae5KpaQg74fsfNQYLSMHX8NO+7E2Q6IPQ==" saltValue="7yaNdH9a7xT+4DMIqW95Ig==" spinCount="100000" sheet="1" objects="1" scenarios="1"/>
  <mergeCells count="24">
    <mergeCell ref="C2:C3"/>
    <mergeCell ref="P4:R5"/>
    <mergeCell ref="S4:Y5"/>
    <mergeCell ref="G5:H5"/>
    <mergeCell ref="K5:M5"/>
    <mergeCell ref="O2:O3"/>
    <mergeCell ref="P2:Q3"/>
    <mergeCell ref="S2:T2"/>
    <mergeCell ref="D2:F3"/>
    <mergeCell ref="G2:M3"/>
    <mergeCell ref="W2:Y2"/>
    <mergeCell ref="S3:T3"/>
    <mergeCell ref="W3:Y3"/>
    <mergeCell ref="C4:C5"/>
    <mergeCell ref="D4:E5"/>
    <mergeCell ref="G4:H4"/>
    <mergeCell ref="K4:M4"/>
    <mergeCell ref="O4:O5"/>
    <mergeCell ref="C8:C9"/>
    <mergeCell ref="D8:F9"/>
    <mergeCell ref="G8:Y9"/>
    <mergeCell ref="C6:C7"/>
    <mergeCell ref="D6:N7"/>
    <mergeCell ref="O6:Y7"/>
  </mergeCells>
  <printOptions horizontalCentered="1"/>
  <pageMargins left="0.5" right="0.5" top="1" bottom="1" header="0.5" footer="0.5"/>
  <pageSetup scale="80"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944D4-E45D-4D83-96DD-4DE6EE34DF0E}">
  <sheetPr codeName="Sheet12">
    <tabColor rgb="FFFFC000"/>
  </sheetPr>
  <dimension ref="A1:H65"/>
  <sheetViews>
    <sheetView workbookViewId="0">
      <pane xSplit="2" ySplit="3" topLeftCell="C4" activePane="bottomRight" state="frozenSplit"/>
      <selection activeCell="B2" sqref="B2:L2"/>
      <selection pane="topRight" activeCell="B2" sqref="B2:L2"/>
      <selection pane="bottomLeft" activeCell="B2" sqref="B2:L2"/>
      <selection pane="bottomRight" activeCell="K5" sqref="K5"/>
    </sheetView>
  </sheetViews>
  <sheetFormatPr defaultRowHeight="39" customHeight="1" x14ac:dyDescent="0.3"/>
  <cols>
    <col min="1" max="1" width="3.3828125" bestFit="1" customWidth="1"/>
    <col min="2" max="2" width="10" bestFit="1" customWidth="1"/>
    <col min="3" max="4" width="20.53515625" bestFit="1" customWidth="1"/>
    <col min="5" max="5" width="20.53515625" customWidth="1"/>
    <col min="6" max="8" width="20.3828125" customWidth="1"/>
  </cols>
  <sheetData>
    <row r="1" spans="1:8" s="1" customFormat="1" ht="13.75" x14ac:dyDescent="0.3">
      <c r="A1" s="49"/>
      <c r="B1" s="6860" t="s">
        <v>290</v>
      </c>
      <c r="C1" s="59" t="s">
        <v>291</v>
      </c>
      <c r="D1" s="85"/>
      <c r="E1" s="19"/>
    </row>
    <row r="2" spans="1:8" s="1" customFormat="1" ht="27.45" x14ac:dyDescent="0.3">
      <c r="A2" s="49"/>
      <c r="B2" s="6860"/>
      <c r="C2" s="59" t="s">
        <v>57</v>
      </c>
      <c r="D2" s="59" t="s">
        <v>292</v>
      </c>
      <c r="E2" s="19" t="s">
        <v>266</v>
      </c>
      <c r="F2" s="59" t="s">
        <v>281</v>
      </c>
      <c r="G2" s="59" t="s">
        <v>260</v>
      </c>
      <c r="H2" s="1" t="s">
        <v>277</v>
      </c>
    </row>
    <row r="3" spans="1:8" s="1" customFormat="1" ht="13.75" x14ac:dyDescent="0.3">
      <c r="A3" s="49"/>
      <c r="B3" s="86"/>
      <c r="C3" s="59">
        <v>2</v>
      </c>
      <c r="D3" s="59">
        <v>3</v>
      </c>
      <c r="E3" s="19">
        <v>4</v>
      </c>
      <c r="F3" s="59">
        <v>5</v>
      </c>
      <c r="G3" s="59">
        <v>6</v>
      </c>
      <c r="H3" s="87">
        <v>7</v>
      </c>
    </row>
    <row r="4" spans="1:8" s="1" customFormat="1" ht="39" customHeight="1" x14ac:dyDescent="0.3">
      <c r="A4" s="90"/>
      <c r="B4" s="91">
        <v>500</v>
      </c>
      <c r="C4" s="89" t="s">
        <v>741</v>
      </c>
      <c r="D4" s="89"/>
      <c r="E4" s="89" t="s">
        <v>741</v>
      </c>
      <c r="F4" s="89" t="s">
        <v>741</v>
      </c>
      <c r="G4" s="89" t="s">
        <v>741</v>
      </c>
      <c r="H4" s="89" t="s">
        <v>741</v>
      </c>
    </row>
    <row r="5" spans="1:8" s="1" customFormat="1" ht="39" customHeight="1" x14ac:dyDescent="0.3">
      <c r="A5" s="90"/>
      <c r="B5" s="91">
        <v>510</v>
      </c>
      <c r="C5" s="89" t="s">
        <v>742</v>
      </c>
      <c r="D5" s="89"/>
      <c r="E5" s="89" t="s">
        <v>742</v>
      </c>
      <c r="F5" s="89" t="s">
        <v>742</v>
      </c>
      <c r="G5" s="89" t="s">
        <v>742</v>
      </c>
      <c r="H5" s="89" t="s">
        <v>742</v>
      </c>
    </row>
    <row r="6" spans="1:8" s="1" customFormat="1" ht="39" customHeight="1" x14ac:dyDescent="0.3">
      <c r="A6" s="90"/>
      <c r="B6" s="91">
        <v>515</v>
      </c>
      <c r="C6" s="89" t="e">
        <f>NA()</f>
        <v>#N/A</v>
      </c>
      <c r="D6" s="89"/>
      <c r="E6" s="89" t="e">
        <f>NA()</f>
        <v>#N/A</v>
      </c>
      <c r="F6" s="89" t="s">
        <v>743</v>
      </c>
      <c r="G6" s="89" t="e">
        <f>NA()</f>
        <v>#N/A</v>
      </c>
      <c r="H6" s="89" t="e">
        <f>NA()</f>
        <v>#N/A</v>
      </c>
    </row>
    <row r="7" spans="1:8" s="1" customFormat="1" ht="39" customHeight="1" x14ac:dyDescent="0.3">
      <c r="A7" s="90"/>
      <c r="B7" s="91">
        <v>520</v>
      </c>
      <c r="C7" s="89" t="s">
        <v>743</v>
      </c>
      <c r="D7" s="89"/>
      <c r="E7" s="89" t="s">
        <v>743</v>
      </c>
      <c r="F7" s="89" t="s">
        <v>744</v>
      </c>
      <c r="G7" s="89" t="s">
        <v>743</v>
      </c>
      <c r="H7" s="89" t="s">
        <v>743</v>
      </c>
    </row>
    <row r="8" spans="1:8" s="1" customFormat="1" ht="39" customHeight="1" x14ac:dyDescent="0.3">
      <c r="A8" s="90"/>
      <c r="B8" s="91">
        <v>530</v>
      </c>
      <c r="C8" s="89" t="s">
        <v>744</v>
      </c>
      <c r="D8" s="89"/>
      <c r="E8" s="92" t="e">
        <f>NA()</f>
        <v>#N/A</v>
      </c>
      <c r="F8" s="89" t="s">
        <v>745</v>
      </c>
      <c r="G8" s="89" t="e">
        <f>NA()</f>
        <v>#N/A</v>
      </c>
      <c r="H8" s="89" t="e">
        <f>NA()</f>
        <v>#N/A</v>
      </c>
    </row>
    <row r="9" spans="1:8" s="1" customFormat="1" ht="39" customHeight="1" x14ac:dyDescent="0.3">
      <c r="A9" s="90"/>
      <c r="B9" s="91">
        <v>540</v>
      </c>
      <c r="C9" s="89" t="s">
        <v>745</v>
      </c>
      <c r="D9" s="89"/>
      <c r="E9" s="89" t="s">
        <v>746</v>
      </c>
      <c r="F9" s="89" t="s">
        <v>747</v>
      </c>
      <c r="G9" s="89" t="s">
        <v>746</v>
      </c>
      <c r="H9" s="89" t="s">
        <v>746</v>
      </c>
    </row>
    <row r="10" spans="1:8" s="1" customFormat="1" ht="39" customHeight="1" x14ac:dyDescent="0.3">
      <c r="A10" s="90"/>
      <c r="B10" s="91">
        <v>550</v>
      </c>
      <c r="C10" s="89" t="s">
        <v>748</v>
      </c>
      <c r="D10" s="89"/>
      <c r="E10" s="89" t="s">
        <v>747</v>
      </c>
      <c r="F10" s="89" t="e">
        <f>NA()</f>
        <v>#N/A</v>
      </c>
      <c r="G10" s="89" t="e">
        <f>NA()</f>
        <v>#N/A</v>
      </c>
      <c r="H10" s="89" t="s">
        <v>747</v>
      </c>
    </row>
    <row r="11" spans="1:8" s="1" customFormat="1" ht="39" customHeight="1" x14ac:dyDescent="0.3">
      <c r="A11" s="93"/>
      <c r="B11" s="91">
        <v>560</v>
      </c>
      <c r="C11" s="89" t="s">
        <v>749</v>
      </c>
      <c r="D11" s="89"/>
      <c r="E11" s="89" t="s">
        <v>744</v>
      </c>
      <c r="F11" s="89" t="e">
        <f>NA()</f>
        <v>#N/A</v>
      </c>
      <c r="G11" s="89" t="e">
        <f>NA()</f>
        <v>#N/A</v>
      </c>
      <c r="H11" s="89" t="e">
        <f>NA()</f>
        <v>#N/A</v>
      </c>
    </row>
    <row r="12" spans="1:8" s="1" customFormat="1" ht="39" customHeight="1" x14ac:dyDescent="0.3">
      <c r="A12" s="88"/>
      <c r="B12" s="91">
        <v>570</v>
      </c>
      <c r="C12" s="89" t="s">
        <v>750</v>
      </c>
      <c r="D12" s="89"/>
      <c r="E12" s="92" t="s">
        <v>745</v>
      </c>
      <c r="F12" s="89" t="s">
        <v>749</v>
      </c>
      <c r="G12" s="89" t="s">
        <v>744</v>
      </c>
      <c r="H12" s="89" t="s">
        <v>744</v>
      </c>
    </row>
    <row r="13" spans="1:8" s="1" customFormat="1" ht="39" customHeight="1" x14ac:dyDescent="0.3">
      <c r="A13" s="90"/>
      <c r="B13" s="91">
        <v>575</v>
      </c>
      <c r="C13" s="89" t="e">
        <f>NA()</f>
        <v>#N/A</v>
      </c>
      <c r="D13" s="89"/>
      <c r="E13" s="92" t="s">
        <v>748</v>
      </c>
      <c r="F13" s="89" t="s">
        <v>750</v>
      </c>
      <c r="G13" s="89" t="e">
        <f>NA()</f>
        <v>#N/A</v>
      </c>
      <c r="H13" s="92" t="s">
        <v>745</v>
      </c>
    </row>
    <row r="14" spans="1:8" s="1" customFormat="1" ht="39" customHeight="1" x14ac:dyDescent="0.3">
      <c r="A14" s="90"/>
      <c r="B14" s="91">
        <v>580</v>
      </c>
      <c r="C14" s="89" t="s">
        <v>751</v>
      </c>
      <c r="D14" s="89"/>
      <c r="E14" s="89" t="s">
        <v>752</v>
      </c>
      <c r="F14" s="89" t="s">
        <v>751</v>
      </c>
      <c r="G14" s="89" t="s">
        <v>749</v>
      </c>
      <c r="H14" s="89" t="e">
        <f>NA()</f>
        <v>#N/A</v>
      </c>
    </row>
    <row r="15" spans="1:8" s="1" customFormat="1" ht="39" customHeight="1" x14ac:dyDescent="0.3">
      <c r="A15" s="90"/>
      <c r="B15" s="91">
        <v>590</v>
      </c>
      <c r="C15" s="89" t="s">
        <v>753</v>
      </c>
      <c r="D15" s="89"/>
      <c r="E15" s="89" t="s">
        <v>753</v>
      </c>
      <c r="F15" s="89" t="s">
        <v>753</v>
      </c>
      <c r="G15" s="89" t="s">
        <v>752</v>
      </c>
      <c r="H15" s="89" t="s">
        <v>751</v>
      </c>
    </row>
    <row r="16" spans="1:8" s="1" customFormat="1" ht="39" customHeight="1" x14ac:dyDescent="0.3">
      <c r="A16" s="93"/>
      <c r="B16" s="91">
        <v>680</v>
      </c>
      <c r="C16" s="89" t="s">
        <v>754</v>
      </c>
      <c r="D16" s="89"/>
      <c r="E16" s="89" t="s">
        <v>755</v>
      </c>
      <c r="F16" s="89" t="s">
        <v>756</v>
      </c>
      <c r="G16" s="89" t="s">
        <v>757</v>
      </c>
      <c r="H16" s="89" t="s">
        <v>757</v>
      </c>
    </row>
    <row r="17" spans="1:8" s="1" customFormat="1" ht="39" customHeight="1" x14ac:dyDescent="0.3">
      <c r="A17" s="22"/>
      <c r="B17" s="91">
        <v>690</v>
      </c>
      <c r="C17" s="89" t="s">
        <v>758</v>
      </c>
      <c r="D17" s="89"/>
      <c r="E17" s="89" t="s">
        <v>758</v>
      </c>
      <c r="F17" s="89" t="s">
        <v>754</v>
      </c>
      <c r="G17" s="89" t="s">
        <v>759</v>
      </c>
      <c r="H17" s="89" t="s">
        <v>759</v>
      </c>
    </row>
    <row r="18" spans="1:8" s="1" customFormat="1" ht="39" customHeight="1" x14ac:dyDescent="0.3">
      <c r="A18" s="49"/>
      <c r="B18" s="91">
        <v>710</v>
      </c>
      <c r="C18" s="89" t="s">
        <v>760</v>
      </c>
      <c r="D18" s="89"/>
      <c r="E18" s="89" t="s">
        <v>761</v>
      </c>
      <c r="F18" s="89" t="s">
        <v>761</v>
      </c>
      <c r="G18" s="89" t="s">
        <v>762</v>
      </c>
      <c r="H18" s="89" t="s">
        <v>763</v>
      </c>
    </row>
    <row r="19" spans="1:8" s="1" customFormat="1" ht="39" customHeight="1" x14ac:dyDescent="0.3">
      <c r="A19" s="49"/>
      <c r="B19" s="91">
        <v>720</v>
      </c>
      <c r="C19" s="89" t="s">
        <v>764</v>
      </c>
      <c r="D19" s="89"/>
      <c r="E19" s="89" t="s">
        <v>765</v>
      </c>
      <c r="F19" s="89" t="s">
        <v>765</v>
      </c>
      <c r="G19" s="89" t="s">
        <v>756</v>
      </c>
      <c r="H19" s="89" t="s">
        <v>766</v>
      </c>
    </row>
    <row r="20" spans="1:8" s="1" customFormat="1" ht="39" customHeight="1" x14ac:dyDescent="0.3">
      <c r="A20" s="49"/>
      <c r="B20" s="91">
        <v>740</v>
      </c>
      <c r="C20" s="89" t="s">
        <v>761</v>
      </c>
      <c r="D20" s="89"/>
      <c r="E20" s="89" t="s">
        <v>767</v>
      </c>
      <c r="F20" s="89" t="e">
        <f>NA()</f>
        <v>#N/A</v>
      </c>
      <c r="G20" s="89" t="e">
        <f>NA()</f>
        <v>#N/A</v>
      </c>
      <c r="H20" s="89" t="e">
        <f>NA()</f>
        <v>#N/A</v>
      </c>
    </row>
    <row r="21" spans="1:8" s="1" customFormat="1" ht="39" customHeight="1" x14ac:dyDescent="0.3">
      <c r="A21" s="49"/>
      <c r="B21" s="91">
        <v>750</v>
      </c>
      <c r="C21" s="89" t="s">
        <v>765</v>
      </c>
      <c r="D21" s="89"/>
      <c r="E21" s="89" t="s">
        <v>768</v>
      </c>
      <c r="F21" s="89" t="e">
        <f>NA()</f>
        <v>#N/A</v>
      </c>
      <c r="G21" s="89" t="e">
        <f>NA()</f>
        <v>#N/A</v>
      </c>
      <c r="H21" s="89" t="e">
        <f>NA()</f>
        <v>#N/A</v>
      </c>
    </row>
    <row r="22" spans="1:8" s="1" customFormat="1" ht="39" customHeight="1" x14ac:dyDescent="0.3">
      <c r="A22" s="49"/>
      <c r="B22" s="91">
        <v>760</v>
      </c>
      <c r="C22" s="89" t="s">
        <v>769</v>
      </c>
      <c r="D22" s="89"/>
      <c r="E22" s="89" t="s">
        <v>770</v>
      </c>
      <c r="F22" s="89" t="e">
        <f>NA()</f>
        <v>#N/A</v>
      </c>
      <c r="G22" s="89" t="e">
        <f>NA()</f>
        <v>#N/A</v>
      </c>
      <c r="H22" s="89" t="e">
        <f>NA()</f>
        <v>#N/A</v>
      </c>
    </row>
    <row r="23" spans="1:8" s="1" customFormat="1" ht="39" customHeight="1" x14ac:dyDescent="0.3">
      <c r="A23" s="49"/>
      <c r="B23" s="91">
        <v>770</v>
      </c>
      <c r="C23" s="89" t="s">
        <v>771</v>
      </c>
      <c r="D23" s="89"/>
      <c r="E23" s="89" t="s">
        <v>772</v>
      </c>
      <c r="F23" s="89" t="e">
        <f>NA()</f>
        <v>#N/A</v>
      </c>
      <c r="G23" s="89" t="e">
        <f>NA()</f>
        <v>#N/A</v>
      </c>
      <c r="H23" s="89" t="e">
        <f>NA()</f>
        <v>#N/A</v>
      </c>
    </row>
    <row r="24" spans="1:8" s="1" customFormat="1" ht="39" customHeight="1" x14ac:dyDescent="0.3">
      <c r="A24" s="49"/>
      <c r="B24" s="91">
        <v>860</v>
      </c>
      <c r="C24" s="89" t="s">
        <v>773</v>
      </c>
      <c r="D24" s="89"/>
      <c r="E24" s="89" t="s">
        <v>774</v>
      </c>
      <c r="F24" s="89" t="e">
        <f>NA()</f>
        <v>#N/A</v>
      </c>
      <c r="G24" s="89" t="s">
        <v>760</v>
      </c>
      <c r="H24" s="89" t="e">
        <f>NA()</f>
        <v>#N/A</v>
      </c>
    </row>
    <row r="25" spans="1:8" s="1" customFormat="1" ht="39" customHeight="1" x14ac:dyDescent="0.3">
      <c r="A25" s="49"/>
      <c r="B25" s="91">
        <v>870</v>
      </c>
      <c r="C25" s="89" t="s">
        <v>775</v>
      </c>
      <c r="D25" s="89"/>
      <c r="E25" s="89" t="s">
        <v>776</v>
      </c>
      <c r="F25" s="89" t="e">
        <f>NA()</f>
        <v>#N/A</v>
      </c>
      <c r="G25" s="89" t="s">
        <v>777</v>
      </c>
      <c r="H25" s="89" t="e">
        <f>NA()</f>
        <v>#N/A</v>
      </c>
    </row>
    <row r="26" spans="1:8" s="1" customFormat="1" ht="39" customHeight="1" x14ac:dyDescent="0.3">
      <c r="A26" s="49"/>
      <c r="B26" s="91">
        <v>879</v>
      </c>
      <c r="C26" s="89" t="e">
        <f>NA()</f>
        <v>#N/A</v>
      </c>
      <c r="D26" s="89"/>
      <c r="E26" s="89" t="e">
        <f>NA()</f>
        <v>#N/A</v>
      </c>
      <c r="F26" s="89" t="s">
        <v>776</v>
      </c>
      <c r="G26" s="89" t="e">
        <f>NA()</f>
        <v>#N/A</v>
      </c>
      <c r="H26" s="89" t="e">
        <f>NA()</f>
        <v>#N/A</v>
      </c>
    </row>
    <row r="27" spans="1:8" s="1" customFormat="1" ht="39" customHeight="1" x14ac:dyDescent="0.3">
      <c r="A27" s="49"/>
      <c r="B27" s="91">
        <v>940</v>
      </c>
      <c r="C27" s="89" t="s">
        <v>778</v>
      </c>
      <c r="D27" s="89"/>
      <c r="E27" s="92" t="e">
        <f>NA()</f>
        <v>#N/A</v>
      </c>
      <c r="F27" s="89" t="e">
        <f>NA()</f>
        <v>#N/A</v>
      </c>
      <c r="G27" s="89" t="e">
        <f>NA()</f>
        <v>#N/A</v>
      </c>
      <c r="H27" s="89" t="e">
        <f>NA()</f>
        <v>#N/A</v>
      </c>
    </row>
    <row r="28" spans="1:8" s="1" customFormat="1" ht="39" customHeight="1" x14ac:dyDescent="0.3">
      <c r="A28" s="49"/>
      <c r="B28" s="91">
        <v>945</v>
      </c>
      <c r="C28" s="89" t="s">
        <v>779</v>
      </c>
      <c r="D28" s="89"/>
      <c r="E28" s="92" t="e">
        <f>NA()</f>
        <v>#N/A</v>
      </c>
      <c r="F28" s="92" t="e">
        <f>NA()</f>
        <v>#N/A</v>
      </c>
      <c r="G28" s="92" t="e">
        <f>NA()</f>
        <v>#N/A</v>
      </c>
      <c r="H28" s="92" t="e">
        <f>NA()</f>
        <v>#N/A</v>
      </c>
    </row>
    <row r="29" spans="1:8" s="1" customFormat="1" ht="39" customHeight="1" x14ac:dyDescent="0.3">
      <c r="A29" s="49"/>
      <c r="B29" s="91">
        <v>950</v>
      </c>
      <c r="C29" s="89" t="s">
        <v>780</v>
      </c>
      <c r="D29" s="89"/>
      <c r="E29" s="92" t="s">
        <v>781</v>
      </c>
      <c r="F29" s="89" t="s">
        <v>781</v>
      </c>
      <c r="G29" s="89" t="s">
        <v>764</v>
      </c>
      <c r="H29" s="89" t="s">
        <v>756</v>
      </c>
    </row>
    <row r="30" spans="1:8" s="1" customFormat="1" ht="39" customHeight="1" x14ac:dyDescent="0.3">
      <c r="A30" s="49"/>
      <c r="B30" s="91">
        <v>960</v>
      </c>
      <c r="C30" s="89" t="s">
        <v>782</v>
      </c>
      <c r="D30" s="89"/>
      <c r="E30" s="92" t="s">
        <v>778</v>
      </c>
      <c r="F30" s="89" t="s">
        <v>778</v>
      </c>
      <c r="G30" s="89" t="s">
        <v>761</v>
      </c>
      <c r="H30" s="89" t="e">
        <f>NA()</f>
        <v>#N/A</v>
      </c>
    </row>
    <row r="31" spans="1:8" s="1" customFormat="1" ht="39" customHeight="1" x14ac:dyDescent="0.3">
      <c r="A31" s="49"/>
      <c r="B31" s="91">
        <v>970</v>
      </c>
      <c r="C31" s="89" t="s">
        <v>783</v>
      </c>
      <c r="D31" s="89"/>
      <c r="E31" s="89" t="s">
        <v>779</v>
      </c>
      <c r="F31" s="89" t="s">
        <v>779</v>
      </c>
      <c r="G31" s="89" t="s">
        <v>769</v>
      </c>
      <c r="H31" s="89" t="s">
        <v>755</v>
      </c>
    </row>
    <row r="32" spans="1:8" s="1" customFormat="1" ht="39" customHeight="1" x14ac:dyDescent="0.3">
      <c r="A32" s="49"/>
      <c r="B32" s="91">
        <v>980</v>
      </c>
      <c r="C32" s="89" t="s">
        <v>784</v>
      </c>
      <c r="D32" s="89"/>
      <c r="E32" s="89" t="e">
        <f>NA()</f>
        <v>#N/A</v>
      </c>
      <c r="F32" s="89" t="e">
        <f>NA()</f>
        <v>#N/A</v>
      </c>
      <c r="G32" s="89" t="e">
        <f>NA()</f>
        <v>#N/A</v>
      </c>
      <c r="H32" s="89" t="e">
        <f>NA()</f>
        <v>#N/A</v>
      </c>
    </row>
    <row r="33" spans="1:8" s="1" customFormat="1" ht="39" customHeight="1" x14ac:dyDescent="0.3">
      <c r="A33" s="49"/>
      <c r="B33" s="91">
        <v>990</v>
      </c>
      <c r="C33" s="89" t="s">
        <v>785</v>
      </c>
      <c r="D33" s="89"/>
      <c r="E33" s="89" t="s">
        <v>786</v>
      </c>
      <c r="F33" s="89" t="s">
        <v>786</v>
      </c>
      <c r="G33" s="89" t="s">
        <v>771</v>
      </c>
      <c r="H33" s="89" t="s">
        <v>758</v>
      </c>
    </row>
    <row r="34" spans="1:8" s="1" customFormat="1" ht="39" customHeight="1" x14ac:dyDescent="0.3">
      <c r="A34" s="49"/>
      <c r="B34" s="91">
        <v>1030</v>
      </c>
      <c r="C34" s="89" t="s">
        <v>787</v>
      </c>
      <c r="D34" s="89"/>
      <c r="E34" s="89" t="s">
        <v>782</v>
      </c>
      <c r="F34" s="89" t="s">
        <v>788</v>
      </c>
      <c r="G34" s="89" t="e">
        <f>NA()</f>
        <v>#N/A</v>
      </c>
      <c r="H34" s="89" t="e">
        <f>NA()</f>
        <v>#N/A</v>
      </c>
    </row>
    <row r="35" spans="1:8" s="1" customFormat="1" ht="39" customHeight="1" x14ac:dyDescent="0.3">
      <c r="A35" s="49"/>
      <c r="B35" s="91">
        <v>1040</v>
      </c>
      <c r="C35" s="89" t="s">
        <v>789</v>
      </c>
      <c r="D35" s="89"/>
      <c r="E35" s="89" t="e">
        <f>NA()</f>
        <v>#N/A</v>
      </c>
      <c r="F35" s="89" t="e">
        <f>NA()</f>
        <v>#N/A</v>
      </c>
      <c r="G35" s="89" t="e">
        <f>NA()</f>
        <v>#N/A</v>
      </c>
      <c r="H35" s="89" t="e">
        <f>NA()</f>
        <v>#N/A</v>
      </c>
    </row>
    <row r="36" spans="1:8" s="1" customFormat="1" ht="39" customHeight="1" x14ac:dyDescent="0.3">
      <c r="A36" s="49"/>
      <c r="B36" s="91">
        <v>1070</v>
      </c>
      <c r="C36" s="89" t="s">
        <v>790</v>
      </c>
      <c r="D36" s="89"/>
      <c r="E36" s="92" t="e">
        <f>NA()</f>
        <v>#N/A</v>
      </c>
      <c r="F36" s="89" t="e">
        <f>NA()</f>
        <v>#N/A</v>
      </c>
      <c r="G36" s="89" t="e">
        <f>NA()</f>
        <v>#N/A</v>
      </c>
      <c r="H36" s="89" t="e">
        <f>NA()</f>
        <v>#N/A</v>
      </c>
    </row>
    <row r="37" spans="1:8" s="1" customFormat="1" ht="39" customHeight="1" x14ac:dyDescent="0.3">
      <c r="A37" s="49"/>
      <c r="B37" s="91">
        <v>1080</v>
      </c>
      <c r="C37" s="89" t="s">
        <v>791</v>
      </c>
      <c r="D37" s="89"/>
      <c r="E37" s="92" t="e">
        <f>NA()</f>
        <v>#N/A</v>
      </c>
      <c r="F37" s="89" t="e">
        <f>NA()</f>
        <v>#N/A</v>
      </c>
      <c r="G37" s="89" t="e">
        <f>NA()</f>
        <v>#N/A</v>
      </c>
      <c r="H37" s="89" t="e">
        <f>NA()</f>
        <v>#N/A</v>
      </c>
    </row>
    <row r="38" spans="1:8" s="1" customFormat="1" ht="39" customHeight="1" x14ac:dyDescent="0.3">
      <c r="A38" s="49"/>
      <c r="B38" s="91">
        <v>1090</v>
      </c>
      <c r="C38" s="89" t="s">
        <v>792</v>
      </c>
      <c r="D38" s="89"/>
      <c r="E38" s="92" t="s">
        <v>783</v>
      </c>
      <c r="F38" s="89" t="s">
        <v>782</v>
      </c>
      <c r="G38" s="89" t="s">
        <v>793</v>
      </c>
      <c r="H38" s="89" t="s">
        <v>794</v>
      </c>
    </row>
    <row r="39" spans="1:8" s="1" customFormat="1" ht="39" customHeight="1" x14ac:dyDescent="0.3">
      <c r="A39" s="49"/>
      <c r="B39" s="91">
        <v>1100</v>
      </c>
      <c r="C39" s="89" t="s">
        <v>795</v>
      </c>
      <c r="D39" s="89"/>
      <c r="E39" s="92" t="s">
        <v>784</v>
      </c>
      <c r="F39" s="89" t="s">
        <v>796</v>
      </c>
      <c r="G39" s="89" t="e">
        <f>NA()</f>
        <v>#N/A</v>
      </c>
      <c r="H39" s="89" t="e">
        <f>NA()</f>
        <v>#N/A</v>
      </c>
    </row>
    <row r="40" spans="1:8" s="1" customFormat="1" ht="39" customHeight="1" x14ac:dyDescent="0.3">
      <c r="A40" s="49"/>
      <c r="B40" s="91">
        <v>1110</v>
      </c>
      <c r="C40" s="89" t="s">
        <v>797</v>
      </c>
      <c r="D40" s="89"/>
      <c r="E40" s="92" t="s">
        <v>785</v>
      </c>
      <c r="F40" s="89" t="s">
        <v>783</v>
      </c>
      <c r="G40" s="89" t="s">
        <v>770</v>
      </c>
      <c r="H40" s="89" t="s">
        <v>760</v>
      </c>
    </row>
    <row r="41" spans="1:8" s="1" customFormat="1" ht="39" customHeight="1" x14ac:dyDescent="0.3">
      <c r="A41" s="49"/>
      <c r="B41" s="91">
        <v>1135</v>
      </c>
      <c r="C41" s="89" t="e">
        <f>NA()</f>
        <v>#N/A</v>
      </c>
      <c r="D41" s="89"/>
      <c r="E41" s="89" t="e">
        <f>NA()</f>
        <v>#N/A</v>
      </c>
      <c r="F41" s="89" t="e">
        <f>NA()</f>
        <v>#N/A</v>
      </c>
      <c r="G41" s="89" t="e">
        <f>NA()</f>
        <v>#N/A</v>
      </c>
      <c r="H41" s="89" t="s">
        <v>798</v>
      </c>
    </row>
    <row r="42" spans="1:8" s="1" customFormat="1" ht="39" customHeight="1" x14ac:dyDescent="0.3">
      <c r="A42" s="49"/>
      <c r="B42" s="91">
        <v>1150</v>
      </c>
      <c r="C42" s="89" t="s">
        <v>799</v>
      </c>
      <c r="D42" s="89"/>
      <c r="E42" s="92" t="s">
        <v>787</v>
      </c>
      <c r="F42" s="89" t="s">
        <v>800</v>
      </c>
      <c r="G42" s="89" t="s">
        <v>772</v>
      </c>
      <c r="H42" s="89" t="s">
        <v>801</v>
      </c>
    </row>
    <row r="43" spans="1:8" s="1" customFormat="1" ht="39" customHeight="1" x14ac:dyDescent="0.3">
      <c r="A43" s="49"/>
      <c r="B43" s="91">
        <v>1340</v>
      </c>
      <c r="C43" s="89" t="s">
        <v>802</v>
      </c>
      <c r="D43" s="89"/>
      <c r="E43" s="92" t="s">
        <v>803</v>
      </c>
      <c r="F43" s="89" t="s">
        <v>804</v>
      </c>
      <c r="G43" s="89" t="s">
        <v>805</v>
      </c>
      <c r="H43" s="89" t="s">
        <v>806</v>
      </c>
    </row>
    <row r="44" spans="1:8" s="1" customFormat="1" ht="39" customHeight="1" x14ac:dyDescent="0.3">
      <c r="A44" s="49"/>
      <c r="B44" s="91">
        <v>1350</v>
      </c>
      <c r="C44" s="89" t="s">
        <v>807</v>
      </c>
      <c r="D44" s="89"/>
      <c r="E44" s="92" t="s">
        <v>808</v>
      </c>
      <c r="F44" s="89" t="s">
        <v>809</v>
      </c>
      <c r="G44" s="89" t="e">
        <f>NA()</f>
        <v>#N/A</v>
      </c>
      <c r="H44" s="89" t="s">
        <v>810</v>
      </c>
    </row>
    <row r="45" spans="1:8" s="1" customFormat="1" ht="39" customHeight="1" x14ac:dyDescent="0.3">
      <c r="A45" s="49"/>
      <c r="B45" s="91">
        <v>1370</v>
      </c>
      <c r="C45" s="89" t="s">
        <v>811</v>
      </c>
      <c r="D45" s="89"/>
      <c r="E45" s="92" t="s">
        <v>812</v>
      </c>
      <c r="F45" s="89" t="s">
        <v>790</v>
      </c>
      <c r="G45" s="89" t="s">
        <v>813</v>
      </c>
      <c r="H45" s="89" t="s">
        <v>814</v>
      </c>
    </row>
    <row r="46" spans="1:8" s="1" customFormat="1" ht="39" customHeight="1" x14ac:dyDescent="0.3">
      <c r="A46" s="49"/>
      <c r="B46" s="91">
        <v>1380</v>
      </c>
      <c r="C46" s="89" t="s">
        <v>815</v>
      </c>
      <c r="D46" s="89"/>
      <c r="E46" s="92" t="s">
        <v>816</v>
      </c>
      <c r="F46" s="89" t="s">
        <v>797</v>
      </c>
      <c r="G46" s="89" t="s">
        <v>786</v>
      </c>
      <c r="H46" s="89" t="s">
        <v>817</v>
      </c>
    </row>
    <row r="47" spans="1:8" s="1" customFormat="1" ht="39" customHeight="1" x14ac:dyDescent="0.3">
      <c r="A47" s="49"/>
      <c r="B47" s="91">
        <v>1390</v>
      </c>
      <c r="C47" s="89" t="s">
        <v>818</v>
      </c>
      <c r="D47" s="89"/>
      <c r="E47" s="92" t="s">
        <v>819</v>
      </c>
      <c r="F47" s="89" t="s">
        <v>820</v>
      </c>
      <c r="G47" s="89" t="e">
        <f>NA()</f>
        <v>#N/A</v>
      </c>
      <c r="H47" s="89" t="s">
        <v>821</v>
      </c>
    </row>
    <row r="48" spans="1:8" s="1" customFormat="1" ht="39" customHeight="1" x14ac:dyDescent="0.3">
      <c r="A48" s="49"/>
      <c r="B48" s="91">
        <v>1400</v>
      </c>
      <c r="C48" s="89" t="s">
        <v>822</v>
      </c>
      <c r="D48" s="89"/>
      <c r="E48" s="92" t="s">
        <v>823</v>
      </c>
      <c r="F48" s="89" t="s">
        <v>824</v>
      </c>
      <c r="G48" s="89" t="s">
        <v>780</v>
      </c>
      <c r="H48" s="89" t="s">
        <v>825</v>
      </c>
    </row>
    <row r="49" spans="1:8" s="1" customFormat="1" ht="39" customHeight="1" x14ac:dyDescent="0.3">
      <c r="A49" s="49"/>
      <c r="B49" s="91">
        <v>1410</v>
      </c>
      <c r="C49" s="89" t="s">
        <v>826</v>
      </c>
      <c r="D49" s="89"/>
      <c r="E49" s="92" t="s">
        <v>827</v>
      </c>
      <c r="F49" s="89" t="s">
        <v>828</v>
      </c>
      <c r="G49" s="89" t="s">
        <v>788</v>
      </c>
      <c r="H49" s="89" t="s">
        <v>829</v>
      </c>
    </row>
    <row r="50" spans="1:8" s="1" customFormat="1" ht="39" customHeight="1" x14ac:dyDescent="0.3">
      <c r="A50" s="49"/>
      <c r="B50" s="91">
        <v>1420</v>
      </c>
      <c r="C50" s="89" t="s">
        <v>830</v>
      </c>
      <c r="D50" s="89"/>
      <c r="E50" s="92" t="e">
        <f>NA()</f>
        <v>#N/A</v>
      </c>
      <c r="F50" s="89" t="e">
        <f>NA()</f>
        <v>#N/A</v>
      </c>
      <c r="G50" s="89" t="e">
        <f>NA()</f>
        <v>#N/A</v>
      </c>
      <c r="H50" s="89" t="e">
        <f>NA()</f>
        <v>#N/A</v>
      </c>
    </row>
    <row r="51" spans="1:8" s="1" customFormat="1" ht="39" customHeight="1" x14ac:dyDescent="0.3">
      <c r="A51" s="49"/>
      <c r="B51" s="91">
        <v>1440</v>
      </c>
      <c r="C51" s="89" t="s">
        <v>831</v>
      </c>
      <c r="D51" s="89"/>
      <c r="E51" s="92" t="e">
        <f>NA()</f>
        <v>#N/A</v>
      </c>
      <c r="F51" s="89" t="e">
        <f>NA()</f>
        <v>#N/A</v>
      </c>
      <c r="G51" s="89" t="e">
        <f>NA()</f>
        <v>#N/A</v>
      </c>
      <c r="H51" s="89" t="e">
        <f>NA()</f>
        <v>#N/A</v>
      </c>
    </row>
    <row r="52" spans="1:8" s="1" customFormat="1" ht="39" customHeight="1" x14ac:dyDescent="0.3">
      <c r="A52" s="49"/>
      <c r="B52" s="91">
        <v>1450</v>
      </c>
      <c r="C52" s="89" t="s">
        <v>832</v>
      </c>
      <c r="D52" s="89"/>
      <c r="E52" s="92" t="e">
        <f>NA()</f>
        <v>#N/A</v>
      </c>
      <c r="F52" s="89" t="e">
        <f>NA()</f>
        <v>#N/A</v>
      </c>
      <c r="G52" s="89" t="e">
        <f>NA()</f>
        <v>#N/A</v>
      </c>
      <c r="H52" s="89" t="e">
        <f>NA()</f>
        <v>#N/A</v>
      </c>
    </row>
    <row r="53" spans="1:8" s="1" customFormat="1" ht="39" customHeight="1" x14ac:dyDescent="0.3">
      <c r="A53" s="49"/>
      <c r="B53" s="91">
        <v>1460</v>
      </c>
      <c r="C53" s="92" t="e">
        <f>NA()</f>
        <v>#N/A</v>
      </c>
      <c r="D53" s="89"/>
      <c r="E53" s="92" t="e">
        <f>NA()</f>
        <v>#N/A</v>
      </c>
      <c r="F53" s="89" t="e">
        <f>NA()</f>
        <v>#N/A</v>
      </c>
      <c r="G53" s="89" t="e">
        <f>NA()</f>
        <v>#N/A</v>
      </c>
      <c r="H53" s="89" t="e">
        <f>NA()</f>
        <v>#N/A</v>
      </c>
    </row>
    <row r="54" spans="1:8" s="1" customFormat="1" ht="39" customHeight="1" x14ac:dyDescent="0.3">
      <c r="A54" s="49"/>
      <c r="B54" s="91">
        <v>1470</v>
      </c>
      <c r="C54" s="89" t="s">
        <v>833</v>
      </c>
      <c r="D54" s="89"/>
      <c r="E54" s="92" t="e">
        <f>NA()</f>
        <v>#N/A</v>
      </c>
      <c r="F54" s="89" t="e">
        <f>NA()</f>
        <v>#N/A</v>
      </c>
      <c r="G54" s="89" t="e">
        <f>NA()</f>
        <v>#N/A</v>
      </c>
      <c r="H54" s="89" t="e">
        <f>NA()</f>
        <v>#N/A</v>
      </c>
    </row>
    <row r="55" spans="1:8" s="1" customFormat="1" ht="39" customHeight="1" x14ac:dyDescent="0.3">
      <c r="A55" s="49"/>
      <c r="B55" s="91">
        <v>1500</v>
      </c>
      <c r="C55" s="89" t="s">
        <v>834</v>
      </c>
      <c r="D55" s="89"/>
      <c r="E55" s="92" t="e">
        <f>NA()</f>
        <v>#N/A</v>
      </c>
      <c r="F55" s="89" t="e">
        <f>NA()</f>
        <v>#N/A</v>
      </c>
      <c r="G55" s="89" t="e">
        <f>NA()</f>
        <v>#N/A</v>
      </c>
      <c r="H55" s="89" t="e">
        <f>NA()</f>
        <v>#N/A</v>
      </c>
    </row>
    <row r="56" spans="1:8" s="1" customFormat="1" ht="39" customHeight="1" x14ac:dyDescent="0.3">
      <c r="A56" s="49"/>
      <c r="B56" s="91">
        <v>1520</v>
      </c>
      <c r="C56" s="89" t="s">
        <v>835</v>
      </c>
      <c r="D56" s="89"/>
      <c r="E56" s="92" t="s">
        <v>836</v>
      </c>
      <c r="F56" s="89" t="s">
        <v>837</v>
      </c>
      <c r="G56" s="89" t="s">
        <v>783</v>
      </c>
      <c r="H56" s="89" t="s">
        <v>838</v>
      </c>
    </row>
    <row r="57" spans="1:8" s="1" customFormat="1" ht="39" customHeight="1" x14ac:dyDescent="0.3">
      <c r="A57" s="49"/>
      <c r="B57" s="91">
        <v>1530</v>
      </c>
      <c r="C57" s="89" t="s">
        <v>839</v>
      </c>
      <c r="D57" s="89"/>
      <c r="E57" s="92" t="s">
        <v>840</v>
      </c>
      <c r="F57" s="89" t="s">
        <v>841</v>
      </c>
      <c r="G57" s="89" t="s">
        <v>784</v>
      </c>
      <c r="H57" s="89" t="s">
        <v>842</v>
      </c>
    </row>
    <row r="58" spans="1:8" s="1" customFormat="1" ht="39" customHeight="1" x14ac:dyDescent="0.3">
      <c r="A58" s="49"/>
      <c r="B58" s="91">
        <v>1540</v>
      </c>
      <c r="C58" s="89" t="s">
        <v>843</v>
      </c>
      <c r="D58" s="89"/>
      <c r="E58" s="92" t="s">
        <v>844</v>
      </c>
      <c r="F58" s="89" t="s">
        <v>845</v>
      </c>
      <c r="G58" s="89" t="s">
        <v>785</v>
      </c>
      <c r="H58" s="89" t="s">
        <v>846</v>
      </c>
    </row>
    <row r="59" spans="1:8" s="1" customFormat="1" ht="39" customHeight="1" x14ac:dyDescent="0.3">
      <c r="A59" s="49"/>
      <c r="B59" s="91">
        <v>1600</v>
      </c>
      <c r="C59" s="89" t="s">
        <v>847</v>
      </c>
      <c r="D59" s="89"/>
      <c r="E59" s="92" t="s">
        <v>848</v>
      </c>
      <c r="F59" s="89" t="s">
        <v>849</v>
      </c>
      <c r="G59" s="89" t="s">
        <v>804</v>
      </c>
      <c r="H59" s="89" t="s">
        <v>850</v>
      </c>
    </row>
    <row r="60" spans="1:8" s="1" customFormat="1" ht="39" customHeight="1" x14ac:dyDescent="0.3">
      <c r="A60" s="49"/>
      <c r="B60" s="91">
        <v>1620</v>
      </c>
      <c r="C60" s="89" t="s">
        <v>851</v>
      </c>
      <c r="D60" s="89"/>
      <c r="E60" s="92" t="s">
        <v>852</v>
      </c>
      <c r="F60" s="89" t="s">
        <v>853</v>
      </c>
      <c r="G60" s="89" t="s">
        <v>809</v>
      </c>
      <c r="H60" s="89" t="s">
        <v>854</v>
      </c>
    </row>
    <row r="61" spans="1:8" s="1" customFormat="1" ht="39" customHeight="1" x14ac:dyDescent="0.3">
      <c r="A61" s="49"/>
      <c r="B61" s="91">
        <v>1630</v>
      </c>
      <c r="C61" s="89" t="s">
        <v>855</v>
      </c>
      <c r="D61" s="89"/>
      <c r="E61" s="92" t="s">
        <v>856</v>
      </c>
      <c r="F61" s="89" t="s">
        <v>857</v>
      </c>
      <c r="G61" s="89" t="s">
        <v>790</v>
      </c>
      <c r="H61" s="89" t="s">
        <v>858</v>
      </c>
    </row>
    <row r="62" spans="1:8" s="1" customFormat="1" ht="39" customHeight="1" x14ac:dyDescent="0.3">
      <c r="A62" s="49"/>
      <c r="B62" s="91">
        <v>2222</v>
      </c>
      <c r="C62" s="89" t="e">
        <f>NA()</f>
        <v>#N/A</v>
      </c>
      <c r="D62" s="89"/>
      <c r="E62" s="89" t="e">
        <f>NA()</f>
        <v>#N/A</v>
      </c>
      <c r="F62" s="89" t="s">
        <v>859</v>
      </c>
      <c r="G62" s="89" t="e">
        <f>NA()</f>
        <v>#N/A</v>
      </c>
      <c r="H62" s="89" t="e">
        <f>NA()</f>
        <v>#N/A</v>
      </c>
    </row>
    <row r="63" spans="1:8" s="1" customFormat="1" ht="39" customHeight="1" x14ac:dyDescent="0.3">
      <c r="A63" s="49"/>
      <c r="B63" s="91">
        <v>3010</v>
      </c>
      <c r="C63" s="89" t="s">
        <v>860</v>
      </c>
      <c r="D63" s="89"/>
      <c r="E63" s="92" t="s">
        <v>861</v>
      </c>
      <c r="F63" s="89" t="s">
        <v>862</v>
      </c>
      <c r="G63" s="89" t="s">
        <v>863</v>
      </c>
      <c r="H63" s="89" t="s">
        <v>864</v>
      </c>
    </row>
    <row r="64" spans="1:8" ht="39" customHeight="1" x14ac:dyDescent="0.3">
      <c r="B64" s="91">
        <v>3050</v>
      </c>
      <c r="C64" s="89" t="s">
        <v>865</v>
      </c>
      <c r="D64" s="89"/>
      <c r="E64" s="89" t="s">
        <v>866</v>
      </c>
      <c r="F64" s="89" t="s">
        <v>867</v>
      </c>
      <c r="G64" s="89" t="s">
        <v>834</v>
      </c>
      <c r="H64" s="89" t="s">
        <v>868</v>
      </c>
    </row>
    <row r="65" spans="2:8" ht="39" customHeight="1" x14ac:dyDescent="0.3">
      <c r="B65" s="91">
        <v>3060</v>
      </c>
      <c r="C65" s="89" t="s">
        <v>869</v>
      </c>
      <c r="D65" s="89"/>
      <c r="E65" s="89" t="e">
        <f>NA()</f>
        <v>#N/A</v>
      </c>
      <c r="F65" s="89" t="e">
        <f>NA()</f>
        <v>#N/A</v>
      </c>
      <c r="G65" s="89" t="e">
        <f>NA()</f>
        <v>#N/A</v>
      </c>
      <c r="H65" s="89" t="e">
        <f>NA()</f>
        <v>#N/A</v>
      </c>
    </row>
  </sheetData>
  <sheetProtection algorithmName="SHA-512" hashValue="MLzaz0CClx5JxbnjS5c+ACdnr/PmgSmb0eDZkDJ9JYSOuKDZhxtcM9WbAhQhyy++8cpCZSEIs0YcXUtBQvFz+Q==" saltValue="chvj2s8w6u3VcR9PetUzuQ==" spinCount="100000" sheet="1" objects="1" scenarios="1" selectLockedCells="1" selectUnlockedCells="1"/>
  <mergeCells count="1">
    <mergeCell ref="B1:B2"/>
  </mergeCell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76D64E-9CA2-4345-91E6-7554D643F95A}">
  <sheetPr codeName="Sheet2">
    <tabColor rgb="FF00B050"/>
  </sheetPr>
  <dimension ref="B1:AB92"/>
  <sheetViews>
    <sheetView showGridLines="0" showZeros="0" zoomScaleNormal="100" zoomScaleSheetLayoutView="100" workbookViewId="0">
      <selection activeCell="D15" sqref="D15:M16"/>
    </sheetView>
  </sheetViews>
  <sheetFormatPr defaultRowHeight="20.149999999999999" customHeight="1" x14ac:dyDescent="0.3"/>
  <cols>
    <col min="1" max="1" width="2.3828125" customWidth="1"/>
    <col min="2" max="2" width="2.53515625" customWidth="1"/>
    <col min="3" max="3" width="3" customWidth="1"/>
    <col min="4" max="4" width="13.53515625" customWidth="1"/>
    <col min="5" max="5" width="3.69140625" customWidth="1"/>
    <col min="6" max="6" width="3.15234375" customWidth="1"/>
    <col min="7" max="7" width="8.15234375" customWidth="1"/>
    <col min="8" max="10" width="3.15234375" customWidth="1"/>
    <col min="11" max="11" width="5" customWidth="1"/>
    <col min="12" max="15" width="3.15234375" customWidth="1"/>
    <col min="16" max="16" width="13.53515625" customWidth="1"/>
    <col min="17" max="17" width="3.69140625" customWidth="1"/>
    <col min="18" max="19" width="3.15234375" customWidth="1"/>
    <col min="20" max="20" width="4.53515625" customWidth="1"/>
    <col min="21" max="24" width="3.15234375" customWidth="1"/>
    <col min="25" max="25" width="1.84375" customWidth="1"/>
    <col min="26" max="27" width="3.15234375" customWidth="1"/>
    <col min="28" max="28" width="3" customWidth="1"/>
  </cols>
  <sheetData>
    <row r="1" spans="2:28" s="2" customFormat="1" ht="18.75" customHeight="1" x14ac:dyDescent="0.3">
      <c r="B1" s="1"/>
      <c r="C1" s="1"/>
      <c r="D1" s="1"/>
      <c r="E1" s="1884" t="s">
        <v>1705</v>
      </c>
      <c r="F1" s="1884"/>
      <c r="G1" s="1884"/>
      <c r="H1" s="1884"/>
      <c r="I1" s="1884"/>
      <c r="J1" s="1885" t="s">
        <v>0</v>
      </c>
      <c r="K1" s="1885"/>
      <c r="L1" s="1885"/>
      <c r="M1" s="1886">
        <v>46093</v>
      </c>
      <c r="N1" s="1886"/>
      <c r="O1" s="1886"/>
      <c r="P1" s="1887" t="s">
        <v>34</v>
      </c>
      <c r="Q1" s="1887"/>
      <c r="R1" s="1887"/>
      <c r="S1" s="1887"/>
      <c r="T1" s="1887"/>
      <c r="U1" s="1887"/>
      <c r="V1" s="1887"/>
      <c r="W1" s="1887"/>
      <c r="X1" s="1887"/>
      <c r="Y1" s="1887"/>
      <c r="Z1" s="1887"/>
      <c r="AA1" s="1887"/>
      <c r="AB1" s="1887"/>
    </row>
    <row r="2" spans="2:28" s="2" customFormat="1" ht="20.149999999999999" customHeight="1" x14ac:dyDescent="0.3">
      <c r="B2" s="1"/>
      <c r="C2" s="1"/>
      <c r="D2" s="1"/>
      <c r="E2" s="1884"/>
      <c r="F2" s="1884"/>
      <c r="G2" s="1884"/>
      <c r="H2" s="1884"/>
      <c r="I2" s="1884"/>
      <c r="J2" s="47"/>
      <c r="K2" s="47"/>
      <c r="L2" s="47"/>
      <c r="M2" s="47"/>
      <c r="N2" s="47"/>
      <c r="O2" s="47"/>
      <c r="P2" s="1887"/>
      <c r="Q2" s="1887"/>
      <c r="R2" s="1887"/>
      <c r="S2" s="1887"/>
      <c r="T2" s="1887"/>
      <c r="U2" s="1887"/>
      <c r="V2" s="1887"/>
      <c r="W2" s="1887"/>
      <c r="X2" s="1887"/>
      <c r="Y2" s="1887"/>
      <c r="Z2" s="1887"/>
      <c r="AA2" s="1887"/>
      <c r="AB2" s="1887"/>
    </row>
    <row r="3" spans="2:28" s="2" customFormat="1" ht="20.149999999999999" customHeight="1" x14ac:dyDescent="0.3">
      <c r="B3" s="48"/>
      <c r="C3" s="48"/>
      <c r="D3" s="48"/>
      <c r="E3" s="1884"/>
      <c r="F3" s="1884"/>
      <c r="G3" s="1884"/>
      <c r="H3" s="1884"/>
      <c r="I3" s="1884"/>
      <c r="J3" s="47"/>
      <c r="K3" s="47"/>
      <c r="L3" s="47"/>
      <c r="M3" s="47"/>
      <c r="N3" s="47"/>
      <c r="O3" s="47"/>
      <c r="P3" s="1887"/>
      <c r="Q3" s="1887"/>
      <c r="R3" s="1887"/>
      <c r="S3" s="1887"/>
      <c r="T3" s="1887"/>
      <c r="U3" s="1887"/>
      <c r="V3" s="1887"/>
      <c r="W3" s="1887"/>
      <c r="X3" s="1887"/>
      <c r="Y3" s="1887"/>
      <c r="Z3" s="1887"/>
      <c r="AA3" s="1887"/>
      <c r="AB3" s="1887"/>
    </row>
    <row r="4" spans="2:28" s="2" customFormat="1" ht="20.149999999999999" customHeight="1" thickBot="1" x14ac:dyDescent="0.35">
      <c r="B4" s="48"/>
      <c r="C4" s="48"/>
      <c r="D4" s="48"/>
      <c r="E4" s="59"/>
      <c r="F4" s="59"/>
      <c r="G4" s="59"/>
      <c r="H4" s="59"/>
      <c r="I4" s="59"/>
      <c r="J4" s="2037" t="s">
        <v>35</v>
      </c>
      <c r="K4" s="2037"/>
      <c r="L4" s="2037"/>
      <c r="M4" s="2037"/>
      <c r="N4" s="2037"/>
      <c r="O4" s="2037"/>
      <c r="P4" s="2037"/>
      <c r="Q4" s="2037"/>
      <c r="R4" s="2037"/>
      <c r="S4" s="2037"/>
      <c r="T4" s="2037"/>
      <c r="U4" s="2037"/>
      <c r="V4" s="2037"/>
      <c r="W4" s="2037"/>
      <c r="X4" s="2037"/>
      <c r="Y4" s="2037"/>
      <c r="Z4" s="2037"/>
      <c r="AA4" s="2037"/>
      <c r="AB4" s="2037"/>
    </row>
    <row r="5" spans="2:28" s="2" customFormat="1" ht="20.149999999999999" customHeight="1" thickBot="1" x14ac:dyDescent="0.35">
      <c r="B5" s="48"/>
      <c r="C5" s="48"/>
      <c r="D5" s="48"/>
      <c r="E5" s="476"/>
      <c r="F5" s="476"/>
      <c r="G5" s="476"/>
      <c r="H5" s="476"/>
      <c r="I5" s="476"/>
      <c r="J5" s="2038" t="s">
        <v>36</v>
      </c>
      <c r="K5" s="2039"/>
      <c r="L5" s="2040">
        <f>Application!$G$11</f>
        <v>0</v>
      </c>
      <c r="M5" s="2041"/>
      <c r="N5" s="2041"/>
      <c r="O5" s="2041"/>
      <c r="P5" s="2042"/>
      <c r="Q5" s="2043" t="s">
        <v>37</v>
      </c>
      <c r="R5" s="2044"/>
      <c r="S5" s="2044"/>
      <c r="T5" s="2045"/>
      <c r="U5" s="2046">
        <v>1</v>
      </c>
      <c r="V5" s="2047"/>
      <c r="W5" s="2048"/>
      <c r="X5" s="2049" t="s">
        <v>38</v>
      </c>
      <c r="Y5" s="2039"/>
      <c r="Z5" s="2046">
        <v>2</v>
      </c>
      <c r="AA5" s="2047"/>
      <c r="AB5" s="2050"/>
    </row>
    <row r="6" spans="2:28" s="2" customFormat="1" ht="20.149999999999999" customHeight="1" x14ac:dyDescent="0.3">
      <c r="B6" s="1729" t="s">
        <v>39</v>
      </c>
      <c r="C6" s="2000" t="s">
        <v>40</v>
      </c>
      <c r="D6" s="2001"/>
      <c r="E6" s="2001"/>
      <c r="F6" s="2001"/>
      <c r="G6" s="2001"/>
      <c r="H6" s="2001"/>
      <c r="I6" s="2001"/>
      <c r="J6" s="2001"/>
      <c r="K6" s="2001"/>
      <c r="L6" s="2001"/>
      <c r="M6" s="2001"/>
      <c r="N6" s="2001"/>
      <c r="O6" s="2001"/>
      <c r="P6" s="2001"/>
      <c r="Q6" s="2001"/>
      <c r="R6" s="2001"/>
      <c r="S6" s="2001"/>
      <c r="T6" s="2001"/>
      <c r="U6" s="2001"/>
      <c r="V6" s="2001"/>
      <c r="W6" s="2001"/>
      <c r="X6" s="2001"/>
      <c r="Y6" s="2001"/>
      <c r="Z6" s="2001"/>
      <c r="AA6" s="2001"/>
      <c r="AB6" s="2002"/>
    </row>
    <row r="7" spans="2:28" s="2" customFormat="1" ht="20.149999999999999" customHeight="1" x14ac:dyDescent="0.3">
      <c r="B7" s="1730"/>
      <c r="C7" s="1989">
        <v>400</v>
      </c>
      <c r="D7" s="2004" t="s">
        <v>41</v>
      </c>
      <c r="E7" s="2005"/>
      <c r="F7" s="2005"/>
      <c r="G7" s="2005"/>
      <c r="H7" s="2005"/>
      <c r="I7" s="2005"/>
      <c r="J7" s="2005"/>
      <c r="K7" s="2005"/>
      <c r="L7" s="2005"/>
      <c r="M7" s="2005"/>
      <c r="N7" s="2006"/>
      <c r="O7" s="1989">
        <v>410</v>
      </c>
      <c r="P7" s="2007" t="s">
        <v>32</v>
      </c>
      <c r="Q7" s="2008"/>
      <c r="R7" s="2009"/>
      <c r="S7" s="1989">
        <v>420</v>
      </c>
      <c r="T7" s="2007" t="s">
        <v>42</v>
      </c>
      <c r="U7" s="2008"/>
      <c r="V7" s="2008"/>
      <c r="W7" s="2009"/>
      <c r="X7" s="1989">
        <v>430</v>
      </c>
      <c r="Y7" s="2013" t="s">
        <v>43</v>
      </c>
      <c r="Z7" s="2014"/>
      <c r="AA7" s="2014"/>
      <c r="AB7" s="2015"/>
    </row>
    <row r="8" spans="2:28" s="2" customFormat="1" ht="20.149999999999999" customHeight="1" x14ac:dyDescent="0.3">
      <c r="B8" s="1730"/>
      <c r="C8" s="2003"/>
      <c r="D8" s="2019" t="s">
        <v>44</v>
      </c>
      <c r="E8" s="2020"/>
      <c r="F8" s="2020"/>
      <c r="G8" s="2020"/>
      <c r="H8" s="2020"/>
      <c r="I8" s="2020"/>
      <c r="J8" s="2020"/>
      <c r="K8" s="2020"/>
      <c r="L8" s="2020"/>
      <c r="M8" s="2020"/>
      <c r="N8" s="2021"/>
      <c r="O8" s="2003"/>
      <c r="P8" s="2010"/>
      <c r="Q8" s="2011"/>
      <c r="R8" s="2012"/>
      <c r="S8" s="2003"/>
      <c r="T8" s="2010"/>
      <c r="U8" s="2011"/>
      <c r="V8" s="2011"/>
      <c r="W8" s="2012"/>
      <c r="X8" s="2003"/>
      <c r="Y8" s="2016"/>
      <c r="Z8" s="2017"/>
      <c r="AA8" s="2017"/>
      <c r="AB8" s="2018"/>
    </row>
    <row r="9" spans="2:28" s="2" customFormat="1" ht="20.149999999999999" customHeight="1" x14ac:dyDescent="0.3">
      <c r="B9" s="1730"/>
      <c r="C9" s="1962">
        <v>1</v>
      </c>
      <c r="D9" s="1964" t="s">
        <v>45</v>
      </c>
      <c r="E9" s="1965"/>
      <c r="F9" s="1965"/>
      <c r="G9" s="1965"/>
      <c r="H9" s="1965"/>
      <c r="I9" s="1965"/>
      <c r="J9" s="1965"/>
      <c r="K9" s="1965"/>
      <c r="L9" s="1965"/>
      <c r="M9" s="1966"/>
      <c r="N9" s="1970"/>
      <c r="O9" s="2028"/>
      <c r="P9" s="2029"/>
      <c r="Q9" s="2029"/>
      <c r="R9" s="2030"/>
      <c r="S9" s="1956"/>
      <c r="T9" s="1957"/>
      <c r="U9" s="1957"/>
      <c r="V9" s="1957"/>
      <c r="W9" s="1958"/>
      <c r="X9" s="1984"/>
      <c r="Y9" s="1747"/>
      <c r="Z9" s="1747"/>
      <c r="AA9" s="1747"/>
      <c r="AB9" s="1985"/>
    </row>
    <row r="10" spans="2:28" s="2" customFormat="1" ht="20.149999999999999" customHeight="1" x14ac:dyDescent="0.3">
      <c r="B10" s="1730"/>
      <c r="C10" s="1963"/>
      <c r="D10" s="1967"/>
      <c r="E10" s="1968"/>
      <c r="F10" s="1968"/>
      <c r="G10" s="1968"/>
      <c r="H10" s="1968"/>
      <c r="I10" s="1968"/>
      <c r="J10" s="1968"/>
      <c r="K10" s="1968"/>
      <c r="L10" s="1968"/>
      <c r="M10" s="1969"/>
      <c r="N10" s="1971"/>
      <c r="O10" s="2031"/>
      <c r="P10" s="2032"/>
      <c r="Q10" s="2032"/>
      <c r="R10" s="2033"/>
      <c r="S10" s="2034"/>
      <c r="T10" s="2035"/>
      <c r="U10" s="2035"/>
      <c r="V10" s="2035"/>
      <c r="W10" s="2036"/>
      <c r="X10" s="1986"/>
      <c r="Y10" s="1749"/>
      <c r="Z10" s="1749"/>
      <c r="AA10" s="1749"/>
      <c r="AB10" s="1987"/>
    </row>
    <row r="11" spans="2:28" s="2" customFormat="1" ht="20.149999999999999" customHeight="1" x14ac:dyDescent="0.3">
      <c r="B11" s="1730"/>
      <c r="C11" s="1962">
        <v>2</v>
      </c>
      <c r="D11" s="1964" t="s">
        <v>46</v>
      </c>
      <c r="E11" s="1965"/>
      <c r="F11" s="1965"/>
      <c r="G11" s="1965"/>
      <c r="H11" s="1965"/>
      <c r="I11" s="1965"/>
      <c r="J11" s="1965"/>
      <c r="K11" s="1965"/>
      <c r="L11" s="1965"/>
      <c r="M11" s="1966"/>
      <c r="N11" s="1970"/>
      <c r="O11" s="1972"/>
      <c r="P11" s="1973"/>
      <c r="Q11" s="1973"/>
      <c r="R11" s="1974"/>
      <c r="S11" s="2022"/>
      <c r="T11" s="2023"/>
      <c r="U11" s="2023"/>
      <c r="V11" s="2023"/>
      <c r="W11" s="2024"/>
      <c r="X11" s="1984"/>
      <c r="Y11" s="1747"/>
      <c r="Z11" s="1747"/>
      <c r="AA11" s="1747"/>
      <c r="AB11" s="1985"/>
    </row>
    <row r="12" spans="2:28" s="2" customFormat="1" ht="20.149999999999999" customHeight="1" x14ac:dyDescent="0.3">
      <c r="B12" s="1730"/>
      <c r="C12" s="1963"/>
      <c r="D12" s="1967"/>
      <c r="E12" s="1968"/>
      <c r="F12" s="1968"/>
      <c r="G12" s="1968"/>
      <c r="H12" s="1968"/>
      <c r="I12" s="1968"/>
      <c r="J12" s="1968"/>
      <c r="K12" s="1968"/>
      <c r="L12" s="1968"/>
      <c r="M12" s="1969"/>
      <c r="N12" s="1971"/>
      <c r="O12" s="1975"/>
      <c r="P12" s="1976"/>
      <c r="Q12" s="1976"/>
      <c r="R12" s="1977"/>
      <c r="S12" s="2025"/>
      <c r="T12" s="2026"/>
      <c r="U12" s="2026"/>
      <c r="V12" s="2026"/>
      <c r="W12" s="2027"/>
      <c r="X12" s="1986"/>
      <c r="Y12" s="1749"/>
      <c r="Z12" s="1749"/>
      <c r="AA12" s="1749"/>
      <c r="AB12" s="1987"/>
    </row>
    <row r="13" spans="2:28" s="2" customFormat="1" ht="20.149999999999999" customHeight="1" x14ac:dyDescent="0.3">
      <c r="B13" s="1730"/>
      <c r="C13" s="1962">
        <v>3</v>
      </c>
      <c r="D13" s="1964" t="s">
        <v>47</v>
      </c>
      <c r="E13" s="1965"/>
      <c r="F13" s="1965"/>
      <c r="G13" s="1965"/>
      <c r="H13" s="1965"/>
      <c r="I13" s="1965"/>
      <c r="J13" s="1965"/>
      <c r="K13" s="1965"/>
      <c r="L13" s="1965"/>
      <c r="M13" s="1966"/>
      <c r="N13" s="1970"/>
      <c r="O13" s="1972"/>
      <c r="P13" s="1973"/>
      <c r="Q13" s="1973"/>
      <c r="R13" s="1974"/>
      <c r="S13" s="2022"/>
      <c r="T13" s="2023"/>
      <c r="U13" s="2023"/>
      <c r="V13" s="2023"/>
      <c r="W13" s="2024"/>
      <c r="X13" s="1984"/>
      <c r="Y13" s="1747"/>
      <c r="Z13" s="1747"/>
      <c r="AA13" s="1747"/>
      <c r="AB13" s="1985"/>
    </row>
    <row r="14" spans="2:28" s="2" customFormat="1" ht="20.149999999999999" customHeight="1" x14ac:dyDescent="0.3">
      <c r="B14" s="1730"/>
      <c r="C14" s="1963"/>
      <c r="D14" s="1967"/>
      <c r="E14" s="1968"/>
      <c r="F14" s="1968"/>
      <c r="G14" s="1968"/>
      <c r="H14" s="1968"/>
      <c r="I14" s="1968"/>
      <c r="J14" s="1968"/>
      <c r="K14" s="1968"/>
      <c r="L14" s="1968"/>
      <c r="M14" s="1969"/>
      <c r="N14" s="1971"/>
      <c r="O14" s="1975"/>
      <c r="P14" s="1976"/>
      <c r="Q14" s="1976"/>
      <c r="R14" s="1977"/>
      <c r="S14" s="2025"/>
      <c r="T14" s="2026"/>
      <c r="U14" s="2026"/>
      <c r="V14" s="2026"/>
      <c r="W14" s="2027"/>
      <c r="X14" s="1986"/>
      <c r="Y14" s="1749"/>
      <c r="Z14" s="1749"/>
      <c r="AA14" s="1749"/>
      <c r="AB14" s="1987"/>
    </row>
    <row r="15" spans="2:28" s="2" customFormat="1" ht="20.149999999999999" customHeight="1" x14ac:dyDescent="0.3">
      <c r="B15" s="1730"/>
      <c r="C15" s="1962">
        <v>4</v>
      </c>
      <c r="D15" s="1964" t="s">
        <v>48</v>
      </c>
      <c r="E15" s="1965"/>
      <c r="F15" s="1965"/>
      <c r="G15" s="1965"/>
      <c r="H15" s="1965"/>
      <c r="I15" s="1965"/>
      <c r="J15" s="1965"/>
      <c r="K15" s="1965"/>
      <c r="L15" s="1965"/>
      <c r="M15" s="1966"/>
      <c r="N15" s="1970"/>
      <c r="O15" s="1972"/>
      <c r="P15" s="1973"/>
      <c r="Q15" s="1973"/>
      <c r="R15" s="1974"/>
      <c r="S15" s="1978"/>
      <c r="T15" s="1979"/>
      <c r="U15" s="1979"/>
      <c r="V15" s="1979"/>
      <c r="W15" s="1980"/>
      <c r="X15" s="1984"/>
      <c r="Y15" s="1747"/>
      <c r="Z15" s="1747"/>
      <c r="AA15" s="1747"/>
      <c r="AB15" s="1985"/>
    </row>
    <row r="16" spans="2:28" s="2" customFormat="1" ht="20.149999999999999" customHeight="1" x14ac:dyDescent="0.3">
      <c r="B16" s="1730"/>
      <c r="C16" s="1963"/>
      <c r="D16" s="1967"/>
      <c r="E16" s="1968"/>
      <c r="F16" s="1968"/>
      <c r="G16" s="1968"/>
      <c r="H16" s="1968"/>
      <c r="I16" s="1968"/>
      <c r="J16" s="1968"/>
      <c r="K16" s="1968"/>
      <c r="L16" s="1968"/>
      <c r="M16" s="1969"/>
      <c r="N16" s="1971"/>
      <c r="O16" s="1975"/>
      <c r="P16" s="1976"/>
      <c r="Q16" s="1976"/>
      <c r="R16" s="1977"/>
      <c r="S16" s="1981"/>
      <c r="T16" s="1982"/>
      <c r="U16" s="1982"/>
      <c r="V16" s="1982"/>
      <c r="W16" s="1983"/>
      <c r="X16" s="1986"/>
      <c r="Y16" s="1749"/>
      <c r="Z16" s="1749"/>
      <c r="AA16" s="1749"/>
      <c r="AB16" s="1987"/>
    </row>
    <row r="17" spans="2:28" s="2" customFormat="1" ht="20.149999999999999" customHeight="1" x14ac:dyDescent="0.3">
      <c r="B17" s="1730"/>
      <c r="C17" s="1962">
        <v>5</v>
      </c>
      <c r="D17" s="1964" t="s">
        <v>49</v>
      </c>
      <c r="E17" s="1965"/>
      <c r="F17" s="1965"/>
      <c r="G17" s="1965"/>
      <c r="H17" s="1965"/>
      <c r="I17" s="1965"/>
      <c r="J17" s="1965"/>
      <c r="K17" s="1965"/>
      <c r="L17" s="1965"/>
      <c r="M17" s="1966"/>
      <c r="N17" s="1970"/>
      <c r="O17" s="1972"/>
      <c r="P17" s="1973"/>
      <c r="Q17" s="1973"/>
      <c r="R17" s="1974"/>
      <c r="S17" s="1978"/>
      <c r="T17" s="1979"/>
      <c r="U17" s="1979"/>
      <c r="V17" s="1979"/>
      <c r="W17" s="1980"/>
      <c r="X17" s="1984"/>
      <c r="Y17" s="1747"/>
      <c r="Z17" s="1747"/>
      <c r="AA17" s="1747"/>
      <c r="AB17" s="1985"/>
    </row>
    <row r="18" spans="2:28" s="2" customFormat="1" ht="20.149999999999999" customHeight="1" x14ac:dyDescent="0.3">
      <c r="B18" s="1730"/>
      <c r="C18" s="1963"/>
      <c r="D18" s="1967"/>
      <c r="E18" s="1968"/>
      <c r="F18" s="1968"/>
      <c r="G18" s="1968"/>
      <c r="H18" s="1968"/>
      <c r="I18" s="1968"/>
      <c r="J18" s="1968"/>
      <c r="K18" s="1968"/>
      <c r="L18" s="1968"/>
      <c r="M18" s="1969"/>
      <c r="N18" s="1971"/>
      <c r="O18" s="1975"/>
      <c r="P18" s="1976"/>
      <c r="Q18" s="1976"/>
      <c r="R18" s="1977"/>
      <c r="S18" s="1981"/>
      <c r="T18" s="1982"/>
      <c r="U18" s="1982"/>
      <c r="V18" s="1982"/>
      <c r="W18" s="1983"/>
      <c r="X18" s="1986"/>
      <c r="Y18" s="1749"/>
      <c r="Z18" s="1749"/>
      <c r="AA18" s="1749"/>
      <c r="AB18" s="1987"/>
    </row>
    <row r="19" spans="2:28" s="2" customFormat="1" ht="20.149999999999999" customHeight="1" x14ac:dyDescent="0.3">
      <c r="B19" s="1730"/>
      <c r="C19" s="1962">
        <v>6</v>
      </c>
      <c r="D19" s="1964" t="s">
        <v>50</v>
      </c>
      <c r="E19" s="1965"/>
      <c r="F19" s="1965"/>
      <c r="G19" s="1965"/>
      <c r="H19" s="1965"/>
      <c r="I19" s="1965"/>
      <c r="J19" s="1965"/>
      <c r="K19" s="1965"/>
      <c r="L19" s="1965"/>
      <c r="M19" s="1966"/>
      <c r="N19" s="1970"/>
      <c r="O19" s="1972"/>
      <c r="P19" s="1973"/>
      <c r="Q19" s="1973"/>
      <c r="R19" s="1974"/>
      <c r="S19" s="1978"/>
      <c r="T19" s="1979"/>
      <c r="U19" s="1979"/>
      <c r="V19" s="1979"/>
      <c r="W19" s="1980"/>
      <c r="X19" s="1984"/>
      <c r="Y19" s="1747"/>
      <c r="Z19" s="1747"/>
      <c r="AA19" s="1747"/>
      <c r="AB19" s="1985"/>
    </row>
    <row r="20" spans="2:28" s="2" customFormat="1" ht="20.149999999999999" customHeight="1" x14ac:dyDescent="0.3">
      <c r="B20" s="1730"/>
      <c r="C20" s="1963"/>
      <c r="D20" s="1967"/>
      <c r="E20" s="1968"/>
      <c r="F20" s="1968"/>
      <c r="G20" s="1968"/>
      <c r="H20" s="1968"/>
      <c r="I20" s="1968"/>
      <c r="J20" s="1968"/>
      <c r="K20" s="1968"/>
      <c r="L20" s="1968"/>
      <c r="M20" s="1969"/>
      <c r="N20" s="1971"/>
      <c r="O20" s="1975"/>
      <c r="P20" s="1976"/>
      <c r="Q20" s="1976"/>
      <c r="R20" s="1977"/>
      <c r="S20" s="1981"/>
      <c r="T20" s="1982"/>
      <c r="U20" s="1982"/>
      <c r="V20" s="1982"/>
      <c r="W20" s="1983"/>
      <c r="X20" s="1986"/>
      <c r="Y20" s="1749"/>
      <c r="Z20" s="1749"/>
      <c r="AA20" s="1749"/>
      <c r="AB20" s="1987"/>
    </row>
    <row r="21" spans="2:28" s="2" customFormat="1" ht="20.149999999999999" customHeight="1" x14ac:dyDescent="0.3">
      <c r="B21" s="1730"/>
      <c r="C21" s="1962">
        <v>7</v>
      </c>
      <c r="D21" s="1964"/>
      <c r="E21" s="1965"/>
      <c r="F21" s="1965"/>
      <c r="G21" s="1965"/>
      <c r="H21" s="1965"/>
      <c r="I21" s="1965"/>
      <c r="J21" s="1965"/>
      <c r="K21" s="1965"/>
      <c r="L21" s="1965"/>
      <c r="M21" s="1966"/>
      <c r="N21" s="1970"/>
      <c r="O21" s="1972"/>
      <c r="P21" s="1973"/>
      <c r="Q21" s="1973"/>
      <c r="R21" s="1974"/>
      <c r="S21" s="1978"/>
      <c r="T21" s="1979"/>
      <c r="U21" s="1979"/>
      <c r="V21" s="1979"/>
      <c r="W21" s="1980"/>
      <c r="X21" s="1984"/>
      <c r="Y21" s="1747"/>
      <c r="Z21" s="1747"/>
      <c r="AA21" s="1747"/>
      <c r="AB21" s="1985"/>
    </row>
    <row r="22" spans="2:28" s="2" customFormat="1" ht="20.149999999999999" customHeight="1" x14ac:dyDescent="0.3">
      <c r="B22" s="1730"/>
      <c r="C22" s="1963"/>
      <c r="D22" s="1967"/>
      <c r="E22" s="1968"/>
      <c r="F22" s="1968"/>
      <c r="G22" s="1968"/>
      <c r="H22" s="1968"/>
      <c r="I22" s="1968"/>
      <c r="J22" s="1968"/>
      <c r="K22" s="1968"/>
      <c r="L22" s="1968"/>
      <c r="M22" s="1969"/>
      <c r="N22" s="1971"/>
      <c r="O22" s="1975"/>
      <c r="P22" s="1976"/>
      <c r="Q22" s="1976"/>
      <c r="R22" s="1977"/>
      <c r="S22" s="1981"/>
      <c r="T22" s="1982"/>
      <c r="U22" s="1982"/>
      <c r="V22" s="1982"/>
      <c r="W22" s="1983"/>
      <c r="X22" s="1986"/>
      <c r="Y22" s="1749"/>
      <c r="Z22" s="1749"/>
      <c r="AA22" s="1749"/>
      <c r="AB22" s="1987"/>
    </row>
    <row r="23" spans="2:28" s="2" customFormat="1" ht="20.149999999999999" customHeight="1" x14ac:dyDescent="0.3">
      <c r="B23" s="1730"/>
      <c r="C23" s="1962">
        <v>8</v>
      </c>
      <c r="D23" s="1964"/>
      <c r="E23" s="1965"/>
      <c r="F23" s="1965"/>
      <c r="G23" s="1965"/>
      <c r="H23" s="1965"/>
      <c r="I23" s="1965"/>
      <c r="J23" s="1965"/>
      <c r="K23" s="1965"/>
      <c r="L23" s="1965"/>
      <c r="M23" s="1966"/>
      <c r="N23" s="1970"/>
      <c r="O23" s="1972"/>
      <c r="P23" s="1973"/>
      <c r="Q23" s="1973"/>
      <c r="R23" s="1974"/>
      <c r="S23" s="1978"/>
      <c r="T23" s="1979"/>
      <c r="U23" s="1979"/>
      <c r="V23" s="1979"/>
      <c r="W23" s="1980"/>
      <c r="X23" s="1984"/>
      <c r="Y23" s="1747"/>
      <c r="Z23" s="1747"/>
      <c r="AA23" s="1747"/>
      <c r="AB23" s="1985"/>
    </row>
    <row r="24" spans="2:28" s="2" customFormat="1" ht="20.149999999999999" customHeight="1" x14ac:dyDescent="0.3">
      <c r="B24" s="1730"/>
      <c r="C24" s="1963"/>
      <c r="D24" s="1967"/>
      <c r="E24" s="1968"/>
      <c r="F24" s="1968"/>
      <c r="G24" s="1968"/>
      <c r="H24" s="1968"/>
      <c r="I24" s="1968"/>
      <c r="J24" s="1968"/>
      <c r="K24" s="1968"/>
      <c r="L24" s="1968"/>
      <c r="M24" s="1969"/>
      <c r="N24" s="1971"/>
      <c r="O24" s="1975"/>
      <c r="P24" s="1976"/>
      <c r="Q24" s="1976"/>
      <c r="R24" s="1977"/>
      <c r="S24" s="1981"/>
      <c r="T24" s="1982"/>
      <c r="U24" s="1982"/>
      <c r="V24" s="1982"/>
      <c r="W24" s="1983"/>
      <c r="X24" s="1986"/>
      <c r="Y24" s="1749"/>
      <c r="Z24" s="1749"/>
      <c r="AA24" s="1749"/>
      <c r="AB24" s="1987"/>
    </row>
    <row r="25" spans="2:28" s="2" customFormat="1" ht="20.149999999999999" customHeight="1" x14ac:dyDescent="0.3">
      <c r="B25" s="1730"/>
      <c r="C25" s="1962">
        <v>9</v>
      </c>
      <c r="D25" s="1964"/>
      <c r="E25" s="1965"/>
      <c r="F25" s="1965"/>
      <c r="G25" s="1965"/>
      <c r="H25" s="1965"/>
      <c r="I25" s="1965"/>
      <c r="J25" s="1965"/>
      <c r="K25" s="1965"/>
      <c r="L25" s="1965"/>
      <c r="M25" s="1966"/>
      <c r="N25" s="1970"/>
      <c r="O25" s="1972"/>
      <c r="P25" s="1973"/>
      <c r="Q25" s="1973"/>
      <c r="R25" s="1974"/>
      <c r="S25" s="1978"/>
      <c r="T25" s="1979"/>
      <c r="U25" s="1979"/>
      <c r="V25" s="1979"/>
      <c r="W25" s="1980"/>
      <c r="X25" s="1984"/>
      <c r="Y25" s="1747"/>
      <c r="Z25" s="1747"/>
      <c r="AA25" s="1747"/>
      <c r="AB25" s="1985"/>
    </row>
    <row r="26" spans="2:28" s="2" customFormat="1" ht="20.149999999999999" customHeight="1" x14ac:dyDescent="0.3">
      <c r="B26" s="1730"/>
      <c r="C26" s="1963"/>
      <c r="D26" s="1967"/>
      <c r="E26" s="1968"/>
      <c r="F26" s="1968"/>
      <c r="G26" s="1968"/>
      <c r="H26" s="1968"/>
      <c r="I26" s="1968"/>
      <c r="J26" s="1968"/>
      <c r="K26" s="1968"/>
      <c r="L26" s="1968"/>
      <c r="M26" s="1969"/>
      <c r="N26" s="1971"/>
      <c r="O26" s="1975"/>
      <c r="P26" s="1976"/>
      <c r="Q26" s="1976"/>
      <c r="R26" s="1977"/>
      <c r="S26" s="1981"/>
      <c r="T26" s="1982"/>
      <c r="U26" s="1982"/>
      <c r="V26" s="1982"/>
      <c r="W26" s="1983"/>
      <c r="X26" s="1986"/>
      <c r="Y26" s="1749"/>
      <c r="Z26" s="1749"/>
      <c r="AA26" s="1749"/>
      <c r="AB26" s="1987"/>
    </row>
    <row r="27" spans="2:28" s="2" customFormat="1" ht="20.149999999999999" customHeight="1" x14ac:dyDescent="0.3">
      <c r="B27" s="1730"/>
      <c r="C27" s="1962">
        <v>10</v>
      </c>
      <c r="D27" s="1964"/>
      <c r="E27" s="1965"/>
      <c r="F27" s="1965"/>
      <c r="G27" s="1965"/>
      <c r="H27" s="1965"/>
      <c r="I27" s="1965"/>
      <c r="J27" s="1965"/>
      <c r="K27" s="1965"/>
      <c r="L27" s="1965"/>
      <c r="M27" s="1966"/>
      <c r="N27" s="1970"/>
      <c r="O27" s="1972"/>
      <c r="P27" s="1973"/>
      <c r="Q27" s="1973"/>
      <c r="R27" s="1974"/>
      <c r="S27" s="1978"/>
      <c r="T27" s="1979"/>
      <c r="U27" s="1979"/>
      <c r="V27" s="1979"/>
      <c r="W27" s="1980"/>
      <c r="X27" s="1984"/>
      <c r="Y27" s="1747"/>
      <c r="Z27" s="1747"/>
      <c r="AA27" s="1747"/>
      <c r="AB27" s="1985"/>
    </row>
    <row r="28" spans="2:28" s="2" customFormat="1" ht="20.149999999999999" customHeight="1" x14ac:dyDescent="0.3">
      <c r="B28" s="1730"/>
      <c r="C28" s="1963"/>
      <c r="D28" s="1967"/>
      <c r="E28" s="1968"/>
      <c r="F28" s="1968"/>
      <c r="G28" s="1968"/>
      <c r="H28" s="1968"/>
      <c r="I28" s="1968"/>
      <c r="J28" s="1968"/>
      <c r="K28" s="1968"/>
      <c r="L28" s="1968"/>
      <c r="M28" s="1969"/>
      <c r="N28" s="1971"/>
      <c r="O28" s="1975"/>
      <c r="P28" s="1976"/>
      <c r="Q28" s="1976"/>
      <c r="R28" s="1977"/>
      <c r="S28" s="1981"/>
      <c r="T28" s="1982"/>
      <c r="U28" s="1982"/>
      <c r="V28" s="1982"/>
      <c r="W28" s="1983"/>
      <c r="X28" s="1986"/>
      <c r="Y28" s="1749"/>
      <c r="Z28" s="1749"/>
      <c r="AA28" s="1749"/>
      <c r="AB28" s="1987"/>
    </row>
    <row r="29" spans="2:28" s="2" customFormat="1" ht="20.149999999999999" customHeight="1" x14ac:dyDescent="0.3">
      <c r="B29" s="1730"/>
      <c r="C29" s="1962">
        <v>11</v>
      </c>
      <c r="D29" s="1964"/>
      <c r="E29" s="1965"/>
      <c r="F29" s="1965"/>
      <c r="G29" s="1965"/>
      <c r="H29" s="1965"/>
      <c r="I29" s="1965"/>
      <c r="J29" s="1965"/>
      <c r="K29" s="1965"/>
      <c r="L29" s="1965"/>
      <c r="M29" s="1966"/>
      <c r="N29" s="1970"/>
      <c r="O29" s="1972"/>
      <c r="P29" s="1973"/>
      <c r="Q29" s="1973"/>
      <c r="R29" s="1974"/>
      <c r="S29" s="1978"/>
      <c r="T29" s="1979"/>
      <c r="U29" s="1979"/>
      <c r="V29" s="1979"/>
      <c r="W29" s="1980"/>
      <c r="X29" s="1984"/>
      <c r="Y29" s="1747"/>
      <c r="Z29" s="1747"/>
      <c r="AA29" s="1747"/>
      <c r="AB29" s="1985"/>
    </row>
    <row r="30" spans="2:28" s="2" customFormat="1" ht="20.149999999999999" customHeight="1" x14ac:dyDescent="0.3">
      <c r="B30" s="1999"/>
      <c r="C30" s="1963"/>
      <c r="D30" s="1967"/>
      <c r="E30" s="1968"/>
      <c r="F30" s="1968"/>
      <c r="G30" s="1968"/>
      <c r="H30" s="1968"/>
      <c r="I30" s="1968"/>
      <c r="J30" s="1968"/>
      <c r="K30" s="1968"/>
      <c r="L30" s="1968"/>
      <c r="M30" s="1969"/>
      <c r="N30" s="1971"/>
      <c r="O30" s="1975"/>
      <c r="P30" s="1976"/>
      <c r="Q30" s="1976"/>
      <c r="R30" s="1977"/>
      <c r="S30" s="1981"/>
      <c r="T30" s="1982"/>
      <c r="U30" s="1982"/>
      <c r="V30" s="1982"/>
      <c r="W30" s="1983"/>
      <c r="X30" s="1986"/>
      <c r="Y30" s="1749"/>
      <c r="Z30" s="1749"/>
      <c r="AA30" s="1749"/>
      <c r="AB30" s="1987"/>
    </row>
    <row r="31" spans="2:28" s="2" customFormat="1" ht="20.149999999999999" customHeight="1" x14ac:dyDescent="0.3">
      <c r="B31" s="1988"/>
      <c r="C31" s="1989">
        <v>440</v>
      </c>
      <c r="D31" s="1990" t="s">
        <v>51</v>
      </c>
      <c r="E31" s="1991"/>
      <c r="F31" s="1991"/>
      <c r="G31" s="1991"/>
      <c r="H31" s="1991"/>
      <c r="I31" s="1991"/>
      <c r="J31" s="1991"/>
      <c r="K31" s="1991"/>
      <c r="L31" s="1991"/>
      <c r="M31" s="1991"/>
      <c r="N31" s="1991"/>
      <c r="O31" s="1991"/>
      <c r="P31" s="1991"/>
      <c r="Q31" s="1991"/>
      <c r="R31" s="1991"/>
      <c r="S31" s="1991"/>
      <c r="T31" s="1991"/>
      <c r="U31" s="1991"/>
      <c r="V31" s="1991"/>
      <c r="W31" s="1991"/>
      <c r="X31" s="1991"/>
      <c r="Y31" s="1991"/>
      <c r="Z31" s="1991"/>
      <c r="AA31" s="1991"/>
      <c r="AB31" s="1992"/>
    </row>
    <row r="32" spans="2:28" s="2" customFormat="1" ht="20.149999999999999" customHeight="1" x14ac:dyDescent="0.3">
      <c r="B32" s="1730"/>
      <c r="C32" s="1913"/>
      <c r="D32" s="1993"/>
      <c r="E32" s="1994"/>
      <c r="F32" s="1994"/>
      <c r="G32" s="1994"/>
      <c r="H32" s="1994"/>
      <c r="I32" s="1994"/>
      <c r="J32" s="1994"/>
      <c r="K32" s="1994"/>
      <c r="L32" s="1994"/>
      <c r="M32" s="1994"/>
      <c r="N32" s="1994"/>
      <c r="O32" s="1994"/>
      <c r="P32" s="1994"/>
      <c r="Q32" s="1994"/>
      <c r="R32" s="1994"/>
      <c r="S32" s="1994"/>
      <c r="T32" s="1994"/>
      <c r="U32" s="1994"/>
      <c r="V32" s="1994"/>
      <c r="W32" s="1994"/>
      <c r="X32" s="1994"/>
      <c r="Y32" s="1994"/>
      <c r="Z32" s="1994"/>
      <c r="AA32" s="1994"/>
      <c r="AB32" s="1995"/>
    </row>
    <row r="33" spans="2:28" s="2" customFormat="1" ht="20.149999999999999" customHeight="1" x14ac:dyDescent="0.3">
      <c r="B33" s="1730"/>
      <c r="C33" s="1913"/>
      <c r="D33" s="1993"/>
      <c r="E33" s="1994"/>
      <c r="F33" s="1994"/>
      <c r="G33" s="1994"/>
      <c r="H33" s="1994"/>
      <c r="I33" s="1994"/>
      <c r="J33" s="1994"/>
      <c r="K33" s="1994"/>
      <c r="L33" s="1994"/>
      <c r="M33" s="1994"/>
      <c r="N33" s="1994"/>
      <c r="O33" s="1994"/>
      <c r="P33" s="1994"/>
      <c r="Q33" s="1994"/>
      <c r="R33" s="1994"/>
      <c r="S33" s="1994"/>
      <c r="T33" s="1994"/>
      <c r="U33" s="1994"/>
      <c r="V33" s="1994"/>
      <c r="W33" s="1994"/>
      <c r="X33" s="1994"/>
      <c r="Y33" s="1994"/>
      <c r="Z33" s="1994"/>
      <c r="AA33" s="1994"/>
      <c r="AB33" s="1995"/>
    </row>
    <row r="34" spans="2:28" s="2" customFormat="1" ht="20.149999999999999" customHeight="1" x14ac:dyDescent="0.3">
      <c r="B34" s="1730"/>
      <c r="C34" s="1913"/>
      <c r="D34" s="1993"/>
      <c r="E34" s="1994"/>
      <c r="F34" s="1994"/>
      <c r="G34" s="1994"/>
      <c r="H34" s="1994"/>
      <c r="I34" s="1994"/>
      <c r="J34" s="1994"/>
      <c r="K34" s="1994"/>
      <c r="L34" s="1994"/>
      <c r="M34" s="1994"/>
      <c r="N34" s="1994"/>
      <c r="O34" s="1994"/>
      <c r="P34" s="1994"/>
      <c r="Q34" s="1994"/>
      <c r="R34" s="1994"/>
      <c r="S34" s="1994"/>
      <c r="T34" s="1994"/>
      <c r="U34" s="1994"/>
      <c r="V34" s="1994"/>
      <c r="W34" s="1994"/>
      <c r="X34" s="1994"/>
      <c r="Y34" s="1994"/>
      <c r="Z34" s="1994"/>
      <c r="AA34" s="1994"/>
      <c r="AB34" s="1995"/>
    </row>
    <row r="35" spans="2:28" s="2" customFormat="1" ht="20.149999999999999" customHeight="1" thickBot="1" x14ac:dyDescent="0.35">
      <c r="B35" s="1731"/>
      <c r="C35" s="1914"/>
      <c r="D35" s="1996"/>
      <c r="E35" s="1997"/>
      <c r="F35" s="1997"/>
      <c r="G35" s="1997"/>
      <c r="H35" s="1997"/>
      <c r="I35" s="1997"/>
      <c r="J35" s="1997"/>
      <c r="K35" s="1997"/>
      <c r="L35" s="1997"/>
      <c r="M35" s="1997"/>
      <c r="N35" s="1997"/>
      <c r="O35" s="1997"/>
      <c r="P35" s="1997"/>
      <c r="Q35" s="1997"/>
      <c r="R35" s="1997"/>
      <c r="S35" s="1997"/>
      <c r="T35" s="1997"/>
      <c r="U35" s="1997"/>
      <c r="V35" s="1997"/>
      <c r="W35" s="1997"/>
      <c r="X35" s="1997"/>
      <c r="Y35" s="1997"/>
      <c r="Z35" s="1997"/>
      <c r="AA35" s="1997"/>
      <c r="AB35" s="1998"/>
    </row>
    <row r="36" spans="2:28" s="2" customFormat="1" ht="20.149999999999999" customHeight="1" thickBot="1" x14ac:dyDescent="0.35">
      <c r="B36" s="49"/>
      <c r="C36" s="50"/>
      <c r="D36" s="29"/>
      <c r="E36" s="19"/>
      <c r="F36" s="19"/>
      <c r="G36" s="24"/>
      <c r="H36" s="24"/>
      <c r="I36" s="24"/>
      <c r="J36" s="24"/>
      <c r="K36" s="24"/>
      <c r="L36" s="24"/>
      <c r="M36" s="24"/>
      <c r="N36" s="21"/>
      <c r="O36" s="23"/>
      <c r="P36" s="19"/>
      <c r="Q36" s="19"/>
      <c r="R36" s="19"/>
      <c r="S36" s="19"/>
      <c r="T36" s="24"/>
      <c r="U36" s="24"/>
      <c r="V36" s="24"/>
      <c r="W36" s="24"/>
      <c r="X36" s="24"/>
      <c r="Y36" s="24"/>
      <c r="Z36" s="24"/>
      <c r="AA36" s="24"/>
      <c r="AB36" s="21"/>
    </row>
    <row r="37" spans="2:28" s="2" customFormat="1" ht="20.149999999999999" customHeight="1" x14ac:dyDescent="0.3">
      <c r="B37" s="1729" t="s">
        <v>52</v>
      </c>
      <c r="C37" s="1912">
        <v>450</v>
      </c>
      <c r="D37" s="1915" t="s">
        <v>53</v>
      </c>
      <c r="E37" s="1916"/>
      <c r="F37" s="1916"/>
      <c r="G37" s="1916"/>
      <c r="H37" s="1916"/>
      <c r="I37" s="1916"/>
      <c r="J37" s="1916"/>
      <c r="K37" s="1916"/>
      <c r="L37" s="1916"/>
      <c r="M37" s="1916"/>
      <c r="N37" s="1916"/>
      <c r="O37" s="1916"/>
      <c r="P37" s="1916"/>
      <c r="Q37" s="1917"/>
      <c r="R37" s="1912">
        <v>460</v>
      </c>
      <c r="S37" s="1924" t="s">
        <v>54</v>
      </c>
      <c r="T37" s="1925"/>
      <c r="U37" s="1925"/>
      <c r="V37" s="1925"/>
      <c r="W37" s="1925"/>
      <c r="X37" s="1925"/>
      <c r="Y37" s="1925"/>
      <c r="Z37" s="1925"/>
      <c r="AA37" s="1925"/>
      <c r="AB37" s="1926"/>
    </row>
    <row r="38" spans="2:28" s="2" customFormat="1" ht="20.149999999999999" customHeight="1" x14ac:dyDescent="0.3">
      <c r="B38" s="1730"/>
      <c r="C38" s="1913"/>
      <c r="D38" s="1918"/>
      <c r="E38" s="1919"/>
      <c r="F38" s="1919"/>
      <c r="G38" s="1919"/>
      <c r="H38" s="1919"/>
      <c r="I38" s="1919"/>
      <c r="J38" s="1919"/>
      <c r="K38" s="1919"/>
      <c r="L38" s="1919"/>
      <c r="M38" s="1919"/>
      <c r="N38" s="1919"/>
      <c r="O38" s="1919"/>
      <c r="P38" s="1919"/>
      <c r="Q38" s="1920"/>
      <c r="R38" s="1913"/>
      <c r="S38" s="1927"/>
      <c r="T38" s="1928"/>
      <c r="U38" s="1928"/>
      <c r="V38" s="1928"/>
      <c r="W38" s="1928"/>
      <c r="X38" s="1928"/>
      <c r="Y38" s="1928"/>
      <c r="Z38" s="1928"/>
      <c r="AA38" s="1928"/>
      <c r="AB38" s="1929"/>
    </row>
    <row r="39" spans="2:28" s="2" customFormat="1" ht="20.149999999999999" customHeight="1" x14ac:dyDescent="0.3">
      <c r="B39" s="1730"/>
      <c r="C39" s="1913"/>
      <c r="D39" s="1918"/>
      <c r="E39" s="1919"/>
      <c r="F39" s="1919"/>
      <c r="G39" s="1919"/>
      <c r="H39" s="1919"/>
      <c r="I39" s="1919"/>
      <c r="J39" s="1919"/>
      <c r="K39" s="1919"/>
      <c r="L39" s="1919"/>
      <c r="M39" s="1919"/>
      <c r="N39" s="1919"/>
      <c r="O39" s="1919"/>
      <c r="P39" s="1919"/>
      <c r="Q39" s="1920"/>
      <c r="R39" s="1913"/>
      <c r="S39" s="1927"/>
      <c r="T39" s="1928"/>
      <c r="U39" s="1928"/>
      <c r="V39" s="1928"/>
      <c r="W39" s="1928"/>
      <c r="X39" s="1928"/>
      <c r="Y39" s="1928"/>
      <c r="Z39" s="1928"/>
      <c r="AA39" s="1928"/>
      <c r="AB39" s="1929"/>
    </row>
    <row r="40" spans="2:28" s="2" customFormat="1" ht="20.149999999999999" customHeight="1" x14ac:dyDescent="0.3">
      <c r="B40" s="1730"/>
      <c r="C40" s="1913"/>
      <c r="D40" s="1921"/>
      <c r="E40" s="1922"/>
      <c r="F40" s="1922"/>
      <c r="G40" s="1922"/>
      <c r="H40" s="1922"/>
      <c r="I40" s="1922"/>
      <c r="J40" s="1922"/>
      <c r="K40" s="1922"/>
      <c r="L40" s="1922"/>
      <c r="M40" s="1922"/>
      <c r="N40" s="1922"/>
      <c r="O40" s="1922"/>
      <c r="P40" s="1922"/>
      <c r="Q40" s="1923"/>
      <c r="R40" s="1913"/>
      <c r="S40" s="1927"/>
      <c r="T40" s="1928"/>
      <c r="U40" s="1928"/>
      <c r="V40" s="1928"/>
      <c r="W40" s="1928"/>
      <c r="X40" s="1928"/>
      <c r="Y40" s="1928"/>
      <c r="Z40" s="1928"/>
      <c r="AA40" s="1928"/>
      <c r="AB40" s="1929"/>
    </row>
    <row r="41" spans="2:28" s="2" customFormat="1" ht="20.149999999999999" customHeight="1" x14ac:dyDescent="0.3">
      <c r="B41" s="1730"/>
      <c r="C41" s="1913"/>
      <c r="D41" s="1933" t="s">
        <v>55</v>
      </c>
      <c r="E41" s="1934"/>
      <c r="F41" s="1934"/>
      <c r="G41" s="1934"/>
      <c r="H41" s="1934"/>
      <c r="I41" s="1934"/>
      <c r="J41" s="1934"/>
      <c r="K41" s="1934"/>
      <c r="L41" s="1934"/>
      <c r="M41" s="1934"/>
      <c r="N41" s="1934"/>
      <c r="O41" s="1934"/>
      <c r="P41" s="1934"/>
      <c r="Q41" s="1935"/>
      <c r="R41" s="1913"/>
      <c r="S41" s="1927"/>
      <c r="T41" s="1928"/>
      <c r="U41" s="1928"/>
      <c r="V41" s="1928"/>
      <c r="W41" s="1928"/>
      <c r="X41" s="1928"/>
      <c r="Y41" s="1928"/>
      <c r="Z41" s="1928"/>
      <c r="AA41" s="1928"/>
      <c r="AB41" s="1929"/>
    </row>
    <row r="42" spans="2:28" s="2" customFormat="1" ht="20.149999999999999" customHeight="1" x14ac:dyDescent="0.3">
      <c r="B42" s="1730"/>
      <c r="C42" s="1913"/>
      <c r="D42" s="1936"/>
      <c r="E42" s="1937"/>
      <c r="F42" s="1937"/>
      <c r="G42" s="1937"/>
      <c r="H42" s="1937"/>
      <c r="I42" s="1937"/>
      <c r="J42" s="1937"/>
      <c r="K42" s="1937"/>
      <c r="L42" s="1937"/>
      <c r="M42" s="1937"/>
      <c r="N42" s="1937"/>
      <c r="O42" s="1937"/>
      <c r="P42" s="1937"/>
      <c r="Q42" s="1938"/>
      <c r="R42" s="1913"/>
      <c r="S42" s="1927"/>
      <c r="T42" s="1928"/>
      <c r="U42" s="1928"/>
      <c r="V42" s="1928"/>
      <c r="W42" s="1928"/>
      <c r="X42" s="1928"/>
      <c r="Y42" s="1928"/>
      <c r="Z42" s="1928"/>
      <c r="AA42" s="1928"/>
      <c r="AB42" s="1929"/>
    </row>
    <row r="43" spans="2:28" s="2" customFormat="1" ht="20.149999999999999" customHeight="1" x14ac:dyDescent="0.3">
      <c r="B43" s="1730"/>
      <c r="C43" s="1913"/>
      <c r="D43" s="1936"/>
      <c r="E43" s="1937"/>
      <c r="F43" s="1937"/>
      <c r="G43" s="1937"/>
      <c r="H43" s="1937"/>
      <c r="I43" s="1937"/>
      <c r="J43" s="1937"/>
      <c r="K43" s="1937"/>
      <c r="L43" s="1937"/>
      <c r="M43" s="1937"/>
      <c r="N43" s="1937"/>
      <c r="O43" s="1937"/>
      <c r="P43" s="1937"/>
      <c r="Q43" s="1938"/>
      <c r="R43" s="1913"/>
      <c r="S43" s="1927"/>
      <c r="T43" s="1928"/>
      <c r="U43" s="1928"/>
      <c r="V43" s="1928"/>
      <c r="W43" s="1928"/>
      <c r="X43" s="1928"/>
      <c r="Y43" s="1928"/>
      <c r="Z43" s="1928"/>
      <c r="AA43" s="1928"/>
      <c r="AB43" s="1929"/>
    </row>
    <row r="44" spans="2:28" s="2" customFormat="1" ht="20.149999999999999" customHeight="1" x14ac:dyDescent="0.3">
      <c r="B44" s="1730"/>
      <c r="C44" s="1913"/>
      <c r="D44" s="1939"/>
      <c r="E44" s="1940"/>
      <c r="F44" s="1940"/>
      <c r="G44" s="1940"/>
      <c r="H44" s="1940"/>
      <c r="I44" s="1940"/>
      <c r="J44" s="1940"/>
      <c r="K44" s="1940"/>
      <c r="L44" s="1940"/>
      <c r="M44" s="1940"/>
      <c r="N44" s="1940"/>
      <c r="O44" s="1940"/>
      <c r="P44" s="1940"/>
      <c r="Q44" s="1941"/>
      <c r="R44" s="1913"/>
      <c r="S44" s="1927"/>
      <c r="T44" s="1928"/>
      <c r="U44" s="1928"/>
      <c r="V44" s="1928"/>
      <c r="W44" s="1928"/>
      <c r="X44" s="1928"/>
      <c r="Y44" s="1928"/>
      <c r="Z44" s="1928"/>
      <c r="AA44" s="1928"/>
      <c r="AB44" s="1929"/>
    </row>
    <row r="45" spans="2:28" s="2" customFormat="1" ht="20.149999999999999" customHeight="1" x14ac:dyDescent="0.3">
      <c r="B45" s="1730"/>
      <c r="C45" s="1913"/>
      <c r="D45" s="1942" t="s">
        <v>32</v>
      </c>
      <c r="E45" s="1944"/>
      <c r="F45" s="1945"/>
      <c r="G45" s="1946"/>
      <c r="H45" s="1950" t="s">
        <v>33</v>
      </c>
      <c r="I45" s="1951"/>
      <c r="J45" s="1952"/>
      <c r="K45" s="1956"/>
      <c r="L45" s="1957"/>
      <c r="M45" s="1957"/>
      <c r="N45" s="1957"/>
      <c r="O45" s="1957"/>
      <c r="P45" s="1957"/>
      <c r="Q45" s="1958"/>
      <c r="R45" s="1913"/>
      <c r="S45" s="1927"/>
      <c r="T45" s="1928"/>
      <c r="U45" s="1928"/>
      <c r="V45" s="1928"/>
      <c r="W45" s="1928"/>
      <c r="X45" s="1928"/>
      <c r="Y45" s="1928"/>
      <c r="Z45" s="1928"/>
      <c r="AA45" s="1928"/>
      <c r="AB45" s="1929"/>
    </row>
    <row r="46" spans="2:28" s="2" customFormat="1" ht="20.149999999999999" customHeight="1" thickBot="1" x14ac:dyDescent="0.35">
      <c r="B46" s="1731"/>
      <c r="C46" s="1914"/>
      <c r="D46" s="1943"/>
      <c r="E46" s="1947"/>
      <c r="F46" s="1948"/>
      <c r="G46" s="1949"/>
      <c r="H46" s="1953"/>
      <c r="I46" s="1954"/>
      <c r="J46" s="1955"/>
      <c r="K46" s="1959"/>
      <c r="L46" s="1960"/>
      <c r="M46" s="1960"/>
      <c r="N46" s="1960"/>
      <c r="O46" s="1960"/>
      <c r="P46" s="1960"/>
      <c r="Q46" s="1961"/>
      <c r="R46" s="1914"/>
      <c r="S46" s="1930"/>
      <c r="T46" s="1931"/>
      <c r="U46" s="1931"/>
      <c r="V46" s="1931"/>
      <c r="W46" s="1931"/>
      <c r="X46" s="1931"/>
      <c r="Y46" s="1931"/>
      <c r="Z46" s="1931"/>
      <c r="AA46" s="1931"/>
      <c r="AB46" s="1932"/>
    </row>
    <row r="47" spans="2:28" s="2" customFormat="1" ht="18.75" customHeight="1" x14ac:dyDescent="0.3">
      <c r="B47" s="1"/>
      <c r="C47" s="1"/>
      <c r="D47" s="1"/>
      <c r="E47" s="1884" t="s">
        <v>1705</v>
      </c>
      <c r="F47" s="1884"/>
      <c r="G47" s="1884"/>
      <c r="H47" s="1884"/>
      <c r="I47" s="1884"/>
      <c r="J47" s="1885" t="s">
        <v>0</v>
      </c>
      <c r="K47" s="1885"/>
      <c r="L47" s="1885"/>
      <c r="M47" s="1886">
        <v>46093</v>
      </c>
      <c r="N47" s="1886"/>
      <c r="O47" s="1886"/>
      <c r="P47" s="1887" t="s">
        <v>34</v>
      </c>
      <c r="Q47" s="1887"/>
      <c r="R47" s="1887"/>
      <c r="S47" s="1887"/>
      <c r="T47" s="1887"/>
      <c r="U47" s="1887"/>
      <c r="V47" s="1887"/>
      <c r="W47" s="1887"/>
      <c r="X47" s="1887"/>
      <c r="Y47" s="1887"/>
      <c r="Z47" s="1887"/>
      <c r="AA47" s="1887"/>
      <c r="AB47" s="1887"/>
    </row>
    <row r="48" spans="2:28" s="2" customFormat="1" ht="20.149999999999999" customHeight="1" x14ac:dyDescent="0.3">
      <c r="B48" s="1"/>
      <c r="C48" s="1"/>
      <c r="D48" s="1"/>
      <c r="E48" s="1884"/>
      <c r="F48" s="1884"/>
      <c r="G48" s="1884"/>
      <c r="H48" s="1884"/>
      <c r="I48" s="1884"/>
      <c r="J48" s="47"/>
      <c r="K48" s="47"/>
      <c r="L48" s="47"/>
      <c r="M48" s="47"/>
      <c r="N48" s="47"/>
      <c r="O48" s="47"/>
      <c r="P48" s="1887"/>
      <c r="Q48" s="1887"/>
      <c r="R48" s="1887"/>
      <c r="S48" s="1887"/>
      <c r="T48" s="1887"/>
      <c r="U48" s="1887"/>
      <c r="V48" s="1887"/>
      <c r="W48" s="1887"/>
      <c r="X48" s="1887"/>
      <c r="Y48" s="1887"/>
      <c r="Z48" s="1887"/>
      <c r="AA48" s="1887"/>
      <c r="AB48" s="1887"/>
    </row>
    <row r="49" spans="2:28" s="2" customFormat="1" ht="20.149999999999999" customHeight="1" x14ac:dyDescent="0.3">
      <c r="B49" s="48"/>
      <c r="C49" s="48"/>
      <c r="D49" s="48"/>
      <c r="E49" s="1884"/>
      <c r="F49" s="1884"/>
      <c r="G49" s="1884"/>
      <c r="H49" s="1884"/>
      <c r="I49" s="1884"/>
      <c r="J49" s="47"/>
      <c r="K49" s="47"/>
      <c r="L49" s="47"/>
      <c r="M49" s="47"/>
      <c r="N49" s="47"/>
      <c r="O49" s="47"/>
      <c r="P49" s="1887"/>
      <c r="Q49" s="1887"/>
      <c r="R49" s="1887"/>
      <c r="S49" s="1887"/>
      <c r="T49" s="1887"/>
      <c r="U49" s="1887"/>
      <c r="V49" s="1887"/>
      <c r="W49" s="1887"/>
      <c r="X49" s="1887"/>
      <c r="Y49" s="1887"/>
      <c r="Z49" s="1887"/>
      <c r="AA49" s="1887"/>
      <c r="AB49" s="1887"/>
    </row>
    <row r="50" spans="2:28" s="2" customFormat="1" ht="20.149999999999999" customHeight="1" thickBot="1" x14ac:dyDescent="0.35">
      <c r="B50" s="48"/>
      <c r="C50" s="48"/>
      <c r="D50" s="48"/>
      <c r="E50" s="59"/>
      <c r="F50" s="59"/>
      <c r="G50" s="59"/>
      <c r="H50" s="59"/>
      <c r="I50" s="59"/>
      <c r="J50" s="2037" t="s">
        <v>35</v>
      </c>
      <c r="K50" s="2037"/>
      <c r="L50" s="2037"/>
      <c r="M50" s="2037"/>
      <c r="N50" s="2037"/>
      <c r="O50" s="2037"/>
      <c r="P50" s="2037"/>
      <c r="Q50" s="2037"/>
      <c r="R50" s="2037"/>
      <c r="S50" s="2037"/>
      <c r="T50" s="2037"/>
      <c r="U50" s="2037"/>
      <c r="V50" s="2037"/>
      <c r="W50" s="2037"/>
      <c r="X50" s="2037"/>
      <c r="Y50" s="2037"/>
      <c r="Z50" s="2037"/>
      <c r="AA50" s="2037"/>
      <c r="AB50" s="2037"/>
    </row>
    <row r="51" spans="2:28" s="2" customFormat="1" ht="20.149999999999999" customHeight="1" thickBot="1" x14ac:dyDescent="0.35">
      <c r="B51" s="48"/>
      <c r="C51" s="48"/>
      <c r="D51" s="48"/>
      <c r="E51" s="476"/>
      <c r="F51" s="476"/>
      <c r="G51" s="476"/>
      <c r="H51" s="476"/>
      <c r="I51" s="476"/>
      <c r="J51" s="2038" t="s">
        <v>36</v>
      </c>
      <c r="K51" s="2039"/>
      <c r="L51" s="2040">
        <f>Application!$G$11</f>
        <v>0</v>
      </c>
      <c r="M51" s="2041"/>
      <c r="N51" s="2041"/>
      <c r="O51" s="2041"/>
      <c r="P51" s="2042"/>
      <c r="Q51" s="2043" t="s">
        <v>37</v>
      </c>
      <c r="R51" s="2044"/>
      <c r="S51" s="2044"/>
      <c r="T51" s="2045"/>
      <c r="U51" s="2046">
        <v>2</v>
      </c>
      <c r="V51" s="2047"/>
      <c r="W51" s="2048"/>
      <c r="X51" s="2049" t="s">
        <v>38</v>
      </c>
      <c r="Y51" s="2039"/>
      <c r="Z51" s="2046">
        <v>2</v>
      </c>
      <c r="AA51" s="2047"/>
      <c r="AB51" s="2050"/>
    </row>
    <row r="52" spans="2:28" s="2" customFormat="1" ht="20.149999999999999" customHeight="1" x14ac:dyDescent="0.3">
      <c r="B52" s="1729" t="s">
        <v>39</v>
      </c>
      <c r="C52" s="2000" t="s">
        <v>40</v>
      </c>
      <c r="D52" s="2001"/>
      <c r="E52" s="2001"/>
      <c r="F52" s="2001"/>
      <c r="G52" s="2001"/>
      <c r="H52" s="2001"/>
      <c r="I52" s="2001"/>
      <c r="J52" s="2001"/>
      <c r="K52" s="2001"/>
      <c r="L52" s="2001"/>
      <c r="M52" s="2001"/>
      <c r="N52" s="2001"/>
      <c r="O52" s="2001"/>
      <c r="P52" s="2001"/>
      <c r="Q52" s="2001"/>
      <c r="R52" s="2001"/>
      <c r="S52" s="2001"/>
      <c r="T52" s="2001"/>
      <c r="U52" s="2001"/>
      <c r="V52" s="2001"/>
      <c r="W52" s="2001"/>
      <c r="X52" s="2001"/>
      <c r="Y52" s="2001"/>
      <c r="Z52" s="2001"/>
      <c r="AA52" s="2001"/>
      <c r="AB52" s="2002"/>
    </row>
    <row r="53" spans="2:28" s="2" customFormat="1" ht="20.149999999999999" customHeight="1" x14ac:dyDescent="0.3">
      <c r="B53" s="1730"/>
      <c r="C53" s="1989">
        <v>400</v>
      </c>
      <c r="D53" s="2004" t="s">
        <v>41</v>
      </c>
      <c r="E53" s="2005"/>
      <c r="F53" s="2005"/>
      <c r="G53" s="2005"/>
      <c r="H53" s="2005"/>
      <c r="I53" s="2005"/>
      <c r="J53" s="2005"/>
      <c r="K53" s="2005"/>
      <c r="L53" s="2005"/>
      <c r="M53" s="2005"/>
      <c r="N53" s="2006"/>
      <c r="O53" s="1989">
        <v>410</v>
      </c>
      <c r="P53" s="2007" t="s">
        <v>32</v>
      </c>
      <c r="Q53" s="2008"/>
      <c r="R53" s="2009"/>
      <c r="S53" s="1989">
        <v>420</v>
      </c>
      <c r="T53" s="2007" t="s">
        <v>42</v>
      </c>
      <c r="U53" s="2008"/>
      <c r="V53" s="2008"/>
      <c r="W53" s="2009"/>
      <c r="X53" s="1989">
        <v>430</v>
      </c>
      <c r="Y53" s="2013" t="s">
        <v>43</v>
      </c>
      <c r="Z53" s="2014"/>
      <c r="AA53" s="2014"/>
      <c r="AB53" s="2015"/>
    </row>
    <row r="54" spans="2:28" s="2" customFormat="1" ht="20.149999999999999" customHeight="1" x14ac:dyDescent="0.3">
      <c r="B54" s="1730"/>
      <c r="C54" s="2003"/>
      <c r="D54" s="2019" t="s">
        <v>44</v>
      </c>
      <c r="E54" s="2020"/>
      <c r="F54" s="2020"/>
      <c r="G54" s="2020"/>
      <c r="H54" s="2020"/>
      <c r="I54" s="2020"/>
      <c r="J54" s="2020"/>
      <c r="K54" s="2020"/>
      <c r="L54" s="2020"/>
      <c r="M54" s="2020"/>
      <c r="N54" s="2021"/>
      <c r="O54" s="2003"/>
      <c r="P54" s="2010"/>
      <c r="Q54" s="2011"/>
      <c r="R54" s="2012"/>
      <c r="S54" s="2003"/>
      <c r="T54" s="2010"/>
      <c r="U54" s="2011"/>
      <c r="V54" s="2011"/>
      <c r="W54" s="2012"/>
      <c r="X54" s="2003"/>
      <c r="Y54" s="2016"/>
      <c r="Z54" s="2017"/>
      <c r="AA54" s="2017"/>
      <c r="AB54" s="2018"/>
    </row>
    <row r="55" spans="2:28" s="2" customFormat="1" ht="20.149999999999999" customHeight="1" x14ac:dyDescent="0.3">
      <c r="B55" s="1730"/>
      <c r="C55" s="1962">
        <v>1</v>
      </c>
      <c r="D55" s="1964" t="s">
        <v>45</v>
      </c>
      <c r="E55" s="1965"/>
      <c r="F55" s="1965"/>
      <c r="G55" s="1965"/>
      <c r="H55" s="1965"/>
      <c r="I55" s="1965"/>
      <c r="J55" s="1965"/>
      <c r="K55" s="1965"/>
      <c r="L55" s="1965"/>
      <c r="M55" s="1966"/>
      <c r="N55" s="1970"/>
      <c r="O55" s="2028"/>
      <c r="P55" s="2029"/>
      <c r="Q55" s="2029"/>
      <c r="R55" s="2030"/>
      <c r="S55" s="1956"/>
      <c r="T55" s="1957"/>
      <c r="U55" s="1957"/>
      <c r="V55" s="1957"/>
      <c r="W55" s="1958"/>
      <c r="X55" s="1984"/>
      <c r="Y55" s="1747"/>
      <c r="Z55" s="1747"/>
      <c r="AA55" s="1747"/>
      <c r="AB55" s="1985"/>
    </row>
    <row r="56" spans="2:28" s="2" customFormat="1" ht="20.149999999999999" customHeight="1" x14ac:dyDescent="0.3">
      <c r="B56" s="1730"/>
      <c r="C56" s="1963"/>
      <c r="D56" s="1967"/>
      <c r="E56" s="1968"/>
      <c r="F56" s="1968"/>
      <c r="G56" s="1968"/>
      <c r="H56" s="1968"/>
      <c r="I56" s="1968"/>
      <c r="J56" s="1968"/>
      <c r="K56" s="1968"/>
      <c r="L56" s="1968"/>
      <c r="M56" s="1969"/>
      <c r="N56" s="1971"/>
      <c r="O56" s="2031"/>
      <c r="P56" s="2032"/>
      <c r="Q56" s="2032"/>
      <c r="R56" s="2033"/>
      <c r="S56" s="2034"/>
      <c r="T56" s="2035"/>
      <c r="U56" s="2035"/>
      <c r="V56" s="2035"/>
      <c r="W56" s="2036"/>
      <c r="X56" s="1986"/>
      <c r="Y56" s="1749"/>
      <c r="Z56" s="1749"/>
      <c r="AA56" s="1749"/>
      <c r="AB56" s="1987"/>
    </row>
    <row r="57" spans="2:28" s="2" customFormat="1" ht="20.149999999999999" customHeight="1" x14ac:dyDescent="0.3">
      <c r="B57" s="1730"/>
      <c r="C57" s="1962">
        <v>2</v>
      </c>
      <c r="D57" s="1964" t="s">
        <v>46</v>
      </c>
      <c r="E57" s="1965"/>
      <c r="F57" s="1965"/>
      <c r="G57" s="1965"/>
      <c r="H57" s="1965"/>
      <c r="I57" s="1965"/>
      <c r="J57" s="1965"/>
      <c r="K57" s="1965"/>
      <c r="L57" s="1965"/>
      <c r="M57" s="1966"/>
      <c r="N57" s="1970"/>
      <c r="O57" s="1972"/>
      <c r="P57" s="1973"/>
      <c r="Q57" s="1973"/>
      <c r="R57" s="1974"/>
      <c r="S57" s="2022"/>
      <c r="T57" s="2023"/>
      <c r="U57" s="2023"/>
      <c r="V57" s="2023"/>
      <c r="W57" s="2024"/>
      <c r="X57" s="1984"/>
      <c r="Y57" s="1747"/>
      <c r="Z57" s="1747"/>
      <c r="AA57" s="1747"/>
      <c r="AB57" s="1985"/>
    </row>
    <row r="58" spans="2:28" s="2" customFormat="1" ht="20.149999999999999" customHeight="1" x14ac:dyDescent="0.3">
      <c r="B58" s="1730"/>
      <c r="C58" s="1963"/>
      <c r="D58" s="1967"/>
      <c r="E58" s="1968"/>
      <c r="F58" s="1968"/>
      <c r="G58" s="1968"/>
      <c r="H58" s="1968"/>
      <c r="I58" s="1968"/>
      <c r="J58" s="1968"/>
      <c r="K58" s="1968"/>
      <c r="L58" s="1968"/>
      <c r="M58" s="1969"/>
      <c r="N58" s="1971"/>
      <c r="O58" s="1975"/>
      <c r="P58" s="1976"/>
      <c r="Q58" s="1976"/>
      <c r="R58" s="1977"/>
      <c r="S58" s="2025"/>
      <c r="T58" s="2026"/>
      <c r="U58" s="2026"/>
      <c r="V58" s="2026"/>
      <c r="W58" s="2027"/>
      <c r="X58" s="1986"/>
      <c r="Y58" s="1749"/>
      <c r="Z58" s="1749"/>
      <c r="AA58" s="1749"/>
      <c r="AB58" s="1987"/>
    </row>
    <row r="59" spans="2:28" s="2" customFormat="1" ht="20.149999999999999" customHeight="1" x14ac:dyDescent="0.3">
      <c r="B59" s="1730"/>
      <c r="C59" s="1962">
        <v>3</v>
      </c>
      <c r="D59" s="1964" t="s">
        <v>47</v>
      </c>
      <c r="E59" s="1965"/>
      <c r="F59" s="1965"/>
      <c r="G59" s="1965"/>
      <c r="H59" s="1965"/>
      <c r="I59" s="1965"/>
      <c r="J59" s="1965"/>
      <c r="K59" s="1965"/>
      <c r="L59" s="1965"/>
      <c r="M59" s="1966"/>
      <c r="N59" s="1970"/>
      <c r="O59" s="1972"/>
      <c r="P59" s="1973"/>
      <c r="Q59" s="1973"/>
      <c r="R59" s="1974"/>
      <c r="S59" s="2022"/>
      <c r="T59" s="2023"/>
      <c r="U59" s="2023"/>
      <c r="V59" s="2023"/>
      <c r="W59" s="2024"/>
      <c r="X59" s="1984"/>
      <c r="Y59" s="1747"/>
      <c r="Z59" s="1747"/>
      <c r="AA59" s="1747"/>
      <c r="AB59" s="1985"/>
    </row>
    <row r="60" spans="2:28" s="2" customFormat="1" ht="20.149999999999999" customHeight="1" x14ac:dyDescent="0.3">
      <c r="B60" s="1730"/>
      <c r="C60" s="1963"/>
      <c r="D60" s="1967"/>
      <c r="E60" s="1968"/>
      <c r="F60" s="1968"/>
      <c r="G60" s="1968"/>
      <c r="H60" s="1968"/>
      <c r="I60" s="1968"/>
      <c r="J60" s="1968"/>
      <c r="K60" s="1968"/>
      <c r="L60" s="1968"/>
      <c r="M60" s="1969"/>
      <c r="N60" s="1971"/>
      <c r="O60" s="1975"/>
      <c r="P60" s="1976"/>
      <c r="Q60" s="1976"/>
      <c r="R60" s="1977"/>
      <c r="S60" s="2025"/>
      <c r="T60" s="2026"/>
      <c r="U60" s="2026"/>
      <c r="V60" s="2026"/>
      <c r="W60" s="2027"/>
      <c r="X60" s="1986"/>
      <c r="Y60" s="1749"/>
      <c r="Z60" s="1749"/>
      <c r="AA60" s="1749"/>
      <c r="AB60" s="1987"/>
    </row>
    <row r="61" spans="2:28" s="2" customFormat="1" ht="20.149999999999999" customHeight="1" x14ac:dyDescent="0.3">
      <c r="B61" s="1730"/>
      <c r="C61" s="1962">
        <v>4</v>
      </c>
      <c r="D61" s="1964" t="s">
        <v>48</v>
      </c>
      <c r="E61" s="1965"/>
      <c r="F61" s="1965"/>
      <c r="G61" s="1965"/>
      <c r="H61" s="1965"/>
      <c r="I61" s="1965"/>
      <c r="J61" s="1965"/>
      <c r="K61" s="1965"/>
      <c r="L61" s="1965"/>
      <c r="M61" s="1966"/>
      <c r="N61" s="1970"/>
      <c r="O61" s="1972"/>
      <c r="P61" s="1973"/>
      <c r="Q61" s="1973"/>
      <c r="R61" s="1974"/>
      <c r="S61" s="1978"/>
      <c r="T61" s="1979"/>
      <c r="U61" s="1979"/>
      <c r="V61" s="1979"/>
      <c r="W61" s="1980"/>
      <c r="X61" s="1984"/>
      <c r="Y61" s="1747"/>
      <c r="Z61" s="1747"/>
      <c r="AA61" s="1747"/>
      <c r="AB61" s="1985"/>
    </row>
    <row r="62" spans="2:28" s="2" customFormat="1" ht="20.149999999999999" customHeight="1" x14ac:dyDescent="0.3">
      <c r="B62" s="1730"/>
      <c r="C62" s="1963"/>
      <c r="D62" s="1967"/>
      <c r="E62" s="1968"/>
      <c r="F62" s="1968"/>
      <c r="G62" s="1968"/>
      <c r="H62" s="1968"/>
      <c r="I62" s="1968"/>
      <c r="J62" s="1968"/>
      <c r="K62" s="1968"/>
      <c r="L62" s="1968"/>
      <c r="M62" s="1969"/>
      <c r="N62" s="1971"/>
      <c r="O62" s="1975"/>
      <c r="P62" s="1976"/>
      <c r="Q62" s="1976"/>
      <c r="R62" s="1977"/>
      <c r="S62" s="1981"/>
      <c r="T62" s="1982"/>
      <c r="U62" s="1982"/>
      <c r="V62" s="1982"/>
      <c r="W62" s="1983"/>
      <c r="X62" s="1986"/>
      <c r="Y62" s="1749"/>
      <c r="Z62" s="1749"/>
      <c r="AA62" s="1749"/>
      <c r="AB62" s="1987"/>
    </row>
    <row r="63" spans="2:28" s="2" customFormat="1" ht="20.149999999999999" customHeight="1" x14ac:dyDescent="0.3">
      <c r="B63" s="1730"/>
      <c r="C63" s="1962">
        <v>5</v>
      </c>
      <c r="D63" s="1964" t="s">
        <v>49</v>
      </c>
      <c r="E63" s="1965"/>
      <c r="F63" s="1965"/>
      <c r="G63" s="1965"/>
      <c r="H63" s="1965"/>
      <c r="I63" s="1965"/>
      <c r="J63" s="1965"/>
      <c r="K63" s="1965"/>
      <c r="L63" s="1965"/>
      <c r="M63" s="1966"/>
      <c r="N63" s="1970"/>
      <c r="O63" s="1972"/>
      <c r="P63" s="1973"/>
      <c r="Q63" s="1973"/>
      <c r="R63" s="1974"/>
      <c r="S63" s="1978"/>
      <c r="T63" s="1979"/>
      <c r="U63" s="1979"/>
      <c r="V63" s="1979"/>
      <c r="W63" s="1980"/>
      <c r="X63" s="1984"/>
      <c r="Y63" s="1747"/>
      <c r="Z63" s="1747"/>
      <c r="AA63" s="1747"/>
      <c r="AB63" s="1985"/>
    </row>
    <row r="64" spans="2:28" s="2" customFormat="1" ht="20.149999999999999" customHeight="1" x14ac:dyDescent="0.3">
      <c r="B64" s="1730"/>
      <c r="C64" s="1963"/>
      <c r="D64" s="1967"/>
      <c r="E64" s="1968"/>
      <c r="F64" s="1968"/>
      <c r="G64" s="1968"/>
      <c r="H64" s="1968"/>
      <c r="I64" s="1968"/>
      <c r="J64" s="1968"/>
      <c r="K64" s="1968"/>
      <c r="L64" s="1968"/>
      <c r="M64" s="1969"/>
      <c r="N64" s="1971"/>
      <c r="O64" s="1975"/>
      <c r="P64" s="1976"/>
      <c r="Q64" s="1976"/>
      <c r="R64" s="1977"/>
      <c r="S64" s="1981"/>
      <c r="T64" s="1982"/>
      <c r="U64" s="1982"/>
      <c r="V64" s="1982"/>
      <c r="W64" s="1983"/>
      <c r="X64" s="1986"/>
      <c r="Y64" s="1749"/>
      <c r="Z64" s="1749"/>
      <c r="AA64" s="1749"/>
      <c r="AB64" s="1987"/>
    </row>
    <row r="65" spans="2:28" s="2" customFormat="1" ht="20.149999999999999" customHeight="1" x14ac:dyDescent="0.3">
      <c r="B65" s="1730"/>
      <c r="C65" s="1962">
        <v>6</v>
      </c>
      <c r="D65" s="1964" t="s">
        <v>50</v>
      </c>
      <c r="E65" s="1965"/>
      <c r="F65" s="1965"/>
      <c r="G65" s="1965"/>
      <c r="H65" s="1965"/>
      <c r="I65" s="1965"/>
      <c r="J65" s="1965"/>
      <c r="K65" s="1965"/>
      <c r="L65" s="1965"/>
      <c r="M65" s="1966"/>
      <c r="N65" s="1970"/>
      <c r="O65" s="1972"/>
      <c r="P65" s="1973"/>
      <c r="Q65" s="1973"/>
      <c r="R65" s="1974"/>
      <c r="S65" s="1978"/>
      <c r="T65" s="1979"/>
      <c r="U65" s="1979"/>
      <c r="V65" s="1979"/>
      <c r="W65" s="1980"/>
      <c r="X65" s="1984"/>
      <c r="Y65" s="1747"/>
      <c r="Z65" s="1747"/>
      <c r="AA65" s="1747"/>
      <c r="AB65" s="1985"/>
    </row>
    <row r="66" spans="2:28" s="2" customFormat="1" ht="20.149999999999999" customHeight="1" x14ac:dyDescent="0.3">
      <c r="B66" s="1730"/>
      <c r="C66" s="1963"/>
      <c r="D66" s="1967"/>
      <c r="E66" s="1968"/>
      <c r="F66" s="1968"/>
      <c r="G66" s="1968"/>
      <c r="H66" s="1968"/>
      <c r="I66" s="1968"/>
      <c r="J66" s="1968"/>
      <c r="K66" s="1968"/>
      <c r="L66" s="1968"/>
      <c r="M66" s="1969"/>
      <c r="N66" s="1971"/>
      <c r="O66" s="1975"/>
      <c r="P66" s="1976"/>
      <c r="Q66" s="1976"/>
      <c r="R66" s="1977"/>
      <c r="S66" s="1981"/>
      <c r="T66" s="1982"/>
      <c r="U66" s="1982"/>
      <c r="V66" s="1982"/>
      <c r="W66" s="1983"/>
      <c r="X66" s="1986"/>
      <c r="Y66" s="1749"/>
      <c r="Z66" s="1749"/>
      <c r="AA66" s="1749"/>
      <c r="AB66" s="1987"/>
    </row>
    <row r="67" spans="2:28" s="2" customFormat="1" ht="20.149999999999999" customHeight="1" x14ac:dyDescent="0.3">
      <c r="B67" s="1730"/>
      <c r="C67" s="1962">
        <v>7</v>
      </c>
      <c r="D67" s="1964"/>
      <c r="E67" s="1965"/>
      <c r="F67" s="1965"/>
      <c r="G67" s="1965"/>
      <c r="H67" s="1965"/>
      <c r="I67" s="1965"/>
      <c r="J67" s="1965"/>
      <c r="K67" s="1965"/>
      <c r="L67" s="1965"/>
      <c r="M67" s="1966"/>
      <c r="N67" s="1970"/>
      <c r="O67" s="1972"/>
      <c r="P67" s="1973"/>
      <c r="Q67" s="1973"/>
      <c r="R67" s="1974"/>
      <c r="S67" s="1978"/>
      <c r="T67" s="1979"/>
      <c r="U67" s="1979"/>
      <c r="V67" s="1979"/>
      <c r="W67" s="1980"/>
      <c r="X67" s="1984"/>
      <c r="Y67" s="1747"/>
      <c r="Z67" s="1747"/>
      <c r="AA67" s="1747"/>
      <c r="AB67" s="1985"/>
    </row>
    <row r="68" spans="2:28" s="2" customFormat="1" ht="20.149999999999999" customHeight="1" x14ac:dyDescent="0.3">
      <c r="B68" s="1730"/>
      <c r="C68" s="1963"/>
      <c r="D68" s="1967"/>
      <c r="E68" s="1968"/>
      <c r="F68" s="1968"/>
      <c r="G68" s="1968"/>
      <c r="H68" s="1968"/>
      <c r="I68" s="1968"/>
      <c r="J68" s="1968"/>
      <c r="K68" s="1968"/>
      <c r="L68" s="1968"/>
      <c r="M68" s="1969"/>
      <c r="N68" s="1971"/>
      <c r="O68" s="1975"/>
      <c r="P68" s="1976"/>
      <c r="Q68" s="1976"/>
      <c r="R68" s="1977"/>
      <c r="S68" s="1981"/>
      <c r="T68" s="1982"/>
      <c r="U68" s="1982"/>
      <c r="V68" s="1982"/>
      <c r="W68" s="1983"/>
      <c r="X68" s="1986"/>
      <c r="Y68" s="1749"/>
      <c r="Z68" s="1749"/>
      <c r="AA68" s="1749"/>
      <c r="AB68" s="1987"/>
    </row>
    <row r="69" spans="2:28" s="2" customFormat="1" ht="20.149999999999999" customHeight="1" x14ac:dyDescent="0.3">
      <c r="B69" s="1730"/>
      <c r="C69" s="1962">
        <v>8</v>
      </c>
      <c r="D69" s="1964"/>
      <c r="E69" s="1965"/>
      <c r="F69" s="1965"/>
      <c r="G69" s="1965"/>
      <c r="H69" s="1965"/>
      <c r="I69" s="1965"/>
      <c r="J69" s="1965"/>
      <c r="K69" s="1965"/>
      <c r="L69" s="1965"/>
      <c r="M69" s="1966"/>
      <c r="N69" s="1970"/>
      <c r="O69" s="1972"/>
      <c r="P69" s="1973"/>
      <c r="Q69" s="1973"/>
      <c r="R69" s="1974"/>
      <c r="S69" s="1978"/>
      <c r="T69" s="1979"/>
      <c r="U69" s="1979"/>
      <c r="V69" s="1979"/>
      <c r="W69" s="1980"/>
      <c r="X69" s="1984"/>
      <c r="Y69" s="1747"/>
      <c r="Z69" s="1747"/>
      <c r="AA69" s="1747"/>
      <c r="AB69" s="1985"/>
    </row>
    <row r="70" spans="2:28" s="2" customFormat="1" ht="20.149999999999999" customHeight="1" x14ac:dyDescent="0.3">
      <c r="B70" s="1730"/>
      <c r="C70" s="1963"/>
      <c r="D70" s="1967"/>
      <c r="E70" s="1968"/>
      <c r="F70" s="1968"/>
      <c r="G70" s="1968"/>
      <c r="H70" s="1968"/>
      <c r="I70" s="1968"/>
      <c r="J70" s="1968"/>
      <c r="K70" s="1968"/>
      <c r="L70" s="1968"/>
      <c r="M70" s="1969"/>
      <c r="N70" s="1971"/>
      <c r="O70" s="1975"/>
      <c r="P70" s="1976"/>
      <c r="Q70" s="1976"/>
      <c r="R70" s="1977"/>
      <c r="S70" s="1981"/>
      <c r="T70" s="1982"/>
      <c r="U70" s="1982"/>
      <c r="V70" s="1982"/>
      <c r="W70" s="1983"/>
      <c r="X70" s="1986"/>
      <c r="Y70" s="1749"/>
      <c r="Z70" s="1749"/>
      <c r="AA70" s="1749"/>
      <c r="AB70" s="1987"/>
    </row>
    <row r="71" spans="2:28" s="2" customFormat="1" ht="20.149999999999999" customHeight="1" x14ac:dyDescent="0.3">
      <c r="B71" s="1730"/>
      <c r="C71" s="1962">
        <v>9</v>
      </c>
      <c r="D71" s="1964"/>
      <c r="E71" s="1965"/>
      <c r="F71" s="1965"/>
      <c r="G71" s="1965"/>
      <c r="H71" s="1965"/>
      <c r="I71" s="1965"/>
      <c r="J71" s="1965"/>
      <c r="K71" s="1965"/>
      <c r="L71" s="1965"/>
      <c r="M71" s="1966"/>
      <c r="N71" s="1970"/>
      <c r="O71" s="1972"/>
      <c r="P71" s="1973"/>
      <c r="Q71" s="1973"/>
      <c r="R71" s="1974"/>
      <c r="S71" s="1978"/>
      <c r="T71" s="1979"/>
      <c r="U71" s="1979"/>
      <c r="V71" s="1979"/>
      <c r="W71" s="1980"/>
      <c r="X71" s="1984"/>
      <c r="Y71" s="1747"/>
      <c r="Z71" s="1747"/>
      <c r="AA71" s="1747"/>
      <c r="AB71" s="1985"/>
    </row>
    <row r="72" spans="2:28" s="2" customFormat="1" ht="20.149999999999999" customHeight="1" x14ac:dyDescent="0.3">
      <c r="B72" s="1730"/>
      <c r="C72" s="1963"/>
      <c r="D72" s="1967"/>
      <c r="E72" s="1968"/>
      <c r="F72" s="1968"/>
      <c r="G72" s="1968"/>
      <c r="H72" s="1968"/>
      <c r="I72" s="1968"/>
      <c r="J72" s="1968"/>
      <c r="K72" s="1968"/>
      <c r="L72" s="1968"/>
      <c r="M72" s="1969"/>
      <c r="N72" s="1971"/>
      <c r="O72" s="1975"/>
      <c r="P72" s="1976"/>
      <c r="Q72" s="1976"/>
      <c r="R72" s="1977"/>
      <c r="S72" s="1981"/>
      <c r="T72" s="1982"/>
      <c r="U72" s="1982"/>
      <c r="V72" s="1982"/>
      <c r="W72" s="1983"/>
      <c r="X72" s="1986"/>
      <c r="Y72" s="1749"/>
      <c r="Z72" s="1749"/>
      <c r="AA72" s="1749"/>
      <c r="AB72" s="1987"/>
    </row>
    <row r="73" spans="2:28" s="2" customFormat="1" ht="20.149999999999999" customHeight="1" x14ac:dyDescent="0.3">
      <c r="B73" s="1730"/>
      <c r="C73" s="1962">
        <v>10</v>
      </c>
      <c r="D73" s="1964"/>
      <c r="E73" s="1965"/>
      <c r="F73" s="1965"/>
      <c r="G73" s="1965"/>
      <c r="H73" s="1965"/>
      <c r="I73" s="1965"/>
      <c r="J73" s="1965"/>
      <c r="K73" s="1965"/>
      <c r="L73" s="1965"/>
      <c r="M73" s="1966"/>
      <c r="N73" s="1970"/>
      <c r="O73" s="1972"/>
      <c r="P73" s="1973"/>
      <c r="Q73" s="1973"/>
      <c r="R73" s="1974"/>
      <c r="S73" s="1978"/>
      <c r="T73" s="1979"/>
      <c r="U73" s="1979"/>
      <c r="V73" s="1979"/>
      <c r="W73" s="1980"/>
      <c r="X73" s="1984"/>
      <c r="Y73" s="1747"/>
      <c r="Z73" s="1747"/>
      <c r="AA73" s="1747"/>
      <c r="AB73" s="1985"/>
    </row>
    <row r="74" spans="2:28" s="2" customFormat="1" ht="20.149999999999999" customHeight="1" x14ac:dyDescent="0.3">
      <c r="B74" s="1730"/>
      <c r="C74" s="1963"/>
      <c r="D74" s="1967"/>
      <c r="E74" s="1968"/>
      <c r="F74" s="1968"/>
      <c r="G74" s="1968"/>
      <c r="H74" s="1968"/>
      <c r="I74" s="1968"/>
      <c r="J74" s="1968"/>
      <c r="K74" s="1968"/>
      <c r="L74" s="1968"/>
      <c r="M74" s="1969"/>
      <c r="N74" s="1971"/>
      <c r="O74" s="1975"/>
      <c r="P74" s="1976"/>
      <c r="Q74" s="1976"/>
      <c r="R74" s="1977"/>
      <c r="S74" s="1981"/>
      <c r="T74" s="1982"/>
      <c r="U74" s="1982"/>
      <c r="V74" s="1982"/>
      <c r="W74" s="1983"/>
      <c r="X74" s="1986"/>
      <c r="Y74" s="1749"/>
      <c r="Z74" s="1749"/>
      <c r="AA74" s="1749"/>
      <c r="AB74" s="1987"/>
    </row>
    <row r="75" spans="2:28" s="2" customFormat="1" ht="20.149999999999999" customHeight="1" x14ac:dyDescent="0.3">
      <c r="B75" s="1730"/>
      <c r="C75" s="1962">
        <v>11</v>
      </c>
      <c r="D75" s="1964"/>
      <c r="E75" s="1965"/>
      <c r="F75" s="1965"/>
      <c r="G75" s="1965"/>
      <c r="H75" s="1965"/>
      <c r="I75" s="1965"/>
      <c r="J75" s="1965"/>
      <c r="K75" s="1965"/>
      <c r="L75" s="1965"/>
      <c r="M75" s="1966"/>
      <c r="N75" s="1970"/>
      <c r="O75" s="1972"/>
      <c r="P75" s="1973"/>
      <c r="Q75" s="1973"/>
      <c r="R75" s="1974"/>
      <c r="S75" s="1978"/>
      <c r="T75" s="1979"/>
      <c r="U75" s="1979"/>
      <c r="V75" s="1979"/>
      <c r="W75" s="1980"/>
      <c r="X75" s="1984"/>
      <c r="Y75" s="1747"/>
      <c r="Z75" s="1747"/>
      <c r="AA75" s="1747"/>
      <c r="AB75" s="1985"/>
    </row>
    <row r="76" spans="2:28" s="2" customFormat="1" ht="20.149999999999999" customHeight="1" x14ac:dyDescent="0.3">
      <c r="B76" s="1999"/>
      <c r="C76" s="1963"/>
      <c r="D76" s="1967"/>
      <c r="E76" s="1968"/>
      <c r="F76" s="1968"/>
      <c r="G76" s="1968"/>
      <c r="H76" s="1968"/>
      <c r="I76" s="1968"/>
      <c r="J76" s="1968"/>
      <c r="K76" s="1968"/>
      <c r="L76" s="1968"/>
      <c r="M76" s="1969"/>
      <c r="N76" s="1971"/>
      <c r="O76" s="1975"/>
      <c r="P76" s="1976"/>
      <c r="Q76" s="1976"/>
      <c r="R76" s="1977"/>
      <c r="S76" s="1981"/>
      <c r="T76" s="1982"/>
      <c r="U76" s="1982"/>
      <c r="V76" s="1982"/>
      <c r="W76" s="1983"/>
      <c r="X76" s="1986"/>
      <c r="Y76" s="1749"/>
      <c r="Z76" s="1749"/>
      <c r="AA76" s="1749"/>
      <c r="AB76" s="1987"/>
    </row>
    <row r="77" spans="2:28" s="2" customFormat="1" ht="20.149999999999999" customHeight="1" x14ac:dyDescent="0.3">
      <c r="B77" s="1988"/>
      <c r="C77" s="1989">
        <v>440</v>
      </c>
      <c r="D77" s="1990" t="s">
        <v>51</v>
      </c>
      <c r="E77" s="1991"/>
      <c r="F77" s="1991"/>
      <c r="G77" s="1991"/>
      <c r="H77" s="1991"/>
      <c r="I77" s="1991"/>
      <c r="J77" s="1991"/>
      <c r="K77" s="1991"/>
      <c r="L77" s="1991"/>
      <c r="M77" s="1991"/>
      <c r="N77" s="1991"/>
      <c r="O77" s="1991"/>
      <c r="P77" s="1991"/>
      <c r="Q77" s="1991"/>
      <c r="R77" s="1991"/>
      <c r="S77" s="1991"/>
      <c r="T77" s="1991"/>
      <c r="U77" s="1991"/>
      <c r="V77" s="1991"/>
      <c r="W77" s="1991"/>
      <c r="X77" s="1991"/>
      <c r="Y77" s="1991"/>
      <c r="Z77" s="1991"/>
      <c r="AA77" s="1991"/>
      <c r="AB77" s="1992"/>
    </row>
    <row r="78" spans="2:28" s="2" customFormat="1" ht="20.149999999999999" customHeight="1" x14ac:dyDescent="0.3">
      <c r="B78" s="1730"/>
      <c r="C78" s="1913"/>
      <c r="D78" s="1993"/>
      <c r="E78" s="1994"/>
      <c r="F78" s="1994"/>
      <c r="G78" s="1994"/>
      <c r="H78" s="1994"/>
      <c r="I78" s="1994"/>
      <c r="J78" s="1994"/>
      <c r="K78" s="1994"/>
      <c r="L78" s="1994"/>
      <c r="M78" s="1994"/>
      <c r="N78" s="1994"/>
      <c r="O78" s="1994"/>
      <c r="P78" s="1994"/>
      <c r="Q78" s="1994"/>
      <c r="R78" s="1994"/>
      <c r="S78" s="1994"/>
      <c r="T78" s="1994"/>
      <c r="U78" s="1994"/>
      <c r="V78" s="1994"/>
      <c r="W78" s="1994"/>
      <c r="X78" s="1994"/>
      <c r="Y78" s="1994"/>
      <c r="Z78" s="1994"/>
      <c r="AA78" s="1994"/>
      <c r="AB78" s="1995"/>
    </row>
    <row r="79" spans="2:28" s="2" customFormat="1" ht="20.149999999999999" customHeight="1" x14ac:dyDescent="0.3">
      <c r="B79" s="1730"/>
      <c r="C79" s="1913"/>
      <c r="D79" s="1993"/>
      <c r="E79" s="1994"/>
      <c r="F79" s="1994"/>
      <c r="G79" s="1994"/>
      <c r="H79" s="1994"/>
      <c r="I79" s="1994"/>
      <c r="J79" s="1994"/>
      <c r="K79" s="1994"/>
      <c r="L79" s="1994"/>
      <c r="M79" s="1994"/>
      <c r="N79" s="1994"/>
      <c r="O79" s="1994"/>
      <c r="P79" s="1994"/>
      <c r="Q79" s="1994"/>
      <c r="R79" s="1994"/>
      <c r="S79" s="1994"/>
      <c r="T79" s="1994"/>
      <c r="U79" s="1994"/>
      <c r="V79" s="1994"/>
      <c r="W79" s="1994"/>
      <c r="X79" s="1994"/>
      <c r="Y79" s="1994"/>
      <c r="Z79" s="1994"/>
      <c r="AA79" s="1994"/>
      <c r="AB79" s="1995"/>
    </row>
    <row r="80" spans="2:28" s="2" customFormat="1" ht="20.149999999999999" customHeight="1" x14ac:dyDescent="0.3">
      <c r="B80" s="1730"/>
      <c r="C80" s="1913"/>
      <c r="D80" s="1993"/>
      <c r="E80" s="1994"/>
      <c r="F80" s="1994"/>
      <c r="G80" s="1994"/>
      <c r="H80" s="1994"/>
      <c r="I80" s="1994"/>
      <c r="J80" s="1994"/>
      <c r="K80" s="1994"/>
      <c r="L80" s="1994"/>
      <c r="M80" s="1994"/>
      <c r="N80" s="1994"/>
      <c r="O80" s="1994"/>
      <c r="P80" s="1994"/>
      <c r="Q80" s="1994"/>
      <c r="R80" s="1994"/>
      <c r="S80" s="1994"/>
      <c r="T80" s="1994"/>
      <c r="U80" s="1994"/>
      <c r="V80" s="1994"/>
      <c r="W80" s="1994"/>
      <c r="X80" s="1994"/>
      <c r="Y80" s="1994"/>
      <c r="Z80" s="1994"/>
      <c r="AA80" s="1994"/>
      <c r="AB80" s="1995"/>
    </row>
    <row r="81" spans="2:28" s="2" customFormat="1" ht="20.149999999999999" customHeight="1" thickBot="1" x14ac:dyDescent="0.35">
      <c r="B81" s="1731"/>
      <c r="C81" s="1914"/>
      <c r="D81" s="1996"/>
      <c r="E81" s="1997"/>
      <c r="F81" s="1997"/>
      <c r="G81" s="1997"/>
      <c r="H81" s="1997"/>
      <c r="I81" s="1997"/>
      <c r="J81" s="1997"/>
      <c r="K81" s="1997"/>
      <c r="L81" s="1997"/>
      <c r="M81" s="1997"/>
      <c r="N81" s="1997"/>
      <c r="O81" s="1997"/>
      <c r="P81" s="1997"/>
      <c r="Q81" s="1997"/>
      <c r="R81" s="1997"/>
      <c r="S81" s="1997"/>
      <c r="T81" s="1997"/>
      <c r="U81" s="1997"/>
      <c r="V81" s="1997"/>
      <c r="W81" s="1997"/>
      <c r="X81" s="1997"/>
      <c r="Y81" s="1997"/>
      <c r="Z81" s="1997"/>
      <c r="AA81" s="1997"/>
      <c r="AB81" s="1998"/>
    </row>
    <row r="82" spans="2:28" s="2" customFormat="1" ht="20.149999999999999" customHeight="1" thickBot="1" x14ac:dyDescent="0.35">
      <c r="B82" s="49"/>
      <c r="C82" s="50"/>
      <c r="D82" s="29"/>
      <c r="E82" s="19"/>
      <c r="F82" s="19"/>
      <c r="G82" s="24"/>
      <c r="H82" s="24"/>
      <c r="I82" s="24"/>
      <c r="J82" s="24"/>
      <c r="K82" s="24"/>
      <c r="L82" s="24"/>
      <c r="M82" s="24"/>
      <c r="N82" s="21"/>
      <c r="O82" s="23"/>
      <c r="P82" s="19"/>
      <c r="Q82" s="19"/>
      <c r="R82" s="19"/>
      <c r="S82" s="19"/>
      <c r="T82" s="24"/>
      <c r="U82" s="24"/>
      <c r="V82" s="24"/>
      <c r="W82" s="24"/>
      <c r="X82" s="24"/>
      <c r="Y82" s="24"/>
      <c r="Z82" s="24"/>
      <c r="AA82" s="24"/>
      <c r="AB82" s="21"/>
    </row>
    <row r="83" spans="2:28" s="2" customFormat="1" ht="20.149999999999999" customHeight="1" x14ac:dyDescent="0.3">
      <c r="B83" s="1729" t="s">
        <v>52</v>
      </c>
      <c r="C83" s="1912">
        <v>450</v>
      </c>
      <c r="D83" s="1915" t="s">
        <v>53</v>
      </c>
      <c r="E83" s="1916"/>
      <c r="F83" s="1916"/>
      <c r="G83" s="1916"/>
      <c r="H83" s="1916"/>
      <c r="I83" s="1916"/>
      <c r="J83" s="1916"/>
      <c r="K83" s="1916"/>
      <c r="L83" s="1916"/>
      <c r="M83" s="1916"/>
      <c r="N83" s="1916"/>
      <c r="O83" s="1916"/>
      <c r="P83" s="1916"/>
      <c r="Q83" s="1917"/>
      <c r="R83" s="1912">
        <v>460</v>
      </c>
      <c r="S83" s="1924" t="s">
        <v>54</v>
      </c>
      <c r="T83" s="1925"/>
      <c r="U83" s="1925"/>
      <c r="V83" s="1925"/>
      <c r="W83" s="1925"/>
      <c r="X83" s="1925"/>
      <c r="Y83" s="1925"/>
      <c r="Z83" s="1925"/>
      <c r="AA83" s="1925"/>
      <c r="AB83" s="1926"/>
    </row>
    <row r="84" spans="2:28" s="2" customFormat="1" ht="20.149999999999999" customHeight="1" x14ac:dyDescent="0.3">
      <c r="B84" s="1730"/>
      <c r="C84" s="1913"/>
      <c r="D84" s="1918"/>
      <c r="E84" s="1919"/>
      <c r="F84" s="1919"/>
      <c r="G84" s="1919"/>
      <c r="H84" s="1919"/>
      <c r="I84" s="1919"/>
      <c r="J84" s="1919"/>
      <c r="K84" s="1919"/>
      <c r="L84" s="1919"/>
      <c r="M84" s="1919"/>
      <c r="N84" s="1919"/>
      <c r="O84" s="1919"/>
      <c r="P84" s="1919"/>
      <c r="Q84" s="1920"/>
      <c r="R84" s="1913"/>
      <c r="S84" s="1927"/>
      <c r="T84" s="1928"/>
      <c r="U84" s="1928"/>
      <c r="V84" s="1928"/>
      <c r="W84" s="1928"/>
      <c r="X84" s="1928"/>
      <c r="Y84" s="1928"/>
      <c r="Z84" s="1928"/>
      <c r="AA84" s="1928"/>
      <c r="AB84" s="1929"/>
    </row>
    <row r="85" spans="2:28" s="2" customFormat="1" ht="20.149999999999999" customHeight="1" x14ac:dyDescent="0.3">
      <c r="B85" s="1730"/>
      <c r="C85" s="1913"/>
      <c r="D85" s="1918"/>
      <c r="E85" s="1919"/>
      <c r="F85" s="1919"/>
      <c r="G85" s="1919"/>
      <c r="H85" s="1919"/>
      <c r="I85" s="1919"/>
      <c r="J85" s="1919"/>
      <c r="K85" s="1919"/>
      <c r="L85" s="1919"/>
      <c r="M85" s="1919"/>
      <c r="N85" s="1919"/>
      <c r="O85" s="1919"/>
      <c r="P85" s="1919"/>
      <c r="Q85" s="1920"/>
      <c r="R85" s="1913"/>
      <c r="S85" s="1927"/>
      <c r="T85" s="1928"/>
      <c r="U85" s="1928"/>
      <c r="V85" s="1928"/>
      <c r="W85" s="1928"/>
      <c r="X85" s="1928"/>
      <c r="Y85" s="1928"/>
      <c r="Z85" s="1928"/>
      <c r="AA85" s="1928"/>
      <c r="AB85" s="1929"/>
    </row>
    <row r="86" spans="2:28" s="2" customFormat="1" ht="20.149999999999999" customHeight="1" x14ac:dyDescent="0.3">
      <c r="B86" s="1730"/>
      <c r="C86" s="1913"/>
      <c r="D86" s="1921"/>
      <c r="E86" s="1922"/>
      <c r="F86" s="1922"/>
      <c r="G86" s="1922"/>
      <c r="H86" s="1922"/>
      <c r="I86" s="1922"/>
      <c r="J86" s="1922"/>
      <c r="K86" s="1922"/>
      <c r="L86" s="1922"/>
      <c r="M86" s="1922"/>
      <c r="N86" s="1922"/>
      <c r="O86" s="1922"/>
      <c r="P86" s="1922"/>
      <c r="Q86" s="1923"/>
      <c r="R86" s="1913"/>
      <c r="S86" s="1927"/>
      <c r="T86" s="1928"/>
      <c r="U86" s="1928"/>
      <c r="V86" s="1928"/>
      <c r="W86" s="1928"/>
      <c r="X86" s="1928"/>
      <c r="Y86" s="1928"/>
      <c r="Z86" s="1928"/>
      <c r="AA86" s="1928"/>
      <c r="AB86" s="1929"/>
    </row>
    <row r="87" spans="2:28" s="2" customFormat="1" ht="20.149999999999999" customHeight="1" x14ac:dyDescent="0.3">
      <c r="B87" s="1730"/>
      <c r="C87" s="1913"/>
      <c r="D87" s="1933" t="s">
        <v>55</v>
      </c>
      <c r="E87" s="1934"/>
      <c r="F87" s="1934"/>
      <c r="G87" s="1934"/>
      <c r="H87" s="1934"/>
      <c r="I87" s="1934"/>
      <c r="J87" s="1934"/>
      <c r="K87" s="1934"/>
      <c r="L87" s="1934"/>
      <c r="M87" s="1934"/>
      <c r="N87" s="1934"/>
      <c r="O87" s="1934"/>
      <c r="P87" s="1934"/>
      <c r="Q87" s="1935"/>
      <c r="R87" s="1913"/>
      <c r="S87" s="1927"/>
      <c r="T87" s="1928"/>
      <c r="U87" s="1928"/>
      <c r="V87" s="1928"/>
      <c r="W87" s="1928"/>
      <c r="X87" s="1928"/>
      <c r="Y87" s="1928"/>
      <c r="Z87" s="1928"/>
      <c r="AA87" s="1928"/>
      <c r="AB87" s="1929"/>
    </row>
    <row r="88" spans="2:28" s="2" customFormat="1" ht="20.149999999999999" customHeight="1" x14ac:dyDescent="0.3">
      <c r="B88" s="1730"/>
      <c r="C88" s="1913"/>
      <c r="D88" s="1936"/>
      <c r="E88" s="1937"/>
      <c r="F88" s="1937"/>
      <c r="G88" s="1937"/>
      <c r="H88" s="1937"/>
      <c r="I88" s="1937"/>
      <c r="J88" s="1937"/>
      <c r="K88" s="1937"/>
      <c r="L88" s="1937"/>
      <c r="M88" s="1937"/>
      <c r="N88" s="1937"/>
      <c r="O88" s="1937"/>
      <c r="P88" s="1937"/>
      <c r="Q88" s="1938"/>
      <c r="R88" s="1913"/>
      <c r="S88" s="1927"/>
      <c r="T88" s="1928"/>
      <c r="U88" s="1928"/>
      <c r="V88" s="1928"/>
      <c r="W88" s="1928"/>
      <c r="X88" s="1928"/>
      <c r="Y88" s="1928"/>
      <c r="Z88" s="1928"/>
      <c r="AA88" s="1928"/>
      <c r="AB88" s="1929"/>
    </row>
    <row r="89" spans="2:28" s="2" customFormat="1" ht="20.149999999999999" customHeight="1" x14ac:dyDescent="0.3">
      <c r="B89" s="1730"/>
      <c r="C89" s="1913"/>
      <c r="D89" s="1936"/>
      <c r="E89" s="1937"/>
      <c r="F89" s="1937"/>
      <c r="G89" s="1937"/>
      <c r="H89" s="1937"/>
      <c r="I89" s="1937"/>
      <c r="J89" s="1937"/>
      <c r="K89" s="1937"/>
      <c r="L89" s="1937"/>
      <c r="M89" s="1937"/>
      <c r="N89" s="1937"/>
      <c r="O89" s="1937"/>
      <c r="P89" s="1937"/>
      <c r="Q89" s="1938"/>
      <c r="R89" s="1913"/>
      <c r="S89" s="1927"/>
      <c r="T89" s="1928"/>
      <c r="U89" s="1928"/>
      <c r="V89" s="1928"/>
      <c r="W89" s="1928"/>
      <c r="X89" s="1928"/>
      <c r="Y89" s="1928"/>
      <c r="Z89" s="1928"/>
      <c r="AA89" s="1928"/>
      <c r="AB89" s="1929"/>
    </row>
    <row r="90" spans="2:28" s="2" customFormat="1" ht="20.149999999999999" customHeight="1" x14ac:dyDescent="0.3">
      <c r="B90" s="1730"/>
      <c r="C90" s="1913"/>
      <c r="D90" s="1939"/>
      <c r="E90" s="1940"/>
      <c r="F90" s="1940"/>
      <c r="G90" s="1940"/>
      <c r="H90" s="1940"/>
      <c r="I90" s="1940"/>
      <c r="J90" s="1940"/>
      <c r="K90" s="1940"/>
      <c r="L90" s="1940"/>
      <c r="M90" s="1940"/>
      <c r="N90" s="1940"/>
      <c r="O90" s="1940"/>
      <c r="P90" s="1940"/>
      <c r="Q90" s="1941"/>
      <c r="R90" s="1913"/>
      <c r="S90" s="1927"/>
      <c r="T90" s="1928"/>
      <c r="U90" s="1928"/>
      <c r="V90" s="1928"/>
      <c r="W90" s="1928"/>
      <c r="X90" s="1928"/>
      <c r="Y90" s="1928"/>
      <c r="Z90" s="1928"/>
      <c r="AA90" s="1928"/>
      <c r="AB90" s="1929"/>
    </row>
    <row r="91" spans="2:28" s="2" customFormat="1" ht="20.149999999999999" customHeight="1" x14ac:dyDescent="0.3">
      <c r="B91" s="1730"/>
      <c r="C91" s="1913"/>
      <c r="D91" s="1942" t="s">
        <v>32</v>
      </c>
      <c r="E91" s="1944"/>
      <c r="F91" s="1945"/>
      <c r="G91" s="1946"/>
      <c r="H91" s="1950" t="s">
        <v>33</v>
      </c>
      <c r="I91" s="1951"/>
      <c r="J91" s="1952"/>
      <c r="K91" s="1956"/>
      <c r="L91" s="1957"/>
      <c r="M91" s="1957"/>
      <c r="N91" s="1957"/>
      <c r="O91" s="1957"/>
      <c r="P91" s="1957"/>
      <c r="Q91" s="1958"/>
      <c r="R91" s="1913"/>
      <c r="S91" s="1927"/>
      <c r="T91" s="1928"/>
      <c r="U91" s="1928"/>
      <c r="V91" s="1928"/>
      <c r="W91" s="1928"/>
      <c r="X91" s="1928"/>
      <c r="Y91" s="1928"/>
      <c r="Z91" s="1928"/>
      <c r="AA91" s="1928"/>
      <c r="AB91" s="1929"/>
    </row>
    <row r="92" spans="2:28" s="2" customFormat="1" ht="20.149999999999999" customHeight="1" thickBot="1" x14ac:dyDescent="0.35">
      <c r="B92" s="1731"/>
      <c r="C92" s="1914"/>
      <c r="D92" s="1943"/>
      <c r="E92" s="1947"/>
      <c r="F92" s="1948"/>
      <c r="G92" s="1949"/>
      <c r="H92" s="1953"/>
      <c r="I92" s="1954"/>
      <c r="J92" s="1955"/>
      <c r="K92" s="1959"/>
      <c r="L92" s="1960"/>
      <c r="M92" s="1960"/>
      <c r="N92" s="1960"/>
      <c r="O92" s="1960"/>
      <c r="P92" s="1960"/>
      <c r="Q92" s="1961"/>
      <c r="R92" s="1914"/>
      <c r="S92" s="1930"/>
      <c r="T92" s="1931"/>
      <c r="U92" s="1931"/>
      <c r="V92" s="1931"/>
      <c r="W92" s="1931"/>
      <c r="X92" s="1931"/>
      <c r="Y92" s="1931"/>
      <c r="Z92" s="1931"/>
      <c r="AA92" s="1931"/>
      <c r="AB92" s="1932"/>
    </row>
  </sheetData>
  <sheetProtection algorithmName="SHA-512" hashValue="t4ZUrVZf+eV2OWJxwQwxkhTpTUHYJlrEsN9Ju2Eg+DC2o0j7wx6BgU+QUWyOOSsgNw3r8BTOAxlt9xpDxkjW2Q==" saltValue="s/fv6JlEi13GXuRVbyyk9A==" spinCount="100000" sheet="1" formatCells="0" selectLockedCells="1"/>
  <mergeCells count="208">
    <mergeCell ref="O13:R14"/>
    <mergeCell ref="S13:W14"/>
    <mergeCell ref="X13:AB14"/>
    <mergeCell ref="C11:C12"/>
    <mergeCell ref="C21:C22"/>
    <mergeCell ref="D21:M22"/>
    <mergeCell ref="N21:N22"/>
    <mergeCell ref="O21:R22"/>
    <mergeCell ref="S21:W22"/>
    <mergeCell ref="X21:AB22"/>
    <mergeCell ref="C19:C20"/>
    <mergeCell ref="D19:M20"/>
    <mergeCell ref="N19:N20"/>
    <mergeCell ref="O19:R20"/>
    <mergeCell ref="S19:W20"/>
    <mergeCell ref="X19:AB20"/>
    <mergeCell ref="L5:P5"/>
    <mergeCell ref="Q5:T5"/>
    <mergeCell ref="U5:W5"/>
    <mergeCell ref="X5:Y5"/>
    <mergeCell ref="B6:B30"/>
    <mergeCell ref="C6:AB6"/>
    <mergeCell ref="C7:C8"/>
    <mergeCell ref="D7:N7"/>
    <mergeCell ref="O7:O8"/>
    <mergeCell ref="P7:R8"/>
    <mergeCell ref="S7:S8"/>
    <mergeCell ref="T7:W8"/>
    <mergeCell ref="X7:X8"/>
    <mergeCell ref="Y7:AB8"/>
    <mergeCell ref="D8:N8"/>
    <mergeCell ref="C9:C10"/>
    <mergeCell ref="D9:M10"/>
    <mergeCell ref="N9:N10"/>
    <mergeCell ref="O9:R10"/>
    <mergeCell ref="S9:W10"/>
    <mergeCell ref="X9:AB10"/>
    <mergeCell ref="C13:C14"/>
    <mergeCell ref="D13:M14"/>
    <mergeCell ref="N13:N14"/>
    <mergeCell ref="E1:I3"/>
    <mergeCell ref="D11:M12"/>
    <mergeCell ref="N11:N12"/>
    <mergeCell ref="O11:R12"/>
    <mergeCell ref="S11:W12"/>
    <mergeCell ref="X11:AB12"/>
    <mergeCell ref="C17:C18"/>
    <mergeCell ref="D17:M18"/>
    <mergeCell ref="N17:N18"/>
    <mergeCell ref="O17:R18"/>
    <mergeCell ref="S17:W18"/>
    <mergeCell ref="X17:AB18"/>
    <mergeCell ref="C15:C16"/>
    <mergeCell ref="D15:M16"/>
    <mergeCell ref="N15:N16"/>
    <mergeCell ref="O15:R16"/>
    <mergeCell ref="S15:W16"/>
    <mergeCell ref="X15:AB16"/>
    <mergeCell ref="Z5:AB5"/>
    <mergeCell ref="J1:L1"/>
    <mergeCell ref="M1:O1"/>
    <mergeCell ref="P1:AB3"/>
    <mergeCell ref="J4:AB4"/>
    <mergeCell ref="J5:K5"/>
    <mergeCell ref="C25:C26"/>
    <mergeCell ref="D25:M26"/>
    <mergeCell ref="N25:N26"/>
    <mergeCell ref="O25:R26"/>
    <mergeCell ref="S25:W26"/>
    <mergeCell ref="X25:AB26"/>
    <mergeCell ref="C23:C24"/>
    <mergeCell ref="D23:M24"/>
    <mergeCell ref="N23:N24"/>
    <mergeCell ref="O23:R24"/>
    <mergeCell ref="S23:W24"/>
    <mergeCell ref="X23:AB24"/>
    <mergeCell ref="C29:C30"/>
    <mergeCell ref="D29:M30"/>
    <mergeCell ref="N29:N30"/>
    <mergeCell ref="O29:R30"/>
    <mergeCell ref="S29:W30"/>
    <mergeCell ref="X29:AB30"/>
    <mergeCell ref="C27:C28"/>
    <mergeCell ref="D27:M28"/>
    <mergeCell ref="N27:N28"/>
    <mergeCell ref="O27:R28"/>
    <mergeCell ref="S27:W28"/>
    <mergeCell ref="X27:AB28"/>
    <mergeCell ref="D41:Q41"/>
    <mergeCell ref="D42:Q44"/>
    <mergeCell ref="D45:D46"/>
    <mergeCell ref="E45:G46"/>
    <mergeCell ref="H45:J46"/>
    <mergeCell ref="K45:Q46"/>
    <mergeCell ref="B31:B35"/>
    <mergeCell ref="C31:C35"/>
    <mergeCell ref="D31:AB31"/>
    <mergeCell ref="D32:AB35"/>
    <mergeCell ref="B37:B46"/>
    <mergeCell ref="C37:C46"/>
    <mergeCell ref="D37:Q40"/>
    <mergeCell ref="R37:R46"/>
    <mergeCell ref="S37:AB37"/>
    <mergeCell ref="S38:AB46"/>
    <mergeCell ref="E47:I49"/>
    <mergeCell ref="J47:L47"/>
    <mergeCell ref="M47:O47"/>
    <mergeCell ref="P47:AB49"/>
    <mergeCell ref="J50:AB50"/>
    <mergeCell ref="J51:K51"/>
    <mergeCell ref="L51:P51"/>
    <mergeCell ref="Q51:T51"/>
    <mergeCell ref="U51:W51"/>
    <mergeCell ref="X51:Y51"/>
    <mergeCell ref="Z51:AB51"/>
    <mergeCell ref="O55:R56"/>
    <mergeCell ref="S55:W56"/>
    <mergeCell ref="X55:AB56"/>
    <mergeCell ref="C57:C58"/>
    <mergeCell ref="D57:M58"/>
    <mergeCell ref="N57:N58"/>
    <mergeCell ref="O57:R58"/>
    <mergeCell ref="S57:W58"/>
    <mergeCell ref="X57:AB58"/>
    <mergeCell ref="D59:M60"/>
    <mergeCell ref="N59:N60"/>
    <mergeCell ref="O59:R60"/>
    <mergeCell ref="S59:W60"/>
    <mergeCell ref="X59:AB60"/>
    <mergeCell ref="C61:C62"/>
    <mergeCell ref="D61:M62"/>
    <mergeCell ref="N61:N62"/>
    <mergeCell ref="O61:R62"/>
    <mergeCell ref="S61:W62"/>
    <mergeCell ref="X61:AB62"/>
    <mergeCell ref="C59:C60"/>
    <mergeCell ref="C63:C64"/>
    <mergeCell ref="D63:M64"/>
    <mergeCell ref="N63:N64"/>
    <mergeCell ref="O63:R64"/>
    <mergeCell ref="S63:W64"/>
    <mergeCell ref="X63:AB64"/>
    <mergeCell ref="C65:C66"/>
    <mergeCell ref="D65:M66"/>
    <mergeCell ref="N65:N66"/>
    <mergeCell ref="O65:R66"/>
    <mergeCell ref="S65:W66"/>
    <mergeCell ref="X65:AB66"/>
    <mergeCell ref="C67:C68"/>
    <mergeCell ref="D67:M68"/>
    <mergeCell ref="N67:N68"/>
    <mergeCell ref="O67:R68"/>
    <mergeCell ref="S67:W68"/>
    <mergeCell ref="X67:AB68"/>
    <mergeCell ref="C69:C70"/>
    <mergeCell ref="D69:M70"/>
    <mergeCell ref="N69:N70"/>
    <mergeCell ref="O69:R70"/>
    <mergeCell ref="S69:W70"/>
    <mergeCell ref="X69:AB70"/>
    <mergeCell ref="C71:C72"/>
    <mergeCell ref="D71:M72"/>
    <mergeCell ref="N71:N72"/>
    <mergeCell ref="O71:R72"/>
    <mergeCell ref="S71:W72"/>
    <mergeCell ref="X71:AB72"/>
    <mergeCell ref="C73:C74"/>
    <mergeCell ref="D73:M74"/>
    <mergeCell ref="N73:N74"/>
    <mergeCell ref="O73:R74"/>
    <mergeCell ref="S73:W74"/>
    <mergeCell ref="X73:AB74"/>
    <mergeCell ref="C75:C76"/>
    <mergeCell ref="D75:M76"/>
    <mergeCell ref="N75:N76"/>
    <mergeCell ref="O75:R76"/>
    <mergeCell ref="S75:W76"/>
    <mergeCell ref="X75:AB76"/>
    <mergeCell ref="B77:B81"/>
    <mergeCell ref="C77:C81"/>
    <mergeCell ref="D77:AB77"/>
    <mergeCell ref="D78:AB81"/>
    <mergeCell ref="B52:B76"/>
    <mergeCell ref="C52:AB52"/>
    <mergeCell ref="C53:C54"/>
    <mergeCell ref="D53:N53"/>
    <mergeCell ref="O53:O54"/>
    <mergeCell ref="P53:R54"/>
    <mergeCell ref="S53:S54"/>
    <mergeCell ref="T53:W54"/>
    <mergeCell ref="X53:X54"/>
    <mergeCell ref="Y53:AB54"/>
    <mergeCell ref="D54:N54"/>
    <mergeCell ref="C55:C56"/>
    <mergeCell ref="D55:M56"/>
    <mergeCell ref="N55:N56"/>
    <mergeCell ref="B83:B92"/>
    <mergeCell ref="C83:C92"/>
    <mergeCell ref="D83:Q86"/>
    <mergeCell ref="R83:R92"/>
    <mergeCell ref="S83:AB83"/>
    <mergeCell ref="S84:AB92"/>
    <mergeCell ref="D87:Q87"/>
    <mergeCell ref="D88:Q90"/>
    <mergeCell ref="D91:D92"/>
    <mergeCell ref="E91:G92"/>
    <mergeCell ref="H91:J92"/>
    <mergeCell ref="K91:Q92"/>
  </mergeCells>
  <dataValidations count="3">
    <dataValidation type="decimal" operator="greaterThanOrEqual" allowBlank="1" showInputMessage="1" showErrorMessage="1" sqref="L5 L51" xr:uid="{2131DE9A-C66E-4BD8-9798-4C59ED9CE1A6}">
      <formula1>0</formula1>
    </dataValidation>
    <dataValidation operator="greaterThanOrEqual" allowBlank="1" showInputMessage="1" showErrorMessage="1" sqref="J5 J51" xr:uid="{2A323AAF-98E8-419E-94C5-D4E81CB6A76C}"/>
    <dataValidation type="date" operator="greaterThan" allowBlank="1" showInputMessage="1" showErrorMessage="1" sqref="E45 E91" xr:uid="{5CF44B71-83F5-47D5-85C7-47A8E3B1D2D9}">
      <formula1>36892</formula1>
    </dataValidation>
  </dataValidations>
  <printOptions horizontalCentered="1"/>
  <pageMargins left="0.75" right="0.75" top="0.375" bottom="0.625" header="0.375" footer="0.25"/>
  <pageSetup scale="80" orientation="portrait" r:id="rId1"/>
  <headerFooter alignWithMargins="0">
    <oddFooter xml:space="preserve">&amp;C
&amp;G&amp;R&amp;"Arial Narrow,Regular"&amp;9Page &amp;P of &amp;N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2049" r:id="rId5" name="Check Box 1">
              <controlPr defaultSize="0" autoFill="0" autoLine="0" autoPict="0">
                <anchor moveWithCells="1">
                  <from>
                    <xdr:col>13</xdr:col>
                    <xdr:colOff>0</xdr:colOff>
                    <xdr:row>8</xdr:row>
                    <xdr:rowOff>0</xdr:rowOff>
                  </from>
                  <to>
                    <xdr:col>14</xdr:col>
                    <xdr:colOff>97971</xdr:colOff>
                    <xdr:row>10</xdr:row>
                    <xdr:rowOff>0</xdr:rowOff>
                  </to>
                </anchor>
              </controlPr>
            </control>
          </mc:Choice>
        </mc:AlternateContent>
        <mc:AlternateContent xmlns:mc="http://schemas.openxmlformats.org/markup-compatibility/2006">
          <mc:Choice Requires="x14">
            <control shapeId="2050" r:id="rId6" name="Check Box 2">
              <controlPr defaultSize="0" autoFill="0" autoLine="0" autoPict="0">
                <anchor moveWithCells="1">
                  <from>
                    <xdr:col>13</xdr:col>
                    <xdr:colOff>0</xdr:colOff>
                    <xdr:row>10</xdr:row>
                    <xdr:rowOff>0</xdr:rowOff>
                  </from>
                  <to>
                    <xdr:col>14</xdr:col>
                    <xdr:colOff>97971</xdr:colOff>
                    <xdr:row>12</xdr:row>
                    <xdr:rowOff>0</xdr:rowOff>
                  </to>
                </anchor>
              </controlPr>
            </control>
          </mc:Choice>
        </mc:AlternateContent>
        <mc:AlternateContent xmlns:mc="http://schemas.openxmlformats.org/markup-compatibility/2006">
          <mc:Choice Requires="x14">
            <control shapeId="2051" r:id="rId7" name="Check Box 3">
              <controlPr defaultSize="0" autoFill="0" autoLine="0" autoPict="0">
                <anchor moveWithCells="1">
                  <from>
                    <xdr:col>13</xdr:col>
                    <xdr:colOff>0</xdr:colOff>
                    <xdr:row>12</xdr:row>
                    <xdr:rowOff>0</xdr:rowOff>
                  </from>
                  <to>
                    <xdr:col>14</xdr:col>
                    <xdr:colOff>97971</xdr:colOff>
                    <xdr:row>14</xdr:row>
                    <xdr:rowOff>0</xdr:rowOff>
                  </to>
                </anchor>
              </controlPr>
            </control>
          </mc:Choice>
        </mc:AlternateContent>
        <mc:AlternateContent xmlns:mc="http://schemas.openxmlformats.org/markup-compatibility/2006">
          <mc:Choice Requires="x14">
            <control shapeId="2052" r:id="rId8" name="Check Box 4">
              <controlPr defaultSize="0" autoFill="0" autoLine="0" autoPict="0">
                <anchor moveWithCells="1">
                  <from>
                    <xdr:col>13</xdr:col>
                    <xdr:colOff>0</xdr:colOff>
                    <xdr:row>14</xdr:row>
                    <xdr:rowOff>0</xdr:rowOff>
                  </from>
                  <to>
                    <xdr:col>14</xdr:col>
                    <xdr:colOff>97971</xdr:colOff>
                    <xdr:row>16</xdr:row>
                    <xdr:rowOff>0</xdr:rowOff>
                  </to>
                </anchor>
              </controlPr>
            </control>
          </mc:Choice>
        </mc:AlternateContent>
        <mc:AlternateContent xmlns:mc="http://schemas.openxmlformats.org/markup-compatibility/2006">
          <mc:Choice Requires="x14">
            <control shapeId="2053" r:id="rId9" name="Check Box 5">
              <controlPr defaultSize="0" autoFill="0" autoLine="0" autoPict="0">
                <anchor moveWithCells="1">
                  <from>
                    <xdr:col>13</xdr:col>
                    <xdr:colOff>0</xdr:colOff>
                    <xdr:row>16</xdr:row>
                    <xdr:rowOff>0</xdr:rowOff>
                  </from>
                  <to>
                    <xdr:col>14</xdr:col>
                    <xdr:colOff>97971</xdr:colOff>
                    <xdr:row>18</xdr:row>
                    <xdr:rowOff>0</xdr:rowOff>
                  </to>
                </anchor>
              </controlPr>
            </control>
          </mc:Choice>
        </mc:AlternateContent>
        <mc:AlternateContent xmlns:mc="http://schemas.openxmlformats.org/markup-compatibility/2006">
          <mc:Choice Requires="x14">
            <control shapeId="2054" r:id="rId10" name="Check Box 6">
              <controlPr defaultSize="0" autoFill="0" autoLine="0" autoPict="0">
                <anchor moveWithCells="1">
                  <from>
                    <xdr:col>13</xdr:col>
                    <xdr:colOff>0</xdr:colOff>
                    <xdr:row>18</xdr:row>
                    <xdr:rowOff>0</xdr:rowOff>
                  </from>
                  <to>
                    <xdr:col>14</xdr:col>
                    <xdr:colOff>97971</xdr:colOff>
                    <xdr:row>20</xdr:row>
                    <xdr:rowOff>0</xdr:rowOff>
                  </to>
                </anchor>
              </controlPr>
            </control>
          </mc:Choice>
        </mc:AlternateContent>
        <mc:AlternateContent xmlns:mc="http://schemas.openxmlformats.org/markup-compatibility/2006">
          <mc:Choice Requires="x14">
            <control shapeId="2055" r:id="rId11" name="Check Box 7">
              <controlPr defaultSize="0" autoFill="0" autoLine="0" autoPict="0">
                <anchor moveWithCells="1">
                  <from>
                    <xdr:col>13</xdr:col>
                    <xdr:colOff>0</xdr:colOff>
                    <xdr:row>20</xdr:row>
                    <xdr:rowOff>0</xdr:rowOff>
                  </from>
                  <to>
                    <xdr:col>14</xdr:col>
                    <xdr:colOff>97971</xdr:colOff>
                    <xdr:row>22</xdr:row>
                    <xdr:rowOff>0</xdr:rowOff>
                  </to>
                </anchor>
              </controlPr>
            </control>
          </mc:Choice>
        </mc:AlternateContent>
        <mc:AlternateContent xmlns:mc="http://schemas.openxmlformats.org/markup-compatibility/2006">
          <mc:Choice Requires="x14">
            <control shapeId="2056" r:id="rId12" name="Check Box 8">
              <controlPr defaultSize="0" autoFill="0" autoLine="0" autoPict="0">
                <anchor moveWithCells="1">
                  <from>
                    <xdr:col>13</xdr:col>
                    <xdr:colOff>0</xdr:colOff>
                    <xdr:row>22</xdr:row>
                    <xdr:rowOff>0</xdr:rowOff>
                  </from>
                  <to>
                    <xdr:col>14</xdr:col>
                    <xdr:colOff>97971</xdr:colOff>
                    <xdr:row>24</xdr:row>
                    <xdr:rowOff>0</xdr:rowOff>
                  </to>
                </anchor>
              </controlPr>
            </control>
          </mc:Choice>
        </mc:AlternateContent>
        <mc:AlternateContent xmlns:mc="http://schemas.openxmlformats.org/markup-compatibility/2006">
          <mc:Choice Requires="x14">
            <control shapeId="2057" r:id="rId13" name="Check Box 9">
              <controlPr defaultSize="0" autoFill="0" autoLine="0" autoPict="0">
                <anchor moveWithCells="1">
                  <from>
                    <xdr:col>13</xdr:col>
                    <xdr:colOff>0</xdr:colOff>
                    <xdr:row>24</xdr:row>
                    <xdr:rowOff>0</xdr:rowOff>
                  </from>
                  <to>
                    <xdr:col>14</xdr:col>
                    <xdr:colOff>97971</xdr:colOff>
                    <xdr:row>26</xdr:row>
                    <xdr:rowOff>0</xdr:rowOff>
                  </to>
                </anchor>
              </controlPr>
            </control>
          </mc:Choice>
        </mc:AlternateContent>
        <mc:AlternateContent xmlns:mc="http://schemas.openxmlformats.org/markup-compatibility/2006">
          <mc:Choice Requires="x14">
            <control shapeId="2058" r:id="rId14" name="Check Box 10">
              <controlPr defaultSize="0" autoFill="0" autoLine="0" autoPict="0">
                <anchor moveWithCells="1">
                  <from>
                    <xdr:col>13</xdr:col>
                    <xdr:colOff>0</xdr:colOff>
                    <xdr:row>24</xdr:row>
                    <xdr:rowOff>0</xdr:rowOff>
                  </from>
                  <to>
                    <xdr:col>14</xdr:col>
                    <xdr:colOff>97971</xdr:colOff>
                    <xdr:row>26</xdr:row>
                    <xdr:rowOff>0</xdr:rowOff>
                  </to>
                </anchor>
              </controlPr>
            </control>
          </mc:Choice>
        </mc:AlternateContent>
        <mc:AlternateContent xmlns:mc="http://schemas.openxmlformats.org/markup-compatibility/2006">
          <mc:Choice Requires="x14">
            <control shapeId="2059" r:id="rId15" name="Check Box 11">
              <controlPr defaultSize="0" autoFill="0" autoLine="0" autoPict="0">
                <anchor moveWithCells="1">
                  <from>
                    <xdr:col>13</xdr:col>
                    <xdr:colOff>0</xdr:colOff>
                    <xdr:row>26</xdr:row>
                    <xdr:rowOff>0</xdr:rowOff>
                  </from>
                  <to>
                    <xdr:col>14</xdr:col>
                    <xdr:colOff>97971</xdr:colOff>
                    <xdr:row>28</xdr:row>
                    <xdr:rowOff>0</xdr:rowOff>
                  </to>
                </anchor>
              </controlPr>
            </control>
          </mc:Choice>
        </mc:AlternateContent>
        <mc:AlternateContent xmlns:mc="http://schemas.openxmlformats.org/markup-compatibility/2006">
          <mc:Choice Requires="x14">
            <control shapeId="2060" r:id="rId16" name="Check Box 12">
              <controlPr defaultSize="0" autoFill="0" autoLine="0" autoPict="0">
                <anchor moveWithCells="1">
                  <from>
                    <xdr:col>13</xdr:col>
                    <xdr:colOff>0</xdr:colOff>
                    <xdr:row>28</xdr:row>
                    <xdr:rowOff>0</xdr:rowOff>
                  </from>
                  <to>
                    <xdr:col>14</xdr:col>
                    <xdr:colOff>97971</xdr:colOff>
                    <xdr:row>30</xdr:row>
                    <xdr:rowOff>0</xdr:rowOff>
                  </to>
                </anchor>
              </controlPr>
            </control>
          </mc:Choice>
        </mc:AlternateContent>
        <mc:AlternateContent xmlns:mc="http://schemas.openxmlformats.org/markup-compatibility/2006">
          <mc:Choice Requires="x14">
            <control shapeId="2074" r:id="rId17" name="Check Box 26">
              <controlPr defaultSize="0" autoFill="0" autoLine="0" autoPict="0">
                <anchor moveWithCells="1">
                  <from>
                    <xdr:col>13</xdr:col>
                    <xdr:colOff>0</xdr:colOff>
                    <xdr:row>54</xdr:row>
                    <xdr:rowOff>0</xdr:rowOff>
                  </from>
                  <to>
                    <xdr:col>14</xdr:col>
                    <xdr:colOff>97971</xdr:colOff>
                    <xdr:row>56</xdr:row>
                    <xdr:rowOff>0</xdr:rowOff>
                  </to>
                </anchor>
              </controlPr>
            </control>
          </mc:Choice>
        </mc:AlternateContent>
        <mc:AlternateContent xmlns:mc="http://schemas.openxmlformats.org/markup-compatibility/2006">
          <mc:Choice Requires="x14">
            <control shapeId="2075" r:id="rId18" name="Check Box 27">
              <controlPr defaultSize="0" autoFill="0" autoLine="0" autoPict="0">
                <anchor moveWithCells="1">
                  <from>
                    <xdr:col>13</xdr:col>
                    <xdr:colOff>0</xdr:colOff>
                    <xdr:row>56</xdr:row>
                    <xdr:rowOff>0</xdr:rowOff>
                  </from>
                  <to>
                    <xdr:col>14</xdr:col>
                    <xdr:colOff>97971</xdr:colOff>
                    <xdr:row>58</xdr:row>
                    <xdr:rowOff>0</xdr:rowOff>
                  </to>
                </anchor>
              </controlPr>
            </control>
          </mc:Choice>
        </mc:AlternateContent>
        <mc:AlternateContent xmlns:mc="http://schemas.openxmlformats.org/markup-compatibility/2006">
          <mc:Choice Requires="x14">
            <control shapeId="2076" r:id="rId19" name="Check Box 28">
              <controlPr defaultSize="0" autoFill="0" autoLine="0" autoPict="0">
                <anchor moveWithCells="1">
                  <from>
                    <xdr:col>13</xdr:col>
                    <xdr:colOff>0</xdr:colOff>
                    <xdr:row>58</xdr:row>
                    <xdr:rowOff>0</xdr:rowOff>
                  </from>
                  <to>
                    <xdr:col>14</xdr:col>
                    <xdr:colOff>97971</xdr:colOff>
                    <xdr:row>60</xdr:row>
                    <xdr:rowOff>0</xdr:rowOff>
                  </to>
                </anchor>
              </controlPr>
            </control>
          </mc:Choice>
        </mc:AlternateContent>
        <mc:AlternateContent xmlns:mc="http://schemas.openxmlformats.org/markup-compatibility/2006">
          <mc:Choice Requires="x14">
            <control shapeId="2077" r:id="rId20" name="Check Box 29">
              <controlPr defaultSize="0" autoFill="0" autoLine="0" autoPict="0">
                <anchor moveWithCells="1">
                  <from>
                    <xdr:col>13</xdr:col>
                    <xdr:colOff>0</xdr:colOff>
                    <xdr:row>60</xdr:row>
                    <xdr:rowOff>0</xdr:rowOff>
                  </from>
                  <to>
                    <xdr:col>14</xdr:col>
                    <xdr:colOff>97971</xdr:colOff>
                    <xdr:row>62</xdr:row>
                    <xdr:rowOff>0</xdr:rowOff>
                  </to>
                </anchor>
              </controlPr>
            </control>
          </mc:Choice>
        </mc:AlternateContent>
        <mc:AlternateContent xmlns:mc="http://schemas.openxmlformats.org/markup-compatibility/2006">
          <mc:Choice Requires="x14">
            <control shapeId="2078" r:id="rId21" name="Check Box 30">
              <controlPr defaultSize="0" autoFill="0" autoLine="0" autoPict="0">
                <anchor moveWithCells="1">
                  <from>
                    <xdr:col>13</xdr:col>
                    <xdr:colOff>0</xdr:colOff>
                    <xdr:row>62</xdr:row>
                    <xdr:rowOff>0</xdr:rowOff>
                  </from>
                  <to>
                    <xdr:col>14</xdr:col>
                    <xdr:colOff>97971</xdr:colOff>
                    <xdr:row>64</xdr:row>
                    <xdr:rowOff>0</xdr:rowOff>
                  </to>
                </anchor>
              </controlPr>
            </control>
          </mc:Choice>
        </mc:AlternateContent>
        <mc:AlternateContent xmlns:mc="http://schemas.openxmlformats.org/markup-compatibility/2006">
          <mc:Choice Requires="x14">
            <control shapeId="2079" r:id="rId22" name="Check Box 31">
              <controlPr defaultSize="0" autoFill="0" autoLine="0" autoPict="0">
                <anchor moveWithCells="1">
                  <from>
                    <xdr:col>13</xdr:col>
                    <xdr:colOff>0</xdr:colOff>
                    <xdr:row>64</xdr:row>
                    <xdr:rowOff>0</xdr:rowOff>
                  </from>
                  <to>
                    <xdr:col>14</xdr:col>
                    <xdr:colOff>97971</xdr:colOff>
                    <xdr:row>66</xdr:row>
                    <xdr:rowOff>0</xdr:rowOff>
                  </to>
                </anchor>
              </controlPr>
            </control>
          </mc:Choice>
        </mc:AlternateContent>
        <mc:AlternateContent xmlns:mc="http://schemas.openxmlformats.org/markup-compatibility/2006">
          <mc:Choice Requires="x14">
            <control shapeId="2080" r:id="rId23" name="Check Box 32">
              <controlPr defaultSize="0" autoFill="0" autoLine="0" autoPict="0">
                <anchor moveWithCells="1">
                  <from>
                    <xdr:col>13</xdr:col>
                    <xdr:colOff>0</xdr:colOff>
                    <xdr:row>66</xdr:row>
                    <xdr:rowOff>0</xdr:rowOff>
                  </from>
                  <to>
                    <xdr:col>14</xdr:col>
                    <xdr:colOff>97971</xdr:colOff>
                    <xdr:row>68</xdr:row>
                    <xdr:rowOff>0</xdr:rowOff>
                  </to>
                </anchor>
              </controlPr>
            </control>
          </mc:Choice>
        </mc:AlternateContent>
        <mc:AlternateContent xmlns:mc="http://schemas.openxmlformats.org/markup-compatibility/2006">
          <mc:Choice Requires="x14">
            <control shapeId="2081" r:id="rId24" name="Check Box 33">
              <controlPr defaultSize="0" autoFill="0" autoLine="0" autoPict="0">
                <anchor moveWithCells="1">
                  <from>
                    <xdr:col>13</xdr:col>
                    <xdr:colOff>0</xdr:colOff>
                    <xdr:row>68</xdr:row>
                    <xdr:rowOff>0</xdr:rowOff>
                  </from>
                  <to>
                    <xdr:col>14</xdr:col>
                    <xdr:colOff>97971</xdr:colOff>
                    <xdr:row>70</xdr:row>
                    <xdr:rowOff>0</xdr:rowOff>
                  </to>
                </anchor>
              </controlPr>
            </control>
          </mc:Choice>
        </mc:AlternateContent>
        <mc:AlternateContent xmlns:mc="http://schemas.openxmlformats.org/markup-compatibility/2006">
          <mc:Choice Requires="x14">
            <control shapeId="2082" r:id="rId25" name="Check Box 34">
              <controlPr defaultSize="0" autoFill="0" autoLine="0" autoPict="0">
                <anchor moveWithCells="1">
                  <from>
                    <xdr:col>13</xdr:col>
                    <xdr:colOff>0</xdr:colOff>
                    <xdr:row>70</xdr:row>
                    <xdr:rowOff>0</xdr:rowOff>
                  </from>
                  <to>
                    <xdr:col>14</xdr:col>
                    <xdr:colOff>97971</xdr:colOff>
                    <xdr:row>72</xdr:row>
                    <xdr:rowOff>0</xdr:rowOff>
                  </to>
                </anchor>
              </controlPr>
            </control>
          </mc:Choice>
        </mc:AlternateContent>
        <mc:AlternateContent xmlns:mc="http://schemas.openxmlformats.org/markup-compatibility/2006">
          <mc:Choice Requires="x14">
            <control shapeId="2083" r:id="rId26" name="Check Box 35">
              <controlPr defaultSize="0" autoFill="0" autoLine="0" autoPict="0">
                <anchor moveWithCells="1">
                  <from>
                    <xdr:col>13</xdr:col>
                    <xdr:colOff>0</xdr:colOff>
                    <xdr:row>70</xdr:row>
                    <xdr:rowOff>0</xdr:rowOff>
                  </from>
                  <to>
                    <xdr:col>14</xdr:col>
                    <xdr:colOff>97971</xdr:colOff>
                    <xdr:row>72</xdr:row>
                    <xdr:rowOff>0</xdr:rowOff>
                  </to>
                </anchor>
              </controlPr>
            </control>
          </mc:Choice>
        </mc:AlternateContent>
        <mc:AlternateContent xmlns:mc="http://schemas.openxmlformats.org/markup-compatibility/2006">
          <mc:Choice Requires="x14">
            <control shapeId="2084" r:id="rId27" name="Check Box 36">
              <controlPr defaultSize="0" autoFill="0" autoLine="0" autoPict="0">
                <anchor moveWithCells="1">
                  <from>
                    <xdr:col>13</xdr:col>
                    <xdr:colOff>0</xdr:colOff>
                    <xdr:row>72</xdr:row>
                    <xdr:rowOff>0</xdr:rowOff>
                  </from>
                  <to>
                    <xdr:col>14</xdr:col>
                    <xdr:colOff>97971</xdr:colOff>
                    <xdr:row>74</xdr:row>
                    <xdr:rowOff>0</xdr:rowOff>
                  </to>
                </anchor>
              </controlPr>
            </control>
          </mc:Choice>
        </mc:AlternateContent>
        <mc:AlternateContent xmlns:mc="http://schemas.openxmlformats.org/markup-compatibility/2006">
          <mc:Choice Requires="x14">
            <control shapeId="2085" r:id="rId28" name="Check Box 37">
              <controlPr defaultSize="0" autoFill="0" autoLine="0" autoPict="0">
                <anchor moveWithCells="1">
                  <from>
                    <xdr:col>13</xdr:col>
                    <xdr:colOff>0</xdr:colOff>
                    <xdr:row>74</xdr:row>
                    <xdr:rowOff>0</xdr:rowOff>
                  </from>
                  <to>
                    <xdr:col>14</xdr:col>
                    <xdr:colOff>97971</xdr:colOff>
                    <xdr:row>76</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95C80-BFD2-45E8-A691-4159436B8FFB}">
  <sheetPr codeName="Sheet4">
    <tabColor rgb="FFFFFF99"/>
  </sheetPr>
  <dimension ref="A1:BY422"/>
  <sheetViews>
    <sheetView showGridLines="0" showZeros="0" view="pageBreakPreview" zoomScale="130" zoomScaleNormal="85" zoomScaleSheetLayoutView="130" workbookViewId="0">
      <selection activeCell="I2" sqref="I2:O2"/>
    </sheetView>
  </sheetViews>
  <sheetFormatPr defaultColWidth="9.15234375" defaultRowHeight="20.149999999999999" customHeight="1" outlineLevelCol="1" x14ac:dyDescent="0.3"/>
  <cols>
    <col min="1" max="1" width="2.3828125" style="2" customWidth="1"/>
    <col min="2" max="2" width="2.53515625" style="1" customWidth="1"/>
    <col min="3" max="3" width="3" style="1" customWidth="1"/>
    <col min="4" max="4" width="13.53515625" style="1" customWidth="1"/>
    <col min="5" max="5" width="3.69140625" style="1" customWidth="1"/>
    <col min="6" max="6" width="3.15234375" style="1" customWidth="1"/>
    <col min="7" max="7" width="8.15234375" style="1" customWidth="1"/>
    <col min="8" max="10" width="3.15234375" style="1" customWidth="1"/>
    <col min="11" max="11" width="5" style="1" customWidth="1"/>
    <col min="12" max="15" width="3.15234375" style="1" customWidth="1"/>
    <col min="16" max="16" width="13.53515625" style="1" customWidth="1"/>
    <col min="17" max="17" width="3.69140625" style="1" customWidth="1"/>
    <col min="18" max="18" width="3.15234375" style="1" customWidth="1"/>
    <col min="19" max="19" width="8.15234375" style="1" customWidth="1"/>
    <col min="20" max="22" width="3.15234375" style="1" customWidth="1"/>
    <col min="23" max="23" width="5" style="1" customWidth="1"/>
    <col min="24" max="25" width="3.15234375" style="1" customWidth="1"/>
    <col min="26" max="26" width="3.69140625" style="1" customWidth="1"/>
    <col min="27" max="27" width="11.84375" style="3" customWidth="1"/>
    <col min="28" max="28" width="9.15234375" style="3" customWidth="1" outlineLevel="1"/>
    <col min="29" max="49" width="9.15234375" style="2" customWidth="1" outlineLevel="1"/>
    <col min="50" max="50" width="9.15234375" style="2" customWidth="1"/>
    <col min="51" max="51" width="9.15234375" style="2"/>
    <col min="52" max="52" width="19.3828125" style="2" bestFit="1" customWidth="1"/>
    <col min="53" max="53" width="52.53515625" style="2" bestFit="1" customWidth="1"/>
    <col min="54" max="54" width="26.84375" style="644" bestFit="1" customWidth="1"/>
    <col min="55" max="63" width="9.15234375" style="644"/>
    <col min="64" max="16384" width="9.15234375" style="2"/>
  </cols>
  <sheetData>
    <row r="1" spans="2:63" ht="19.5" customHeight="1" x14ac:dyDescent="0.3">
      <c r="E1" s="1884" t="s">
        <v>1705</v>
      </c>
      <c r="F1" s="1884"/>
      <c r="G1" s="1884"/>
      <c r="H1" s="1884"/>
      <c r="I1" s="2439" t="s">
        <v>0</v>
      </c>
      <c r="J1" s="2439"/>
      <c r="K1" s="2439"/>
      <c r="L1" s="2439"/>
      <c r="M1" s="2427">
        <v>46234</v>
      </c>
      <c r="N1" s="2427"/>
      <c r="O1" s="2427"/>
      <c r="Q1" s="609"/>
      <c r="R1" s="609"/>
      <c r="S1" s="609"/>
      <c r="T1" s="609"/>
      <c r="U1" s="609"/>
      <c r="V1" s="609"/>
      <c r="W1" s="609"/>
      <c r="X1" s="609"/>
      <c r="Y1" s="609"/>
      <c r="Z1" s="609"/>
      <c r="AZ1" s="618"/>
      <c r="BA1" s="619" t="s">
        <v>57</v>
      </c>
      <c r="BB1" s="636"/>
      <c r="BC1" s="636"/>
      <c r="BD1" s="636"/>
      <c r="BE1" s="636"/>
      <c r="BF1" s="636"/>
      <c r="BG1" s="636"/>
      <c r="BH1" s="636"/>
      <c r="BI1" s="636"/>
      <c r="BJ1" s="636"/>
      <c r="BK1" s="636"/>
    </row>
    <row r="2" spans="2:63" ht="19.5" customHeight="1" x14ac:dyDescent="0.3">
      <c r="E2" s="1884"/>
      <c r="F2" s="1884"/>
      <c r="G2" s="1884"/>
      <c r="H2" s="1884"/>
      <c r="I2" s="2440" t="s">
        <v>2646</v>
      </c>
      <c r="J2" s="2440"/>
      <c r="K2" s="2440"/>
      <c r="L2" s="2440"/>
      <c r="M2" s="2440"/>
      <c r="N2" s="2440"/>
      <c r="O2" s="2440"/>
      <c r="P2" s="2443" t="s">
        <v>56</v>
      </c>
      <c r="Q2" s="2443"/>
      <c r="R2" s="2443"/>
      <c r="S2" s="2443"/>
      <c r="T2" s="2443"/>
      <c r="U2" s="2443"/>
      <c r="V2" s="2443"/>
      <c r="W2" s="2443"/>
      <c r="X2" s="2443"/>
      <c r="Y2" s="2443"/>
      <c r="Z2" s="2443"/>
      <c r="AZ2" s="618"/>
      <c r="BA2" s="618"/>
      <c r="BB2" s="636"/>
      <c r="BC2" s="636"/>
      <c r="BD2" s="636"/>
      <c r="BE2" s="636"/>
      <c r="BF2" s="636"/>
      <c r="BG2" s="636"/>
      <c r="BH2" s="636"/>
      <c r="BI2" s="636"/>
      <c r="BJ2" s="636"/>
      <c r="BK2" s="636"/>
    </row>
    <row r="3" spans="2:63" ht="19.5" customHeight="1" x14ac:dyDescent="0.3">
      <c r="E3" s="1884"/>
      <c r="F3" s="1884"/>
      <c r="G3" s="1884"/>
      <c r="H3" s="1884"/>
      <c r="J3" s="2441" t="s">
        <v>57</v>
      </c>
      <c r="K3" s="2441"/>
      <c r="L3" s="2441"/>
      <c r="M3" s="2441"/>
      <c r="N3" s="2441"/>
      <c r="O3" s="2441"/>
      <c r="P3" s="2441"/>
      <c r="Q3" s="2441"/>
      <c r="R3" s="2441"/>
      <c r="S3" s="2441"/>
      <c r="T3" s="2441"/>
      <c r="U3" s="2441"/>
      <c r="V3" s="2441"/>
      <c r="W3" s="2441"/>
      <c r="X3" s="2441"/>
      <c r="Y3" s="2441"/>
      <c r="Z3" s="2441"/>
      <c r="AZ3" s="618"/>
      <c r="BA3" s="618"/>
      <c r="BB3" s="636"/>
      <c r="BC3" s="636"/>
      <c r="BD3" s="636"/>
      <c r="BE3" s="636"/>
      <c r="BF3" s="636"/>
      <c r="BG3" s="636"/>
      <c r="BH3" s="636"/>
      <c r="BI3" s="636"/>
      <c r="BJ3" s="636"/>
      <c r="BK3" s="636"/>
    </row>
    <row r="4" spans="2:63" ht="19.5" customHeight="1" thickBot="1" x14ac:dyDescent="0.35">
      <c r="B4" s="48"/>
      <c r="C4" s="48"/>
      <c r="D4" s="48"/>
      <c r="E4" s="59"/>
      <c r="F4" s="59"/>
      <c r="G4" s="59"/>
      <c r="H4" s="59"/>
      <c r="I4" s="609"/>
      <c r="J4" s="2442"/>
      <c r="K4" s="2442"/>
      <c r="L4" s="2442"/>
      <c r="M4" s="2442"/>
      <c r="N4" s="2442"/>
      <c r="O4" s="2442"/>
      <c r="P4" s="2442"/>
      <c r="Q4" s="2442"/>
      <c r="R4" s="2442"/>
      <c r="S4" s="2442"/>
      <c r="T4" s="2442"/>
      <c r="U4" s="2442"/>
      <c r="V4" s="2442"/>
      <c r="W4" s="2442"/>
      <c r="X4" s="2442"/>
      <c r="Y4" s="2442"/>
      <c r="Z4" s="2442"/>
      <c r="AA4" s="51"/>
      <c r="AB4" s="51"/>
      <c r="AZ4" s="618"/>
      <c r="BA4" s="620" t="s">
        <v>1882</v>
      </c>
      <c r="BB4" s="636"/>
      <c r="BC4" s="636"/>
      <c r="BD4" s="636"/>
      <c r="BE4" s="636"/>
      <c r="BF4" s="636"/>
      <c r="BG4" s="636"/>
      <c r="BH4" s="636"/>
      <c r="BI4" s="636"/>
      <c r="BJ4" s="636"/>
      <c r="BK4" s="636"/>
    </row>
    <row r="5" spans="2:63" ht="19.5" customHeight="1" thickBot="1" x14ac:dyDescent="0.35">
      <c r="B5" s="49"/>
      <c r="C5" s="18"/>
      <c r="D5" s="19"/>
      <c r="E5" s="59"/>
      <c r="F5" s="476"/>
      <c r="G5" s="476"/>
      <c r="H5" s="476"/>
      <c r="I5" s="52"/>
      <c r="J5" s="2428" t="s">
        <v>36</v>
      </c>
      <c r="K5" s="2429"/>
      <c r="L5" s="2040">
        <f>Application!$G$11</f>
        <v>0</v>
      </c>
      <c r="M5" s="2041"/>
      <c r="N5" s="2041"/>
      <c r="O5" s="2041"/>
      <c r="P5" s="2042"/>
      <c r="Q5" s="2430" t="s">
        <v>32</v>
      </c>
      <c r="R5" s="2431"/>
      <c r="S5" s="2432"/>
      <c r="T5" s="2433"/>
      <c r="U5" s="2434"/>
      <c r="V5" s="2430" t="s">
        <v>58</v>
      </c>
      <c r="W5" s="2431"/>
      <c r="X5" s="2046"/>
      <c r="Y5" s="2047"/>
      <c r="Z5" s="2050"/>
      <c r="AA5" s="53"/>
      <c r="AR5" s="611"/>
      <c r="AZ5" s="618"/>
      <c r="BA5" s="802" t="s">
        <v>2211</v>
      </c>
      <c r="BB5" s="1089">
        <f>+Application!G9</f>
        <v>0</v>
      </c>
      <c r="BC5" s="1089">
        <f>+Application!G10</f>
        <v>0</v>
      </c>
      <c r="BD5" s="1089">
        <f>+Application!K9</f>
        <v>0</v>
      </c>
      <c r="BE5" s="1089">
        <f>+Application!K10</f>
        <v>0</v>
      </c>
      <c r="BF5" s="1089">
        <f>+Application!P9</f>
        <v>0</v>
      </c>
      <c r="BG5" s="1089">
        <f>+Application!P10</f>
        <v>0</v>
      </c>
      <c r="BH5" s="1089">
        <f>+Application!S9</f>
        <v>0</v>
      </c>
      <c r="BI5" s="1089">
        <f>+Application!S10</f>
        <v>0</v>
      </c>
      <c r="BJ5" s="1089">
        <f>+Application!W9</f>
        <v>0</v>
      </c>
      <c r="BK5" s="1089">
        <f>+Application!W10</f>
        <v>0</v>
      </c>
    </row>
    <row r="6" spans="2:63" ht="19.5" customHeight="1" x14ac:dyDescent="0.3">
      <c r="B6" s="2447"/>
      <c r="C6" s="2447"/>
      <c r="D6" s="2447"/>
      <c r="E6" s="2448"/>
      <c r="F6" s="217">
        <v>1</v>
      </c>
      <c r="G6" s="2410">
        <f>Application!G13</f>
        <v>0</v>
      </c>
      <c r="H6" s="2411"/>
      <c r="I6" s="231"/>
      <c r="J6" s="218">
        <v>3</v>
      </c>
      <c r="K6" s="2410">
        <f>Application!K13</f>
        <v>0</v>
      </c>
      <c r="L6" s="2411"/>
      <c r="M6" s="2411"/>
      <c r="N6" s="232"/>
      <c r="O6" s="218">
        <v>5</v>
      </c>
      <c r="P6" s="930">
        <f>Application!P13</f>
        <v>0</v>
      </c>
      <c r="Q6" s="232"/>
      <c r="R6" s="218">
        <v>7</v>
      </c>
      <c r="S6" s="2410">
        <f>Application!S13</f>
        <v>0</v>
      </c>
      <c r="T6" s="2411"/>
      <c r="U6" s="232"/>
      <c r="V6" s="218">
        <v>9</v>
      </c>
      <c r="W6" s="2410">
        <f>Application!W13</f>
        <v>0</v>
      </c>
      <c r="X6" s="2411"/>
      <c r="Y6" s="2411"/>
      <c r="Z6" s="233"/>
      <c r="AA6" s="53"/>
      <c r="AR6" s="611"/>
      <c r="AZ6" s="667">
        <v>190</v>
      </c>
      <c r="BA6" s="664" t="s">
        <v>1883</v>
      </c>
      <c r="BB6" s="637">
        <f>+Application!G25</f>
        <v>0</v>
      </c>
      <c r="BC6" s="637">
        <f>+BB6</f>
        <v>0</v>
      </c>
      <c r="BD6" s="637">
        <f t="shared" ref="BD6:BK6" si="0">+BC6</f>
        <v>0</v>
      </c>
      <c r="BE6" s="637">
        <f t="shared" si="0"/>
        <v>0</v>
      </c>
      <c r="BF6" s="637">
        <f t="shared" si="0"/>
        <v>0</v>
      </c>
      <c r="BG6" s="637">
        <f t="shared" si="0"/>
        <v>0</v>
      </c>
      <c r="BH6" s="637">
        <f t="shared" si="0"/>
        <v>0</v>
      </c>
      <c r="BI6" s="637">
        <f t="shared" si="0"/>
        <v>0</v>
      </c>
      <c r="BJ6" s="637">
        <f t="shared" si="0"/>
        <v>0</v>
      </c>
      <c r="BK6" s="637">
        <f t="shared" si="0"/>
        <v>0</v>
      </c>
    </row>
    <row r="7" spans="2:63" ht="20.149999999999999" customHeight="1" thickBot="1" x14ac:dyDescent="0.35">
      <c r="B7" s="2447"/>
      <c r="C7" s="2447"/>
      <c r="D7" s="2447"/>
      <c r="E7" s="2448"/>
      <c r="F7" s="1016">
        <v>2</v>
      </c>
      <c r="G7" s="2449">
        <f>Application!G14</f>
        <v>0</v>
      </c>
      <c r="H7" s="2450"/>
      <c r="I7" s="1017"/>
      <c r="J7" s="221">
        <v>4</v>
      </c>
      <c r="K7" s="2449">
        <f>Application!K14</f>
        <v>0</v>
      </c>
      <c r="L7" s="2450"/>
      <c r="M7" s="2450"/>
      <c r="N7" s="1018"/>
      <c r="O7" s="221">
        <v>6</v>
      </c>
      <c r="P7" s="940">
        <f>Application!P14</f>
        <v>0</v>
      </c>
      <c r="Q7" s="1018"/>
      <c r="R7" s="221">
        <v>8</v>
      </c>
      <c r="S7" s="2449">
        <f>Application!S14</f>
        <v>0</v>
      </c>
      <c r="T7" s="2450"/>
      <c r="U7" s="1018"/>
      <c r="V7" s="221">
        <v>10</v>
      </c>
      <c r="W7" s="2449">
        <f>Application!W14</f>
        <v>0</v>
      </c>
      <c r="X7" s="2450"/>
      <c r="Y7" s="2450"/>
      <c r="Z7" s="1019"/>
      <c r="AA7" s="53"/>
      <c r="AR7" s="611"/>
      <c r="AZ7" s="623">
        <v>520</v>
      </c>
      <c r="BA7" s="619" t="s">
        <v>1174</v>
      </c>
      <c r="BB7" s="638">
        <f>+G18</f>
        <v>0</v>
      </c>
      <c r="BC7" s="638">
        <f>+G19</f>
        <v>0</v>
      </c>
      <c r="BD7" s="638">
        <f>+K18</f>
        <v>0</v>
      </c>
      <c r="BE7" s="638">
        <f>+K19</f>
        <v>0</v>
      </c>
      <c r="BF7" s="638">
        <f>+P18</f>
        <v>0</v>
      </c>
      <c r="BG7" s="638">
        <f>+P19</f>
        <v>0</v>
      </c>
      <c r="BH7" s="638">
        <f>+S18</f>
        <v>0</v>
      </c>
      <c r="BI7" s="638">
        <f>+S19</f>
        <v>0</v>
      </c>
      <c r="BJ7" s="638">
        <f>+W18</f>
        <v>0</v>
      </c>
      <c r="BK7" s="638">
        <f>+W19</f>
        <v>0</v>
      </c>
    </row>
    <row r="8" spans="2:63" ht="20.149999999999999" customHeight="1" thickBot="1" x14ac:dyDescent="0.35">
      <c r="B8" s="939"/>
      <c r="C8" s="939"/>
      <c r="D8" s="939"/>
      <c r="E8" s="939"/>
      <c r="F8" s="1012"/>
      <c r="G8" s="1013"/>
      <c r="H8" s="1013"/>
      <c r="I8" s="1014"/>
      <c r="J8" s="1012"/>
      <c r="K8" s="1013"/>
      <c r="L8" s="1013"/>
      <c r="M8" s="1013"/>
      <c r="N8" s="1015"/>
      <c r="O8" s="1012"/>
      <c r="P8" s="1013"/>
      <c r="Q8" s="1015"/>
      <c r="R8" s="1012"/>
      <c r="S8" s="1013"/>
      <c r="T8" s="1013"/>
      <c r="U8" s="1015"/>
      <c r="V8" s="1012"/>
      <c r="W8" s="1013"/>
      <c r="X8" s="1013"/>
      <c r="Y8" s="1013"/>
      <c r="Z8" s="1015"/>
      <c r="AR8" s="611"/>
      <c r="AZ8" s="623">
        <v>530</v>
      </c>
      <c r="BA8" s="619" t="s">
        <v>1175</v>
      </c>
      <c r="BB8" s="638">
        <f>+G20</f>
        <v>0</v>
      </c>
      <c r="BC8" s="638">
        <f>+G21</f>
        <v>0</v>
      </c>
      <c r="BD8" s="638">
        <f>+K20</f>
        <v>0</v>
      </c>
      <c r="BE8" s="638">
        <f>+K21</f>
        <v>0</v>
      </c>
      <c r="BF8" s="638">
        <f>+P20</f>
        <v>0</v>
      </c>
      <c r="BG8" s="638">
        <f>+P21</f>
        <v>0</v>
      </c>
      <c r="BH8" s="638">
        <f>+S20</f>
        <v>0</v>
      </c>
      <c r="BI8" s="638">
        <f>+S21</f>
        <v>0</v>
      </c>
      <c r="BJ8" s="638">
        <f>+W20</f>
        <v>0</v>
      </c>
      <c r="BK8" s="638">
        <f>+W21</f>
        <v>0</v>
      </c>
    </row>
    <row r="9" spans="2:63" ht="19.5" customHeight="1" x14ac:dyDescent="0.3">
      <c r="B9" s="1026"/>
      <c r="C9" s="1020"/>
      <c r="D9" s="2517" t="s">
        <v>60</v>
      </c>
      <c r="E9" s="2517"/>
      <c r="F9" s="2517"/>
      <c r="G9" s="2517"/>
      <c r="H9" s="2517"/>
      <c r="I9" s="2517"/>
      <c r="J9" s="2517"/>
      <c r="K9" s="2517"/>
      <c r="L9" s="2517"/>
      <c r="M9" s="2517"/>
      <c r="N9" s="2517"/>
      <c r="O9" s="2517"/>
      <c r="P9" s="2517"/>
      <c r="Q9" s="2517"/>
      <c r="R9" s="2517"/>
      <c r="S9" s="2517"/>
      <c r="T9" s="2517"/>
      <c r="U9" s="2517"/>
      <c r="V9" s="2517"/>
      <c r="W9" s="2517"/>
      <c r="X9" s="2517"/>
      <c r="Y9" s="2517"/>
      <c r="Z9" s="1021"/>
      <c r="AA9" s="109"/>
      <c r="AR9" s="611"/>
      <c r="AZ9" s="666">
        <v>760</v>
      </c>
      <c r="BA9" s="665" t="s">
        <v>1178</v>
      </c>
      <c r="BB9" s="639">
        <f>+G68</f>
        <v>0</v>
      </c>
      <c r="BC9" s="640">
        <f>+BB9</f>
        <v>0</v>
      </c>
      <c r="BD9" s="640">
        <f t="shared" ref="BD9:BK10" si="1">+BC9</f>
        <v>0</v>
      </c>
      <c r="BE9" s="640">
        <f t="shared" si="1"/>
        <v>0</v>
      </c>
      <c r="BF9" s="640">
        <f t="shared" si="1"/>
        <v>0</v>
      </c>
      <c r="BG9" s="640">
        <f t="shared" si="1"/>
        <v>0</v>
      </c>
      <c r="BH9" s="640">
        <f t="shared" si="1"/>
        <v>0</v>
      </c>
      <c r="BI9" s="640">
        <f t="shared" si="1"/>
        <v>0</v>
      </c>
      <c r="BJ9" s="640">
        <f t="shared" si="1"/>
        <v>0</v>
      </c>
      <c r="BK9" s="640">
        <f t="shared" si="1"/>
        <v>0</v>
      </c>
    </row>
    <row r="10" spans="2:63" ht="19.5" customHeight="1" x14ac:dyDescent="0.3">
      <c r="B10" s="929"/>
      <c r="C10" s="1022"/>
      <c r="D10" s="2518"/>
      <c r="E10" s="2518"/>
      <c r="F10" s="2518"/>
      <c r="G10" s="2518"/>
      <c r="H10" s="2518"/>
      <c r="I10" s="2518"/>
      <c r="J10" s="2518"/>
      <c r="K10" s="2518"/>
      <c r="L10" s="2518"/>
      <c r="M10" s="2518"/>
      <c r="N10" s="2518"/>
      <c r="O10" s="2518"/>
      <c r="P10" s="2518"/>
      <c r="Q10" s="2518"/>
      <c r="R10" s="2518"/>
      <c r="S10" s="2518"/>
      <c r="T10" s="2518"/>
      <c r="U10" s="2518"/>
      <c r="V10" s="2518"/>
      <c r="W10" s="2518"/>
      <c r="X10" s="2518"/>
      <c r="Y10" s="2518"/>
      <c r="Z10" s="1023"/>
      <c r="AA10" s="109"/>
      <c r="AR10" s="611"/>
      <c r="AZ10" s="666">
        <v>3010</v>
      </c>
      <c r="BA10" s="665" t="s">
        <v>1884</v>
      </c>
      <c r="BB10" s="640" t="str">
        <f>+S258</f>
        <v>B44-22</v>
      </c>
      <c r="BC10" s="640" t="str">
        <f>+BB10</f>
        <v>B44-22</v>
      </c>
      <c r="BD10" s="640" t="str">
        <f t="shared" si="1"/>
        <v>B44-22</v>
      </c>
      <c r="BE10" s="640" t="str">
        <f t="shared" si="1"/>
        <v>B44-22</v>
      </c>
      <c r="BF10" s="640" t="str">
        <f t="shared" si="1"/>
        <v>B44-22</v>
      </c>
      <c r="BG10" s="640" t="str">
        <f t="shared" si="1"/>
        <v>B44-22</v>
      </c>
      <c r="BH10" s="640" t="str">
        <f t="shared" si="1"/>
        <v>B44-22</v>
      </c>
      <c r="BI10" s="640" t="str">
        <f t="shared" si="1"/>
        <v>B44-22</v>
      </c>
      <c r="BJ10" s="640" t="str">
        <f t="shared" si="1"/>
        <v>B44-22</v>
      </c>
      <c r="BK10" s="640" t="str">
        <f t="shared" si="1"/>
        <v>B44-22</v>
      </c>
    </row>
    <row r="11" spans="2:63" ht="19.5" customHeight="1" thickBot="1" x14ac:dyDescent="0.35">
      <c r="B11" s="929"/>
      <c r="C11" s="1024"/>
      <c r="D11" s="2519"/>
      <c r="E11" s="2519"/>
      <c r="F11" s="2519"/>
      <c r="G11" s="2519"/>
      <c r="H11" s="2519"/>
      <c r="I11" s="2519"/>
      <c r="J11" s="2519"/>
      <c r="K11" s="2519"/>
      <c r="L11" s="2519"/>
      <c r="M11" s="2519"/>
      <c r="N11" s="2519"/>
      <c r="O11" s="2519"/>
      <c r="P11" s="2519"/>
      <c r="Q11" s="2519"/>
      <c r="R11" s="2519"/>
      <c r="S11" s="2519"/>
      <c r="T11" s="2519"/>
      <c r="U11" s="2519"/>
      <c r="V11" s="2519"/>
      <c r="W11" s="2519"/>
      <c r="X11" s="2519"/>
      <c r="Y11" s="2519"/>
      <c r="Z11" s="1025"/>
      <c r="AA11" s="109"/>
      <c r="AR11" s="611"/>
      <c r="AZ11" s="624">
        <v>1070</v>
      </c>
      <c r="BA11" s="619" t="s">
        <v>1885</v>
      </c>
      <c r="BB11" s="640" t="str">
        <f>+_xlfn.CONCAT(G109,",  ",G110)</f>
        <v xml:space="preserve">,  </v>
      </c>
      <c r="BC11" s="640" t="str">
        <f t="shared" ref="BC11:BC17" si="2">+BB11</f>
        <v xml:space="preserve">,  </v>
      </c>
      <c r="BD11" s="640" t="str">
        <f t="shared" ref="BD11:BK20" si="3">+BC11</f>
        <v xml:space="preserve">,  </v>
      </c>
      <c r="BE11" s="640" t="str">
        <f t="shared" si="3"/>
        <v xml:space="preserve">,  </v>
      </c>
      <c r="BF11" s="640" t="str">
        <f t="shared" si="3"/>
        <v xml:space="preserve">,  </v>
      </c>
      <c r="BG11" s="640" t="str">
        <f t="shared" si="3"/>
        <v xml:space="preserve">,  </v>
      </c>
      <c r="BH11" s="640" t="str">
        <f t="shared" si="3"/>
        <v xml:space="preserve">,  </v>
      </c>
      <c r="BI11" s="640" t="str">
        <f t="shared" si="3"/>
        <v xml:space="preserve">,  </v>
      </c>
      <c r="BJ11" s="640" t="str">
        <f t="shared" si="3"/>
        <v xml:space="preserve">,  </v>
      </c>
      <c r="BK11" s="640" t="str">
        <f t="shared" si="3"/>
        <v xml:space="preserve">,  </v>
      </c>
    </row>
    <row r="12" spans="2:63" ht="20.149999999999999" customHeight="1" x14ac:dyDescent="0.3">
      <c r="B12" s="1729" t="s">
        <v>59</v>
      </c>
      <c r="C12" s="2093">
        <v>110</v>
      </c>
      <c r="D12" s="2094" t="str">
        <f>VLOOKUP(C12,DataLabels,HLOOKUP($BA$1,Type,2,FALSE))</f>
        <v>Type of Submission</v>
      </c>
      <c r="E12" s="2095"/>
      <c r="F12" s="2096"/>
      <c r="G12" s="2451">
        <f>Application!H7</f>
        <v>0</v>
      </c>
      <c r="H12" s="2452"/>
      <c r="I12" s="2452"/>
      <c r="J12" s="2452"/>
      <c r="K12" s="2452"/>
      <c r="L12" s="2452"/>
      <c r="M12" s="2452"/>
      <c r="N12" s="2452"/>
      <c r="O12" s="2452"/>
      <c r="P12" s="2452"/>
      <c r="Q12" s="2452"/>
      <c r="R12" s="2452"/>
      <c r="S12" s="2435" t="str">
        <f>Application!S7</f>
        <v xml:space="preserve">                  </v>
      </c>
      <c r="T12" s="2435"/>
      <c r="U12" s="2435"/>
      <c r="V12" s="2435"/>
      <c r="W12" s="2435"/>
      <c r="X12" s="2435"/>
      <c r="Y12" s="2435"/>
      <c r="Z12" s="2436"/>
      <c r="AA12" s="53"/>
      <c r="AR12" s="611"/>
      <c r="AZ12" s="624">
        <v>1030</v>
      </c>
      <c r="BA12" s="619" t="s">
        <v>1886</v>
      </c>
      <c r="BB12" s="640" t="str">
        <f>+_xlfn.CONCAT(G104,", ",G105)</f>
        <v xml:space="preserve">, </v>
      </c>
      <c r="BC12" s="640" t="str">
        <f>+BB12</f>
        <v xml:space="preserve">, </v>
      </c>
      <c r="BD12" s="640" t="str">
        <f t="shared" si="3"/>
        <v xml:space="preserve">, </v>
      </c>
      <c r="BE12" s="640" t="str">
        <f t="shared" si="3"/>
        <v xml:space="preserve">, </v>
      </c>
      <c r="BF12" s="640" t="str">
        <f t="shared" si="3"/>
        <v xml:space="preserve">, </v>
      </c>
      <c r="BG12" s="640" t="str">
        <f t="shared" si="3"/>
        <v xml:space="preserve">, </v>
      </c>
      <c r="BH12" s="640" t="str">
        <f t="shared" si="3"/>
        <v xml:space="preserve">, </v>
      </c>
      <c r="BI12" s="640" t="str">
        <f t="shared" si="3"/>
        <v xml:space="preserve">, </v>
      </c>
      <c r="BJ12" s="640" t="str">
        <f t="shared" si="3"/>
        <v xml:space="preserve">, </v>
      </c>
      <c r="BK12" s="640" t="str">
        <f t="shared" si="3"/>
        <v xml:space="preserve">, </v>
      </c>
    </row>
    <row r="13" spans="2:63" ht="20.149999999999999" customHeight="1" x14ac:dyDescent="0.3">
      <c r="B13" s="1730"/>
      <c r="C13" s="2059"/>
      <c r="D13" s="2444">
        <f>+Application!E7</f>
        <v>0</v>
      </c>
      <c r="E13" s="2445"/>
      <c r="F13" s="2446"/>
      <c r="G13" s="2453"/>
      <c r="H13" s="2454"/>
      <c r="I13" s="2454"/>
      <c r="J13" s="2454"/>
      <c r="K13" s="2454"/>
      <c r="L13" s="2454"/>
      <c r="M13" s="2454"/>
      <c r="N13" s="2454"/>
      <c r="O13" s="2454"/>
      <c r="P13" s="2454"/>
      <c r="Q13" s="2454"/>
      <c r="R13" s="2454"/>
      <c r="S13" s="2437"/>
      <c r="T13" s="2437"/>
      <c r="U13" s="2437"/>
      <c r="V13" s="2437"/>
      <c r="W13" s="2437"/>
      <c r="X13" s="2437"/>
      <c r="Y13" s="2437"/>
      <c r="Z13" s="2438"/>
      <c r="AA13" s="53"/>
      <c r="AR13" s="611"/>
      <c r="AZ13" s="624">
        <v>970</v>
      </c>
      <c r="BA13" s="619" t="s">
        <v>1887</v>
      </c>
      <c r="BB13" s="640" t="str">
        <f>+_xlfn.CONCAT(G97,", ",G98)</f>
        <v xml:space="preserve">, </v>
      </c>
      <c r="BC13" s="640" t="str">
        <f t="shared" si="2"/>
        <v xml:space="preserve">, </v>
      </c>
      <c r="BD13" s="640" t="str">
        <f t="shared" si="3"/>
        <v xml:space="preserve">, </v>
      </c>
      <c r="BE13" s="640" t="str">
        <f t="shared" si="3"/>
        <v xml:space="preserve">, </v>
      </c>
      <c r="BF13" s="640" t="str">
        <f t="shared" si="3"/>
        <v xml:space="preserve">, </v>
      </c>
      <c r="BG13" s="640" t="str">
        <f t="shared" si="3"/>
        <v xml:space="preserve">, </v>
      </c>
      <c r="BH13" s="640" t="str">
        <f t="shared" si="3"/>
        <v xml:space="preserve">, </v>
      </c>
      <c r="BI13" s="640" t="str">
        <f t="shared" si="3"/>
        <v xml:space="preserve">, </v>
      </c>
      <c r="BJ13" s="640" t="str">
        <f t="shared" si="3"/>
        <v xml:space="preserve">, </v>
      </c>
      <c r="BK13" s="640" t="str">
        <f t="shared" si="3"/>
        <v xml:space="preserve">, </v>
      </c>
    </row>
    <row r="14" spans="2:63" ht="20.149999999999999" customHeight="1" x14ac:dyDescent="0.35">
      <c r="B14" s="1730"/>
      <c r="C14" s="2058">
        <v>120</v>
      </c>
      <c r="D14" s="2084" t="str">
        <f>VLOOKUP(C14,DataLabels,HLOOKUP($BA$1,Type,2,FALSE))</f>
        <v>Submitter's Specification No.</v>
      </c>
      <c r="E14" s="2085"/>
      <c r="F14" s="2086"/>
      <c r="G14" s="2455">
        <f>Application!G11</f>
        <v>0</v>
      </c>
      <c r="H14" s="2456"/>
      <c r="I14" s="2456"/>
      <c r="J14" s="2456"/>
      <c r="K14" s="2456"/>
      <c r="L14" s="2456"/>
      <c r="M14" s="2456"/>
      <c r="N14" s="236"/>
      <c r="O14" s="2073">
        <v>130</v>
      </c>
      <c r="P14" s="2075" t="s">
        <v>61</v>
      </c>
      <c r="Q14" s="2085"/>
      <c r="R14" s="1094"/>
      <c r="S14" s="2459">
        <f>Application!S11</f>
        <v>0</v>
      </c>
      <c r="T14" s="2460"/>
      <c r="U14" s="2460"/>
      <c r="V14" s="2460"/>
      <c r="W14" s="2460"/>
      <c r="X14" s="2460"/>
      <c r="Y14" s="2460"/>
      <c r="Z14" s="2461"/>
      <c r="AA14" s="53"/>
      <c r="AR14" s="611"/>
      <c r="AZ14" s="668">
        <v>990</v>
      </c>
      <c r="BA14" s="665" t="s">
        <v>1888</v>
      </c>
      <c r="BB14" s="640">
        <f>+G99</f>
        <v>0</v>
      </c>
      <c r="BC14" s="640">
        <f t="shared" si="2"/>
        <v>0</v>
      </c>
      <c r="BD14" s="640">
        <f t="shared" si="3"/>
        <v>0</v>
      </c>
      <c r="BE14" s="640">
        <f t="shared" si="3"/>
        <v>0</v>
      </c>
      <c r="BF14" s="640">
        <f t="shared" si="3"/>
        <v>0</v>
      </c>
      <c r="BG14" s="640">
        <f t="shared" si="3"/>
        <v>0</v>
      </c>
      <c r="BH14" s="640">
        <f t="shared" si="3"/>
        <v>0</v>
      </c>
      <c r="BI14" s="640">
        <f t="shared" si="3"/>
        <v>0</v>
      </c>
      <c r="BJ14" s="640">
        <f t="shared" si="3"/>
        <v>0</v>
      </c>
      <c r="BK14" s="640">
        <f t="shared" si="3"/>
        <v>0</v>
      </c>
    </row>
    <row r="15" spans="2:63" ht="20.149999999999999" customHeight="1" x14ac:dyDescent="0.35">
      <c r="B15" s="1730"/>
      <c r="C15" s="2059"/>
      <c r="D15" s="2090"/>
      <c r="E15" s="2097"/>
      <c r="F15" s="2098"/>
      <c r="G15" s="2457"/>
      <c r="H15" s="2458"/>
      <c r="I15" s="2458"/>
      <c r="J15" s="2458"/>
      <c r="K15" s="2458"/>
      <c r="L15" s="2458"/>
      <c r="M15" s="2458"/>
      <c r="N15" s="237"/>
      <c r="O15" s="2074"/>
      <c r="P15" s="2076"/>
      <c r="Q15" s="2097"/>
      <c r="R15" s="1095"/>
      <c r="S15" s="2462">
        <f>Application!S12</f>
        <v>0</v>
      </c>
      <c r="T15" s="2463"/>
      <c r="U15" s="2463"/>
      <c r="V15" s="2463"/>
      <c r="W15" s="2463"/>
      <c r="X15" s="2463"/>
      <c r="Y15" s="2463"/>
      <c r="Z15" s="2464"/>
      <c r="AA15" s="53"/>
      <c r="AR15" s="611"/>
      <c r="AZ15" s="624">
        <v>1630</v>
      </c>
      <c r="BA15" s="619" t="s">
        <v>1889</v>
      </c>
      <c r="BB15" s="640" t="str">
        <f>+_xlfn.CONCAT(G194,", ",G195)</f>
        <v xml:space="preserve">, </v>
      </c>
      <c r="BC15" s="640" t="str">
        <f t="shared" si="2"/>
        <v xml:space="preserve">, </v>
      </c>
      <c r="BD15" s="640" t="str">
        <f t="shared" si="3"/>
        <v xml:space="preserve">, </v>
      </c>
      <c r="BE15" s="640" t="str">
        <f t="shared" si="3"/>
        <v xml:space="preserve">, </v>
      </c>
      <c r="BF15" s="640" t="str">
        <f t="shared" si="3"/>
        <v xml:space="preserve">, </v>
      </c>
      <c r="BG15" s="640" t="str">
        <f t="shared" si="3"/>
        <v xml:space="preserve">, </v>
      </c>
      <c r="BH15" s="640" t="str">
        <f t="shared" si="3"/>
        <v xml:space="preserve">, </v>
      </c>
      <c r="BI15" s="640" t="str">
        <f t="shared" si="3"/>
        <v xml:space="preserve">, </v>
      </c>
      <c r="BJ15" s="640" t="str">
        <f t="shared" si="3"/>
        <v xml:space="preserve">, </v>
      </c>
      <c r="BK15" s="640" t="str">
        <f t="shared" si="3"/>
        <v xml:space="preserve">, </v>
      </c>
    </row>
    <row r="16" spans="2:63" ht="20.149999999999999" customHeight="1" x14ac:dyDescent="0.35">
      <c r="B16" s="1730"/>
      <c r="C16" s="2073">
        <v>500</v>
      </c>
      <c r="D16" s="2075" t="str">
        <f>VLOOKUP(C16,DataLabels,HLOOKUP($BA$1,Type,2,FALSE))</f>
        <v>Elevating Device Make</v>
      </c>
      <c r="E16" s="2085"/>
      <c r="F16" s="2086"/>
      <c r="G16" s="1746"/>
      <c r="H16" s="1747"/>
      <c r="I16" s="1747"/>
      <c r="J16" s="1747"/>
      <c r="K16" s="1747"/>
      <c r="L16" s="1747"/>
      <c r="M16" s="1747"/>
      <c r="N16" s="110"/>
      <c r="O16" s="2073">
        <v>510</v>
      </c>
      <c r="P16" s="2075" t="str">
        <f>VLOOKUP(O16,DataLabels,HLOOKUP($BA$1,Type,2,FALSE))</f>
        <v>Elevating Device Model</v>
      </c>
      <c r="Q16" s="2085"/>
      <c r="R16" s="2086"/>
      <c r="S16" s="1746"/>
      <c r="T16" s="1747"/>
      <c r="U16" s="1747"/>
      <c r="V16" s="1747"/>
      <c r="W16" s="1747"/>
      <c r="X16" s="1747"/>
      <c r="Y16" s="1747"/>
      <c r="Z16" s="112"/>
      <c r="AA16" s="53"/>
      <c r="AR16" s="611"/>
      <c r="AZ16" s="668">
        <v>3050</v>
      </c>
      <c r="BA16" s="665" t="s">
        <v>1890</v>
      </c>
      <c r="BB16" s="640">
        <f>+G266</f>
        <v>0</v>
      </c>
      <c r="BC16" s="640">
        <f t="shared" si="2"/>
        <v>0</v>
      </c>
      <c r="BD16" s="640">
        <f t="shared" si="3"/>
        <v>0</v>
      </c>
      <c r="BE16" s="640">
        <f t="shared" si="3"/>
        <v>0</v>
      </c>
      <c r="BF16" s="640">
        <f t="shared" si="3"/>
        <v>0</v>
      </c>
      <c r="BG16" s="640">
        <f t="shared" si="3"/>
        <v>0</v>
      </c>
      <c r="BH16" s="640">
        <f t="shared" si="3"/>
        <v>0</v>
      </c>
      <c r="BI16" s="640">
        <f t="shared" si="3"/>
        <v>0</v>
      </c>
      <c r="BJ16" s="640">
        <f t="shared" si="3"/>
        <v>0</v>
      </c>
      <c r="BK16" s="640">
        <f t="shared" si="3"/>
        <v>0</v>
      </c>
    </row>
    <row r="17" spans="2:64" ht="20.149999999999999" customHeight="1" x14ac:dyDescent="0.35">
      <c r="B17" s="1730"/>
      <c r="C17" s="2074"/>
      <c r="D17" s="2076"/>
      <c r="E17" s="2097"/>
      <c r="F17" s="2098"/>
      <c r="G17" s="1748"/>
      <c r="H17" s="1749"/>
      <c r="I17" s="1749"/>
      <c r="J17" s="1749"/>
      <c r="K17" s="1749"/>
      <c r="L17" s="1749"/>
      <c r="M17" s="1749"/>
      <c r="N17" s="111"/>
      <c r="O17" s="2074"/>
      <c r="P17" s="2076"/>
      <c r="Q17" s="2097"/>
      <c r="R17" s="2098"/>
      <c r="S17" s="1748"/>
      <c r="T17" s="1749"/>
      <c r="U17" s="1749"/>
      <c r="V17" s="1749"/>
      <c r="W17" s="1749"/>
      <c r="X17" s="1749"/>
      <c r="Y17" s="1749"/>
      <c r="Z17" s="113"/>
      <c r="AA17" s="53"/>
      <c r="AR17" s="611"/>
      <c r="AZ17" s="624">
        <v>1400</v>
      </c>
      <c r="BA17" s="619" t="s">
        <v>1891</v>
      </c>
      <c r="BB17" s="640" t="str">
        <f>+_xlfn.CONCAT(G155,", ",G156)</f>
        <v xml:space="preserve">, </v>
      </c>
      <c r="BC17" s="640" t="str">
        <f t="shared" si="2"/>
        <v xml:space="preserve">, </v>
      </c>
      <c r="BD17" s="640" t="str">
        <f t="shared" si="3"/>
        <v xml:space="preserve">, </v>
      </c>
      <c r="BE17" s="640" t="str">
        <f t="shared" si="3"/>
        <v xml:space="preserve">, </v>
      </c>
      <c r="BF17" s="640" t="str">
        <f t="shared" si="3"/>
        <v xml:space="preserve">, </v>
      </c>
      <c r="BG17" s="640" t="str">
        <f t="shared" si="3"/>
        <v xml:space="preserve">, </v>
      </c>
      <c r="BH17" s="640" t="str">
        <f t="shared" si="3"/>
        <v xml:space="preserve">, </v>
      </c>
      <c r="BI17" s="640" t="str">
        <f t="shared" si="3"/>
        <v xml:space="preserve">, </v>
      </c>
      <c r="BJ17" s="640" t="str">
        <f t="shared" si="3"/>
        <v xml:space="preserve">, </v>
      </c>
      <c r="BK17" s="640" t="str">
        <f t="shared" si="3"/>
        <v xml:space="preserve">, </v>
      </c>
      <c r="BL17" s="3"/>
    </row>
    <row r="18" spans="2:64" s="3" customFormat="1" ht="20.149999999999999" customHeight="1" x14ac:dyDescent="0.25">
      <c r="B18" s="1730"/>
      <c r="C18" s="2073">
        <v>520</v>
      </c>
      <c r="D18" s="2075" t="str">
        <f>VLOOKUP(C18,DataLabels,HLOOKUP($BA$1,Type,2,FALSE))</f>
        <v>Capacity [2.16.1, 2.16.2]</v>
      </c>
      <c r="E18" s="2086"/>
      <c r="F18" s="219">
        <v>1</v>
      </c>
      <c r="G18" s="1822"/>
      <c r="H18" s="1823"/>
      <c r="I18" s="114" t="s">
        <v>62</v>
      </c>
      <c r="J18" s="219">
        <v>3</v>
      </c>
      <c r="K18" s="1822"/>
      <c r="L18" s="1823"/>
      <c r="M18" s="1823"/>
      <c r="N18" s="115" t="s">
        <v>62</v>
      </c>
      <c r="O18" s="219">
        <v>5</v>
      </c>
      <c r="P18" s="224"/>
      <c r="Q18" s="115" t="s">
        <v>62</v>
      </c>
      <c r="R18" s="219">
        <v>7</v>
      </c>
      <c r="S18" s="1822"/>
      <c r="T18" s="1823"/>
      <c r="U18" s="115" t="s">
        <v>62</v>
      </c>
      <c r="V18" s="219">
        <v>9</v>
      </c>
      <c r="W18" s="1822"/>
      <c r="X18" s="1823"/>
      <c r="Y18" s="1823"/>
      <c r="Z18" s="116" t="s">
        <v>62</v>
      </c>
      <c r="AA18" s="53"/>
      <c r="AR18" s="611"/>
      <c r="AZ18" s="624">
        <v>1040</v>
      </c>
      <c r="BA18" s="619" t="s">
        <v>1892</v>
      </c>
      <c r="BB18" s="640" t="str">
        <f>+_xlfn.CONCAT(S104,", ",S105)</f>
        <v xml:space="preserve">, </v>
      </c>
      <c r="BC18" s="640" t="str">
        <f t="shared" ref="BC18:BC28" si="4">+BB18</f>
        <v xml:space="preserve">, </v>
      </c>
      <c r="BD18" s="640" t="str">
        <f t="shared" si="3"/>
        <v xml:space="preserve">, </v>
      </c>
      <c r="BE18" s="640" t="str">
        <f t="shared" si="3"/>
        <v xml:space="preserve">, </v>
      </c>
      <c r="BF18" s="640" t="str">
        <f t="shared" si="3"/>
        <v xml:space="preserve">, </v>
      </c>
      <c r="BG18" s="640" t="str">
        <f t="shared" si="3"/>
        <v xml:space="preserve">, </v>
      </c>
      <c r="BH18" s="640" t="str">
        <f t="shared" si="3"/>
        <v xml:space="preserve">, </v>
      </c>
      <c r="BI18" s="640" t="str">
        <f t="shared" si="3"/>
        <v xml:space="preserve">, </v>
      </c>
      <c r="BJ18" s="640" t="str">
        <f t="shared" si="3"/>
        <v xml:space="preserve">, </v>
      </c>
      <c r="BK18" s="640" t="str">
        <f t="shared" si="3"/>
        <v xml:space="preserve">, </v>
      </c>
    </row>
    <row r="19" spans="2:64" s="3" customFormat="1" ht="20.149999999999999" customHeight="1" x14ac:dyDescent="0.25">
      <c r="B19" s="1730"/>
      <c r="C19" s="2074"/>
      <c r="D19" s="2076"/>
      <c r="E19" s="2098"/>
      <c r="F19" s="220">
        <v>2</v>
      </c>
      <c r="G19" s="1797"/>
      <c r="H19" s="1798"/>
      <c r="I19" s="117" t="s">
        <v>62</v>
      </c>
      <c r="J19" s="220">
        <v>4</v>
      </c>
      <c r="K19" s="1797"/>
      <c r="L19" s="1798"/>
      <c r="M19" s="1798"/>
      <c r="N19" s="118" t="s">
        <v>62</v>
      </c>
      <c r="O19" s="220">
        <v>6</v>
      </c>
      <c r="P19" s="928"/>
      <c r="Q19" s="118" t="s">
        <v>62</v>
      </c>
      <c r="R19" s="220">
        <v>8</v>
      </c>
      <c r="S19" s="2374"/>
      <c r="T19" s="2375"/>
      <c r="U19" s="392" t="s">
        <v>62</v>
      </c>
      <c r="V19" s="220">
        <v>10</v>
      </c>
      <c r="W19" s="1797"/>
      <c r="X19" s="1798"/>
      <c r="Y19" s="1798"/>
      <c r="Z19" s="119" t="s">
        <v>62</v>
      </c>
      <c r="AA19" s="53"/>
      <c r="AR19" s="611"/>
      <c r="AZ19" s="624">
        <v>980</v>
      </c>
      <c r="BA19" s="619" t="s">
        <v>1893</v>
      </c>
      <c r="BB19" s="640" t="str">
        <f>+_xlfn.CONCAT(S97,", ",S98)</f>
        <v xml:space="preserve">, </v>
      </c>
      <c r="BC19" s="640" t="str">
        <f t="shared" si="4"/>
        <v xml:space="preserve">, </v>
      </c>
      <c r="BD19" s="640" t="str">
        <f t="shared" si="3"/>
        <v xml:space="preserve">, </v>
      </c>
      <c r="BE19" s="640" t="str">
        <f t="shared" si="3"/>
        <v xml:space="preserve">, </v>
      </c>
      <c r="BF19" s="640" t="str">
        <f t="shared" si="3"/>
        <v xml:space="preserve">, </v>
      </c>
      <c r="BG19" s="640" t="str">
        <f t="shared" si="3"/>
        <v xml:space="preserve">, </v>
      </c>
      <c r="BH19" s="640" t="str">
        <f t="shared" si="3"/>
        <v xml:space="preserve">, </v>
      </c>
      <c r="BI19" s="640" t="str">
        <f t="shared" si="3"/>
        <v xml:space="preserve">, </v>
      </c>
      <c r="BJ19" s="640" t="str">
        <f t="shared" si="3"/>
        <v xml:space="preserve">, </v>
      </c>
      <c r="BK19" s="640" t="str">
        <f t="shared" si="3"/>
        <v xml:space="preserve">, </v>
      </c>
    </row>
    <row r="20" spans="2:64" s="3" customFormat="1" ht="20.149999999999999" customHeight="1" x14ac:dyDescent="0.25">
      <c r="B20" s="1730"/>
      <c r="C20" s="2073">
        <v>530</v>
      </c>
      <c r="D20" s="2417" t="str">
        <f>VLOOKUP(C20,DataLabels,HLOOKUP($BA$1,Type,2,FALSE))</f>
        <v>Capacity
[B44-Appendix D]
[persons]</v>
      </c>
      <c r="E20" s="2418"/>
      <c r="F20" s="219">
        <v>1</v>
      </c>
      <c r="G20" s="2421"/>
      <c r="H20" s="2422"/>
      <c r="I20" s="1706" t="s">
        <v>63</v>
      </c>
      <c r="J20" s="219">
        <v>3</v>
      </c>
      <c r="K20" s="2423"/>
      <c r="L20" s="2424"/>
      <c r="M20" s="2424"/>
      <c r="N20" s="1706" t="s">
        <v>63</v>
      </c>
      <c r="O20" s="219">
        <v>5</v>
      </c>
      <c r="P20" s="1713"/>
      <c r="Q20" s="1706" t="s">
        <v>63</v>
      </c>
      <c r="R20" s="219">
        <v>7</v>
      </c>
      <c r="S20" s="2423"/>
      <c r="T20" s="2424"/>
      <c r="U20" s="1706" t="s">
        <v>63</v>
      </c>
      <c r="V20" s="219">
        <v>9</v>
      </c>
      <c r="W20" s="2423"/>
      <c r="X20" s="2424"/>
      <c r="Y20" s="2424"/>
      <c r="Z20" s="1708" t="s">
        <v>63</v>
      </c>
      <c r="AA20" s="53"/>
      <c r="AC20" s="1710"/>
      <c r="AR20" s="611"/>
      <c r="AZ20" s="624">
        <v>1620</v>
      </c>
      <c r="BA20" s="619" t="s">
        <v>1894</v>
      </c>
      <c r="BB20" s="635">
        <f>+G191</f>
        <v>0</v>
      </c>
      <c r="BC20" s="640">
        <f t="shared" si="4"/>
        <v>0</v>
      </c>
      <c r="BD20" s="640">
        <f t="shared" si="3"/>
        <v>0</v>
      </c>
      <c r="BE20" s="640">
        <f t="shared" si="3"/>
        <v>0</v>
      </c>
      <c r="BF20" s="640">
        <f t="shared" si="3"/>
        <v>0</v>
      </c>
      <c r="BG20" s="640">
        <f t="shared" si="3"/>
        <v>0</v>
      </c>
      <c r="BH20" s="640">
        <f t="shared" si="3"/>
        <v>0</v>
      </c>
      <c r="BI20" s="640">
        <f t="shared" si="3"/>
        <v>0</v>
      </c>
      <c r="BJ20" s="640">
        <f t="shared" si="3"/>
        <v>0</v>
      </c>
      <c r="BK20" s="640">
        <f t="shared" si="3"/>
        <v>0</v>
      </c>
    </row>
    <row r="21" spans="2:64" s="3" customFormat="1" ht="20.149999999999999" customHeight="1" x14ac:dyDescent="0.25">
      <c r="B21" s="1730"/>
      <c r="C21" s="2074"/>
      <c r="D21" s="2419"/>
      <c r="E21" s="2420"/>
      <c r="F21" s="220">
        <v>2</v>
      </c>
      <c r="G21" s="2425"/>
      <c r="H21" s="2426"/>
      <c r="I21" s="1707" t="s">
        <v>63</v>
      </c>
      <c r="J21" s="220">
        <v>4</v>
      </c>
      <c r="K21" s="2425"/>
      <c r="L21" s="2426"/>
      <c r="M21" s="2426"/>
      <c r="N21" s="1707" t="s">
        <v>63</v>
      </c>
      <c r="O21" s="220">
        <v>6</v>
      </c>
      <c r="P21" s="1712"/>
      <c r="Q21" s="1707" t="s">
        <v>63</v>
      </c>
      <c r="R21" s="220">
        <v>8</v>
      </c>
      <c r="S21" s="2425"/>
      <c r="T21" s="2426"/>
      <c r="U21" s="1707" t="s">
        <v>63</v>
      </c>
      <c r="V21" s="220">
        <v>10</v>
      </c>
      <c r="W21" s="2425"/>
      <c r="X21" s="2426"/>
      <c r="Y21" s="2426"/>
      <c r="Z21" s="1709" t="s">
        <v>63</v>
      </c>
      <c r="AA21" s="53"/>
      <c r="AR21" s="611"/>
      <c r="AZ21" s="624">
        <v>130</v>
      </c>
      <c r="BA21" s="619" t="s">
        <v>872</v>
      </c>
      <c r="BB21" s="641">
        <f>S14</f>
        <v>0</v>
      </c>
      <c r="BC21" s="635">
        <f t="shared" si="4"/>
        <v>0</v>
      </c>
      <c r="BD21" s="635">
        <f t="shared" ref="BD21:BK26" si="5">+BC21</f>
        <v>0</v>
      </c>
      <c r="BE21" s="635">
        <f t="shared" si="5"/>
        <v>0</v>
      </c>
      <c r="BF21" s="635">
        <f t="shared" si="5"/>
        <v>0</v>
      </c>
      <c r="BG21" s="635">
        <f t="shared" si="5"/>
        <v>0</v>
      </c>
      <c r="BH21" s="635">
        <f t="shared" si="5"/>
        <v>0</v>
      </c>
      <c r="BI21" s="635">
        <f t="shared" si="5"/>
        <v>0</v>
      </c>
      <c r="BJ21" s="635">
        <f t="shared" si="5"/>
        <v>0</v>
      </c>
      <c r="BK21" s="635">
        <f t="shared" si="5"/>
        <v>0</v>
      </c>
    </row>
    <row r="22" spans="2:64" s="3" customFormat="1" ht="20.149999999999999" customHeight="1" x14ac:dyDescent="0.35">
      <c r="B22" s="1730"/>
      <c r="C22" s="2416">
        <v>540</v>
      </c>
      <c r="D22" s="1697" t="str">
        <f>VLOOKUP(C22,DataLabels,HLOOKUP($BA$1,Type,2,FALSE))</f>
        <v>Rated Speed</v>
      </c>
      <c r="E22" s="1698"/>
      <c r="F22" s="1714"/>
      <c r="G22" s="2349"/>
      <c r="H22" s="2350"/>
      <c r="I22" s="2350"/>
      <c r="J22" s="2350"/>
      <c r="K22" s="2350"/>
      <c r="L22" s="2350"/>
      <c r="M22" s="2350"/>
      <c r="N22" s="120"/>
      <c r="O22" s="2372">
        <v>550</v>
      </c>
      <c r="P22" s="2236" t="str">
        <f>VLOOKUP(O22,DataLabels,HLOOKUP($BA$1,Type,2,FALSE))</f>
        <v>Rated Down Speed (Hydraulic Only)</v>
      </c>
      <c r="Q22" s="2237"/>
      <c r="R22" s="2238"/>
      <c r="S22" s="2349"/>
      <c r="T22" s="2350"/>
      <c r="U22" s="2350"/>
      <c r="V22" s="2350"/>
      <c r="W22" s="2350"/>
      <c r="X22" s="2350"/>
      <c r="Y22" s="2350"/>
      <c r="Z22" s="121"/>
      <c r="AA22" s="53"/>
      <c r="AR22" s="611"/>
      <c r="AZ22" s="624">
        <v>510</v>
      </c>
      <c r="BA22" s="619" t="s">
        <v>1895</v>
      </c>
      <c r="BB22" s="635" t="str">
        <f>+_xlfn.CONCAT(G16,", ",S16)</f>
        <v xml:space="preserve">, </v>
      </c>
      <c r="BC22" s="635" t="str">
        <f t="shared" si="4"/>
        <v xml:space="preserve">, </v>
      </c>
      <c r="BD22" s="635" t="str">
        <f t="shared" si="5"/>
        <v xml:space="preserve">, </v>
      </c>
      <c r="BE22" s="635" t="str">
        <f t="shared" si="5"/>
        <v xml:space="preserve">, </v>
      </c>
      <c r="BF22" s="635" t="str">
        <f t="shared" si="5"/>
        <v xml:space="preserve">, </v>
      </c>
      <c r="BG22" s="635" t="str">
        <f t="shared" si="5"/>
        <v xml:space="preserve">, </v>
      </c>
      <c r="BH22" s="635" t="str">
        <f t="shared" si="5"/>
        <v xml:space="preserve">, </v>
      </c>
      <c r="BI22" s="635" t="str">
        <f t="shared" si="5"/>
        <v xml:space="preserve">, </v>
      </c>
      <c r="BJ22" s="635" t="str">
        <f t="shared" si="5"/>
        <v xml:space="preserve">, </v>
      </c>
      <c r="BK22" s="635" t="str">
        <f t="shared" si="5"/>
        <v xml:space="preserve">, </v>
      </c>
    </row>
    <row r="23" spans="2:64" s="3" customFormat="1" ht="19.5" customHeight="1" x14ac:dyDescent="0.35">
      <c r="B23" s="1730"/>
      <c r="C23" s="2416"/>
      <c r="D23" s="1716"/>
      <c r="E23" s="1717"/>
      <c r="F23" s="1717"/>
      <c r="G23" s="1748"/>
      <c r="H23" s="1749"/>
      <c r="I23" s="1749"/>
      <c r="J23" s="1749"/>
      <c r="K23" s="1749"/>
      <c r="L23" s="1749"/>
      <c r="M23" s="1749"/>
      <c r="N23" s="111" t="s">
        <v>64</v>
      </c>
      <c r="O23" s="2074"/>
      <c r="P23" s="2244"/>
      <c r="Q23" s="2288"/>
      <c r="R23" s="2289"/>
      <c r="S23" s="1748"/>
      <c r="T23" s="1749"/>
      <c r="U23" s="1749"/>
      <c r="V23" s="1749"/>
      <c r="W23" s="1749"/>
      <c r="X23" s="1749"/>
      <c r="Y23" s="1749"/>
      <c r="Z23" s="122" t="s">
        <v>64</v>
      </c>
      <c r="AA23" s="53"/>
      <c r="AR23" s="611"/>
      <c r="AZ23" s="624">
        <v>130</v>
      </c>
      <c r="BA23" s="619" t="s">
        <v>873</v>
      </c>
      <c r="BB23" s="641">
        <f>S15</f>
        <v>0</v>
      </c>
      <c r="BC23" s="635">
        <f t="shared" si="4"/>
        <v>0</v>
      </c>
      <c r="BD23" s="635">
        <f t="shared" si="5"/>
        <v>0</v>
      </c>
      <c r="BE23" s="635">
        <f t="shared" si="5"/>
        <v>0</v>
      </c>
      <c r="BF23" s="635">
        <f t="shared" si="5"/>
        <v>0</v>
      </c>
      <c r="BG23" s="635">
        <f t="shared" si="5"/>
        <v>0</v>
      </c>
      <c r="BH23" s="635">
        <f t="shared" si="5"/>
        <v>0</v>
      </c>
      <c r="BI23" s="635">
        <f t="shared" si="5"/>
        <v>0</v>
      </c>
      <c r="BJ23" s="635">
        <f t="shared" si="5"/>
        <v>0</v>
      </c>
      <c r="BK23" s="635">
        <f t="shared" si="5"/>
        <v>0</v>
      </c>
    </row>
    <row r="24" spans="2:64" s="3" customFormat="1" ht="19.5" customHeight="1" x14ac:dyDescent="0.35">
      <c r="B24" s="1730"/>
      <c r="C24" s="2140">
        <v>560</v>
      </c>
      <c r="D24" s="2060" t="str">
        <f>VLOOKUP(C24,DataLabels,HLOOKUP($BA$1,Type,2,FALSE))</f>
        <v>Class of Loading
(if freight)
[2.16.2.2]</v>
      </c>
      <c r="E24" s="2060"/>
      <c r="F24" s="2061"/>
      <c r="G24" s="1902"/>
      <c r="H24" s="1903"/>
      <c r="I24" s="1903"/>
      <c r="J24" s="1903"/>
      <c r="K24" s="1903"/>
      <c r="L24" s="1903"/>
      <c r="M24" s="1903"/>
      <c r="N24" s="110"/>
      <c r="O24" s="2073">
        <v>570</v>
      </c>
      <c r="P24" s="2075" t="str">
        <f>VLOOKUP(O24,DataLabels,HLOOKUP($BA$1,Type,2,FALSE))</f>
        <v>License Location
(if in a remote location)
[O.Reg. 209/01, s30(1)]</v>
      </c>
      <c r="Q24" s="2085"/>
      <c r="R24" s="2086"/>
      <c r="S24" s="1746"/>
      <c r="T24" s="1747"/>
      <c r="U24" s="1747"/>
      <c r="V24" s="1747"/>
      <c r="W24" s="1747"/>
      <c r="X24" s="1747"/>
      <c r="Y24" s="1747"/>
      <c r="Z24" s="112"/>
      <c r="AA24" s="53"/>
      <c r="AR24" s="611"/>
      <c r="AZ24" s="624">
        <v>1350</v>
      </c>
      <c r="BA24" s="619" t="s">
        <v>1896</v>
      </c>
      <c r="BB24" s="635" t="str">
        <f>+_xlfn.CONCAT(S148,", ",S149)</f>
        <v xml:space="preserve">, </v>
      </c>
      <c r="BC24" s="640" t="str">
        <f t="shared" si="4"/>
        <v xml:space="preserve">, </v>
      </c>
      <c r="BD24" s="640" t="str">
        <f t="shared" si="5"/>
        <v xml:space="preserve">, </v>
      </c>
      <c r="BE24" s="640" t="str">
        <f t="shared" si="5"/>
        <v xml:space="preserve">, </v>
      </c>
      <c r="BF24" s="640" t="str">
        <f t="shared" si="5"/>
        <v xml:space="preserve">, </v>
      </c>
      <c r="BG24" s="640" t="str">
        <f t="shared" si="5"/>
        <v xml:space="preserve">, </v>
      </c>
      <c r="BH24" s="640" t="str">
        <f t="shared" si="5"/>
        <v xml:space="preserve">, </v>
      </c>
      <c r="BI24" s="640" t="str">
        <f t="shared" si="5"/>
        <v xml:space="preserve">, </v>
      </c>
      <c r="BJ24" s="640" t="str">
        <f t="shared" si="5"/>
        <v xml:space="preserve">, </v>
      </c>
      <c r="BK24" s="640" t="str">
        <f t="shared" si="5"/>
        <v xml:space="preserve">, </v>
      </c>
    </row>
    <row r="25" spans="2:64" s="3" customFormat="1" ht="19.5" customHeight="1" thickBot="1" x14ac:dyDescent="0.3">
      <c r="B25" s="1731"/>
      <c r="C25" s="2141"/>
      <c r="D25" s="2327"/>
      <c r="E25" s="2327"/>
      <c r="F25" s="2328"/>
      <c r="G25" s="2401"/>
      <c r="H25" s="2402"/>
      <c r="I25" s="2402"/>
      <c r="J25" s="2402"/>
      <c r="K25" s="2402"/>
      <c r="L25" s="2402"/>
      <c r="M25" s="2402"/>
      <c r="N25" s="123"/>
      <c r="O25" s="2235"/>
      <c r="P25" s="2365"/>
      <c r="Q25" s="2088"/>
      <c r="R25" s="2089"/>
      <c r="S25" s="1758"/>
      <c r="T25" s="1759"/>
      <c r="U25" s="1759"/>
      <c r="V25" s="1759"/>
      <c r="W25" s="1759"/>
      <c r="X25" s="1759"/>
      <c r="Y25" s="1759"/>
      <c r="Z25" s="124"/>
      <c r="AA25" s="53"/>
      <c r="AR25" s="611"/>
      <c r="AZ25" s="624">
        <v>1340</v>
      </c>
      <c r="BA25" s="619" t="s">
        <v>1897</v>
      </c>
      <c r="BB25" s="635">
        <f>+G148</f>
        <v>0</v>
      </c>
      <c r="BC25" s="640">
        <f t="shared" si="4"/>
        <v>0</v>
      </c>
      <c r="BD25" s="640">
        <f t="shared" si="5"/>
        <v>0</v>
      </c>
      <c r="BE25" s="640">
        <f t="shared" si="5"/>
        <v>0</v>
      </c>
      <c r="BF25" s="640">
        <f t="shared" si="5"/>
        <v>0</v>
      </c>
      <c r="BG25" s="640">
        <f t="shared" si="5"/>
        <v>0</v>
      </c>
      <c r="BH25" s="640">
        <f t="shared" si="5"/>
        <v>0</v>
      </c>
      <c r="BI25" s="640">
        <f t="shared" si="5"/>
        <v>0</v>
      </c>
      <c r="BJ25" s="640">
        <f t="shared" si="5"/>
        <v>0</v>
      </c>
      <c r="BK25" s="640">
        <f t="shared" si="5"/>
        <v>0</v>
      </c>
    </row>
    <row r="26" spans="2:64" s="3" customFormat="1" ht="19.5" customHeight="1" thickBot="1" x14ac:dyDescent="0.3">
      <c r="B26" s="1188"/>
      <c r="C26" s="595"/>
      <c r="D26" s="1189"/>
      <c r="E26" s="1189"/>
      <c r="F26" s="1189"/>
      <c r="G26" s="1182"/>
      <c r="H26" s="1182"/>
      <c r="I26" s="1182"/>
      <c r="J26" s="1182"/>
      <c r="K26" s="1182"/>
      <c r="L26" s="1182"/>
      <c r="M26" s="1182"/>
      <c r="N26" s="1190"/>
      <c r="O26" s="595"/>
      <c r="P26" s="1189"/>
      <c r="Q26" s="1189"/>
      <c r="R26" s="1189"/>
      <c r="S26" s="1181"/>
      <c r="T26" s="1181"/>
      <c r="U26" s="1181"/>
      <c r="V26" s="1181"/>
      <c r="W26" s="1181"/>
      <c r="X26" s="1181"/>
      <c r="Y26" s="1181"/>
      <c r="Z26" s="1190"/>
      <c r="AR26" s="611"/>
      <c r="AZ26" s="624">
        <v>3060</v>
      </c>
      <c r="BA26" s="619" t="s">
        <v>1898</v>
      </c>
      <c r="BB26" s="640">
        <f>+G268</f>
        <v>0</v>
      </c>
      <c r="BC26" s="640">
        <f t="shared" si="4"/>
        <v>0</v>
      </c>
      <c r="BD26" s="640">
        <f t="shared" si="5"/>
        <v>0</v>
      </c>
      <c r="BE26" s="640">
        <f t="shared" si="5"/>
        <v>0</v>
      </c>
      <c r="BF26" s="640">
        <f t="shared" si="5"/>
        <v>0</v>
      </c>
      <c r="BG26" s="640">
        <f t="shared" si="5"/>
        <v>0</v>
      </c>
      <c r="BH26" s="640">
        <f t="shared" si="5"/>
        <v>0</v>
      </c>
      <c r="BI26" s="640">
        <f t="shared" si="5"/>
        <v>0</v>
      </c>
      <c r="BJ26" s="640">
        <f t="shared" si="5"/>
        <v>0</v>
      </c>
      <c r="BK26" s="640">
        <f t="shared" si="5"/>
        <v>0</v>
      </c>
    </row>
    <row r="27" spans="2:64" s="3" customFormat="1" ht="20.149999999999999" customHeight="1" x14ac:dyDescent="0.3">
      <c r="B27" s="1729" t="s">
        <v>65</v>
      </c>
      <c r="C27" s="2093">
        <v>180</v>
      </c>
      <c r="D27" s="2094" t="str">
        <f>VLOOKUP(C27,DataLabels,HLOOKUP($BA$1,Type,2,FALSE))</f>
        <v>Address</v>
      </c>
      <c r="E27" s="2095"/>
      <c r="F27" s="2096"/>
      <c r="G27" s="2410" t="str">
        <f>Application!G23</f>
        <v>1234 maple</v>
      </c>
      <c r="H27" s="2411"/>
      <c r="I27" s="2411"/>
      <c r="J27" s="2411"/>
      <c r="K27" s="2411"/>
      <c r="L27" s="2411"/>
      <c r="M27" s="2411"/>
      <c r="N27" s="2411"/>
      <c r="O27" s="2411"/>
      <c r="P27" s="2411"/>
      <c r="Q27" s="2411"/>
      <c r="R27" s="2411"/>
      <c r="S27" s="2411"/>
      <c r="T27" s="2411"/>
      <c r="U27" s="2411"/>
      <c r="V27" s="2411"/>
      <c r="W27" s="2411"/>
      <c r="X27" s="2411"/>
      <c r="Y27" s="2411"/>
      <c r="Z27" s="2412"/>
      <c r="AA27" s="53"/>
      <c r="AR27" s="611"/>
      <c r="AZ27" s="624" t="s">
        <v>1926</v>
      </c>
      <c r="BA27" s="619" t="s">
        <v>1899</v>
      </c>
      <c r="BB27" s="1110" t="str">
        <f>+_xlfn.CONCAT(G112,"@",G114,"|",S112,"|",G116)</f>
        <v>0@||</v>
      </c>
      <c r="BC27" s="640" t="str">
        <f t="shared" si="4"/>
        <v>0@||</v>
      </c>
      <c r="BD27" s="640" t="str">
        <f t="shared" ref="BD27:BK28" si="6">+BC27</f>
        <v>0@||</v>
      </c>
      <c r="BE27" s="640" t="str">
        <f t="shared" si="6"/>
        <v>0@||</v>
      </c>
      <c r="BF27" s="640" t="str">
        <f t="shared" si="6"/>
        <v>0@||</v>
      </c>
      <c r="BG27" s="640" t="str">
        <f t="shared" si="6"/>
        <v>0@||</v>
      </c>
      <c r="BH27" s="640" t="str">
        <f t="shared" si="6"/>
        <v>0@||</v>
      </c>
      <c r="BI27" s="640" t="str">
        <f t="shared" si="6"/>
        <v>0@||</v>
      </c>
      <c r="BJ27" s="640" t="str">
        <f t="shared" si="6"/>
        <v>0@||</v>
      </c>
      <c r="BK27" s="640" t="str">
        <f t="shared" si="6"/>
        <v>0@||</v>
      </c>
    </row>
    <row r="28" spans="2:64" s="3" customFormat="1" ht="20.149999999999999" customHeight="1" x14ac:dyDescent="0.3">
      <c r="B28" s="1730"/>
      <c r="C28" s="2059"/>
      <c r="D28" s="2090"/>
      <c r="E28" s="2097"/>
      <c r="F28" s="2098"/>
      <c r="G28" s="2413" t="str">
        <f>Application!G24</f>
        <v>Toronto</v>
      </c>
      <c r="H28" s="2414"/>
      <c r="I28" s="2414"/>
      <c r="J28" s="2414"/>
      <c r="K28" s="2414"/>
      <c r="L28" s="2414"/>
      <c r="M28" s="2414"/>
      <c r="N28" s="2414"/>
      <c r="O28" s="2414"/>
      <c r="P28" s="2414"/>
      <c r="Q28" s="2414"/>
      <c r="R28" s="2414"/>
      <c r="S28" s="2414"/>
      <c r="T28" s="2414"/>
      <c r="U28" s="2414"/>
      <c r="V28" s="2414"/>
      <c r="W28" s="2414"/>
      <c r="X28" s="2414"/>
      <c r="Y28" s="2414"/>
      <c r="Z28" s="2415"/>
      <c r="AA28" s="53"/>
      <c r="AR28" s="611"/>
      <c r="AZ28" s="668">
        <v>1390</v>
      </c>
      <c r="BA28" s="665" t="s">
        <v>1900</v>
      </c>
      <c r="BB28" s="635">
        <f>+S153</f>
        <v>0</v>
      </c>
      <c r="BC28" s="640">
        <f t="shared" si="4"/>
        <v>0</v>
      </c>
      <c r="BD28" s="640">
        <f t="shared" si="6"/>
        <v>0</v>
      </c>
      <c r="BE28" s="640">
        <f t="shared" si="6"/>
        <v>0</v>
      </c>
      <c r="BF28" s="640">
        <f t="shared" si="6"/>
        <v>0</v>
      </c>
      <c r="BG28" s="640">
        <f t="shared" si="6"/>
        <v>0</v>
      </c>
      <c r="BH28" s="640">
        <f t="shared" si="6"/>
        <v>0</v>
      </c>
      <c r="BI28" s="640">
        <f t="shared" si="6"/>
        <v>0</v>
      </c>
      <c r="BJ28" s="640">
        <f t="shared" si="6"/>
        <v>0</v>
      </c>
      <c r="BK28" s="640">
        <f t="shared" si="6"/>
        <v>0</v>
      </c>
    </row>
    <row r="29" spans="2:64" s="3" customFormat="1" ht="20.149999999999999" customHeight="1" x14ac:dyDescent="0.25">
      <c r="B29" s="1730"/>
      <c r="C29" s="2073">
        <v>580</v>
      </c>
      <c r="D29" s="2403" t="str">
        <f>VLOOKUP(C29,DataLabels,HLOOKUP($BA$1,Type,2,FALSE))</f>
        <v>No. of Levels Served</v>
      </c>
      <c r="E29" s="2404"/>
      <c r="F29" s="219">
        <v>1</v>
      </c>
      <c r="G29" s="1822"/>
      <c r="H29" s="1823"/>
      <c r="I29" s="114"/>
      <c r="J29" s="219">
        <v>3</v>
      </c>
      <c r="K29" s="1822"/>
      <c r="L29" s="1823"/>
      <c r="M29" s="1823"/>
      <c r="N29" s="115"/>
      <c r="O29" s="219">
        <v>5</v>
      </c>
      <c r="P29" s="224"/>
      <c r="Q29" s="115"/>
      <c r="R29" s="219">
        <v>7</v>
      </c>
      <c r="S29" s="1822"/>
      <c r="T29" s="1823"/>
      <c r="U29" s="115"/>
      <c r="V29" s="219">
        <v>9</v>
      </c>
      <c r="W29" s="1822"/>
      <c r="X29" s="1823"/>
      <c r="Y29" s="1823"/>
      <c r="Z29" s="116"/>
      <c r="AA29" s="53"/>
      <c r="AR29" s="611"/>
      <c r="AZ29" s="624">
        <v>1380</v>
      </c>
      <c r="BA29" s="619" t="s">
        <v>1901</v>
      </c>
      <c r="BB29" s="635">
        <f>+G153</f>
        <v>0</v>
      </c>
      <c r="BC29" s="640">
        <f t="shared" ref="BC29:BK29" si="7">+BB29</f>
        <v>0</v>
      </c>
      <c r="BD29" s="640">
        <f t="shared" si="7"/>
        <v>0</v>
      </c>
      <c r="BE29" s="640">
        <f t="shared" si="7"/>
        <v>0</v>
      </c>
      <c r="BF29" s="640">
        <f t="shared" si="7"/>
        <v>0</v>
      </c>
      <c r="BG29" s="640">
        <f t="shared" si="7"/>
        <v>0</v>
      </c>
      <c r="BH29" s="640">
        <f t="shared" si="7"/>
        <v>0</v>
      </c>
      <c r="BI29" s="640">
        <f t="shared" si="7"/>
        <v>0</v>
      </c>
      <c r="BJ29" s="640">
        <f t="shared" si="7"/>
        <v>0</v>
      </c>
      <c r="BK29" s="640">
        <f t="shared" si="7"/>
        <v>0</v>
      </c>
    </row>
    <row r="30" spans="2:64" s="3" customFormat="1" ht="20.149999999999999" customHeight="1" x14ac:dyDescent="0.25">
      <c r="B30" s="1730"/>
      <c r="C30" s="2074"/>
      <c r="D30" s="2405"/>
      <c r="E30" s="2406"/>
      <c r="F30" s="220">
        <v>2</v>
      </c>
      <c r="G30" s="1797"/>
      <c r="H30" s="1798"/>
      <c r="I30" s="117"/>
      <c r="J30" s="220">
        <v>4</v>
      </c>
      <c r="K30" s="1797"/>
      <c r="L30" s="1798"/>
      <c r="M30" s="1798"/>
      <c r="N30" s="118"/>
      <c r="O30" s="220">
        <v>6</v>
      </c>
      <c r="P30" s="225"/>
      <c r="Q30" s="118"/>
      <c r="R30" s="220">
        <v>8</v>
      </c>
      <c r="S30" s="1797"/>
      <c r="T30" s="1798"/>
      <c r="U30" s="118"/>
      <c r="V30" s="220">
        <v>10</v>
      </c>
      <c r="W30" s="1797"/>
      <c r="X30" s="1798"/>
      <c r="Y30" s="1798"/>
      <c r="Z30" s="119"/>
      <c r="AA30" s="53"/>
      <c r="AR30" s="611"/>
      <c r="AZ30" s="624">
        <v>1080</v>
      </c>
      <c r="BA30" s="619" t="s">
        <v>1902</v>
      </c>
      <c r="BB30" s="635" t="str">
        <f>+_xlfn.CONCAT(S109,", ",S110)</f>
        <v xml:space="preserve">, </v>
      </c>
      <c r="BC30" s="640" t="str">
        <f t="shared" ref="BC30:BK30" si="8">+BB30</f>
        <v xml:space="preserve">, </v>
      </c>
      <c r="BD30" s="640" t="str">
        <f t="shared" si="8"/>
        <v xml:space="preserve">, </v>
      </c>
      <c r="BE30" s="640" t="str">
        <f t="shared" si="8"/>
        <v xml:space="preserve">, </v>
      </c>
      <c r="BF30" s="640" t="str">
        <f t="shared" si="8"/>
        <v xml:space="preserve">, </v>
      </c>
      <c r="BG30" s="640" t="str">
        <f t="shared" si="8"/>
        <v xml:space="preserve">, </v>
      </c>
      <c r="BH30" s="640" t="str">
        <f t="shared" si="8"/>
        <v xml:space="preserve">, </v>
      </c>
      <c r="BI30" s="640" t="str">
        <f t="shared" si="8"/>
        <v xml:space="preserve">, </v>
      </c>
      <c r="BJ30" s="640" t="str">
        <f t="shared" si="8"/>
        <v xml:space="preserve">, </v>
      </c>
      <c r="BK30" s="640" t="str">
        <f t="shared" si="8"/>
        <v xml:space="preserve">, </v>
      </c>
    </row>
    <row r="31" spans="2:64" s="3" customFormat="1" ht="20.149999999999999" customHeight="1" x14ac:dyDescent="0.25">
      <c r="B31" s="1730"/>
      <c r="C31" s="2073">
        <v>590</v>
      </c>
      <c r="D31" s="1715" t="str">
        <f>VLOOKUP(C31,DataLabels,HLOOKUP($BA$1,Type,2,FALSE))</f>
        <v>Travel</v>
      </c>
      <c r="E31" s="1717"/>
      <c r="F31" s="219">
        <v>1</v>
      </c>
      <c r="G31" s="1822"/>
      <c r="H31" s="1823"/>
      <c r="I31" s="114" t="s">
        <v>66</v>
      </c>
      <c r="J31" s="219">
        <v>3</v>
      </c>
      <c r="K31" s="1822"/>
      <c r="L31" s="1823"/>
      <c r="M31" s="1823"/>
      <c r="N31" s="115" t="s">
        <v>66</v>
      </c>
      <c r="O31" s="219">
        <v>5</v>
      </c>
      <c r="P31" s="224"/>
      <c r="Q31" s="115" t="s">
        <v>66</v>
      </c>
      <c r="R31" s="219">
        <v>7</v>
      </c>
      <c r="S31" s="1822"/>
      <c r="T31" s="1823"/>
      <c r="U31" s="115" t="s">
        <v>66</v>
      </c>
      <c r="V31" s="219">
        <v>9</v>
      </c>
      <c r="W31" s="1822"/>
      <c r="X31" s="1823"/>
      <c r="Y31" s="1823"/>
      <c r="Z31" s="116" t="s">
        <v>66</v>
      </c>
      <c r="AA31" s="53"/>
      <c r="AR31" s="611"/>
      <c r="AZ31" s="624">
        <v>940</v>
      </c>
      <c r="BA31" s="626" t="s">
        <v>1904</v>
      </c>
      <c r="BB31" s="642">
        <f>+G87</f>
        <v>0</v>
      </c>
      <c r="BC31" s="642">
        <f>+G88</f>
        <v>0</v>
      </c>
      <c r="BD31" s="642">
        <f>+K87</f>
        <v>0</v>
      </c>
      <c r="BE31" s="642">
        <f>+K88</f>
        <v>0</v>
      </c>
      <c r="BF31" s="642">
        <f>+P87</f>
        <v>0</v>
      </c>
      <c r="BG31" s="642">
        <f>+P88</f>
        <v>0</v>
      </c>
      <c r="BH31" s="642">
        <f>+S87</f>
        <v>0</v>
      </c>
      <c r="BI31" s="642">
        <f>+S88</f>
        <v>0</v>
      </c>
      <c r="BJ31" s="642">
        <f>+W87</f>
        <v>0</v>
      </c>
      <c r="BK31" s="642">
        <f>+W88</f>
        <v>0</v>
      </c>
    </row>
    <row r="32" spans="2:64" s="3" customFormat="1" ht="20.149999999999999" customHeight="1" thickBot="1" x14ac:dyDescent="0.3">
      <c r="B32" s="1731"/>
      <c r="C32" s="2235"/>
      <c r="D32" s="1699"/>
      <c r="E32" s="1705"/>
      <c r="F32" s="221">
        <v>2</v>
      </c>
      <c r="G32" s="1826"/>
      <c r="H32" s="1827"/>
      <c r="I32" s="125" t="s">
        <v>66</v>
      </c>
      <c r="J32" s="221">
        <v>4</v>
      </c>
      <c r="K32" s="1826"/>
      <c r="L32" s="1827"/>
      <c r="M32" s="1827"/>
      <c r="N32" s="126" t="s">
        <v>66</v>
      </c>
      <c r="O32" s="221">
        <v>6</v>
      </c>
      <c r="P32" s="226"/>
      <c r="Q32" s="127" t="s">
        <v>66</v>
      </c>
      <c r="R32" s="222">
        <v>8</v>
      </c>
      <c r="S32" s="1826"/>
      <c r="T32" s="1827"/>
      <c r="U32" s="127" t="s">
        <v>66</v>
      </c>
      <c r="V32" s="221">
        <v>10</v>
      </c>
      <c r="W32" s="1826"/>
      <c r="X32" s="1827"/>
      <c r="Y32" s="1827"/>
      <c r="Z32" s="128" t="s">
        <v>66</v>
      </c>
      <c r="AA32" s="53"/>
      <c r="AR32" s="611"/>
      <c r="AZ32" s="624">
        <v>570</v>
      </c>
      <c r="BA32" s="619" t="s">
        <v>1905</v>
      </c>
      <c r="BB32" s="640">
        <f>+S24</f>
        <v>0</v>
      </c>
      <c r="BC32" s="640">
        <f t="shared" ref="BC32:BK32" si="9">+BB32</f>
        <v>0</v>
      </c>
      <c r="BD32" s="640">
        <f t="shared" si="9"/>
        <v>0</v>
      </c>
      <c r="BE32" s="640">
        <f t="shared" si="9"/>
        <v>0</v>
      </c>
      <c r="BF32" s="640">
        <f t="shared" si="9"/>
        <v>0</v>
      </c>
      <c r="BG32" s="640">
        <f t="shared" si="9"/>
        <v>0</v>
      </c>
      <c r="BH32" s="640">
        <f t="shared" si="9"/>
        <v>0</v>
      </c>
      <c r="BI32" s="640">
        <f t="shared" si="9"/>
        <v>0</v>
      </c>
      <c r="BJ32" s="640">
        <f t="shared" si="9"/>
        <v>0</v>
      </c>
      <c r="BK32" s="640">
        <f t="shared" si="9"/>
        <v>0</v>
      </c>
    </row>
    <row r="33" spans="2:63" s="3" customFormat="1" ht="20.149999999999999" customHeight="1" thickBot="1" x14ac:dyDescent="0.3">
      <c r="B33" s="1188"/>
      <c r="C33" s="595"/>
      <c r="D33" s="1189"/>
      <c r="E33" s="1189"/>
      <c r="F33" s="1189"/>
      <c r="G33" s="1182"/>
      <c r="H33" s="1182"/>
      <c r="I33" s="1182"/>
      <c r="J33" s="1182"/>
      <c r="K33" s="1182"/>
      <c r="L33" s="1182"/>
      <c r="M33" s="1182"/>
      <c r="N33" s="1190"/>
      <c r="O33" s="595"/>
      <c r="P33" s="1189"/>
      <c r="Q33" s="1189"/>
      <c r="R33" s="1189"/>
      <c r="S33" s="1181"/>
      <c r="T33" s="1181"/>
      <c r="U33" s="1181"/>
      <c r="V33" s="1181"/>
      <c r="W33" s="1181"/>
      <c r="X33" s="1181"/>
      <c r="Y33" s="1181"/>
      <c r="Z33" s="1190"/>
      <c r="AR33" s="611"/>
      <c r="AZ33" s="624">
        <v>1520</v>
      </c>
      <c r="BA33" s="619" t="s">
        <v>549</v>
      </c>
      <c r="BB33" s="635">
        <f>+G181</f>
        <v>0</v>
      </c>
      <c r="BC33" s="640">
        <f t="shared" ref="BC33:BK33" si="10">+BB33</f>
        <v>0</v>
      </c>
      <c r="BD33" s="640">
        <f t="shared" si="10"/>
        <v>0</v>
      </c>
      <c r="BE33" s="640">
        <f t="shared" si="10"/>
        <v>0</v>
      </c>
      <c r="BF33" s="640">
        <f t="shared" si="10"/>
        <v>0</v>
      </c>
      <c r="BG33" s="640">
        <f t="shared" si="10"/>
        <v>0</v>
      </c>
      <c r="BH33" s="640">
        <f t="shared" si="10"/>
        <v>0</v>
      </c>
      <c r="BI33" s="640">
        <f t="shared" si="10"/>
        <v>0</v>
      </c>
      <c r="BJ33" s="640">
        <f t="shared" si="10"/>
        <v>0</v>
      </c>
      <c r="BK33" s="640">
        <f t="shared" si="10"/>
        <v>0</v>
      </c>
    </row>
    <row r="34" spans="2:63" s="3" customFormat="1" ht="20.149999999999999" customHeight="1" x14ac:dyDescent="0.3">
      <c r="B34" s="1729" t="s">
        <v>67</v>
      </c>
      <c r="C34" s="2174" t="str">
        <f>VLOOKUP(B34,DataLabels,HLOOKUP($BA$1,Type,2,FALSE))</f>
        <v>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clauses 2.28.1 or 3.28.1 as applicable and the information required by the submission guidelines.  If the elevating device is hydraulic, a hydraulic schematic is also required that clearly indicates all of the components required by 3.18, 3.19 and 3.24.</v>
      </c>
      <c r="D34" s="2175"/>
      <c r="E34" s="2175"/>
      <c r="F34" s="2175"/>
      <c r="G34" s="2175"/>
      <c r="H34" s="2175"/>
      <c r="I34" s="2175"/>
      <c r="J34" s="2175"/>
      <c r="K34" s="2175"/>
      <c r="L34" s="2175"/>
      <c r="M34" s="2175"/>
      <c r="N34" s="2175"/>
      <c r="O34" s="2175"/>
      <c r="P34" s="2175"/>
      <c r="Q34" s="2175"/>
      <c r="R34" s="2175"/>
      <c r="S34" s="2175"/>
      <c r="T34" s="2175"/>
      <c r="U34" s="2175"/>
      <c r="V34" s="2175"/>
      <c r="W34" s="2175"/>
      <c r="X34" s="2175"/>
      <c r="Y34" s="2175"/>
      <c r="Z34" s="2176"/>
      <c r="AR34" s="611"/>
      <c r="AZ34" s="624">
        <v>580</v>
      </c>
      <c r="BA34" s="619" t="s">
        <v>1906</v>
      </c>
      <c r="BB34" s="642">
        <f>+G29</f>
        <v>0</v>
      </c>
      <c r="BC34" s="642">
        <f>+G30</f>
        <v>0</v>
      </c>
      <c r="BD34" s="642">
        <f>+K29</f>
        <v>0</v>
      </c>
      <c r="BE34" s="642">
        <f>+K30</f>
        <v>0</v>
      </c>
      <c r="BF34" s="642">
        <f>+P29</f>
        <v>0</v>
      </c>
      <c r="BG34" s="642">
        <f>+P30</f>
        <v>0</v>
      </c>
      <c r="BH34" s="642">
        <f>+S29</f>
        <v>0</v>
      </c>
      <c r="BI34" s="642">
        <f>+S30</f>
        <v>0</v>
      </c>
      <c r="BJ34" s="642">
        <f>+W29</f>
        <v>0</v>
      </c>
      <c r="BK34" s="642">
        <f>+W30</f>
        <v>0</v>
      </c>
    </row>
    <row r="35" spans="2:63" s="3" customFormat="1" ht="20.149999999999999" customHeight="1" x14ac:dyDescent="0.3">
      <c r="B35" s="1730"/>
      <c r="C35" s="2177"/>
      <c r="D35" s="2178"/>
      <c r="E35" s="2178"/>
      <c r="F35" s="2178"/>
      <c r="G35" s="2178"/>
      <c r="H35" s="2178"/>
      <c r="I35" s="2178"/>
      <c r="J35" s="2178"/>
      <c r="K35" s="2178"/>
      <c r="L35" s="2178"/>
      <c r="M35" s="2178"/>
      <c r="N35" s="2178"/>
      <c r="O35" s="2178"/>
      <c r="P35" s="2178"/>
      <c r="Q35" s="2178"/>
      <c r="R35" s="2178"/>
      <c r="S35" s="2178"/>
      <c r="T35" s="2178"/>
      <c r="U35" s="2178"/>
      <c r="V35" s="2178"/>
      <c r="W35" s="2178"/>
      <c r="X35" s="2178"/>
      <c r="Y35" s="2178"/>
      <c r="Z35" s="2179"/>
      <c r="AR35" s="611"/>
      <c r="AZ35" s="625">
        <v>140</v>
      </c>
      <c r="BA35" s="619" t="s">
        <v>1173</v>
      </c>
      <c r="BB35" s="642">
        <f>+Application!G13</f>
        <v>0</v>
      </c>
      <c r="BC35" s="642">
        <f>+Application!G14</f>
        <v>0</v>
      </c>
      <c r="BD35" s="642">
        <f>+Application!K13</f>
        <v>0</v>
      </c>
      <c r="BE35" s="642">
        <f>+Application!K14</f>
        <v>0</v>
      </c>
      <c r="BF35" s="642">
        <f>+Application!P13</f>
        <v>0</v>
      </c>
      <c r="BG35" s="642">
        <f>+Application!P14</f>
        <v>0</v>
      </c>
      <c r="BH35" s="642">
        <f>+Application!S13</f>
        <v>0</v>
      </c>
      <c r="BI35" s="642">
        <f>+Application!S14</f>
        <v>0</v>
      </c>
      <c r="BJ35" s="642">
        <f>+Application!W13</f>
        <v>0</v>
      </c>
      <c r="BK35" s="642">
        <f>+Application!W14</f>
        <v>0</v>
      </c>
    </row>
    <row r="36" spans="2:63" s="3" customFormat="1" ht="20.149999999999999" customHeight="1" x14ac:dyDescent="0.3">
      <c r="B36" s="1730"/>
      <c r="C36" s="2177"/>
      <c r="D36" s="2178"/>
      <c r="E36" s="2178"/>
      <c r="F36" s="2178"/>
      <c r="G36" s="2178"/>
      <c r="H36" s="2178"/>
      <c r="I36" s="2178"/>
      <c r="J36" s="2178"/>
      <c r="K36" s="2178"/>
      <c r="L36" s="2178"/>
      <c r="M36" s="2178"/>
      <c r="N36" s="2178"/>
      <c r="O36" s="2178"/>
      <c r="P36" s="2178"/>
      <c r="Q36" s="2178"/>
      <c r="R36" s="2178"/>
      <c r="S36" s="2178"/>
      <c r="T36" s="2178"/>
      <c r="U36" s="2178"/>
      <c r="V36" s="2178"/>
      <c r="W36" s="2178"/>
      <c r="X36" s="2178"/>
      <c r="Y36" s="2178"/>
      <c r="Z36" s="2179"/>
      <c r="AR36" s="611"/>
      <c r="AZ36" s="624">
        <v>1500</v>
      </c>
      <c r="BA36" s="619" t="s">
        <v>1907</v>
      </c>
      <c r="BB36" s="635" t="str">
        <f>+G178</f>
        <v>N/A</v>
      </c>
      <c r="BC36" s="640" t="str">
        <f t="shared" ref="BC36:BK36" si="11">+BB36</f>
        <v>N/A</v>
      </c>
      <c r="BD36" s="640" t="str">
        <f t="shared" si="11"/>
        <v>N/A</v>
      </c>
      <c r="BE36" s="640" t="str">
        <f t="shared" si="11"/>
        <v>N/A</v>
      </c>
      <c r="BF36" s="640" t="str">
        <f t="shared" si="11"/>
        <v>N/A</v>
      </c>
      <c r="BG36" s="640" t="str">
        <f t="shared" si="11"/>
        <v>N/A</v>
      </c>
      <c r="BH36" s="640" t="str">
        <f t="shared" si="11"/>
        <v>N/A</v>
      </c>
      <c r="BI36" s="640" t="str">
        <f t="shared" si="11"/>
        <v>N/A</v>
      </c>
      <c r="BJ36" s="640" t="str">
        <f t="shared" si="11"/>
        <v>N/A</v>
      </c>
      <c r="BK36" s="640" t="str">
        <f t="shared" si="11"/>
        <v>N/A</v>
      </c>
    </row>
    <row r="37" spans="2:63" s="3" customFormat="1" ht="20.149999999999999" customHeight="1" thickBot="1" x14ac:dyDescent="0.35">
      <c r="B37" s="1731"/>
      <c r="C37" s="2222"/>
      <c r="D37" s="2223"/>
      <c r="E37" s="2223"/>
      <c r="F37" s="2223"/>
      <c r="G37" s="2223"/>
      <c r="H37" s="2223"/>
      <c r="I37" s="2223"/>
      <c r="J37" s="2223"/>
      <c r="K37" s="2223"/>
      <c r="L37" s="2223"/>
      <c r="M37" s="2223"/>
      <c r="N37" s="2223"/>
      <c r="O37" s="2223"/>
      <c r="P37" s="2223"/>
      <c r="Q37" s="2223"/>
      <c r="R37" s="2223"/>
      <c r="S37" s="2223"/>
      <c r="T37" s="2223"/>
      <c r="U37" s="2223"/>
      <c r="V37" s="2223"/>
      <c r="W37" s="2223"/>
      <c r="X37" s="2223"/>
      <c r="Y37" s="2223"/>
      <c r="Z37" s="2224"/>
      <c r="AR37" s="611"/>
      <c r="AZ37" s="624">
        <v>550</v>
      </c>
      <c r="BA37" s="619" t="s">
        <v>1177</v>
      </c>
      <c r="BB37" s="640">
        <f>+S22</f>
        <v>0</v>
      </c>
      <c r="BC37" s="640">
        <f t="shared" ref="BC37:BK37" si="12">+BB37</f>
        <v>0</v>
      </c>
      <c r="BD37" s="640">
        <f t="shared" si="12"/>
        <v>0</v>
      </c>
      <c r="BE37" s="640">
        <f t="shared" si="12"/>
        <v>0</v>
      </c>
      <c r="BF37" s="640">
        <f t="shared" si="12"/>
        <v>0</v>
      </c>
      <c r="BG37" s="640">
        <f t="shared" si="12"/>
        <v>0</v>
      </c>
      <c r="BH37" s="640">
        <f t="shared" si="12"/>
        <v>0</v>
      </c>
      <c r="BI37" s="640">
        <f t="shared" si="12"/>
        <v>0</v>
      </c>
      <c r="BJ37" s="640">
        <f t="shared" si="12"/>
        <v>0</v>
      </c>
      <c r="BK37" s="640">
        <f t="shared" si="12"/>
        <v>0</v>
      </c>
    </row>
    <row r="38" spans="2:63" s="3" customFormat="1" ht="20.149999999999999" customHeight="1" thickBot="1" x14ac:dyDescent="0.3">
      <c r="B38" s="1188"/>
      <c r="C38" s="595"/>
      <c r="D38" s="1189"/>
      <c r="E38" s="1189"/>
      <c r="F38" s="1189"/>
      <c r="G38" s="1182"/>
      <c r="H38" s="1182"/>
      <c r="I38" s="1182"/>
      <c r="J38" s="1182"/>
      <c r="K38" s="1182"/>
      <c r="L38" s="1182"/>
      <c r="M38" s="1182"/>
      <c r="N38" s="1190"/>
      <c r="O38" s="595"/>
      <c r="P38" s="1189"/>
      <c r="Q38" s="1189"/>
      <c r="R38" s="1189"/>
      <c r="S38" s="1181"/>
      <c r="T38" s="1181"/>
      <c r="U38" s="1181"/>
      <c r="V38" s="1181"/>
      <c r="W38" s="1181"/>
      <c r="X38" s="1181"/>
      <c r="Y38" s="1181"/>
      <c r="Z38" s="1190"/>
      <c r="AR38" s="611"/>
      <c r="AZ38" s="624">
        <v>540</v>
      </c>
      <c r="BA38" s="619" t="s">
        <v>1176</v>
      </c>
      <c r="BB38" s="640">
        <f>+G22</f>
        <v>0</v>
      </c>
      <c r="BC38" s="640">
        <f t="shared" ref="BC38:BK38" si="13">+BB38</f>
        <v>0</v>
      </c>
      <c r="BD38" s="640">
        <f t="shared" si="13"/>
        <v>0</v>
      </c>
      <c r="BE38" s="640">
        <f t="shared" si="13"/>
        <v>0</v>
      </c>
      <c r="BF38" s="640">
        <f t="shared" si="13"/>
        <v>0</v>
      </c>
      <c r="BG38" s="640">
        <f t="shared" si="13"/>
        <v>0</v>
      </c>
      <c r="BH38" s="640">
        <f t="shared" si="13"/>
        <v>0</v>
      </c>
      <c r="BI38" s="640">
        <f t="shared" si="13"/>
        <v>0</v>
      </c>
      <c r="BJ38" s="640">
        <f t="shared" si="13"/>
        <v>0</v>
      </c>
      <c r="BK38" s="640">
        <f t="shared" si="13"/>
        <v>0</v>
      </c>
    </row>
    <row r="39" spans="2:63" s="3" customFormat="1" ht="20.149999999999999" customHeight="1" x14ac:dyDescent="0.3">
      <c r="B39" s="142"/>
      <c r="C39" s="2407" t="s">
        <v>68</v>
      </c>
      <c r="D39" s="2408"/>
      <c r="E39" s="2408"/>
      <c r="F39" s="2408"/>
      <c r="G39" s="2408"/>
      <c r="H39" s="2408"/>
      <c r="I39" s="2408"/>
      <c r="J39" s="2408"/>
      <c r="K39" s="2408"/>
      <c r="L39" s="2408"/>
      <c r="M39" s="2408"/>
      <c r="N39" s="2408"/>
      <c r="O39" s="2408"/>
      <c r="P39" s="2408"/>
      <c r="Q39" s="2408"/>
      <c r="R39" s="2408"/>
      <c r="S39" s="2408"/>
      <c r="T39" s="2408"/>
      <c r="U39" s="2408"/>
      <c r="V39" s="2408"/>
      <c r="W39" s="2408"/>
      <c r="X39" s="2408"/>
      <c r="Y39" s="2408"/>
      <c r="Z39" s="2409"/>
      <c r="AR39" s="611"/>
      <c r="AZ39" s="624">
        <v>590</v>
      </c>
      <c r="BA39" s="619" t="s">
        <v>1908</v>
      </c>
      <c r="BB39" s="642">
        <f>+G31</f>
        <v>0</v>
      </c>
      <c r="BC39" s="642">
        <f>+G32</f>
        <v>0</v>
      </c>
      <c r="BD39" s="642">
        <f>+K31</f>
        <v>0</v>
      </c>
      <c r="BE39" s="642">
        <f>+K32</f>
        <v>0</v>
      </c>
      <c r="BF39" s="642">
        <f>+P31</f>
        <v>0</v>
      </c>
      <c r="BG39" s="642">
        <f>+P32</f>
        <v>0</v>
      </c>
      <c r="BH39" s="642">
        <f>+S31</f>
        <v>0</v>
      </c>
      <c r="BI39" s="642">
        <f>+S32</f>
        <v>0</v>
      </c>
      <c r="BJ39" s="642">
        <f>+W31</f>
        <v>0</v>
      </c>
      <c r="BK39" s="642">
        <f>+W32</f>
        <v>0</v>
      </c>
    </row>
    <row r="40" spans="2:63" s="3" customFormat="1" ht="20.149999999999999" customHeight="1" x14ac:dyDescent="0.25">
      <c r="B40" s="1988" t="s">
        <v>69</v>
      </c>
      <c r="C40" s="2058">
        <v>600</v>
      </c>
      <c r="D40" s="2084" t="str">
        <f>VLOOKUP(C40,DataLabels,HLOOKUP($BA$1,Type,2,FALSE))</f>
        <v>Maximum Bottom CWT Runby
[2.4.4(b), 2.4.5]</v>
      </c>
      <c r="E40" s="2086"/>
      <c r="F40" s="223">
        <v>1</v>
      </c>
      <c r="G40" s="1822"/>
      <c r="H40" s="1823"/>
      <c r="I40" s="143" t="s">
        <v>66</v>
      </c>
      <c r="J40" s="223">
        <v>3</v>
      </c>
      <c r="K40" s="1822"/>
      <c r="L40" s="1823"/>
      <c r="M40" s="1823"/>
      <c r="N40" s="144" t="s">
        <v>66</v>
      </c>
      <c r="O40" s="223">
        <v>5</v>
      </c>
      <c r="P40" s="229"/>
      <c r="Q40" s="144" t="s">
        <v>66</v>
      </c>
      <c r="R40" s="223">
        <v>7</v>
      </c>
      <c r="S40" s="1822"/>
      <c r="T40" s="1823"/>
      <c r="U40" s="144" t="s">
        <v>66</v>
      </c>
      <c r="V40" s="223">
        <v>9</v>
      </c>
      <c r="W40" s="1822"/>
      <c r="X40" s="1823"/>
      <c r="Y40" s="1823"/>
      <c r="Z40" s="145" t="s">
        <v>66</v>
      </c>
      <c r="AR40" s="611"/>
      <c r="AZ40" s="672" t="s">
        <v>1909</v>
      </c>
      <c r="BA40" s="619" t="s">
        <v>1910</v>
      </c>
      <c r="BB40" s="642">
        <f>+IF(G92="",+G90,G92)</f>
        <v>0</v>
      </c>
      <c r="BC40" s="642">
        <f>+IF(G93="",+G91,G93)</f>
        <v>0</v>
      </c>
      <c r="BD40" s="642">
        <f>+IF(K92="",+K90,K92)</f>
        <v>0</v>
      </c>
      <c r="BE40" s="642">
        <f>+IF(K93="",+K91,K93)</f>
        <v>0</v>
      </c>
      <c r="BF40" s="642">
        <f>+IF(P92="",+P90,P92)</f>
        <v>0</v>
      </c>
      <c r="BG40" s="642">
        <f>+IF(P93="",+P91,P93)</f>
        <v>0</v>
      </c>
      <c r="BH40" s="642">
        <f>+IF(S92="",+S90,S92)</f>
        <v>0</v>
      </c>
      <c r="BI40" s="642">
        <f>+IF(S93="",+S91,S93)</f>
        <v>0</v>
      </c>
      <c r="BJ40" s="642">
        <f>+IF(W92="",+W90,W92)</f>
        <v>0</v>
      </c>
      <c r="BK40" s="642">
        <f>+IF(W93="",+W91,W93)</f>
        <v>0</v>
      </c>
    </row>
    <row r="41" spans="2:63" s="3" customFormat="1" ht="20.149999999999999" customHeight="1" x14ac:dyDescent="0.25">
      <c r="B41" s="1730"/>
      <c r="C41" s="2059"/>
      <c r="D41" s="2090"/>
      <c r="E41" s="2098"/>
      <c r="F41" s="220">
        <v>2</v>
      </c>
      <c r="G41" s="1797"/>
      <c r="H41" s="1798"/>
      <c r="I41" s="146" t="s">
        <v>66</v>
      </c>
      <c r="J41" s="220">
        <v>4</v>
      </c>
      <c r="K41" s="1797"/>
      <c r="L41" s="1798"/>
      <c r="M41" s="1798"/>
      <c r="N41" s="147" t="s">
        <v>66</v>
      </c>
      <c r="O41" s="220">
        <v>6</v>
      </c>
      <c r="P41" s="225"/>
      <c r="Q41" s="147" t="s">
        <v>66</v>
      </c>
      <c r="R41" s="220">
        <v>8</v>
      </c>
      <c r="S41" s="1797"/>
      <c r="T41" s="1798"/>
      <c r="U41" s="147" t="s">
        <v>66</v>
      </c>
      <c r="V41" s="220">
        <v>10</v>
      </c>
      <c r="W41" s="1797"/>
      <c r="X41" s="1798"/>
      <c r="Y41" s="1798"/>
      <c r="Z41" s="148" t="s">
        <v>66</v>
      </c>
      <c r="BB41" s="643"/>
      <c r="BC41" s="643"/>
      <c r="BD41" s="643"/>
      <c r="BE41" s="643"/>
      <c r="BF41" s="643"/>
      <c r="BG41" s="643"/>
      <c r="BH41" s="643"/>
      <c r="BI41" s="643"/>
      <c r="BJ41" s="643"/>
      <c r="BK41" s="643"/>
    </row>
    <row r="42" spans="2:63" s="3" customFormat="1" ht="20.149999999999999" customHeight="1" x14ac:dyDescent="0.25">
      <c r="B42" s="1730"/>
      <c r="C42" s="2058">
        <v>610</v>
      </c>
      <c r="D42" s="2084" t="str">
        <f>VLOOKUP(C42,DataLabels,HLOOKUP($BA$1,Type,2,FALSE))</f>
        <v>Min. Clr. above/outside Railing [2.14.1.7.2(a), 2.4.7.1(c)(2)]</v>
      </c>
      <c r="E42" s="2086"/>
      <c r="F42" s="223">
        <v>1</v>
      </c>
      <c r="G42" s="1822"/>
      <c r="H42" s="1823"/>
      <c r="I42" s="143" t="s">
        <v>66</v>
      </c>
      <c r="J42" s="223">
        <v>3</v>
      </c>
      <c r="K42" s="1822"/>
      <c r="L42" s="1823"/>
      <c r="M42" s="1823"/>
      <c r="N42" s="144" t="s">
        <v>66</v>
      </c>
      <c r="O42" s="223">
        <v>5</v>
      </c>
      <c r="P42" s="224"/>
      <c r="Q42" s="144" t="s">
        <v>66</v>
      </c>
      <c r="R42" s="223">
        <v>7</v>
      </c>
      <c r="S42" s="1822"/>
      <c r="T42" s="1823"/>
      <c r="U42" s="144" t="s">
        <v>66</v>
      </c>
      <c r="V42" s="223">
        <v>9</v>
      </c>
      <c r="W42" s="1822"/>
      <c r="X42" s="1823"/>
      <c r="Y42" s="1823"/>
      <c r="Z42" s="145" t="s">
        <v>66</v>
      </c>
      <c r="BB42" s="643"/>
      <c r="BC42" s="643"/>
      <c r="BD42" s="643"/>
      <c r="BE42" s="643"/>
      <c r="BF42" s="643"/>
      <c r="BG42" s="643"/>
      <c r="BH42" s="643"/>
      <c r="BI42" s="643"/>
      <c r="BJ42" s="643"/>
      <c r="BK42" s="643"/>
    </row>
    <row r="43" spans="2:63" s="3" customFormat="1" ht="20.149999999999999" customHeight="1" x14ac:dyDescent="0.25">
      <c r="B43" s="1730"/>
      <c r="C43" s="2059"/>
      <c r="D43" s="2090"/>
      <c r="E43" s="2098"/>
      <c r="F43" s="220">
        <v>2</v>
      </c>
      <c r="G43" s="1797"/>
      <c r="H43" s="1798"/>
      <c r="I43" s="146" t="s">
        <v>66</v>
      </c>
      <c r="J43" s="220">
        <v>4</v>
      </c>
      <c r="K43" s="1797"/>
      <c r="L43" s="1798"/>
      <c r="M43" s="1798"/>
      <c r="N43" s="147" t="s">
        <v>66</v>
      </c>
      <c r="O43" s="220">
        <v>6</v>
      </c>
      <c r="P43" s="225"/>
      <c r="Q43" s="147" t="s">
        <v>66</v>
      </c>
      <c r="R43" s="220">
        <v>8</v>
      </c>
      <c r="S43" s="1797"/>
      <c r="T43" s="1798"/>
      <c r="U43" s="147" t="s">
        <v>66</v>
      </c>
      <c r="V43" s="220">
        <v>10</v>
      </c>
      <c r="W43" s="1797"/>
      <c r="X43" s="1798"/>
      <c r="Y43" s="1798"/>
      <c r="Z43" s="148" t="s">
        <v>66</v>
      </c>
      <c r="AR43" s="611"/>
      <c r="BB43" s="643"/>
      <c r="BC43" s="643"/>
      <c r="BD43" s="643"/>
      <c r="BE43" s="643"/>
      <c r="BF43" s="643"/>
      <c r="BG43" s="643"/>
      <c r="BH43" s="643"/>
      <c r="BI43" s="643"/>
      <c r="BJ43" s="643"/>
      <c r="BK43" s="643"/>
    </row>
    <row r="44" spans="2:63" s="3" customFormat="1" ht="20.149999999999999" customHeight="1" x14ac:dyDescent="0.25">
      <c r="B44" s="1730"/>
      <c r="C44" s="2058">
        <v>620</v>
      </c>
      <c r="D44" s="2084" t="str">
        <f>VLOOKUP(C44,DataLabels,HLOOKUP($BA$1,Type,2,FALSE))</f>
        <v>Min. Clearance
above Crosshead
[2.4.7.1(a) &amp; (b)]</v>
      </c>
      <c r="E44" s="2086"/>
      <c r="F44" s="223">
        <v>1</v>
      </c>
      <c r="G44" s="1822"/>
      <c r="H44" s="1823"/>
      <c r="I44" s="143" t="s">
        <v>66</v>
      </c>
      <c r="J44" s="223">
        <v>3</v>
      </c>
      <c r="K44" s="1822"/>
      <c r="L44" s="1823"/>
      <c r="M44" s="1823"/>
      <c r="N44" s="144" t="s">
        <v>66</v>
      </c>
      <c r="O44" s="223">
        <v>5</v>
      </c>
      <c r="P44" s="224"/>
      <c r="Q44" s="144" t="s">
        <v>66</v>
      </c>
      <c r="R44" s="223">
        <v>7</v>
      </c>
      <c r="S44" s="1822"/>
      <c r="T44" s="1823"/>
      <c r="U44" s="144" t="s">
        <v>66</v>
      </c>
      <c r="V44" s="223">
        <v>9</v>
      </c>
      <c r="W44" s="1822"/>
      <c r="X44" s="1823"/>
      <c r="Y44" s="1823"/>
      <c r="Z44" s="145" t="s">
        <v>66</v>
      </c>
      <c r="AR44" s="611"/>
      <c r="BB44" s="643"/>
      <c r="BC44" s="643"/>
      <c r="BD44" s="643"/>
      <c r="BE44" s="643"/>
      <c r="BF44" s="643"/>
      <c r="BG44" s="643"/>
      <c r="BH44" s="643"/>
      <c r="BI44" s="643"/>
      <c r="BJ44" s="643"/>
      <c r="BK44" s="643"/>
    </row>
    <row r="45" spans="2:63" s="3" customFormat="1" ht="20.149999999999999" customHeight="1" x14ac:dyDescent="0.25">
      <c r="B45" s="1730"/>
      <c r="C45" s="2059"/>
      <c r="D45" s="2090"/>
      <c r="E45" s="2098"/>
      <c r="F45" s="220">
        <v>2</v>
      </c>
      <c r="G45" s="1797"/>
      <c r="H45" s="1798"/>
      <c r="I45" s="146" t="s">
        <v>66</v>
      </c>
      <c r="J45" s="220">
        <v>4</v>
      </c>
      <c r="K45" s="1797"/>
      <c r="L45" s="1798"/>
      <c r="M45" s="1798"/>
      <c r="N45" s="147" t="s">
        <v>66</v>
      </c>
      <c r="O45" s="220">
        <v>6</v>
      </c>
      <c r="P45" s="225"/>
      <c r="Q45" s="147" t="s">
        <v>66</v>
      </c>
      <c r="R45" s="220">
        <v>8</v>
      </c>
      <c r="S45" s="1797"/>
      <c r="T45" s="1798"/>
      <c r="U45" s="147" t="s">
        <v>66</v>
      </c>
      <c r="V45" s="220">
        <v>10</v>
      </c>
      <c r="W45" s="1797"/>
      <c r="X45" s="1798"/>
      <c r="Y45" s="1798"/>
      <c r="Z45" s="148" t="s">
        <v>66</v>
      </c>
      <c r="AR45" s="611"/>
      <c r="BB45" s="643"/>
      <c r="BC45" s="643"/>
      <c r="BD45" s="643"/>
      <c r="BE45" s="643"/>
      <c r="BF45" s="643"/>
      <c r="BG45" s="643"/>
      <c r="BH45" s="643"/>
      <c r="BI45" s="643"/>
      <c r="BJ45" s="643"/>
      <c r="BK45" s="643"/>
    </row>
    <row r="46" spans="2:63" s="3" customFormat="1" ht="20.149999999999999" customHeight="1" x14ac:dyDescent="0.25">
      <c r="B46" s="1730"/>
      <c r="C46" s="2058">
        <v>630</v>
      </c>
      <c r="D46" s="2084" t="str">
        <f>VLOOKUP(C46,DataLabels,HLOOKUP($BA$1,Type,2,FALSE))</f>
        <v>Min. Clearance above Car Top
[2.4.7.1]</v>
      </c>
      <c r="E46" s="2086"/>
      <c r="F46" s="223">
        <v>1</v>
      </c>
      <c r="G46" s="1822"/>
      <c r="H46" s="1823"/>
      <c r="I46" s="143" t="s">
        <v>66</v>
      </c>
      <c r="J46" s="223">
        <v>3</v>
      </c>
      <c r="K46" s="1822"/>
      <c r="L46" s="1823"/>
      <c r="M46" s="1823"/>
      <c r="N46" s="144" t="s">
        <v>66</v>
      </c>
      <c r="O46" s="223">
        <v>5</v>
      </c>
      <c r="P46" s="224"/>
      <c r="Q46" s="144" t="s">
        <v>66</v>
      </c>
      <c r="R46" s="223">
        <v>7</v>
      </c>
      <c r="S46" s="1822"/>
      <c r="T46" s="1823"/>
      <c r="U46" s="144" t="s">
        <v>66</v>
      </c>
      <c r="V46" s="223">
        <v>9</v>
      </c>
      <c r="W46" s="1822"/>
      <c r="X46" s="1823"/>
      <c r="Y46" s="1823"/>
      <c r="Z46" s="145" t="s">
        <v>66</v>
      </c>
      <c r="AR46" s="611"/>
      <c r="BB46" s="643"/>
      <c r="BC46" s="643"/>
      <c r="BD46" s="643"/>
      <c r="BE46" s="643"/>
      <c r="BF46" s="643"/>
      <c r="BG46" s="643"/>
      <c r="BH46" s="643"/>
      <c r="BI46" s="643"/>
      <c r="BJ46" s="643"/>
      <c r="BK46" s="643"/>
    </row>
    <row r="47" spans="2:63" s="3" customFormat="1" ht="20.149999999999999" customHeight="1" x14ac:dyDescent="0.25">
      <c r="B47" s="1730"/>
      <c r="C47" s="2059"/>
      <c r="D47" s="2090"/>
      <c r="E47" s="2098"/>
      <c r="F47" s="220">
        <v>2</v>
      </c>
      <c r="G47" s="1797"/>
      <c r="H47" s="1798"/>
      <c r="I47" s="146" t="s">
        <v>66</v>
      </c>
      <c r="J47" s="220">
        <v>4</v>
      </c>
      <c r="K47" s="1797"/>
      <c r="L47" s="1798"/>
      <c r="M47" s="1798"/>
      <c r="N47" s="147" t="s">
        <v>66</v>
      </c>
      <c r="O47" s="220">
        <v>6</v>
      </c>
      <c r="P47" s="225"/>
      <c r="Q47" s="147" t="s">
        <v>66</v>
      </c>
      <c r="R47" s="220">
        <v>8</v>
      </c>
      <c r="S47" s="1797"/>
      <c r="T47" s="1798"/>
      <c r="U47" s="147" t="s">
        <v>66</v>
      </c>
      <c r="V47" s="220">
        <v>10</v>
      </c>
      <c r="W47" s="1797"/>
      <c r="X47" s="1798"/>
      <c r="Y47" s="1798"/>
      <c r="Z47" s="148" t="s">
        <v>66</v>
      </c>
      <c r="AR47" s="611"/>
      <c r="BB47" s="643"/>
      <c r="BC47" s="643"/>
      <c r="BD47" s="643"/>
      <c r="BE47" s="643"/>
      <c r="BF47" s="643"/>
      <c r="BG47" s="643"/>
      <c r="BH47" s="643"/>
      <c r="BI47" s="643"/>
      <c r="BJ47" s="643"/>
      <c r="BK47" s="643"/>
    </row>
    <row r="48" spans="2:63" s="3" customFormat="1" ht="20.149999999999999" customHeight="1" x14ac:dyDescent="0.35">
      <c r="B48" s="1730"/>
      <c r="C48" s="2058">
        <v>640</v>
      </c>
      <c r="D48" s="2084" t="str">
        <f>VLOOKUP(C48,DataLabels,HLOOKUP($BA$1,Type,2,FALSE))</f>
        <v>Car Jump Prevention
[2.4.6.1.1(d), 2.21.4.2]</v>
      </c>
      <c r="E48" s="2085"/>
      <c r="F48" s="2086"/>
      <c r="G48" s="2120"/>
      <c r="H48" s="2121"/>
      <c r="I48" s="2121"/>
      <c r="J48" s="2121"/>
      <c r="K48" s="2121"/>
      <c r="L48" s="2121"/>
      <c r="M48" s="2121"/>
      <c r="N48" s="149"/>
      <c r="O48" s="2058">
        <v>101</v>
      </c>
      <c r="P48" s="2084" t="str">
        <f>VLOOKUP(O48,DataLabels,HLOOKUP($BA$1,Type,2,FALSE))</f>
        <v>-</v>
      </c>
      <c r="Q48" s="2085"/>
      <c r="R48" s="2086"/>
      <c r="S48" s="1746"/>
      <c r="T48" s="1747"/>
      <c r="U48" s="1747"/>
      <c r="V48" s="1747"/>
      <c r="W48" s="1747"/>
      <c r="X48" s="1747"/>
      <c r="Y48" s="1747"/>
      <c r="Z48" s="162"/>
      <c r="AR48" s="611"/>
      <c r="BB48" s="643"/>
      <c r="BC48" s="643"/>
      <c r="BD48" s="643"/>
      <c r="BE48" s="643"/>
      <c r="BF48" s="643"/>
      <c r="BG48" s="643"/>
      <c r="BH48" s="643"/>
      <c r="BI48" s="643"/>
      <c r="BJ48" s="643"/>
      <c r="BK48" s="643"/>
    </row>
    <row r="49" spans="2:63" s="3" customFormat="1" ht="20.149999999999999" customHeight="1" thickBot="1" x14ac:dyDescent="0.4">
      <c r="B49" s="1731"/>
      <c r="C49" s="2083"/>
      <c r="D49" s="2087"/>
      <c r="E49" s="2088"/>
      <c r="F49" s="2089"/>
      <c r="G49" s="2122"/>
      <c r="H49" s="2123"/>
      <c r="I49" s="2123"/>
      <c r="J49" s="2123"/>
      <c r="K49" s="2123"/>
      <c r="L49" s="2123"/>
      <c r="M49" s="2123"/>
      <c r="N49" s="150"/>
      <c r="O49" s="2083"/>
      <c r="P49" s="2087"/>
      <c r="Q49" s="2088"/>
      <c r="R49" s="2089"/>
      <c r="S49" s="1758"/>
      <c r="T49" s="1759"/>
      <c r="U49" s="1759"/>
      <c r="V49" s="1759"/>
      <c r="W49" s="1759"/>
      <c r="X49" s="1759"/>
      <c r="Y49" s="1759"/>
      <c r="Z49" s="168"/>
      <c r="AR49" s="611"/>
      <c r="BB49" s="643"/>
      <c r="BC49" s="643"/>
      <c r="BD49" s="643"/>
      <c r="BE49" s="643"/>
      <c r="BF49" s="643"/>
      <c r="BG49" s="643"/>
      <c r="BH49" s="643"/>
      <c r="BI49" s="643"/>
      <c r="BJ49" s="643"/>
      <c r="BK49" s="643"/>
    </row>
    <row r="50" spans="2:63" s="3" customFormat="1" ht="20.149999999999999" customHeight="1" thickBot="1" x14ac:dyDescent="0.3">
      <c r="B50" s="1188"/>
      <c r="C50" s="595"/>
      <c r="D50" s="1189"/>
      <c r="E50" s="1189"/>
      <c r="F50" s="1189"/>
      <c r="G50" s="1182"/>
      <c r="H50" s="1182"/>
      <c r="I50" s="1182"/>
      <c r="J50" s="1182"/>
      <c r="K50" s="1182"/>
      <c r="L50" s="1182"/>
      <c r="M50" s="1182"/>
      <c r="N50" s="1190"/>
      <c r="O50" s="595"/>
      <c r="P50" s="1189"/>
      <c r="Q50" s="1189"/>
      <c r="R50" s="1189"/>
      <c r="S50" s="1181"/>
      <c r="T50" s="1181"/>
      <c r="U50" s="1181"/>
      <c r="V50" s="1181"/>
      <c r="W50" s="1181"/>
      <c r="X50" s="1181"/>
      <c r="Y50" s="1181"/>
      <c r="Z50" s="1190"/>
      <c r="AR50" s="611"/>
      <c r="BB50" s="643"/>
      <c r="BC50" s="643"/>
      <c r="BD50" s="643"/>
      <c r="BE50" s="643"/>
      <c r="BF50" s="643"/>
      <c r="BG50" s="643"/>
      <c r="BH50" s="643"/>
      <c r="BI50" s="643"/>
      <c r="BJ50" s="643"/>
      <c r="BK50" s="643"/>
    </row>
    <row r="51" spans="2:63" s="3" customFormat="1" ht="20.149999999999999" customHeight="1" x14ac:dyDescent="0.25">
      <c r="B51" s="1729" t="s">
        <v>70</v>
      </c>
      <c r="C51" s="2093">
        <v>650</v>
      </c>
      <c r="D51" s="2094" t="str">
        <f>VLOOKUP(C51,DataLabels,HLOOKUP($BA$1,Type,2,FALSE))</f>
        <v>Space Below CWT
Accessible
[2.6]</v>
      </c>
      <c r="E51" s="2096"/>
      <c r="F51" s="218">
        <v>1</v>
      </c>
      <c r="G51" s="2399"/>
      <c r="H51" s="2400"/>
      <c r="I51" s="152"/>
      <c r="J51" s="218">
        <v>3</v>
      </c>
      <c r="K51" s="1850"/>
      <c r="L51" s="1851"/>
      <c r="M51" s="1851"/>
      <c r="N51" s="153"/>
      <c r="O51" s="218">
        <v>5</v>
      </c>
      <c r="P51" s="227"/>
      <c r="Q51" s="153"/>
      <c r="R51" s="218">
        <v>7</v>
      </c>
      <c r="S51" s="1850"/>
      <c r="T51" s="1851"/>
      <c r="U51" s="153"/>
      <c r="V51" s="218">
        <v>9</v>
      </c>
      <c r="W51" s="1850"/>
      <c r="X51" s="1851"/>
      <c r="Y51" s="1851"/>
      <c r="Z51" s="154"/>
      <c r="AR51" s="611"/>
      <c r="BB51" s="643"/>
      <c r="BC51" s="643"/>
      <c r="BD51" s="643"/>
      <c r="BE51" s="643"/>
      <c r="BF51" s="643"/>
      <c r="BG51" s="643"/>
      <c r="BH51" s="643"/>
      <c r="BI51" s="643"/>
      <c r="BJ51" s="643"/>
      <c r="BK51" s="643"/>
    </row>
    <row r="52" spans="2:63" s="3" customFormat="1" ht="20.149999999999999" customHeight="1" thickBot="1" x14ac:dyDescent="0.3">
      <c r="B52" s="1731"/>
      <c r="C52" s="2083"/>
      <c r="D52" s="2087"/>
      <c r="E52" s="2089"/>
      <c r="F52" s="221">
        <v>2</v>
      </c>
      <c r="G52" s="1826"/>
      <c r="H52" s="1827"/>
      <c r="I52" s="155"/>
      <c r="J52" s="221">
        <v>4</v>
      </c>
      <c r="K52" s="1826"/>
      <c r="L52" s="1827"/>
      <c r="M52" s="1827"/>
      <c r="N52" s="156"/>
      <c r="O52" s="221">
        <v>6</v>
      </c>
      <c r="P52" s="226"/>
      <c r="Q52" s="238"/>
      <c r="R52" s="221">
        <v>8</v>
      </c>
      <c r="S52" s="1826"/>
      <c r="T52" s="1827"/>
      <c r="U52" s="156"/>
      <c r="V52" s="221">
        <v>10</v>
      </c>
      <c r="W52" s="1826"/>
      <c r="X52" s="1827"/>
      <c r="Y52" s="1827"/>
      <c r="Z52" s="157"/>
      <c r="BB52" s="643"/>
      <c r="BC52" s="643"/>
      <c r="BD52" s="643"/>
      <c r="BE52" s="643"/>
      <c r="BF52" s="643"/>
      <c r="BG52" s="643"/>
      <c r="BH52" s="643"/>
      <c r="BI52" s="643"/>
      <c r="BJ52" s="643"/>
      <c r="BK52" s="643"/>
    </row>
    <row r="53" spans="2:63" s="3" customFormat="1" ht="20.149999999999999" customHeight="1" thickBot="1" x14ac:dyDescent="0.3">
      <c r="B53" s="1188"/>
      <c r="C53" s="595"/>
      <c r="D53" s="1189"/>
      <c r="E53" s="1189"/>
      <c r="F53" s="1189"/>
      <c r="G53" s="1182"/>
      <c r="H53" s="1182"/>
      <c r="I53" s="1182"/>
      <c r="J53" s="1182"/>
      <c r="K53" s="1182"/>
      <c r="L53" s="1182"/>
      <c r="M53" s="1182"/>
      <c r="N53" s="1190"/>
      <c r="O53" s="595"/>
      <c r="P53" s="1189"/>
      <c r="Q53" s="1189"/>
      <c r="R53" s="1189"/>
      <c r="S53" s="1181"/>
      <c r="T53" s="1181"/>
      <c r="U53" s="1181"/>
      <c r="V53" s="1181"/>
      <c r="W53" s="1181"/>
      <c r="X53" s="1181"/>
      <c r="Y53" s="1181"/>
      <c r="Z53" s="1190"/>
      <c r="BB53" s="643"/>
      <c r="BC53" s="643"/>
      <c r="BD53" s="643"/>
      <c r="BE53" s="643"/>
      <c r="BF53" s="643"/>
      <c r="BG53" s="643"/>
      <c r="BH53" s="643"/>
      <c r="BI53" s="643"/>
      <c r="BJ53" s="643"/>
      <c r="BK53" s="643"/>
    </row>
    <row r="54" spans="2:63" s="3" customFormat="1" ht="20.149999999999999" customHeight="1" x14ac:dyDescent="0.25">
      <c r="B54" s="1729" t="s">
        <v>71</v>
      </c>
      <c r="C54" s="2093">
        <v>660</v>
      </c>
      <c r="D54" s="2094" t="str">
        <f>VLOOKUP(C54,DataLabels,HLOOKUP($BA$1,Type,2,FALSE))</f>
        <v>Entrance</v>
      </c>
      <c r="E54" s="2370" t="s">
        <v>72</v>
      </c>
      <c r="F54" s="2371"/>
      <c r="G54" s="1850"/>
      <c r="H54" s="1851"/>
      <c r="I54" s="1851"/>
      <c r="J54" s="1851"/>
      <c r="K54" s="1851"/>
      <c r="L54" s="1851"/>
      <c r="M54" s="1851"/>
      <c r="N54" s="158"/>
      <c r="O54" s="2093">
        <v>680</v>
      </c>
      <c r="P54" s="2386" t="str">
        <f>VLOOKUP(O54,DataLabels,HLOOKUP($BA$1,Type,2,FALSE))</f>
        <v>Front Entrance Type
[2.11.2]</v>
      </c>
      <c r="Q54" s="2386"/>
      <c r="R54" s="2321"/>
      <c r="S54" s="2395"/>
      <c r="T54" s="2396"/>
      <c r="U54" s="2396"/>
      <c r="V54" s="2396"/>
      <c r="W54" s="2396"/>
      <c r="X54" s="2396"/>
      <c r="Y54" s="2396"/>
      <c r="Z54" s="159"/>
      <c r="BB54" s="643"/>
      <c r="BC54" s="643"/>
      <c r="BD54" s="643"/>
      <c r="BE54" s="643"/>
      <c r="BF54" s="643"/>
      <c r="BG54" s="643"/>
      <c r="BH54" s="643"/>
      <c r="BI54" s="643"/>
      <c r="BJ54" s="643"/>
      <c r="BK54" s="643"/>
    </row>
    <row r="55" spans="2:63" s="3" customFormat="1" ht="20.149999999999999" customHeight="1" x14ac:dyDescent="0.25">
      <c r="B55" s="1730"/>
      <c r="C55" s="2059"/>
      <c r="D55" s="2090"/>
      <c r="E55" s="2091" t="s">
        <v>73</v>
      </c>
      <c r="F55" s="2092"/>
      <c r="G55" s="1797"/>
      <c r="H55" s="1798"/>
      <c r="I55" s="1798"/>
      <c r="J55" s="1798"/>
      <c r="K55" s="1798"/>
      <c r="L55" s="1798"/>
      <c r="M55" s="1798"/>
      <c r="N55" s="160"/>
      <c r="O55" s="2059"/>
      <c r="P55" s="2062"/>
      <c r="Q55" s="2062"/>
      <c r="R55" s="2063"/>
      <c r="S55" s="2397"/>
      <c r="T55" s="2398"/>
      <c r="U55" s="2398"/>
      <c r="V55" s="2398"/>
      <c r="W55" s="2398"/>
      <c r="X55" s="2398"/>
      <c r="Y55" s="2398"/>
      <c r="Z55" s="161"/>
      <c r="BB55" s="643"/>
      <c r="BC55" s="643"/>
      <c r="BD55" s="643"/>
      <c r="BE55" s="643"/>
      <c r="BF55" s="643"/>
      <c r="BG55" s="643"/>
      <c r="BH55" s="643"/>
      <c r="BI55" s="643"/>
      <c r="BJ55" s="643"/>
      <c r="BK55" s="643"/>
    </row>
    <row r="56" spans="2:63" s="3" customFormat="1" ht="20.149999999999999" customHeight="1" x14ac:dyDescent="0.25">
      <c r="B56" s="1730"/>
      <c r="C56" s="2058">
        <v>670</v>
      </c>
      <c r="D56" s="2084" t="str">
        <f>VLOOKUP(C56,DataLabels,HLOOKUP($BA$1,Type,2,FALSE))</f>
        <v>Fire Rating of Entrances
(Table 3.5.3.1 - OBC)</v>
      </c>
      <c r="E56" s="2085"/>
      <c r="F56" s="2086"/>
      <c r="G56" s="1746"/>
      <c r="H56" s="1747"/>
      <c r="I56" s="1747"/>
      <c r="J56" s="1747"/>
      <c r="K56" s="1747"/>
      <c r="L56" s="1747"/>
      <c r="M56" s="1747"/>
      <c r="N56" s="54"/>
      <c r="O56" s="2058">
        <v>690</v>
      </c>
      <c r="P56" s="2060" t="str">
        <f>VLOOKUP(O56,DataLabels,HLOOKUP($BA$1,Type,2,FALSE))</f>
        <v>Rear/Side Entrance Type
[2.11.2]</v>
      </c>
      <c r="Q56" s="2060"/>
      <c r="R56" s="2061"/>
      <c r="S56" s="1892"/>
      <c r="T56" s="1893"/>
      <c r="U56" s="1893"/>
      <c r="V56" s="1893"/>
      <c r="W56" s="1893"/>
      <c r="X56" s="1893"/>
      <c r="Y56" s="1893"/>
      <c r="Z56" s="162"/>
      <c r="BB56" s="643"/>
      <c r="BC56" s="643"/>
      <c r="BD56" s="643"/>
      <c r="BE56" s="643"/>
      <c r="BF56" s="643"/>
      <c r="BG56" s="643"/>
      <c r="BH56" s="643"/>
      <c r="BI56" s="643"/>
      <c r="BJ56" s="643"/>
      <c r="BK56" s="643"/>
    </row>
    <row r="57" spans="2:63" s="3" customFormat="1" ht="20.149999999999999" customHeight="1" x14ac:dyDescent="0.25">
      <c r="B57" s="1730"/>
      <c r="C57" s="2059"/>
      <c r="D57" s="2090"/>
      <c r="E57" s="2097"/>
      <c r="F57" s="2098"/>
      <c r="G57" s="1748"/>
      <c r="H57" s="1749"/>
      <c r="I57" s="1749"/>
      <c r="J57" s="1749"/>
      <c r="K57" s="1749"/>
      <c r="L57" s="1749"/>
      <c r="M57" s="1749"/>
      <c r="N57" s="55" t="s">
        <v>74</v>
      </c>
      <c r="O57" s="2059"/>
      <c r="P57" s="2062"/>
      <c r="Q57" s="2062"/>
      <c r="R57" s="2063"/>
      <c r="S57" s="2286"/>
      <c r="T57" s="2287"/>
      <c r="U57" s="2287"/>
      <c r="V57" s="2287"/>
      <c r="W57" s="2287"/>
      <c r="X57" s="2287"/>
      <c r="Y57" s="2287"/>
      <c r="Z57" s="163"/>
      <c r="BB57" s="643"/>
      <c r="BC57" s="643"/>
      <c r="BD57" s="643"/>
      <c r="BE57" s="643"/>
      <c r="BF57" s="643"/>
      <c r="BG57" s="643"/>
      <c r="BH57" s="643"/>
      <c r="BI57" s="643"/>
      <c r="BJ57" s="643"/>
      <c r="BK57" s="643"/>
    </row>
    <row r="58" spans="2:63" s="3" customFormat="1" ht="20.149999999999999" customHeight="1" x14ac:dyDescent="0.3">
      <c r="B58" s="1730"/>
      <c r="C58" s="2058">
        <v>700</v>
      </c>
      <c r="D58" s="2387" t="str">
        <f>VLOOKUP(C58,DataLabels,HLOOKUP($BA$1,Type,2,FALSE))</f>
        <v>Retainers: Provide identification criteria for inspector's use to verify proper part &amp; installation, or supply drawing, or detail on Layout Drawings. [2.11.11.8]</v>
      </c>
      <c r="E58" s="2388"/>
      <c r="F58" s="2388"/>
      <c r="G58" s="2388"/>
      <c r="H58" s="2388"/>
      <c r="I58" s="2388"/>
      <c r="J58" s="2388"/>
      <c r="K58" s="2388"/>
      <c r="L58" s="2388"/>
      <c r="M58" s="2388"/>
      <c r="N58" s="228" t="s">
        <v>75</v>
      </c>
      <c r="O58" s="2391"/>
      <c r="P58" s="2392"/>
      <c r="Q58" s="2392"/>
      <c r="R58" s="2392"/>
      <c r="S58" s="2392"/>
      <c r="T58" s="2392"/>
      <c r="U58" s="2392"/>
      <c r="V58" s="2392"/>
      <c r="W58" s="2392"/>
      <c r="X58" s="2392"/>
      <c r="Y58" s="2392"/>
      <c r="Z58" s="164"/>
      <c r="BB58" s="643"/>
      <c r="BC58" s="643"/>
      <c r="BD58" s="643"/>
      <c r="BE58" s="643"/>
      <c r="BF58" s="643"/>
      <c r="BG58" s="643"/>
      <c r="BH58" s="643"/>
      <c r="BI58" s="643"/>
      <c r="BJ58" s="643"/>
      <c r="BK58" s="643"/>
    </row>
    <row r="59" spans="2:63" s="3" customFormat="1" ht="20.149999999999999" customHeight="1" thickBot="1" x14ac:dyDescent="0.35">
      <c r="B59" s="1731"/>
      <c r="C59" s="2083"/>
      <c r="D59" s="2389"/>
      <c r="E59" s="2390"/>
      <c r="F59" s="2390"/>
      <c r="G59" s="2390"/>
      <c r="H59" s="2390"/>
      <c r="I59" s="2390"/>
      <c r="J59" s="2390"/>
      <c r="K59" s="2390"/>
      <c r="L59" s="2390"/>
      <c r="M59" s="2390"/>
      <c r="N59" s="1006" t="s">
        <v>76</v>
      </c>
      <c r="O59" s="2393"/>
      <c r="P59" s="2394"/>
      <c r="Q59" s="2394"/>
      <c r="R59" s="2394"/>
      <c r="S59" s="2394"/>
      <c r="T59" s="2394"/>
      <c r="U59" s="2394"/>
      <c r="V59" s="2394"/>
      <c r="W59" s="2394"/>
      <c r="X59" s="2394"/>
      <c r="Y59" s="2394"/>
      <c r="Z59" s="151"/>
      <c r="BB59" s="643"/>
      <c r="BC59" s="643"/>
      <c r="BD59" s="643"/>
      <c r="BE59" s="643"/>
      <c r="BF59" s="643"/>
      <c r="BG59" s="643"/>
      <c r="BH59" s="643"/>
      <c r="BI59" s="643"/>
      <c r="BJ59" s="643"/>
      <c r="BK59" s="643"/>
    </row>
    <row r="60" spans="2:63" s="3" customFormat="1" ht="20.149999999999999" customHeight="1" thickBot="1" x14ac:dyDescent="0.3">
      <c r="B60" s="1188"/>
      <c r="C60" s="595"/>
      <c r="D60" s="1189"/>
      <c r="E60" s="1189"/>
      <c r="F60" s="1189"/>
      <c r="G60" s="1182"/>
      <c r="H60" s="1182"/>
      <c r="I60" s="1182"/>
      <c r="J60" s="1182"/>
      <c r="K60" s="1182"/>
      <c r="L60" s="1182"/>
      <c r="M60" s="1182"/>
      <c r="N60" s="1190"/>
      <c r="O60" s="595"/>
      <c r="P60" s="1189"/>
      <c r="Q60" s="1189"/>
      <c r="R60" s="1189"/>
      <c r="S60" s="1181"/>
      <c r="T60" s="1181"/>
      <c r="U60" s="1181"/>
      <c r="V60" s="1181"/>
      <c r="W60" s="1181"/>
      <c r="X60" s="1181"/>
      <c r="Y60" s="1181"/>
      <c r="Z60" s="1190"/>
      <c r="BB60" s="643"/>
      <c r="BC60" s="643"/>
      <c r="BD60" s="643"/>
      <c r="BE60" s="643"/>
      <c r="BF60" s="643"/>
      <c r="BG60" s="643"/>
      <c r="BH60" s="643"/>
      <c r="BI60" s="643"/>
      <c r="BJ60" s="643"/>
      <c r="BK60" s="643"/>
    </row>
    <row r="61" spans="2:63" s="3" customFormat="1" ht="20.149999999999999" customHeight="1" x14ac:dyDescent="0.25">
      <c r="B61" s="1729" t="s">
        <v>77</v>
      </c>
      <c r="C61" s="2093">
        <v>710</v>
      </c>
      <c r="D61" s="2386" t="str">
        <f>VLOOKUP(C61,DataLabels,HLOOKUP($BA$1,Type,2,FALSE))</f>
        <v>Door Locking Device Type
[2.12]</v>
      </c>
      <c r="E61" s="2386"/>
      <c r="F61" s="2321"/>
      <c r="G61" s="2292"/>
      <c r="H61" s="2293"/>
      <c r="I61" s="2293"/>
      <c r="J61" s="2293"/>
      <c r="K61" s="2293"/>
      <c r="L61" s="2293"/>
      <c r="M61" s="2293"/>
      <c r="N61" s="165"/>
      <c r="O61" s="2093">
        <v>101</v>
      </c>
      <c r="P61" s="2094" t="str">
        <f>VLOOKUP(O61,DataLabels,HLOOKUP($BA$1,Type,2,FALSE))</f>
        <v>-</v>
      </c>
      <c r="Q61" s="2095"/>
      <c r="R61" s="2096"/>
      <c r="S61" s="1802"/>
      <c r="T61" s="1803"/>
      <c r="U61" s="1803"/>
      <c r="V61" s="1803"/>
      <c r="W61" s="1803"/>
      <c r="X61" s="1803"/>
      <c r="Y61" s="1803"/>
      <c r="Z61" s="159"/>
      <c r="BB61" s="643"/>
      <c r="BC61" s="643"/>
      <c r="BD61" s="643"/>
      <c r="BE61" s="643"/>
      <c r="BF61" s="643"/>
      <c r="BG61" s="643"/>
      <c r="BH61" s="643"/>
      <c r="BI61" s="643"/>
      <c r="BJ61" s="643"/>
      <c r="BK61" s="643"/>
    </row>
    <row r="62" spans="2:63" s="3" customFormat="1" ht="20.149999999999999" customHeight="1" x14ac:dyDescent="0.25">
      <c r="B62" s="1730"/>
      <c r="C62" s="2059"/>
      <c r="D62" s="2062"/>
      <c r="E62" s="2062"/>
      <c r="F62" s="2063"/>
      <c r="G62" s="2286"/>
      <c r="H62" s="2287"/>
      <c r="I62" s="2287"/>
      <c r="J62" s="2287"/>
      <c r="K62" s="2287"/>
      <c r="L62" s="2287"/>
      <c r="M62" s="2287"/>
      <c r="N62" s="55"/>
      <c r="O62" s="2059"/>
      <c r="P62" s="2090"/>
      <c r="Q62" s="2097"/>
      <c r="R62" s="2098"/>
      <c r="S62" s="1748"/>
      <c r="T62" s="1749"/>
      <c r="U62" s="1749"/>
      <c r="V62" s="1749"/>
      <c r="W62" s="1749"/>
      <c r="X62" s="1749"/>
      <c r="Y62" s="1749"/>
      <c r="Z62" s="163"/>
      <c r="BB62" s="643"/>
      <c r="BC62" s="643"/>
      <c r="BD62" s="643"/>
      <c r="BE62" s="643"/>
      <c r="BF62" s="643"/>
      <c r="BG62" s="643"/>
      <c r="BH62" s="643"/>
      <c r="BI62" s="643"/>
      <c r="BJ62" s="643"/>
      <c r="BK62" s="643"/>
    </row>
    <row r="63" spans="2:63" s="3" customFormat="1" ht="20.149999999999999" customHeight="1" x14ac:dyDescent="0.25">
      <c r="B63" s="1730"/>
      <c r="C63" s="2058">
        <v>720</v>
      </c>
      <c r="D63" s="2084" t="str">
        <f>VLOOKUP(C63,DataLabels,HLOOKUP($BA$1,Type,2,FALSE))</f>
        <v>Interlock (or Lock &amp; Contact)</v>
      </c>
      <c r="E63" s="2077" t="s">
        <v>72</v>
      </c>
      <c r="F63" s="2078"/>
      <c r="G63" s="1847"/>
      <c r="H63" s="1848"/>
      <c r="I63" s="1848"/>
      <c r="J63" s="1848"/>
      <c r="K63" s="1848"/>
      <c r="L63" s="1848"/>
      <c r="M63" s="1848"/>
      <c r="N63" s="56"/>
      <c r="O63" s="2058">
        <v>730</v>
      </c>
      <c r="P63" s="2084" t="str">
        <f>VLOOKUP(O63,DataLabels,HLOOKUP($BA$1,Type,2,FALSE))</f>
        <v>Interlock / Lock &amp; Contact: Lab &amp; File # if not CSA Listed</v>
      </c>
      <c r="Q63" s="2085"/>
      <c r="R63" s="2086"/>
      <c r="S63" s="1746"/>
      <c r="T63" s="1747"/>
      <c r="U63" s="1747"/>
      <c r="V63" s="1747"/>
      <c r="W63" s="1747"/>
      <c r="X63" s="1747"/>
      <c r="Y63" s="1747"/>
      <c r="Z63" s="162"/>
      <c r="BB63" s="643"/>
      <c r="BC63" s="643"/>
      <c r="BD63" s="643"/>
      <c r="BE63" s="643"/>
      <c r="BF63" s="643"/>
      <c r="BG63" s="643"/>
      <c r="BH63" s="643"/>
      <c r="BI63" s="643"/>
      <c r="BJ63" s="643"/>
      <c r="BK63" s="643"/>
    </row>
    <row r="64" spans="2:63" s="3" customFormat="1" ht="20.149999999999999" customHeight="1" thickBot="1" x14ac:dyDescent="0.3">
      <c r="B64" s="1731"/>
      <c r="C64" s="2083"/>
      <c r="D64" s="2087"/>
      <c r="E64" s="2368" t="s">
        <v>73</v>
      </c>
      <c r="F64" s="2369"/>
      <c r="G64" s="2382"/>
      <c r="H64" s="2383"/>
      <c r="I64" s="2383"/>
      <c r="J64" s="2383"/>
      <c r="K64" s="2383"/>
      <c r="L64" s="2383"/>
      <c r="M64" s="2383"/>
      <c r="N64" s="167"/>
      <c r="O64" s="2083"/>
      <c r="P64" s="2087"/>
      <c r="Q64" s="2088"/>
      <c r="R64" s="2089"/>
      <c r="S64" s="1758"/>
      <c r="T64" s="1759"/>
      <c r="U64" s="1759"/>
      <c r="V64" s="1759"/>
      <c r="W64" s="1759"/>
      <c r="X64" s="1759"/>
      <c r="Y64" s="1759"/>
      <c r="Z64" s="168"/>
      <c r="BB64" s="643"/>
      <c r="BC64" s="643"/>
      <c r="BD64" s="643"/>
      <c r="BE64" s="643"/>
      <c r="BF64" s="643"/>
      <c r="BG64" s="643"/>
      <c r="BH64" s="643"/>
      <c r="BI64" s="643"/>
      <c r="BJ64" s="643"/>
      <c r="BK64" s="643"/>
    </row>
    <row r="65" spans="2:63" s="3" customFormat="1" ht="20.149999999999999" customHeight="1" thickBot="1" x14ac:dyDescent="0.3">
      <c r="B65" s="1188"/>
      <c r="C65" s="595"/>
      <c r="D65" s="1189"/>
      <c r="E65" s="1189"/>
      <c r="F65" s="1189"/>
      <c r="G65" s="1182"/>
      <c r="H65" s="1182"/>
      <c r="I65" s="1182"/>
      <c r="J65" s="1182"/>
      <c r="K65" s="1182"/>
      <c r="L65" s="1182"/>
      <c r="M65" s="1182"/>
      <c r="N65" s="1190"/>
      <c r="O65" s="595"/>
      <c r="P65" s="1189"/>
      <c r="Q65" s="1189"/>
      <c r="R65" s="1189"/>
      <c r="S65" s="1181"/>
      <c r="T65" s="1181"/>
      <c r="U65" s="1181"/>
      <c r="V65" s="1181"/>
      <c r="W65" s="1181"/>
      <c r="X65" s="1181"/>
      <c r="Y65" s="1181"/>
      <c r="Z65" s="1190"/>
      <c r="BB65" s="643"/>
      <c r="BC65" s="643"/>
      <c r="BD65" s="643"/>
      <c r="BE65" s="643"/>
      <c r="BF65" s="643"/>
      <c r="BG65" s="643"/>
      <c r="BH65" s="643"/>
      <c r="BI65" s="643"/>
      <c r="BJ65" s="643"/>
      <c r="BK65" s="643"/>
    </row>
    <row r="66" spans="2:63" s="3" customFormat="1" ht="20.149999999999999" customHeight="1" x14ac:dyDescent="0.25">
      <c r="B66" s="1729" t="s">
        <v>78</v>
      </c>
      <c r="C66" s="2093">
        <v>740</v>
      </c>
      <c r="D66" s="2094" t="str">
        <f>VLOOKUP(C66,DataLabels,HLOOKUP($BA$1,Type,2,FALSE))</f>
        <v>Front Door Operator</v>
      </c>
      <c r="E66" s="2370" t="s">
        <v>72</v>
      </c>
      <c r="F66" s="2371"/>
      <c r="G66" s="2384"/>
      <c r="H66" s="2385"/>
      <c r="I66" s="2385"/>
      <c r="J66" s="2385"/>
      <c r="K66" s="2385"/>
      <c r="L66" s="2385"/>
      <c r="M66" s="2385"/>
      <c r="N66" s="158"/>
      <c r="O66" s="2093">
        <v>750</v>
      </c>
      <c r="P66" s="2094" t="str">
        <f>VLOOKUP(O66,DataLabels,HLOOKUP($BA$1,Type,2,FALSE))</f>
        <v>Rear/Side Door Operator</v>
      </c>
      <c r="Q66" s="2370" t="s">
        <v>72</v>
      </c>
      <c r="R66" s="2371"/>
      <c r="S66" s="2384"/>
      <c r="T66" s="2385"/>
      <c r="U66" s="2385"/>
      <c r="V66" s="2385"/>
      <c r="W66" s="2385"/>
      <c r="X66" s="2385"/>
      <c r="Y66" s="2385"/>
      <c r="Z66" s="169"/>
      <c r="BB66" s="643"/>
      <c r="BC66" s="643"/>
      <c r="BD66" s="643"/>
      <c r="BE66" s="643"/>
      <c r="BF66" s="643"/>
      <c r="BG66" s="643"/>
      <c r="BH66" s="643"/>
      <c r="BI66" s="643"/>
      <c r="BJ66" s="643"/>
      <c r="BK66" s="643"/>
    </row>
    <row r="67" spans="2:63" s="3" customFormat="1" ht="20.149999999999999" customHeight="1" x14ac:dyDescent="0.25">
      <c r="B67" s="1730"/>
      <c r="C67" s="2059"/>
      <c r="D67" s="2090"/>
      <c r="E67" s="2091" t="s">
        <v>73</v>
      </c>
      <c r="F67" s="2092"/>
      <c r="G67" s="1797"/>
      <c r="H67" s="1798"/>
      <c r="I67" s="1798"/>
      <c r="J67" s="1798"/>
      <c r="K67" s="1798"/>
      <c r="L67" s="1798"/>
      <c r="M67" s="1798"/>
      <c r="N67" s="55"/>
      <c r="O67" s="2059"/>
      <c r="P67" s="2090"/>
      <c r="Q67" s="2091" t="s">
        <v>73</v>
      </c>
      <c r="R67" s="2092"/>
      <c r="S67" s="1797"/>
      <c r="T67" s="1798"/>
      <c r="U67" s="1798"/>
      <c r="V67" s="1798"/>
      <c r="W67" s="1798"/>
      <c r="X67" s="1798"/>
      <c r="Y67" s="1798"/>
      <c r="Z67" s="163"/>
      <c r="BB67" s="643"/>
      <c r="BC67" s="643"/>
      <c r="BD67" s="643"/>
      <c r="BE67" s="643"/>
      <c r="BF67" s="643"/>
      <c r="BG67" s="643"/>
      <c r="BH67" s="643"/>
      <c r="BI67" s="643"/>
      <c r="BJ67" s="643"/>
      <c r="BK67" s="643"/>
    </row>
    <row r="68" spans="2:63" s="3" customFormat="1" ht="20.149999999999999" customHeight="1" x14ac:dyDescent="0.3">
      <c r="B68" s="1730"/>
      <c r="C68" s="2058">
        <v>760</v>
      </c>
      <c r="D68" s="2075" t="str">
        <f>VLOOKUP(C68,DataLabels,HLOOKUP($BA$1,Type,2,FALSE))</f>
        <v>Door Reopening Device Type Front</v>
      </c>
      <c r="E68" s="2085"/>
      <c r="F68" s="2086"/>
      <c r="G68" s="1892"/>
      <c r="H68" s="1893"/>
      <c r="I68" s="1893"/>
      <c r="J68" s="1893"/>
      <c r="K68" s="1893"/>
      <c r="L68" s="1893"/>
      <c r="M68" s="1893"/>
      <c r="N68" s="1183"/>
      <c r="O68" s="2058">
        <v>770</v>
      </c>
      <c r="P68" s="2060" t="str">
        <f>VLOOKUP(O68,DataLabels,HLOOKUP($BA$1,Type,2,FALSE))</f>
        <v>Door Reopening Device Type Rear/Side</v>
      </c>
      <c r="Q68" s="2060"/>
      <c r="R68" s="2061"/>
      <c r="S68" s="1892"/>
      <c r="T68" s="1893"/>
      <c r="U68" s="1893"/>
      <c r="V68" s="1893"/>
      <c r="W68" s="1893"/>
      <c r="X68" s="1893"/>
      <c r="Y68" s="1893"/>
      <c r="Z68" s="1186"/>
      <c r="BB68" s="643"/>
      <c r="BC68" s="643"/>
      <c r="BD68" s="643"/>
      <c r="BE68" s="643"/>
      <c r="BF68" s="643"/>
      <c r="BG68" s="643"/>
      <c r="BH68" s="643"/>
      <c r="BI68" s="643"/>
      <c r="BJ68" s="643"/>
      <c r="BK68" s="643"/>
    </row>
    <row r="69" spans="2:63" s="3" customFormat="1" ht="20.149999999999999" customHeight="1" x14ac:dyDescent="0.3">
      <c r="B69" s="1730"/>
      <c r="C69" s="2059"/>
      <c r="D69" s="2076"/>
      <c r="E69" s="2097"/>
      <c r="F69" s="2098"/>
      <c r="G69" s="2286"/>
      <c r="H69" s="2287"/>
      <c r="I69" s="2287"/>
      <c r="J69" s="2287"/>
      <c r="K69" s="2287"/>
      <c r="L69" s="2287"/>
      <c r="M69" s="2287"/>
      <c r="N69" s="1184"/>
      <c r="O69" s="2059"/>
      <c r="P69" s="2062"/>
      <c r="Q69" s="2062"/>
      <c r="R69" s="2063"/>
      <c r="S69" s="2286"/>
      <c r="T69" s="2287"/>
      <c r="U69" s="2287"/>
      <c r="V69" s="2287"/>
      <c r="W69" s="2287"/>
      <c r="X69" s="2287"/>
      <c r="Y69" s="2287"/>
      <c r="Z69" s="1187"/>
      <c r="BB69" s="643"/>
      <c r="BC69" s="643"/>
      <c r="BD69" s="643"/>
      <c r="BE69" s="643"/>
      <c r="BF69" s="643"/>
      <c r="BG69" s="643"/>
      <c r="BH69" s="643"/>
      <c r="BI69" s="643"/>
      <c r="BJ69" s="643"/>
      <c r="BK69" s="643"/>
    </row>
    <row r="70" spans="2:63" s="3" customFormat="1" ht="20.149999999999999" customHeight="1" x14ac:dyDescent="0.25">
      <c r="B70" s="1730"/>
      <c r="C70" s="2058">
        <v>780</v>
      </c>
      <c r="D70" s="2084" t="str">
        <f>VLOOKUP(C70,DataLabels,HLOOKUP($BA$1,Type,2,FALSE))</f>
        <v>Front Door Total Mass
[2.13.4.2]</v>
      </c>
      <c r="E70" s="2085"/>
      <c r="F70" s="2086"/>
      <c r="G70" s="1746"/>
      <c r="H70" s="1747"/>
      <c r="I70" s="1747"/>
      <c r="J70" s="1747"/>
      <c r="K70" s="1747"/>
      <c r="L70" s="1747"/>
      <c r="M70" s="1747"/>
      <c r="N70" s="160"/>
      <c r="O70" s="2058">
        <v>790</v>
      </c>
      <c r="P70" s="2084" t="str">
        <f>VLOOKUP(O70,DataLabels,HLOOKUP($BA$1,Type,2,FALSE))</f>
        <v>Rear/Side Door Total Mass
[2.13.4.2]</v>
      </c>
      <c r="Q70" s="2085"/>
      <c r="R70" s="2086"/>
      <c r="S70" s="1746"/>
      <c r="T70" s="1747"/>
      <c r="U70" s="1747"/>
      <c r="V70" s="1747"/>
      <c r="W70" s="1747"/>
      <c r="X70" s="1747"/>
      <c r="Y70" s="1747"/>
      <c r="Z70" s="161"/>
      <c r="BB70" s="643"/>
      <c r="BC70" s="643"/>
      <c r="BD70" s="643"/>
      <c r="BE70" s="643"/>
      <c r="BF70" s="643"/>
      <c r="BG70" s="643"/>
      <c r="BH70" s="643"/>
      <c r="BI70" s="643"/>
      <c r="BJ70" s="643"/>
      <c r="BK70" s="643"/>
    </row>
    <row r="71" spans="2:63" s="3" customFormat="1" ht="20.149999999999999" customHeight="1" x14ac:dyDescent="0.25">
      <c r="B71" s="1730"/>
      <c r="C71" s="2059"/>
      <c r="D71" s="2090"/>
      <c r="E71" s="2097"/>
      <c r="F71" s="2098"/>
      <c r="G71" s="1748"/>
      <c r="H71" s="1749"/>
      <c r="I71" s="1749"/>
      <c r="J71" s="1749"/>
      <c r="K71" s="1749"/>
      <c r="L71" s="1749"/>
      <c r="M71" s="1749"/>
      <c r="N71" s="55" t="s">
        <v>62</v>
      </c>
      <c r="O71" s="2059"/>
      <c r="P71" s="2090"/>
      <c r="Q71" s="2097"/>
      <c r="R71" s="2098"/>
      <c r="S71" s="1748"/>
      <c r="T71" s="1749"/>
      <c r="U71" s="1749"/>
      <c r="V71" s="1749"/>
      <c r="W71" s="1749"/>
      <c r="X71" s="1749"/>
      <c r="Y71" s="1749"/>
      <c r="Z71" s="163" t="s">
        <v>62</v>
      </c>
      <c r="BB71" s="643"/>
      <c r="BC71" s="643"/>
      <c r="BD71" s="643"/>
      <c r="BE71" s="643"/>
      <c r="BF71" s="643"/>
      <c r="BG71" s="643"/>
      <c r="BH71" s="643"/>
      <c r="BI71" s="643"/>
      <c r="BJ71" s="643"/>
      <c r="BK71" s="643"/>
    </row>
    <row r="72" spans="2:63" s="3" customFormat="1" ht="20.149999999999999" customHeight="1" x14ac:dyDescent="0.25">
      <c r="B72" s="1730"/>
      <c r="C72" s="2058">
        <v>800</v>
      </c>
      <c r="D72" s="2084" t="str">
        <f>VLOOKUP(C72,DataLabels,HLOOKUP($BA$1,Type,2,FALSE))</f>
        <v>Front Door Normal Close Time
[2.13.4.2.4(b)]</v>
      </c>
      <c r="E72" s="2085"/>
      <c r="F72" s="2086"/>
      <c r="G72" s="1746"/>
      <c r="H72" s="1747"/>
      <c r="I72" s="1747"/>
      <c r="J72" s="1747"/>
      <c r="K72" s="1747"/>
      <c r="L72" s="1747"/>
      <c r="M72" s="1747"/>
      <c r="N72" s="160"/>
      <c r="O72" s="2058">
        <v>810</v>
      </c>
      <c r="P72" s="2084" t="str">
        <f>VLOOKUP(O72,DataLabels,HLOOKUP($BA$1,Type,2,FALSE))</f>
        <v>Rear/Side Door Normal Close Time
[2.13.4.2.4(b)]</v>
      </c>
      <c r="Q72" s="2085"/>
      <c r="R72" s="2086"/>
      <c r="S72" s="1746"/>
      <c r="T72" s="1747"/>
      <c r="U72" s="1747"/>
      <c r="V72" s="1747"/>
      <c r="W72" s="1747"/>
      <c r="X72" s="1747"/>
      <c r="Y72" s="1747"/>
      <c r="Z72" s="161"/>
      <c r="BB72" s="643"/>
      <c r="BC72" s="643"/>
      <c r="BD72" s="643"/>
      <c r="BE72" s="643"/>
      <c r="BF72" s="643"/>
      <c r="BG72" s="643"/>
      <c r="BH72" s="643"/>
      <c r="BI72" s="643"/>
      <c r="BJ72" s="643"/>
      <c r="BK72" s="643"/>
    </row>
    <row r="73" spans="2:63" s="3" customFormat="1" ht="20.149999999999999" customHeight="1" x14ac:dyDescent="0.25">
      <c r="B73" s="1730"/>
      <c r="C73" s="2059"/>
      <c r="D73" s="2090"/>
      <c r="E73" s="2097"/>
      <c r="F73" s="2098"/>
      <c r="G73" s="1748"/>
      <c r="H73" s="1749"/>
      <c r="I73" s="1749"/>
      <c r="J73" s="1749"/>
      <c r="K73" s="1749"/>
      <c r="L73" s="1749"/>
      <c r="M73" s="1749"/>
      <c r="N73" s="55" t="s">
        <v>79</v>
      </c>
      <c r="O73" s="2059"/>
      <c r="P73" s="2090"/>
      <c r="Q73" s="2097"/>
      <c r="R73" s="2098"/>
      <c r="S73" s="1748"/>
      <c r="T73" s="1749"/>
      <c r="U73" s="1749"/>
      <c r="V73" s="1749"/>
      <c r="W73" s="1749"/>
      <c r="X73" s="1749"/>
      <c r="Y73" s="1749"/>
      <c r="Z73" s="163" t="s">
        <v>79</v>
      </c>
      <c r="BB73" s="643"/>
      <c r="BC73" s="643"/>
      <c r="BD73" s="643"/>
      <c r="BE73" s="643"/>
      <c r="BF73" s="643"/>
      <c r="BG73" s="643"/>
      <c r="BH73" s="643"/>
      <c r="BI73" s="643"/>
      <c r="BJ73" s="643"/>
      <c r="BK73" s="643"/>
    </row>
    <row r="74" spans="2:63" s="3" customFormat="1" ht="20.149999999999999" customHeight="1" x14ac:dyDescent="0.25">
      <c r="B74" s="1730"/>
      <c r="C74" s="2058">
        <v>820</v>
      </c>
      <c r="D74" s="2084" t="str">
        <f>VLOOKUP(C74,DataLabels,HLOOKUP($BA$1,Type,2,FALSE))</f>
        <v>Front Door Reduced Close Time
[2.13.4.2.4(c)]</v>
      </c>
      <c r="E74" s="2085"/>
      <c r="F74" s="2086"/>
      <c r="G74" s="1746"/>
      <c r="H74" s="1747"/>
      <c r="I74" s="1747"/>
      <c r="J74" s="1747"/>
      <c r="K74" s="1747"/>
      <c r="L74" s="1747"/>
      <c r="M74" s="1747"/>
      <c r="N74" s="160"/>
      <c r="O74" s="2058">
        <v>830</v>
      </c>
      <c r="P74" s="2084" t="str">
        <f>VLOOKUP(O74,DataLabels,HLOOKUP($BA$1,Type,2,FALSE))</f>
        <v>Rear/Side Door Reduced Close Time
[2.13.4.2.4(c)]</v>
      </c>
      <c r="Q74" s="2085"/>
      <c r="R74" s="2086"/>
      <c r="S74" s="1746"/>
      <c r="T74" s="1747"/>
      <c r="U74" s="1747"/>
      <c r="V74" s="1747"/>
      <c r="W74" s="1747"/>
      <c r="X74" s="1747"/>
      <c r="Y74" s="1747"/>
      <c r="Z74" s="161"/>
      <c r="BB74" s="643"/>
      <c r="BC74" s="643"/>
      <c r="BD74" s="643"/>
      <c r="BE74" s="643"/>
      <c r="BF74" s="643"/>
      <c r="BG74" s="643"/>
      <c r="BH74" s="643"/>
      <c r="BI74" s="643"/>
      <c r="BJ74" s="643"/>
      <c r="BK74" s="643"/>
    </row>
    <row r="75" spans="2:63" s="3" customFormat="1" ht="20.149999999999999" customHeight="1" thickBot="1" x14ac:dyDescent="0.3">
      <c r="B75" s="1731"/>
      <c r="C75" s="2083"/>
      <c r="D75" s="2087"/>
      <c r="E75" s="2088"/>
      <c r="F75" s="2089"/>
      <c r="G75" s="1758"/>
      <c r="H75" s="1759"/>
      <c r="I75" s="1759"/>
      <c r="J75" s="1759"/>
      <c r="K75" s="1759"/>
      <c r="L75" s="1759"/>
      <c r="M75" s="1759"/>
      <c r="N75" s="167" t="s">
        <v>79</v>
      </c>
      <c r="O75" s="2083"/>
      <c r="P75" s="2087"/>
      <c r="Q75" s="2088"/>
      <c r="R75" s="2089"/>
      <c r="S75" s="1758"/>
      <c r="T75" s="1759"/>
      <c r="U75" s="1759"/>
      <c r="V75" s="1759"/>
      <c r="W75" s="1759"/>
      <c r="X75" s="1759"/>
      <c r="Y75" s="1759"/>
      <c r="Z75" s="168" t="s">
        <v>79</v>
      </c>
      <c r="BB75" s="643"/>
      <c r="BC75" s="643"/>
      <c r="BD75" s="643"/>
      <c r="BE75" s="643"/>
      <c r="BF75" s="643"/>
      <c r="BG75" s="643"/>
      <c r="BH75" s="643"/>
      <c r="BI75" s="643"/>
      <c r="BJ75" s="643"/>
      <c r="BK75" s="643"/>
    </row>
    <row r="76" spans="2:63" s="3" customFormat="1" ht="20.149999999999999" customHeight="1" thickBot="1" x14ac:dyDescent="0.3">
      <c r="B76" s="1188"/>
      <c r="C76" s="595"/>
      <c r="D76" s="1189"/>
      <c r="E76" s="1189"/>
      <c r="F76" s="1189"/>
      <c r="G76" s="1182"/>
      <c r="H76" s="1182"/>
      <c r="I76" s="1182"/>
      <c r="J76" s="1182"/>
      <c r="K76" s="1182"/>
      <c r="L76" s="1182"/>
      <c r="M76" s="1182"/>
      <c r="N76" s="1190"/>
      <c r="O76" s="595"/>
      <c r="P76" s="1189"/>
      <c r="Q76" s="1189"/>
      <c r="R76" s="1189"/>
      <c r="S76" s="1181"/>
      <c r="T76" s="1181"/>
      <c r="U76" s="1181"/>
      <c r="V76" s="1181"/>
      <c r="W76" s="1181"/>
      <c r="X76" s="1181"/>
      <c r="Y76" s="1181"/>
      <c r="Z76" s="1190"/>
      <c r="BB76" s="643"/>
      <c r="BC76" s="643"/>
      <c r="BD76" s="643"/>
      <c r="BE76" s="643"/>
      <c r="BF76" s="643"/>
      <c r="BG76" s="643"/>
      <c r="BH76" s="643"/>
      <c r="BI76" s="643"/>
      <c r="BJ76" s="643"/>
      <c r="BK76" s="643"/>
    </row>
    <row r="77" spans="2:63" s="3" customFormat="1" ht="20.149999999999999" customHeight="1" x14ac:dyDescent="0.25">
      <c r="B77" s="1729" t="s">
        <v>80</v>
      </c>
      <c r="C77" s="2093">
        <v>840</v>
      </c>
      <c r="D77" s="2094" t="str">
        <f>VLOOKUP(C77,DataLabels,HLOOKUP($BA$1,Type,2,FALSE))</f>
        <v>Front Car Door Width</v>
      </c>
      <c r="E77" s="2095"/>
      <c r="F77" s="2096"/>
      <c r="G77" s="1802"/>
      <c r="H77" s="1803"/>
      <c r="I77" s="1803"/>
      <c r="J77" s="1803"/>
      <c r="K77" s="1803"/>
      <c r="L77" s="1803"/>
      <c r="M77" s="1803"/>
      <c r="N77" s="165"/>
      <c r="O77" s="2093">
        <v>850</v>
      </c>
      <c r="P77" s="2094" t="str">
        <f>VLOOKUP(O77,DataLabels,HLOOKUP($BA$1,Type,2,FALSE))</f>
        <v>Rear/Side Car Door Width</v>
      </c>
      <c r="Q77" s="2095"/>
      <c r="R77" s="2096"/>
      <c r="S77" s="1802"/>
      <c r="T77" s="1803"/>
      <c r="U77" s="1803"/>
      <c r="V77" s="1803"/>
      <c r="W77" s="1803"/>
      <c r="X77" s="1803"/>
      <c r="Y77" s="1803"/>
      <c r="Z77" s="159"/>
      <c r="BB77" s="643"/>
      <c r="BC77" s="643"/>
      <c r="BD77" s="643"/>
      <c r="BE77" s="643"/>
      <c r="BF77" s="643"/>
      <c r="BG77" s="643"/>
      <c r="BH77" s="643"/>
      <c r="BI77" s="643"/>
      <c r="BJ77" s="643"/>
      <c r="BK77" s="643"/>
    </row>
    <row r="78" spans="2:63" s="3" customFormat="1" ht="20.149999999999999" customHeight="1" x14ac:dyDescent="0.25">
      <c r="B78" s="1730"/>
      <c r="C78" s="2059"/>
      <c r="D78" s="2090"/>
      <c r="E78" s="2097"/>
      <c r="F78" s="2098"/>
      <c r="G78" s="1748"/>
      <c r="H78" s="1749"/>
      <c r="I78" s="1749"/>
      <c r="J78" s="1749"/>
      <c r="K78" s="1749"/>
      <c r="L78" s="1749"/>
      <c r="M78" s="1749"/>
      <c r="N78" s="55" t="s">
        <v>66</v>
      </c>
      <c r="O78" s="2059"/>
      <c r="P78" s="2090"/>
      <c r="Q78" s="2097"/>
      <c r="R78" s="2098"/>
      <c r="S78" s="1748"/>
      <c r="T78" s="1749"/>
      <c r="U78" s="1749"/>
      <c r="V78" s="1749"/>
      <c r="W78" s="1749"/>
      <c r="X78" s="1749"/>
      <c r="Y78" s="1749"/>
      <c r="Z78" s="163" t="s">
        <v>66</v>
      </c>
      <c r="BB78" s="643"/>
      <c r="BC78" s="643"/>
      <c r="BD78" s="643"/>
      <c r="BE78" s="643"/>
      <c r="BF78" s="643"/>
      <c r="BG78" s="643"/>
      <c r="BH78" s="643"/>
      <c r="BI78" s="643"/>
      <c r="BJ78" s="643"/>
      <c r="BK78" s="643"/>
    </row>
    <row r="79" spans="2:63" s="3" customFormat="1" ht="20.149999999999999" customHeight="1" x14ac:dyDescent="0.25">
      <c r="B79" s="1730"/>
      <c r="C79" s="2058">
        <v>860</v>
      </c>
      <c r="D79" s="2060" t="str">
        <f>VLOOKUP(C79,DataLabels,HLOOKUP($BA$1,Type,2,FALSE))</f>
        <v>Front Car Door Type
[2.14.4.3 &amp; 2.14.4.4]</v>
      </c>
      <c r="E79" s="2060"/>
      <c r="F79" s="2061"/>
      <c r="G79" s="1892"/>
      <c r="H79" s="1893"/>
      <c r="I79" s="1893"/>
      <c r="J79" s="1893"/>
      <c r="K79" s="1893"/>
      <c r="L79" s="1893"/>
      <c r="M79" s="1893"/>
      <c r="N79" s="160"/>
      <c r="O79" s="2058">
        <v>870</v>
      </c>
      <c r="P79" s="2060" t="str">
        <f>VLOOKUP(O79,DataLabels,HLOOKUP($BA$1,Type,2,FALSE))</f>
        <v>Rear/Side Car Door Type
[2.14.4.3 &amp; 2.14.4.4]</v>
      </c>
      <c r="Q79" s="2060"/>
      <c r="R79" s="2061"/>
      <c r="S79" s="1892"/>
      <c r="T79" s="1893"/>
      <c r="U79" s="1893"/>
      <c r="V79" s="1893"/>
      <c r="W79" s="1893"/>
      <c r="X79" s="1893"/>
      <c r="Y79" s="1893"/>
      <c r="Z79" s="161"/>
      <c r="BB79" s="643"/>
      <c r="BC79" s="643"/>
      <c r="BD79" s="643"/>
      <c r="BE79" s="643"/>
      <c r="BF79" s="643"/>
      <c r="BG79" s="643"/>
      <c r="BH79" s="643"/>
      <c r="BI79" s="643"/>
      <c r="BJ79" s="643"/>
      <c r="BK79" s="643"/>
    </row>
    <row r="80" spans="2:63" s="3" customFormat="1" ht="20.149999999999999" customHeight="1" x14ac:dyDescent="0.25">
      <c r="B80" s="1730"/>
      <c r="C80" s="2059"/>
      <c r="D80" s="2062"/>
      <c r="E80" s="2062"/>
      <c r="F80" s="2063"/>
      <c r="G80" s="2286"/>
      <c r="H80" s="2287"/>
      <c r="I80" s="2287"/>
      <c r="J80" s="2287"/>
      <c r="K80" s="2287"/>
      <c r="L80" s="2287"/>
      <c r="M80" s="2287"/>
      <c r="N80" s="55"/>
      <c r="O80" s="2059"/>
      <c r="P80" s="2062"/>
      <c r="Q80" s="2062"/>
      <c r="R80" s="2063"/>
      <c r="S80" s="2286"/>
      <c r="T80" s="2287"/>
      <c r="U80" s="2287"/>
      <c r="V80" s="2287"/>
      <c r="W80" s="2287"/>
      <c r="X80" s="2287"/>
      <c r="Y80" s="2287"/>
      <c r="Z80" s="163"/>
      <c r="BB80" s="643"/>
      <c r="BC80" s="643"/>
      <c r="BD80" s="643"/>
      <c r="BE80" s="643"/>
      <c r="BF80" s="643"/>
      <c r="BG80" s="643"/>
      <c r="BH80" s="643"/>
      <c r="BI80" s="643"/>
      <c r="BJ80" s="643"/>
      <c r="BK80" s="643"/>
    </row>
    <row r="81" spans="2:63" s="3" customFormat="1" ht="20.149999999999999" customHeight="1" x14ac:dyDescent="0.25">
      <c r="B81" s="1730"/>
      <c r="C81" s="2058">
        <v>880</v>
      </c>
      <c r="D81" s="2084" t="str">
        <f>VLOOKUP(C81,DataLabels,HLOOKUP($BA$1,Type,2,FALSE))</f>
        <v>Wall/Door Enclosure Lining Material
[CAD 2.14.2.12 &amp; 2.14.3.1]</v>
      </c>
      <c r="E81" s="2085"/>
      <c r="F81" s="2086"/>
      <c r="G81" s="1746"/>
      <c r="H81" s="1747"/>
      <c r="I81" s="1747"/>
      <c r="J81" s="1747"/>
      <c r="K81" s="1747"/>
      <c r="L81" s="1747"/>
      <c r="M81" s="1747"/>
      <c r="N81" s="160"/>
      <c r="O81" s="2058">
        <v>890</v>
      </c>
      <c r="P81" s="2084" t="str">
        <f>VLOOKUP(O81,DataLabels,HLOOKUP($BA$1,Type,2,FALSE))</f>
        <v>Wall/Door Flame Spread Rating
[CAD 2.14.2.1.2 &amp; 2.14.3.1]</v>
      </c>
      <c r="Q81" s="2085"/>
      <c r="R81" s="2086"/>
      <c r="S81" s="1746"/>
      <c r="T81" s="1747"/>
      <c r="U81" s="1747"/>
      <c r="V81" s="1747"/>
      <c r="W81" s="1747"/>
      <c r="X81" s="1747"/>
      <c r="Y81" s="1747"/>
      <c r="Z81" s="161"/>
      <c r="BB81" s="643"/>
      <c r="BC81" s="643"/>
      <c r="BD81" s="643"/>
      <c r="BE81" s="643"/>
      <c r="BF81" s="643"/>
      <c r="BG81" s="643"/>
      <c r="BH81" s="643"/>
      <c r="BI81" s="643"/>
      <c r="BJ81" s="643"/>
      <c r="BK81" s="643"/>
    </row>
    <row r="82" spans="2:63" s="3" customFormat="1" ht="20.149999999999999" customHeight="1" x14ac:dyDescent="0.25">
      <c r="B82" s="1730"/>
      <c r="C82" s="2059"/>
      <c r="D82" s="2090"/>
      <c r="E82" s="2097"/>
      <c r="F82" s="2098"/>
      <c r="G82" s="1748"/>
      <c r="H82" s="1749"/>
      <c r="I82" s="1749"/>
      <c r="J82" s="1749"/>
      <c r="K82" s="1749"/>
      <c r="L82" s="1749"/>
      <c r="M82" s="1749"/>
      <c r="N82" s="55"/>
      <c r="O82" s="2059"/>
      <c r="P82" s="2090"/>
      <c r="Q82" s="2097"/>
      <c r="R82" s="2098"/>
      <c r="S82" s="1748"/>
      <c r="T82" s="1749"/>
      <c r="U82" s="1749"/>
      <c r="V82" s="1749"/>
      <c r="W82" s="1749"/>
      <c r="X82" s="1749"/>
      <c r="Y82" s="1749"/>
      <c r="Z82" s="163"/>
      <c r="BB82" s="643"/>
      <c r="BC82" s="643"/>
      <c r="BD82" s="643"/>
      <c r="BE82" s="643"/>
      <c r="BF82" s="643"/>
      <c r="BG82" s="643"/>
      <c r="BH82" s="643"/>
      <c r="BI82" s="643"/>
      <c r="BJ82" s="643"/>
      <c r="BK82" s="643"/>
    </row>
    <row r="83" spans="2:63" s="3" customFormat="1" ht="20.149999999999999" customHeight="1" x14ac:dyDescent="0.25">
      <c r="B83" s="1730"/>
      <c r="C83" s="2058">
        <v>900</v>
      </c>
      <c r="D83" s="2084" t="str">
        <f>VLOOKUP(C83,DataLabels,HLOOKUP($BA$1,Type,2,FALSE))</f>
        <v>Ceiling Enclosure Lining Material
[CAD 2.14.2.1.2 &amp; 2.14.3.1]</v>
      </c>
      <c r="E83" s="2085"/>
      <c r="F83" s="2086"/>
      <c r="G83" s="1746"/>
      <c r="H83" s="1747"/>
      <c r="I83" s="1747"/>
      <c r="J83" s="1747"/>
      <c r="K83" s="1747"/>
      <c r="L83" s="1747"/>
      <c r="M83" s="1747"/>
      <c r="N83" s="160"/>
      <c r="O83" s="2058">
        <v>910</v>
      </c>
      <c r="P83" s="2084" t="str">
        <f>VLOOKUP(O83,DataLabels,HLOOKUP($BA$1,Type,2,FALSE))</f>
        <v>Ceiling Flame Spread Rating
[CAD 2.14.2.1.2 &amp; 2.14.3.1]</v>
      </c>
      <c r="Q83" s="2085"/>
      <c r="R83" s="2086"/>
      <c r="S83" s="1746"/>
      <c r="T83" s="1747"/>
      <c r="U83" s="1747"/>
      <c r="V83" s="1747"/>
      <c r="W83" s="1747"/>
      <c r="X83" s="1747"/>
      <c r="Y83" s="1747"/>
      <c r="Z83" s="161"/>
      <c r="BB83" s="643"/>
      <c r="BC83" s="643"/>
      <c r="BD83" s="643"/>
      <c r="BE83" s="643"/>
      <c r="BF83" s="643"/>
      <c r="BG83" s="643"/>
      <c r="BH83" s="643"/>
      <c r="BI83" s="643"/>
      <c r="BJ83" s="643"/>
      <c r="BK83" s="643"/>
    </row>
    <row r="84" spans="2:63" s="3" customFormat="1" ht="20.149999999999999" customHeight="1" x14ac:dyDescent="0.25">
      <c r="B84" s="1730"/>
      <c r="C84" s="2059"/>
      <c r="D84" s="2090"/>
      <c r="E84" s="2097"/>
      <c r="F84" s="2098"/>
      <c r="G84" s="1748"/>
      <c r="H84" s="1749"/>
      <c r="I84" s="1749"/>
      <c r="J84" s="1749"/>
      <c r="K84" s="1749"/>
      <c r="L84" s="1749"/>
      <c r="M84" s="1749"/>
      <c r="N84" s="55"/>
      <c r="O84" s="2059"/>
      <c r="P84" s="2090"/>
      <c r="Q84" s="2097"/>
      <c r="R84" s="2098"/>
      <c r="S84" s="1748"/>
      <c r="T84" s="1749"/>
      <c r="U84" s="1749"/>
      <c r="V84" s="1749"/>
      <c r="W84" s="1749"/>
      <c r="X84" s="1749"/>
      <c r="Y84" s="1749"/>
      <c r="Z84" s="163"/>
      <c r="BB84" s="643"/>
      <c r="BC84" s="643"/>
      <c r="BD84" s="643"/>
      <c r="BE84" s="643"/>
      <c r="BF84" s="643"/>
      <c r="BG84" s="643"/>
      <c r="BH84" s="643"/>
      <c r="BI84" s="643"/>
      <c r="BJ84" s="643"/>
      <c r="BK84" s="643"/>
    </row>
    <row r="85" spans="2:63" s="3" customFormat="1" ht="20.149999999999999" customHeight="1" x14ac:dyDescent="0.25">
      <c r="B85" s="1730"/>
      <c r="C85" s="2058">
        <v>920</v>
      </c>
      <c r="D85" s="2084" t="str">
        <f>VLOOKUP(C85,DataLabels,HLOOKUP($BA$1,Type,2,FALSE))</f>
        <v>Floor Enclosure Lining Material
[CAD 2.14.2.1.2 &amp; 2.14.3.1]</v>
      </c>
      <c r="E85" s="2085"/>
      <c r="F85" s="2086"/>
      <c r="G85" s="1746"/>
      <c r="H85" s="1747"/>
      <c r="I85" s="1747"/>
      <c r="J85" s="1747"/>
      <c r="K85" s="1747"/>
      <c r="L85" s="1747"/>
      <c r="M85" s="1747"/>
      <c r="N85" s="160"/>
      <c r="O85" s="2058">
        <v>930</v>
      </c>
      <c r="P85" s="2084" t="str">
        <f>VLOOKUP(O85,DataLabels,HLOOKUP($BA$1,Type,2,FALSE))</f>
        <v>Floor Flame Spread Rating
[CAD 2.14.2.1 &amp; 2.14.3.1]</v>
      </c>
      <c r="Q85" s="2085"/>
      <c r="R85" s="2086"/>
      <c r="S85" s="1746"/>
      <c r="T85" s="1747"/>
      <c r="U85" s="1747"/>
      <c r="V85" s="1747"/>
      <c r="W85" s="1747"/>
      <c r="X85" s="1747"/>
      <c r="Y85" s="1747"/>
      <c r="Z85" s="161"/>
      <c r="BB85" s="643"/>
      <c r="BC85" s="643"/>
      <c r="BD85" s="643"/>
      <c r="BE85" s="643"/>
      <c r="BF85" s="643"/>
      <c r="BG85" s="643"/>
      <c r="BH85" s="643"/>
      <c r="BI85" s="643"/>
      <c r="BJ85" s="643"/>
      <c r="BK85" s="643"/>
    </row>
    <row r="86" spans="2:63" s="3" customFormat="1" ht="20.149999999999999" customHeight="1" x14ac:dyDescent="0.25">
      <c r="B86" s="1730"/>
      <c r="C86" s="2059"/>
      <c r="D86" s="2090"/>
      <c r="E86" s="2097"/>
      <c r="F86" s="2098"/>
      <c r="G86" s="1748"/>
      <c r="H86" s="1749"/>
      <c r="I86" s="1749"/>
      <c r="J86" s="1749"/>
      <c r="K86" s="1749"/>
      <c r="L86" s="1749"/>
      <c r="M86" s="1749"/>
      <c r="N86" s="55"/>
      <c r="O86" s="2059"/>
      <c r="P86" s="2090"/>
      <c r="Q86" s="2097"/>
      <c r="R86" s="2098"/>
      <c r="S86" s="1748"/>
      <c r="T86" s="1749"/>
      <c r="U86" s="1749"/>
      <c r="V86" s="1749"/>
      <c r="W86" s="1749"/>
      <c r="X86" s="1749"/>
      <c r="Y86" s="1749"/>
      <c r="Z86" s="163"/>
      <c r="BB86" s="643"/>
      <c r="BC86" s="643"/>
      <c r="BD86" s="643"/>
      <c r="BE86" s="643"/>
      <c r="BF86" s="643"/>
      <c r="BG86" s="643"/>
      <c r="BH86" s="643"/>
      <c r="BI86" s="643"/>
      <c r="BJ86" s="643"/>
      <c r="BK86" s="643"/>
    </row>
    <row r="87" spans="2:63" s="3" customFormat="1" ht="20.149999999999999" customHeight="1" x14ac:dyDescent="0.3">
      <c r="B87" s="1730"/>
      <c r="C87" s="2379">
        <v>940</v>
      </c>
      <c r="D87" s="2075" t="str">
        <f>VLOOKUP(C87,DataLabels,HLOOKUP($BA$1,Type,2,FALSE))</f>
        <v>Firefighter's Elevator? (Y/N)</v>
      </c>
      <c r="E87" s="2086"/>
      <c r="F87" s="223">
        <v>1</v>
      </c>
      <c r="G87" s="1822"/>
      <c r="H87" s="1823"/>
      <c r="I87" s="1824"/>
      <c r="J87" s="219">
        <v>3</v>
      </c>
      <c r="K87" s="1822"/>
      <c r="L87" s="1823"/>
      <c r="M87" s="1823"/>
      <c r="N87" s="1824"/>
      <c r="O87" s="219">
        <v>5</v>
      </c>
      <c r="P87" s="1822"/>
      <c r="Q87" s="1824"/>
      <c r="R87" s="219">
        <v>7</v>
      </c>
      <c r="S87" s="1822"/>
      <c r="T87" s="1823"/>
      <c r="U87" s="1824"/>
      <c r="V87" s="219">
        <v>9</v>
      </c>
      <c r="W87" s="1822"/>
      <c r="X87" s="1823"/>
      <c r="Y87" s="1823"/>
      <c r="Z87" s="1825"/>
      <c r="BB87" s="643"/>
      <c r="BC87" s="643"/>
      <c r="BD87" s="643"/>
      <c r="BE87" s="643"/>
      <c r="BF87" s="643"/>
      <c r="BG87" s="643"/>
      <c r="BH87" s="643"/>
      <c r="BI87" s="643"/>
      <c r="BJ87" s="643"/>
      <c r="BK87" s="643"/>
    </row>
    <row r="88" spans="2:63" s="3" customFormat="1" ht="20.149999999999999" customHeight="1" thickBot="1" x14ac:dyDescent="0.35">
      <c r="B88" s="1731"/>
      <c r="C88" s="2380"/>
      <c r="D88" s="2365"/>
      <c r="E88" s="2089"/>
      <c r="F88" s="221">
        <v>2</v>
      </c>
      <c r="G88" s="1826"/>
      <c r="H88" s="1827"/>
      <c r="I88" s="1828"/>
      <c r="J88" s="221">
        <v>4</v>
      </c>
      <c r="K88" s="1826"/>
      <c r="L88" s="1827"/>
      <c r="M88" s="1827"/>
      <c r="N88" s="1828"/>
      <c r="O88" s="221">
        <v>6</v>
      </c>
      <c r="P88" s="1826"/>
      <c r="Q88" s="1828"/>
      <c r="R88" s="221">
        <v>8</v>
      </c>
      <c r="S88" s="1826"/>
      <c r="T88" s="1827"/>
      <c r="U88" s="1828"/>
      <c r="V88" s="221">
        <v>10</v>
      </c>
      <c r="W88" s="1826"/>
      <c r="X88" s="1827"/>
      <c r="Y88" s="1827"/>
      <c r="Z88" s="2381"/>
      <c r="BB88" s="643"/>
      <c r="BC88" s="643"/>
      <c r="BD88" s="643"/>
      <c r="BE88" s="643"/>
      <c r="BF88" s="643"/>
      <c r="BG88" s="643"/>
      <c r="BH88" s="643"/>
      <c r="BI88" s="643"/>
      <c r="BJ88" s="643"/>
      <c r="BK88" s="643"/>
    </row>
    <row r="89" spans="2:63" s="3" customFormat="1" ht="20.149999999999999" customHeight="1" thickBot="1" x14ac:dyDescent="0.3">
      <c r="B89" s="1188"/>
      <c r="C89" s="595"/>
      <c r="D89" s="1189"/>
      <c r="E89" s="1189"/>
      <c r="F89" s="1189"/>
      <c r="G89" s="1182"/>
      <c r="H89" s="1182"/>
      <c r="I89" s="1182"/>
      <c r="J89" s="1182"/>
      <c r="K89" s="1182"/>
      <c r="L89" s="1182"/>
      <c r="M89" s="1182"/>
      <c r="N89" s="1190"/>
      <c r="O89" s="595"/>
      <c r="P89" s="1189"/>
      <c r="Q89" s="1189"/>
      <c r="R89" s="1189"/>
      <c r="S89" s="1181"/>
      <c r="T89" s="1181"/>
      <c r="U89" s="1181"/>
      <c r="V89" s="1181"/>
      <c r="W89" s="1181"/>
      <c r="X89" s="1181"/>
      <c r="Y89" s="1181"/>
      <c r="Z89" s="1190"/>
      <c r="BB89" s="643"/>
      <c r="BC89" s="643"/>
      <c r="BD89" s="643"/>
      <c r="BE89" s="643"/>
      <c r="BF89" s="643"/>
      <c r="BG89" s="643"/>
      <c r="BH89" s="643"/>
      <c r="BI89" s="643"/>
      <c r="BJ89" s="643"/>
      <c r="BK89" s="643"/>
    </row>
    <row r="90" spans="2:63" s="3" customFormat="1" ht="20.149999999999999" customHeight="1" x14ac:dyDescent="0.25">
      <c r="B90" s="2322" t="s">
        <v>81</v>
      </c>
      <c r="C90" s="2376">
        <v>945</v>
      </c>
      <c r="D90" s="2377" t="str">
        <f>VLOOKUP(C90,DataLabels,HLOOKUP($BA$1,Type,2,FALSE))</f>
        <v>ORIGINAL Weight of Complete Car
[2.16.3.2.2(a)]</v>
      </c>
      <c r="E90" s="2378"/>
      <c r="F90" s="218">
        <v>1</v>
      </c>
      <c r="G90" s="1850"/>
      <c r="H90" s="1851"/>
      <c r="I90" s="170" t="s">
        <v>62</v>
      </c>
      <c r="J90" s="218">
        <v>3</v>
      </c>
      <c r="K90" s="1850"/>
      <c r="L90" s="1851"/>
      <c r="M90" s="1851"/>
      <c r="N90" s="170" t="s">
        <v>62</v>
      </c>
      <c r="O90" s="218">
        <v>5</v>
      </c>
      <c r="P90" s="227"/>
      <c r="Q90" s="170" t="s">
        <v>62</v>
      </c>
      <c r="R90" s="218">
        <v>7</v>
      </c>
      <c r="S90" s="1850"/>
      <c r="T90" s="1851"/>
      <c r="U90" s="170" t="s">
        <v>62</v>
      </c>
      <c r="V90" s="218">
        <v>9</v>
      </c>
      <c r="W90" s="1850"/>
      <c r="X90" s="1851"/>
      <c r="Y90" s="1851"/>
      <c r="Z90" s="169" t="s">
        <v>62</v>
      </c>
      <c r="BB90" s="643"/>
      <c r="BC90" s="643"/>
      <c r="BD90" s="643"/>
      <c r="BE90" s="643"/>
      <c r="BF90" s="643"/>
      <c r="BG90" s="643"/>
      <c r="BH90" s="643"/>
      <c r="BI90" s="643"/>
      <c r="BJ90" s="643"/>
      <c r="BK90" s="643"/>
    </row>
    <row r="91" spans="2:63" s="3" customFormat="1" ht="20.149999999999999" customHeight="1" x14ac:dyDescent="0.25">
      <c r="B91" s="1730"/>
      <c r="C91" s="2074"/>
      <c r="D91" s="2076"/>
      <c r="E91" s="2098"/>
      <c r="F91" s="220">
        <v>2</v>
      </c>
      <c r="G91" s="1797"/>
      <c r="H91" s="1798"/>
      <c r="I91" s="57" t="s">
        <v>62</v>
      </c>
      <c r="J91" s="220">
        <v>4</v>
      </c>
      <c r="K91" s="1797"/>
      <c r="L91" s="1798"/>
      <c r="M91" s="1798"/>
      <c r="N91" s="57" t="s">
        <v>62</v>
      </c>
      <c r="O91" s="220">
        <v>6</v>
      </c>
      <c r="P91" s="225"/>
      <c r="Q91" s="57" t="s">
        <v>62</v>
      </c>
      <c r="R91" s="220">
        <v>8</v>
      </c>
      <c r="S91" s="1797"/>
      <c r="T91" s="1798"/>
      <c r="U91" s="57" t="s">
        <v>62</v>
      </c>
      <c r="V91" s="220">
        <v>10</v>
      </c>
      <c r="W91" s="1797"/>
      <c r="X91" s="1798"/>
      <c r="Y91" s="1798"/>
      <c r="Z91" s="171" t="s">
        <v>62</v>
      </c>
      <c r="BB91" s="643"/>
      <c r="BC91" s="643"/>
      <c r="BD91" s="643"/>
      <c r="BE91" s="643"/>
      <c r="BF91" s="643"/>
      <c r="BG91" s="643"/>
      <c r="BH91" s="643"/>
      <c r="BI91" s="643"/>
      <c r="BJ91" s="643"/>
      <c r="BK91" s="643"/>
    </row>
    <row r="92" spans="2:63" s="3" customFormat="1" ht="20.149999999999999" customHeight="1" x14ac:dyDescent="0.25">
      <c r="B92" s="1730"/>
      <c r="C92" s="2372">
        <v>950</v>
      </c>
      <c r="D92" s="2373" t="str">
        <f>VLOOKUP(C92,DataLabels,HLOOKUP($BA$1,Type,2,FALSE))</f>
        <v>Weight of Complete Car AFTER this Alteration
[2.16.3.2.2(a)]</v>
      </c>
      <c r="E92" s="2348"/>
      <c r="F92" s="223">
        <v>1</v>
      </c>
      <c r="G92" s="2374"/>
      <c r="H92" s="2375"/>
      <c r="I92" s="172" t="s">
        <v>62</v>
      </c>
      <c r="J92" s="223">
        <v>3</v>
      </c>
      <c r="K92" s="2374"/>
      <c r="L92" s="2375"/>
      <c r="M92" s="2375"/>
      <c r="N92" s="172" t="s">
        <v>62</v>
      </c>
      <c r="O92" s="223">
        <v>5</v>
      </c>
      <c r="P92" s="229"/>
      <c r="Q92" s="172" t="s">
        <v>62</v>
      </c>
      <c r="R92" s="223">
        <v>7</v>
      </c>
      <c r="S92" s="1822"/>
      <c r="T92" s="1823"/>
      <c r="U92" s="172" t="s">
        <v>62</v>
      </c>
      <c r="V92" s="223">
        <v>9</v>
      </c>
      <c r="W92" s="2374"/>
      <c r="X92" s="2375"/>
      <c r="Y92" s="2375"/>
      <c r="Z92" s="173" t="s">
        <v>62</v>
      </c>
      <c r="BB92" s="643"/>
      <c r="BC92" s="643"/>
      <c r="BD92" s="643"/>
      <c r="BE92" s="643"/>
      <c r="BF92" s="643"/>
      <c r="BG92" s="643"/>
      <c r="BH92" s="643"/>
      <c r="BI92" s="643"/>
      <c r="BJ92" s="643"/>
      <c r="BK92" s="643"/>
    </row>
    <row r="93" spans="2:63" s="3" customFormat="1" ht="20.149999999999999" customHeight="1" x14ac:dyDescent="0.25">
      <c r="B93" s="1730"/>
      <c r="C93" s="2074"/>
      <c r="D93" s="2076"/>
      <c r="E93" s="2098"/>
      <c r="F93" s="220">
        <v>2</v>
      </c>
      <c r="G93" s="1797"/>
      <c r="H93" s="1798"/>
      <c r="I93" s="57" t="s">
        <v>62</v>
      </c>
      <c r="J93" s="220">
        <v>4</v>
      </c>
      <c r="K93" s="1797"/>
      <c r="L93" s="1798"/>
      <c r="M93" s="1798"/>
      <c r="N93" s="57" t="s">
        <v>62</v>
      </c>
      <c r="O93" s="220">
        <v>6</v>
      </c>
      <c r="P93" s="225"/>
      <c r="Q93" s="57" t="s">
        <v>62</v>
      </c>
      <c r="R93" s="220">
        <v>8</v>
      </c>
      <c r="S93" s="1797"/>
      <c r="T93" s="1798"/>
      <c r="U93" s="57" t="s">
        <v>62</v>
      </c>
      <c r="V93" s="220">
        <v>10</v>
      </c>
      <c r="W93" s="1797"/>
      <c r="X93" s="1798"/>
      <c r="Y93" s="1798"/>
      <c r="Z93" s="171" t="s">
        <v>62</v>
      </c>
      <c r="BB93" s="643"/>
      <c r="BC93" s="643"/>
      <c r="BD93" s="643"/>
      <c r="BE93" s="643"/>
      <c r="BF93" s="643"/>
      <c r="BG93" s="643"/>
      <c r="BH93" s="643"/>
      <c r="BI93" s="643"/>
      <c r="BJ93" s="643"/>
      <c r="BK93" s="643"/>
    </row>
    <row r="94" spans="2:63" s="3" customFormat="1" ht="20.149999999999999" customHeight="1" x14ac:dyDescent="0.25">
      <c r="B94" s="1730"/>
      <c r="C94" s="2058">
        <v>960</v>
      </c>
      <c r="D94" s="2060" t="str">
        <f>VLOOKUP(C94,DataLabels,HLOOKUP($BA$1,Type,2,FALSE))</f>
        <v>Car Weight Change Resulting from this Alteration</v>
      </c>
      <c r="E94" s="2061"/>
      <c r="F94" s="223">
        <v>1</v>
      </c>
      <c r="G94" s="1822"/>
      <c r="H94" s="1823"/>
      <c r="I94" s="172" t="s">
        <v>62</v>
      </c>
      <c r="J94" s="223">
        <v>3</v>
      </c>
      <c r="K94" s="1822"/>
      <c r="L94" s="1823"/>
      <c r="M94" s="1823"/>
      <c r="N94" s="172" t="s">
        <v>62</v>
      </c>
      <c r="O94" s="223">
        <v>5</v>
      </c>
      <c r="P94" s="229"/>
      <c r="Q94" s="172" t="s">
        <v>62</v>
      </c>
      <c r="R94" s="223">
        <v>7</v>
      </c>
      <c r="S94" s="1822"/>
      <c r="T94" s="1823"/>
      <c r="U94" s="172" t="s">
        <v>62</v>
      </c>
      <c r="V94" s="223">
        <v>9</v>
      </c>
      <c r="W94" s="1822"/>
      <c r="X94" s="1823"/>
      <c r="Y94" s="1823"/>
      <c r="Z94" s="173" t="s">
        <v>62</v>
      </c>
      <c r="BB94" s="643"/>
      <c r="BC94" s="643"/>
      <c r="BD94" s="643"/>
      <c r="BE94" s="643"/>
      <c r="BF94" s="643"/>
      <c r="BG94" s="643"/>
      <c r="BH94" s="643"/>
      <c r="BI94" s="643"/>
      <c r="BJ94" s="643"/>
      <c r="BK94" s="643"/>
    </row>
    <row r="95" spans="2:63" s="3" customFormat="1" ht="20.149999999999999" customHeight="1" thickBot="1" x14ac:dyDescent="0.3">
      <c r="B95" s="1731"/>
      <c r="C95" s="2083"/>
      <c r="D95" s="2327"/>
      <c r="E95" s="2328"/>
      <c r="F95" s="221">
        <v>2</v>
      </c>
      <c r="G95" s="1826"/>
      <c r="H95" s="1827"/>
      <c r="I95" s="174" t="s">
        <v>62</v>
      </c>
      <c r="J95" s="221">
        <v>4</v>
      </c>
      <c r="K95" s="1826"/>
      <c r="L95" s="1827"/>
      <c r="M95" s="1827"/>
      <c r="N95" s="174" t="s">
        <v>62</v>
      </c>
      <c r="O95" s="221">
        <v>6</v>
      </c>
      <c r="P95" s="226"/>
      <c r="Q95" s="174" t="s">
        <v>62</v>
      </c>
      <c r="R95" s="221">
        <v>8</v>
      </c>
      <c r="S95" s="1826"/>
      <c r="T95" s="1827"/>
      <c r="U95" s="174" t="s">
        <v>62</v>
      </c>
      <c r="V95" s="221">
        <v>10</v>
      </c>
      <c r="W95" s="1826"/>
      <c r="X95" s="1827"/>
      <c r="Y95" s="1827"/>
      <c r="Z95" s="175" t="s">
        <v>62</v>
      </c>
      <c r="BB95" s="643"/>
      <c r="BC95" s="643"/>
      <c r="BD95" s="643"/>
      <c r="BE95" s="643"/>
      <c r="BF95" s="643"/>
      <c r="BG95" s="643"/>
      <c r="BH95" s="643"/>
      <c r="BI95" s="643"/>
      <c r="BJ95" s="643"/>
      <c r="BK95" s="643"/>
    </row>
    <row r="96" spans="2:63" s="3" customFormat="1" ht="20.149999999999999" customHeight="1" thickBot="1" x14ac:dyDescent="0.3">
      <c r="B96" s="1188"/>
      <c r="C96" s="595"/>
      <c r="D96" s="1189"/>
      <c r="E96" s="1189"/>
      <c r="F96" s="1189"/>
      <c r="G96" s="1182"/>
      <c r="H96" s="1182"/>
      <c r="I96" s="1182"/>
      <c r="J96" s="1182"/>
      <c r="K96" s="1182"/>
      <c r="L96" s="1182"/>
      <c r="M96" s="1182"/>
      <c r="N96" s="1190"/>
      <c r="O96" s="595"/>
      <c r="P96" s="1189"/>
      <c r="Q96" s="1189"/>
      <c r="R96" s="1189"/>
      <c r="S96" s="1181"/>
      <c r="T96" s="1181"/>
      <c r="U96" s="1181"/>
      <c r="V96" s="1181"/>
      <c r="W96" s="1181"/>
      <c r="X96" s="1181"/>
      <c r="Y96" s="1181"/>
      <c r="Z96" s="1190"/>
      <c r="BB96" s="643"/>
      <c r="BC96" s="643"/>
      <c r="BD96" s="643"/>
      <c r="BE96" s="643"/>
      <c r="BF96" s="643"/>
      <c r="BG96" s="643"/>
      <c r="BH96" s="643"/>
      <c r="BI96" s="643"/>
      <c r="BJ96" s="643"/>
      <c r="BK96" s="643"/>
    </row>
    <row r="97" spans="2:63" s="3" customFormat="1" ht="20.149999999999999" customHeight="1" x14ac:dyDescent="0.25">
      <c r="B97" s="1729" t="s">
        <v>82</v>
      </c>
      <c r="C97" s="2242">
        <v>970</v>
      </c>
      <c r="D97" s="2337" t="str">
        <f>VLOOKUP(C97,DataLabels,HLOOKUP($BA$1,Type,2,FALSE))</f>
        <v>Car Safety
[2.17]</v>
      </c>
      <c r="E97" s="2370" t="s">
        <v>72</v>
      </c>
      <c r="F97" s="2371"/>
      <c r="G97" s="1850"/>
      <c r="H97" s="1851"/>
      <c r="I97" s="1851"/>
      <c r="J97" s="1851"/>
      <c r="K97" s="1851"/>
      <c r="L97" s="1851"/>
      <c r="M97" s="1851"/>
      <c r="N97" s="158"/>
      <c r="O97" s="2242">
        <v>980</v>
      </c>
      <c r="P97" s="2337" t="str">
        <f>VLOOKUP(O97,DataLabels,HLOOKUP($BA$1,Type,2,FALSE))</f>
        <v>CWT Safety
[2.17]</v>
      </c>
      <c r="Q97" s="2370" t="s">
        <v>72</v>
      </c>
      <c r="R97" s="2371"/>
      <c r="S97" s="1850"/>
      <c r="T97" s="1851"/>
      <c r="U97" s="1851"/>
      <c r="V97" s="1851"/>
      <c r="W97" s="1851"/>
      <c r="X97" s="1851"/>
      <c r="Y97" s="1851"/>
      <c r="Z97" s="169"/>
      <c r="BB97" s="643"/>
      <c r="BC97" s="643"/>
      <c r="BD97" s="643"/>
      <c r="BE97" s="643"/>
      <c r="BF97" s="643"/>
      <c r="BG97" s="643"/>
      <c r="BH97" s="643"/>
      <c r="BI97" s="643"/>
      <c r="BJ97" s="643"/>
      <c r="BK97" s="643"/>
    </row>
    <row r="98" spans="2:63" s="3" customFormat="1" ht="20.149999999999999" customHeight="1" x14ac:dyDescent="0.25">
      <c r="B98" s="1730"/>
      <c r="C98" s="2074"/>
      <c r="D98" s="2076"/>
      <c r="E98" s="2091" t="s">
        <v>73</v>
      </c>
      <c r="F98" s="2092"/>
      <c r="G98" s="1797"/>
      <c r="H98" s="1798"/>
      <c r="I98" s="1798"/>
      <c r="J98" s="1798"/>
      <c r="K98" s="1798"/>
      <c r="L98" s="1798"/>
      <c r="M98" s="1798"/>
      <c r="N98" s="55"/>
      <c r="O98" s="2074"/>
      <c r="P98" s="2076"/>
      <c r="Q98" s="2091" t="s">
        <v>73</v>
      </c>
      <c r="R98" s="2092"/>
      <c r="S98" s="1797"/>
      <c r="T98" s="1798"/>
      <c r="U98" s="1798"/>
      <c r="V98" s="1798"/>
      <c r="W98" s="1798"/>
      <c r="X98" s="1798"/>
      <c r="Y98" s="1798"/>
      <c r="Z98" s="163"/>
      <c r="BB98" s="643"/>
      <c r="BC98" s="643"/>
      <c r="BD98" s="643"/>
      <c r="BE98" s="643"/>
      <c r="BF98" s="643"/>
      <c r="BG98" s="643"/>
      <c r="BH98" s="643"/>
      <c r="BI98" s="643"/>
      <c r="BJ98" s="643"/>
      <c r="BK98" s="643"/>
    </row>
    <row r="99" spans="2:63" s="3" customFormat="1" ht="20.149999999999999" customHeight="1" x14ac:dyDescent="0.25">
      <c r="B99" s="1730"/>
      <c r="C99" s="2073">
        <v>990</v>
      </c>
      <c r="D99" s="2075" t="str">
        <f>VLOOKUP(C99,DataLabels,HLOOKUP($BA$1,Type,2,FALSE))</f>
        <v>Car Safety - Type
[2.17.5]</v>
      </c>
      <c r="E99" s="2085"/>
      <c r="F99" s="2086"/>
      <c r="G99" s="1902"/>
      <c r="H99" s="1903"/>
      <c r="I99" s="1903"/>
      <c r="J99" s="1903"/>
      <c r="K99" s="1903"/>
      <c r="L99" s="1903"/>
      <c r="M99" s="1903"/>
      <c r="N99" s="160"/>
      <c r="O99" s="2058">
        <v>1000</v>
      </c>
      <c r="P99" s="2084" t="str">
        <f>VLOOKUP(O99,DataLabels,HLOOKUP($BA$1,Type,2,FALSE))</f>
        <v>CWT Safety - Type
[2.17.5]</v>
      </c>
      <c r="Q99" s="2085"/>
      <c r="R99" s="2086"/>
      <c r="S99" s="2356"/>
      <c r="T99" s="2357"/>
      <c r="U99" s="2357"/>
      <c r="V99" s="2357"/>
      <c r="W99" s="2357"/>
      <c r="X99" s="2357"/>
      <c r="Y99" s="2357"/>
      <c r="Z99" s="161"/>
      <c r="BB99" s="643"/>
      <c r="BC99" s="643"/>
      <c r="BD99" s="643"/>
      <c r="BE99" s="643"/>
      <c r="BF99" s="643"/>
      <c r="BG99" s="643"/>
      <c r="BH99" s="643"/>
      <c r="BI99" s="643"/>
      <c r="BJ99" s="643"/>
      <c r="BK99" s="643"/>
    </row>
    <row r="100" spans="2:63" s="3" customFormat="1" ht="20.149999999999999" customHeight="1" x14ac:dyDescent="0.25">
      <c r="B100" s="1730"/>
      <c r="C100" s="2074"/>
      <c r="D100" s="2076"/>
      <c r="E100" s="2097"/>
      <c r="F100" s="2098"/>
      <c r="G100" s="1904"/>
      <c r="H100" s="1905"/>
      <c r="I100" s="1905"/>
      <c r="J100" s="1905"/>
      <c r="K100" s="1905"/>
      <c r="L100" s="1905"/>
      <c r="M100" s="1905"/>
      <c r="N100" s="55"/>
      <c r="O100" s="2059"/>
      <c r="P100" s="2090"/>
      <c r="Q100" s="2097"/>
      <c r="R100" s="2098"/>
      <c r="S100" s="2101"/>
      <c r="T100" s="2102"/>
      <c r="U100" s="2102"/>
      <c r="V100" s="2102"/>
      <c r="W100" s="2102"/>
      <c r="X100" s="2102"/>
      <c r="Y100" s="2102"/>
      <c r="Z100" s="163"/>
      <c r="BB100" s="643"/>
      <c r="BC100" s="643"/>
      <c r="BD100" s="643"/>
      <c r="BE100" s="643"/>
      <c r="BF100" s="643"/>
      <c r="BG100" s="643"/>
      <c r="BH100" s="643"/>
      <c r="BI100" s="643"/>
      <c r="BJ100" s="643"/>
      <c r="BK100" s="643"/>
    </row>
    <row r="101" spans="2:63" s="3" customFormat="1" ht="20.149999999999999" customHeight="1" x14ac:dyDescent="0.25">
      <c r="B101" s="1730"/>
      <c r="C101" s="2058">
        <v>1010</v>
      </c>
      <c r="D101" s="2084" t="str">
        <f>VLOOKUP(C101,DataLabels,HLOOKUP($BA$1,Type,2,FALSE))</f>
        <v>Car Safety - Activation Force
[2.17.14(d)]</v>
      </c>
      <c r="E101" s="2085"/>
      <c r="F101" s="2086"/>
      <c r="G101" s="1746"/>
      <c r="H101" s="1747"/>
      <c r="I101" s="1747"/>
      <c r="J101" s="1747"/>
      <c r="K101" s="1747"/>
      <c r="L101" s="1747"/>
      <c r="M101" s="1747"/>
      <c r="N101" s="160"/>
      <c r="O101" s="2058">
        <v>1020</v>
      </c>
      <c r="P101" s="2084" t="str">
        <f>VLOOKUP(O101,DataLabels,HLOOKUP($BA$1,Type,2,FALSE))</f>
        <v>CWT Safety - Activation Force
[2.17.14(d)]</v>
      </c>
      <c r="Q101" s="2085"/>
      <c r="R101" s="2086"/>
      <c r="S101" s="1746"/>
      <c r="T101" s="1747"/>
      <c r="U101" s="1747"/>
      <c r="V101" s="1747"/>
      <c r="W101" s="1747"/>
      <c r="X101" s="1747"/>
      <c r="Y101" s="1747"/>
      <c r="Z101" s="161"/>
      <c r="BB101" s="643"/>
      <c r="BC101" s="643"/>
      <c r="BD101" s="643"/>
      <c r="BE101" s="643"/>
      <c r="BF101" s="643"/>
      <c r="BG101" s="643"/>
      <c r="BH101" s="643"/>
      <c r="BI101" s="643"/>
      <c r="BJ101" s="643"/>
      <c r="BK101" s="643"/>
    </row>
    <row r="102" spans="2:63" s="3" customFormat="1" ht="20.149999999999999" customHeight="1" thickBot="1" x14ac:dyDescent="0.3">
      <c r="B102" s="1731"/>
      <c r="C102" s="2083"/>
      <c r="D102" s="2087"/>
      <c r="E102" s="2088"/>
      <c r="F102" s="2089"/>
      <c r="G102" s="1758"/>
      <c r="H102" s="1759"/>
      <c r="I102" s="1759"/>
      <c r="J102" s="1759"/>
      <c r="K102" s="1759"/>
      <c r="L102" s="1759"/>
      <c r="M102" s="1759"/>
      <c r="N102" s="167" t="s">
        <v>83</v>
      </c>
      <c r="O102" s="2083"/>
      <c r="P102" s="2087"/>
      <c r="Q102" s="2088"/>
      <c r="R102" s="2089"/>
      <c r="S102" s="1758"/>
      <c r="T102" s="1759"/>
      <c r="U102" s="1759"/>
      <c r="V102" s="1759"/>
      <c r="W102" s="1759"/>
      <c r="X102" s="1759"/>
      <c r="Y102" s="1759"/>
      <c r="Z102" s="168" t="s">
        <v>83</v>
      </c>
      <c r="BB102" s="643"/>
      <c r="BC102" s="643"/>
      <c r="BD102" s="643"/>
      <c r="BE102" s="643"/>
      <c r="BF102" s="643"/>
      <c r="BG102" s="643"/>
      <c r="BH102" s="643"/>
      <c r="BI102" s="643"/>
      <c r="BJ102" s="643"/>
      <c r="BK102" s="643"/>
    </row>
    <row r="103" spans="2:63" s="3" customFormat="1" ht="20.149999999999999" customHeight="1" thickBot="1" x14ac:dyDescent="0.3">
      <c r="B103" s="1188"/>
      <c r="C103" s="595"/>
      <c r="D103" s="1189"/>
      <c r="E103" s="1189"/>
      <c r="F103" s="1189"/>
      <c r="G103" s="1182"/>
      <c r="H103" s="1182"/>
      <c r="I103" s="1182"/>
      <c r="J103" s="1182"/>
      <c r="K103" s="1182"/>
      <c r="L103" s="1182"/>
      <c r="M103" s="1182"/>
      <c r="N103" s="1190"/>
      <c r="O103" s="595"/>
      <c r="P103" s="1189"/>
      <c r="Q103" s="1189"/>
      <c r="R103" s="1189"/>
      <c r="S103" s="1181"/>
      <c r="T103" s="1181"/>
      <c r="U103" s="1181"/>
      <c r="V103" s="1181"/>
      <c r="W103" s="1181"/>
      <c r="X103" s="1181"/>
      <c r="Y103" s="1181"/>
      <c r="Z103" s="1190"/>
      <c r="BB103" s="643"/>
      <c r="BC103" s="643"/>
      <c r="BD103" s="643"/>
      <c r="BE103" s="643"/>
      <c r="BF103" s="643"/>
      <c r="BG103" s="643"/>
      <c r="BH103" s="643"/>
      <c r="BI103" s="643"/>
      <c r="BJ103" s="643"/>
      <c r="BK103" s="643"/>
    </row>
    <row r="104" spans="2:63" s="3" customFormat="1" ht="20.149999999999999" customHeight="1" x14ac:dyDescent="0.25">
      <c r="B104" s="1729" t="s">
        <v>84</v>
      </c>
      <c r="C104" s="2242">
        <v>1030</v>
      </c>
      <c r="D104" s="2337" t="str">
        <f>VLOOKUP(C104,DataLabels,HLOOKUP($BA$1,Type,2,FALSE))</f>
        <v>Car Governor</v>
      </c>
      <c r="E104" s="2370" t="s">
        <v>72</v>
      </c>
      <c r="F104" s="2371"/>
      <c r="G104" s="1850"/>
      <c r="H104" s="1851"/>
      <c r="I104" s="1851"/>
      <c r="J104" s="1851"/>
      <c r="K104" s="1851"/>
      <c r="L104" s="1851"/>
      <c r="M104" s="1851"/>
      <c r="N104" s="158"/>
      <c r="O104" s="2242">
        <v>1040</v>
      </c>
      <c r="P104" s="2337" t="str">
        <f>VLOOKUP(O104,DataLabels,HLOOKUP($BA$1,Type,2,FALSE))</f>
        <v>CWT Governor</v>
      </c>
      <c r="Q104" s="2370" t="s">
        <v>72</v>
      </c>
      <c r="R104" s="2371"/>
      <c r="S104" s="1850"/>
      <c r="T104" s="1851"/>
      <c r="U104" s="1851"/>
      <c r="V104" s="1851"/>
      <c r="W104" s="1851"/>
      <c r="X104" s="1851"/>
      <c r="Y104" s="1851"/>
      <c r="Z104" s="169"/>
      <c r="BB104" s="643"/>
      <c r="BC104" s="643"/>
      <c r="BD104" s="643"/>
      <c r="BE104" s="643"/>
      <c r="BF104" s="643"/>
      <c r="BG104" s="643"/>
      <c r="BH104" s="643"/>
      <c r="BI104" s="643"/>
      <c r="BJ104" s="643"/>
      <c r="BK104" s="643"/>
    </row>
    <row r="105" spans="2:63" s="3" customFormat="1" ht="20.149999999999999" customHeight="1" x14ac:dyDescent="0.25">
      <c r="B105" s="1730"/>
      <c r="C105" s="2074"/>
      <c r="D105" s="2076"/>
      <c r="E105" s="2091" t="s">
        <v>73</v>
      </c>
      <c r="F105" s="2092"/>
      <c r="G105" s="1797"/>
      <c r="H105" s="1798"/>
      <c r="I105" s="1798"/>
      <c r="J105" s="1798"/>
      <c r="K105" s="1798"/>
      <c r="L105" s="1798"/>
      <c r="M105" s="1798"/>
      <c r="N105" s="55"/>
      <c r="O105" s="2074"/>
      <c r="P105" s="2076"/>
      <c r="Q105" s="2091" t="s">
        <v>73</v>
      </c>
      <c r="R105" s="2092"/>
      <c r="S105" s="1797"/>
      <c r="T105" s="1798"/>
      <c r="U105" s="1798"/>
      <c r="V105" s="1798"/>
      <c r="W105" s="1798"/>
      <c r="X105" s="1798"/>
      <c r="Y105" s="1798"/>
      <c r="Z105" s="163"/>
      <c r="BB105" s="643"/>
      <c r="BC105" s="643"/>
      <c r="BD105" s="643"/>
      <c r="BE105" s="643"/>
      <c r="BF105" s="643"/>
      <c r="BG105" s="643"/>
      <c r="BH105" s="643"/>
      <c r="BI105" s="643"/>
      <c r="BJ105" s="643"/>
      <c r="BK105" s="643"/>
    </row>
    <row r="106" spans="2:63" s="3" customFormat="1" ht="20.149999999999999" customHeight="1" x14ac:dyDescent="0.25">
      <c r="B106" s="1730"/>
      <c r="C106" s="2058">
        <v>1050</v>
      </c>
      <c r="D106" s="2084" t="str">
        <f>VLOOKUP(C106,DataLabels,HLOOKUP($BA$1,Type,2,FALSE))</f>
        <v>Car Governor - Pull Thru
[2.18.9(c)]</v>
      </c>
      <c r="E106" s="2085"/>
      <c r="F106" s="2086"/>
      <c r="G106" s="1746"/>
      <c r="H106" s="1747"/>
      <c r="I106" s="1747"/>
      <c r="J106" s="1747"/>
      <c r="K106" s="1747"/>
      <c r="L106" s="1747"/>
      <c r="M106" s="1747"/>
      <c r="N106" s="160"/>
      <c r="O106" s="2058">
        <v>1060</v>
      </c>
      <c r="P106" s="2084" t="str">
        <f>VLOOKUP(O106,DataLabels,HLOOKUP($BA$1,Type,2,FALSE))</f>
        <v>CWT Governor - Pull Thru
[2.18.9(c)]</v>
      </c>
      <c r="Q106" s="2085"/>
      <c r="R106" s="2086"/>
      <c r="S106" s="1746"/>
      <c r="T106" s="1747"/>
      <c r="U106" s="1747"/>
      <c r="V106" s="1747"/>
      <c r="W106" s="1747"/>
      <c r="X106" s="1747"/>
      <c r="Y106" s="1747"/>
      <c r="Z106" s="161"/>
      <c r="BB106" s="643"/>
      <c r="BC106" s="643"/>
      <c r="BD106" s="643"/>
      <c r="BE106" s="643"/>
      <c r="BF106" s="643"/>
      <c r="BG106" s="643"/>
      <c r="BH106" s="643"/>
      <c r="BI106" s="643"/>
      <c r="BJ106" s="643"/>
      <c r="BK106" s="643"/>
    </row>
    <row r="107" spans="2:63" s="3" customFormat="1" ht="20.149999999999999" customHeight="1" thickBot="1" x14ac:dyDescent="0.3">
      <c r="B107" s="1731"/>
      <c r="C107" s="2083"/>
      <c r="D107" s="2087"/>
      <c r="E107" s="2088"/>
      <c r="F107" s="2089"/>
      <c r="G107" s="1758"/>
      <c r="H107" s="1759"/>
      <c r="I107" s="1759"/>
      <c r="J107" s="1759"/>
      <c r="K107" s="1759"/>
      <c r="L107" s="1759"/>
      <c r="M107" s="1759"/>
      <c r="N107" s="167" t="s">
        <v>83</v>
      </c>
      <c r="O107" s="2083"/>
      <c r="P107" s="2087"/>
      <c r="Q107" s="2088"/>
      <c r="R107" s="2089"/>
      <c r="S107" s="1758"/>
      <c r="T107" s="1759"/>
      <c r="U107" s="1759"/>
      <c r="V107" s="1759"/>
      <c r="W107" s="1759"/>
      <c r="X107" s="1759"/>
      <c r="Y107" s="1759"/>
      <c r="Z107" s="168" t="s">
        <v>83</v>
      </c>
      <c r="BB107" s="643"/>
      <c r="BC107" s="643"/>
      <c r="BD107" s="643"/>
      <c r="BE107" s="643"/>
      <c r="BF107" s="643"/>
      <c r="BG107" s="643"/>
      <c r="BH107" s="643"/>
      <c r="BI107" s="643"/>
      <c r="BJ107" s="643"/>
      <c r="BK107" s="643"/>
    </row>
    <row r="108" spans="2:63" s="3" customFormat="1" ht="20.149999999999999" customHeight="1" thickBot="1" x14ac:dyDescent="0.3">
      <c r="B108" s="1188"/>
      <c r="C108" s="595"/>
      <c r="D108" s="1189"/>
      <c r="E108" s="1189"/>
      <c r="F108" s="1189"/>
      <c r="G108" s="1182"/>
      <c r="H108" s="1182"/>
      <c r="I108" s="1182"/>
      <c r="J108" s="1182"/>
      <c r="K108" s="1182"/>
      <c r="L108" s="1182"/>
      <c r="M108" s="1182"/>
      <c r="N108" s="1190"/>
      <c r="O108" s="595"/>
      <c r="P108" s="1189"/>
      <c r="Q108" s="1189"/>
      <c r="R108" s="1189"/>
      <c r="S108" s="1181"/>
      <c r="T108" s="1181"/>
      <c r="U108" s="1181"/>
      <c r="V108" s="1181"/>
      <c r="W108" s="1181"/>
      <c r="X108" s="1181"/>
      <c r="Y108" s="1181"/>
      <c r="Z108" s="1190"/>
      <c r="BB108" s="643"/>
      <c r="BC108" s="643"/>
      <c r="BD108" s="643"/>
      <c r="BE108" s="643"/>
      <c r="BF108" s="643"/>
      <c r="BG108" s="643"/>
      <c r="BH108" s="643"/>
      <c r="BI108" s="643"/>
      <c r="BJ108" s="643"/>
      <c r="BK108" s="643"/>
    </row>
    <row r="109" spans="2:63" s="3" customFormat="1" ht="20.149999999999999" customHeight="1" x14ac:dyDescent="0.25">
      <c r="B109" s="1729" t="s">
        <v>85</v>
      </c>
      <c r="C109" s="2242">
        <v>1070</v>
      </c>
      <c r="D109" s="2337" t="str">
        <f>VLOOKUP(C109,DataLabels,HLOOKUP($BA$1,Type,2,FALSE))</f>
        <v>ACO Protection Emergency Brake
[2.19.3]</v>
      </c>
      <c r="E109" s="2366" t="s">
        <v>86</v>
      </c>
      <c r="F109" s="2367"/>
      <c r="G109" s="1850"/>
      <c r="H109" s="1851"/>
      <c r="I109" s="1851"/>
      <c r="J109" s="1851"/>
      <c r="K109" s="1851"/>
      <c r="L109" s="1851"/>
      <c r="M109" s="1851"/>
      <c r="N109" s="158"/>
      <c r="O109" s="2242">
        <v>1080</v>
      </c>
      <c r="P109" s="2337" t="str">
        <f>VLOOKUP(O109,DataLabels,HLOOKUP($BA$1,Type,2,FALSE))</f>
        <v>UCM Protection Emergency Brake
[2.19.3]</v>
      </c>
      <c r="Q109" s="2366" t="s">
        <v>86</v>
      </c>
      <c r="R109" s="2367"/>
      <c r="S109" s="1850"/>
      <c r="T109" s="1851"/>
      <c r="U109" s="1851"/>
      <c r="V109" s="1851"/>
      <c r="W109" s="1851"/>
      <c r="X109" s="1851"/>
      <c r="Y109" s="1851"/>
      <c r="Z109" s="169"/>
      <c r="BB109" s="643"/>
      <c r="BC109" s="643"/>
      <c r="BD109" s="643"/>
      <c r="BE109" s="643"/>
      <c r="BF109" s="643"/>
      <c r="BG109" s="643"/>
      <c r="BH109" s="643"/>
      <c r="BI109" s="643"/>
      <c r="BJ109" s="643"/>
      <c r="BK109" s="643"/>
    </row>
    <row r="110" spans="2:63" s="3" customFormat="1" ht="20.149999999999999" customHeight="1" thickBot="1" x14ac:dyDescent="0.3">
      <c r="B110" s="1731"/>
      <c r="C110" s="2235"/>
      <c r="D110" s="2365"/>
      <c r="E110" s="2368" t="s">
        <v>73</v>
      </c>
      <c r="F110" s="2369"/>
      <c r="G110" s="1826"/>
      <c r="H110" s="1827"/>
      <c r="I110" s="1827"/>
      <c r="J110" s="1827"/>
      <c r="K110" s="1827"/>
      <c r="L110" s="1827"/>
      <c r="M110" s="1827"/>
      <c r="N110" s="167"/>
      <c r="O110" s="2235"/>
      <c r="P110" s="2365"/>
      <c r="Q110" s="2368" t="s">
        <v>73</v>
      </c>
      <c r="R110" s="2369"/>
      <c r="S110" s="1826"/>
      <c r="T110" s="1827"/>
      <c r="U110" s="1827"/>
      <c r="V110" s="1827"/>
      <c r="W110" s="1827"/>
      <c r="X110" s="1827"/>
      <c r="Y110" s="1827"/>
      <c r="Z110" s="168"/>
      <c r="BB110" s="643"/>
      <c r="BC110" s="643"/>
      <c r="BD110" s="643"/>
      <c r="BE110" s="643"/>
      <c r="BF110" s="643"/>
      <c r="BG110" s="643"/>
      <c r="BH110" s="643"/>
      <c r="BI110" s="643"/>
      <c r="BJ110" s="643"/>
      <c r="BK110" s="643"/>
    </row>
    <row r="111" spans="2:63" s="3" customFormat="1" ht="20.149999999999999" customHeight="1" thickBot="1" x14ac:dyDescent="0.3">
      <c r="B111" s="1188"/>
      <c r="C111" s="595"/>
      <c r="D111" s="1189"/>
      <c r="E111" s="1189"/>
      <c r="F111" s="1189"/>
      <c r="G111" s="1182"/>
      <c r="H111" s="1182"/>
      <c r="I111" s="1182"/>
      <c r="J111" s="1182"/>
      <c r="K111" s="1182"/>
      <c r="L111" s="1182"/>
      <c r="M111" s="1182"/>
      <c r="N111" s="1190"/>
      <c r="O111" s="595"/>
      <c r="P111" s="1189"/>
      <c r="Q111" s="1189"/>
      <c r="R111" s="1189"/>
      <c r="S111" s="1181"/>
      <c r="T111" s="1181"/>
      <c r="U111" s="1181"/>
      <c r="V111" s="1181"/>
      <c r="W111" s="1181"/>
      <c r="X111" s="1181"/>
      <c r="Y111" s="1181"/>
      <c r="Z111" s="1190"/>
      <c r="BB111" s="643"/>
      <c r="BC111" s="643"/>
      <c r="BD111" s="643"/>
      <c r="BE111" s="643"/>
      <c r="BF111" s="643"/>
      <c r="BG111" s="643"/>
      <c r="BH111" s="643"/>
      <c r="BI111" s="643"/>
      <c r="BJ111" s="643"/>
      <c r="BK111" s="643"/>
    </row>
    <row r="112" spans="2:63" s="3" customFormat="1" ht="20.149999999999999" customHeight="1" x14ac:dyDescent="0.25">
      <c r="B112" s="1729" t="s">
        <v>87</v>
      </c>
      <c r="C112" s="2242">
        <v>1090</v>
      </c>
      <c r="D112" s="2329" t="str">
        <f>VLOOKUP(C112,DataLabels,HLOOKUP($BA$1,Type,2,FALSE))</f>
        <v>Number of Suspension Members
[2.20.4]</v>
      </c>
      <c r="E112" s="2329"/>
      <c r="F112" s="2330"/>
      <c r="G112" s="1802">
        <v>0</v>
      </c>
      <c r="H112" s="1803"/>
      <c r="I112" s="1803"/>
      <c r="J112" s="1803"/>
      <c r="K112" s="1803"/>
      <c r="L112" s="1803"/>
      <c r="M112" s="1803"/>
      <c r="N112" s="165"/>
      <c r="O112" s="2242">
        <v>1085</v>
      </c>
      <c r="P112" s="2329" t="str">
        <f>VLOOKUP(O112,DataLabels,HLOOKUP($BA$1,Type,2,FALSE))</f>
        <v>Type of Suspension
[2.20.2.2.2(a)]</v>
      </c>
      <c r="Q112" s="2329"/>
      <c r="R112" s="2330"/>
      <c r="S112" s="2099"/>
      <c r="T112" s="2100"/>
      <c r="U112" s="2100"/>
      <c r="V112" s="2100"/>
      <c r="W112" s="2100"/>
      <c r="X112" s="2100"/>
      <c r="Y112" s="2100"/>
      <c r="Z112" s="159"/>
      <c r="BB112" s="643"/>
      <c r="BC112" s="643"/>
      <c r="BD112" s="643"/>
      <c r="BE112" s="643"/>
      <c r="BF112" s="643"/>
      <c r="BG112" s="643"/>
      <c r="BH112" s="643"/>
      <c r="BI112" s="643"/>
      <c r="BJ112" s="643"/>
      <c r="BK112" s="643"/>
    </row>
    <row r="113" spans="2:63" s="3" customFormat="1" ht="20.149999999999999" customHeight="1" x14ac:dyDescent="0.25">
      <c r="B113" s="1730"/>
      <c r="C113" s="2074"/>
      <c r="D113" s="2331"/>
      <c r="E113" s="2331"/>
      <c r="F113" s="2332"/>
      <c r="G113" s="1748"/>
      <c r="H113" s="1749"/>
      <c r="I113" s="1749"/>
      <c r="J113" s="1749"/>
      <c r="K113" s="1749"/>
      <c r="L113" s="1749"/>
      <c r="M113" s="1749"/>
      <c r="N113" s="55"/>
      <c r="O113" s="2074"/>
      <c r="P113" s="2331"/>
      <c r="Q113" s="2331"/>
      <c r="R113" s="2332"/>
      <c r="S113" s="2101"/>
      <c r="T113" s="2102"/>
      <c r="U113" s="2102"/>
      <c r="V113" s="2102"/>
      <c r="W113" s="2102"/>
      <c r="X113" s="2102"/>
      <c r="Y113" s="2102"/>
      <c r="Z113" s="163"/>
      <c r="BB113" s="643"/>
      <c r="BC113" s="643"/>
      <c r="BD113" s="643"/>
      <c r="BE113" s="643"/>
      <c r="BF113" s="643"/>
      <c r="BG113" s="643"/>
      <c r="BH113" s="643"/>
      <c r="BI113" s="643"/>
      <c r="BJ113" s="643"/>
      <c r="BK113" s="643"/>
    </row>
    <row r="114" spans="2:63" s="3" customFormat="1" ht="20.149999999999999" customHeight="1" x14ac:dyDescent="0.25">
      <c r="B114" s="1730"/>
      <c r="C114" s="2073">
        <v>1110</v>
      </c>
      <c r="D114" s="2358" t="str">
        <f>VLOOKUP(C114,DataLabels,HLOOKUP($BA$1,Type,2,FALSE))</f>
        <v>Suspension Member Size (WxT) or Diameter
[2.20.2.2.2(b)]</v>
      </c>
      <c r="E114" s="2358"/>
      <c r="F114" s="2359"/>
      <c r="G114" s="1746"/>
      <c r="H114" s="1747"/>
      <c r="I114" s="1747"/>
      <c r="J114" s="1747"/>
      <c r="K114" s="1747"/>
      <c r="L114" s="1747"/>
      <c r="M114" s="1747"/>
      <c r="N114" s="54"/>
      <c r="O114" s="2058">
        <v>1120</v>
      </c>
      <c r="P114" s="2060" t="str">
        <f>VLOOKUP(O114,DataLabels,HLOOKUP($BA$1,Type,2,FALSE))</f>
        <v>Factor of Safety
[2.20.3]</v>
      </c>
      <c r="Q114" s="2060"/>
      <c r="R114" s="2061"/>
      <c r="S114" s="1746"/>
      <c r="T114" s="1747"/>
      <c r="U114" s="1747"/>
      <c r="V114" s="1747"/>
      <c r="W114" s="1747"/>
      <c r="X114" s="1747"/>
      <c r="Y114" s="1747"/>
      <c r="Z114" s="162"/>
      <c r="AY114" s="925" t="s">
        <v>1926</v>
      </c>
      <c r="BB114" s="643"/>
      <c r="BC114" s="643"/>
      <c r="BD114" s="643"/>
      <c r="BE114" s="643"/>
      <c r="BF114" s="643"/>
      <c r="BG114" s="643"/>
      <c r="BH114" s="643"/>
      <c r="BI114" s="643"/>
      <c r="BJ114" s="643"/>
      <c r="BK114" s="643"/>
    </row>
    <row r="115" spans="2:63" s="3" customFormat="1" ht="20.149999999999999" customHeight="1" x14ac:dyDescent="0.25">
      <c r="B115" s="1730"/>
      <c r="C115" s="2074"/>
      <c r="D115" s="2331"/>
      <c r="E115" s="2331"/>
      <c r="F115" s="2332"/>
      <c r="G115" s="1748"/>
      <c r="H115" s="1749"/>
      <c r="I115" s="1749"/>
      <c r="J115" s="1749"/>
      <c r="K115" s="1749"/>
      <c r="L115" s="1749"/>
      <c r="M115" s="1749"/>
      <c r="N115" s="55" t="s">
        <v>66</v>
      </c>
      <c r="O115" s="2059"/>
      <c r="P115" s="2062"/>
      <c r="Q115" s="2062"/>
      <c r="R115" s="2063"/>
      <c r="S115" s="1748"/>
      <c r="T115" s="1749"/>
      <c r="U115" s="1749"/>
      <c r="V115" s="1749"/>
      <c r="W115" s="1749"/>
      <c r="X115" s="1749"/>
      <c r="Y115" s="1749"/>
      <c r="Z115" s="163"/>
      <c r="BB115" s="643"/>
      <c r="BC115" s="643"/>
      <c r="BD115" s="643"/>
      <c r="BE115" s="643"/>
      <c r="BF115" s="643"/>
      <c r="BG115" s="643"/>
      <c r="BH115" s="643"/>
      <c r="BI115" s="643"/>
      <c r="BJ115" s="643"/>
      <c r="BK115" s="643"/>
    </row>
    <row r="116" spans="2:63" s="3" customFormat="1" ht="20.149999999999999" customHeight="1" x14ac:dyDescent="0.25">
      <c r="B116" s="1730"/>
      <c r="C116" s="2073">
        <v>1130</v>
      </c>
      <c r="D116" s="2358" t="str">
        <f>VLOOKUP(C116,DataLabels,HLOOKUP($BA$1,Type,2,FALSE))</f>
        <v>Rope Assembly Construction
[A17.6 - 1.3.2.2.2]</v>
      </c>
      <c r="E116" s="2358"/>
      <c r="F116" s="2359"/>
      <c r="G116" s="2356"/>
      <c r="H116" s="2357"/>
      <c r="I116" s="2357"/>
      <c r="J116" s="2357"/>
      <c r="K116" s="2357"/>
      <c r="L116" s="2357"/>
      <c r="M116" s="2357"/>
      <c r="N116" s="54"/>
      <c r="O116" s="2058">
        <v>1140</v>
      </c>
      <c r="P116" s="2060" t="str">
        <f>VLOOKUP(O116,DataLabels,HLOOKUP($BA$1,Type,2,FALSE))</f>
        <v>Rope Strand Construction
[A17.6 - 1.3.1.3.4]</v>
      </c>
      <c r="Q116" s="2060"/>
      <c r="R116" s="2061"/>
      <c r="S116" s="2356"/>
      <c r="T116" s="2357"/>
      <c r="U116" s="2357"/>
      <c r="V116" s="2357"/>
      <c r="W116" s="2357"/>
      <c r="X116" s="2357"/>
      <c r="Y116" s="2357"/>
      <c r="Z116" s="162"/>
      <c r="BB116" s="643"/>
      <c r="BC116" s="643"/>
      <c r="BD116" s="643"/>
      <c r="BE116" s="643"/>
      <c r="BF116" s="643"/>
      <c r="BG116" s="643"/>
      <c r="BH116" s="643"/>
      <c r="BI116" s="643"/>
      <c r="BJ116" s="643"/>
      <c r="BK116" s="643"/>
    </row>
    <row r="117" spans="2:63" s="3" customFormat="1" ht="20.149999999999999" customHeight="1" x14ac:dyDescent="0.25">
      <c r="B117" s="1730"/>
      <c r="C117" s="2074"/>
      <c r="D117" s="2331"/>
      <c r="E117" s="2331"/>
      <c r="F117" s="2332"/>
      <c r="G117" s="2101"/>
      <c r="H117" s="2102"/>
      <c r="I117" s="2102"/>
      <c r="J117" s="2102"/>
      <c r="K117" s="2102"/>
      <c r="L117" s="2102"/>
      <c r="M117" s="2102"/>
      <c r="N117" s="55"/>
      <c r="O117" s="2059"/>
      <c r="P117" s="2062"/>
      <c r="Q117" s="2062"/>
      <c r="R117" s="2063"/>
      <c r="S117" s="2101"/>
      <c r="T117" s="2102"/>
      <c r="U117" s="2102"/>
      <c r="V117" s="2102"/>
      <c r="W117" s="2102"/>
      <c r="X117" s="2102"/>
      <c r="Y117" s="2102"/>
      <c r="Z117" s="163"/>
      <c r="BB117" s="643"/>
      <c r="BC117" s="643"/>
      <c r="BD117" s="643"/>
      <c r="BE117" s="643"/>
      <c r="BF117" s="643"/>
      <c r="BG117" s="643"/>
      <c r="BH117" s="643"/>
      <c r="BI117" s="643"/>
      <c r="BJ117" s="643"/>
      <c r="BK117" s="643"/>
    </row>
    <row r="118" spans="2:63" s="3" customFormat="1" ht="20.149999999999999" customHeight="1" x14ac:dyDescent="0.25">
      <c r="B118" s="1730"/>
      <c r="C118" s="2058">
        <v>1150</v>
      </c>
      <c r="D118" s="2060" t="str">
        <f>VLOOKUP(C118,DataLabels,HLOOKUP($BA$1,Type,2,FALSE))</f>
        <v>Roping Ratio</v>
      </c>
      <c r="E118" s="2060"/>
      <c r="F118" s="2061"/>
      <c r="G118" s="1898"/>
      <c r="H118" s="1899"/>
      <c r="I118" s="1899"/>
      <c r="J118" s="1899"/>
      <c r="K118" s="1899"/>
      <c r="L118" s="1899"/>
      <c r="M118" s="1899"/>
      <c r="N118" s="54"/>
      <c r="O118" s="2058">
        <v>101</v>
      </c>
      <c r="P118" s="2084" t="str">
        <f>VLOOKUP(O118,DataLabels,HLOOKUP($BA$1,Type,2,FALSE))</f>
        <v>-</v>
      </c>
      <c r="Q118" s="2085"/>
      <c r="R118" s="2086"/>
      <c r="S118" s="1746"/>
      <c r="T118" s="1747"/>
      <c r="U118" s="1747"/>
      <c r="V118" s="1747"/>
      <c r="W118" s="1747"/>
      <c r="X118" s="1747"/>
      <c r="Y118" s="1747"/>
      <c r="Z118" s="162"/>
      <c r="BB118" s="643"/>
      <c r="BC118" s="643"/>
      <c r="BD118" s="643"/>
      <c r="BE118" s="643"/>
      <c r="BF118" s="643"/>
      <c r="BG118" s="643"/>
      <c r="BH118" s="643"/>
      <c r="BI118" s="643"/>
      <c r="BJ118" s="643"/>
      <c r="BK118" s="643"/>
    </row>
    <row r="119" spans="2:63" s="3" customFormat="1" ht="20.149999999999999" customHeight="1" thickBot="1" x14ac:dyDescent="0.3">
      <c r="B119" s="1731"/>
      <c r="C119" s="2083"/>
      <c r="D119" s="2327"/>
      <c r="E119" s="2327"/>
      <c r="F119" s="2328"/>
      <c r="G119" s="1900"/>
      <c r="H119" s="1901"/>
      <c r="I119" s="1901"/>
      <c r="J119" s="1901"/>
      <c r="K119" s="1901"/>
      <c r="L119" s="1901"/>
      <c r="M119" s="1901"/>
      <c r="N119" s="167"/>
      <c r="O119" s="2083"/>
      <c r="P119" s="2087"/>
      <c r="Q119" s="2088"/>
      <c r="R119" s="2089"/>
      <c r="S119" s="1758"/>
      <c r="T119" s="1759"/>
      <c r="U119" s="1759"/>
      <c r="V119" s="1759"/>
      <c r="W119" s="1759"/>
      <c r="X119" s="1759"/>
      <c r="Y119" s="1759"/>
      <c r="Z119" s="168"/>
      <c r="BB119" s="643"/>
      <c r="BC119" s="643"/>
      <c r="BD119" s="643"/>
      <c r="BE119" s="643"/>
      <c r="BF119" s="643"/>
      <c r="BG119" s="643"/>
      <c r="BH119" s="643"/>
      <c r="BI119" s="643"/>
      <c r="BJ119" s="643"/>
      <c r="BK119" s="643"/>
    </row>
    <row r="120" spans="2:63" s="3" customFormat="1" ht="20.149999999999999" customHeight="1" thickBot="1" x14ac:dyDescent="0.3">
      <c r="B120" s="1188"/>
      <c r="C120" s="595"/>
      <c r="D120" s="1189"/>
      <c r="E120" s="1189"/>
      <c r="F120" s="1189"/>
      <c r="G120" s="1182"/>
      <c r="H120" s="1182"/>
      <c r="I120" s="1182"/>
      <c r="J120" s="1182"/>
      <c r="K120" s="1182"/>
      <c r="L120" s="1182"/>
      <c r="M120" s="1182"/>
      <c r="N120" s="1190"/>
      <c r="O120" s="595"/>
      <c r="P120" s="1189"/>
      <c r="Q120" s="1189"/>
      <c r="R120" s="1189"/>
      <c r="S120" s="1181"/>
      <c r="T120" s="1181"/>
      <c r="U120" s="1181"/>
      <c r="V120" s="1181"/>
      <c r="W120" s="1181"/>
      <c r="X120" s="1181"/>
      <c r="Y120" s="1181"/>
      <c r="Z120" s="1190"/>
      <c r="BB120" s="643"/>
      <c r="BC120" s="643"/>
      <c r="BD120" s="643"/>
      <c r="BE120" s="643"/>
      <c r="BF120" s="643"/>
      <c r="BG120" s="643"/>
      <c r="BH120" s="643"/>
      <c r="BI120" s="643"/>
      <c r="BJ120" s="643"/>
      <c r="BK120" s="643"/>
    </row>
    <row r="121" spans="2:63" s="3" customFormat="1" ht="20.149999999999999" customHeight="1" x14ac:dyDescent="0.25">
      <c r="B121" s="1729" t="s">
        <v>88</v>
      </c>
      <c r="C121" s="2093">
        <v>1160</v>
      </c>
      <c r="D121" s="2362" t="str">
        <f>VLOOKUP(C121,DataLabels,HLOOKUP($BA$1,Type,2,FALSE))</f>
        <v>Counterweight Overbalance Range
(ref 2.24.2.3.5)</v>
      </c>
      <c r="E121" s="610" t="s">
        <v>1877</v>
      </c>
      <c r="F121" s="2355">
        <v>1</v>
      </c>
      <c r="G121" s="2351">
        <f>+G18*G125/100</f>
        <v>0</v>
      </c>
      <c r="H121" s="2352"/>
      <c r="I121" s="170" t="s">
        <v>62</v>
      </c>
      <c r="J121" s="2355">
        <v>3</v>
      </c>
      <c r="K121" s="2351">
        <f>+K18*K125/100</f>
        <v>0</v>
      </c>
      <c r="L121" s="2352"/>
      <c r="M121" s="2352"/>
      <c r="N121" s="170" t="s">
        <v>62</v>
      </c>
      <c r="O121" s="2355">
        <v>5</v>
      </c>
      <c r="P121" s="614">
        <f>+P18*P125/100</f>
        <v>0</v>
      </c>
      <c r="Q121" s="170" t="s">
        <v>62</v>
      </c>
      <c r="R121" s="2355">
        <v>7</v>
      </c>
      <c r="S121" s="2351">
        <f>+S18*S125/100</f>
        <v>0</v>
      </c>
      <c r="T121" s="2352"/>
      <c r="U121" s="170" t="s">
        <v>62</v>
      </c>
      <c r="V121" s="2355">
        <v>9</v>
      </c>
      <c r="W121" s="2351">
        <f>+W18*W125/100</f>
        <v>0</v>
      </c>
      <c r="X121" s="2352"/>
      <c r="Y121" s="2352"/>
      <c r="Z121" s="169" t="s">
        <v>62</v>
      </c>
      <c r="BB121" s="643"/>
      <c r="BC121" s="643"/>
      <c r="BD121" s="643"/>
      <c r="BE121" s="643"/>
      <c r="BF121" s="643"/>
      <c r="BG121" s="643"/>
      <c r="BH121" s="643"/>
      <c r="BI121" s="643"/>
      <c r="BJ121" s="643"/>
      <c r="BK121" s="643"/>
    </row>
    <row r="122" spans="2:63" s="3" customFormat="1" ht="20.149999999999999" customHeight="1" x14ac:dyDescent="0.25">
      <c r="B122" s="1730"/>
      <c r="C122" s="2195"/>
      <c r="D122" s="2363"/>
      <c r="E122" s="612" t="s">
        <v>1876</v>
      </c>
      <c r="F122" s="2082"/>
      <c r="G122" s="2353">
        <f>+G18*G126/100</f>
        <v>0</v>
      </c>
      <c r="H122" s="2354"/>
      <c r="I122" s="57" t="s">
        <v>62</v>
      </c>
      <c r="J122" s="2082"/>
      <c r="K122" s="2353">
        <f>+K18*K126/100</f>
        <v>0</v>
      </c>
      <c r="L122" s="2354"/>
      <c r="M122" s="2354"/>
      <c r="N122" s="57" t="s">
        <v>62</v>
      </c>
      <c r="O122" s="2082"/>
      <c r="P122" s="615">
        <f>+P18*P126/100</f>
        <v>0</v>
      </c>
      <c r="Q122" s="57" t="s">
        <v>62</v>
      </c>
      <c r="R122" s="2082"/>
      <c r="S122" s="2353">
        <f>+S18*S126/100</f>
        <v>0</v>
      </c>
      <c r="T122" s="2354"/>
      <c r="U122" s="57" t="s">
        <v>62</v>
      </c>
      <c r="V122" s="2082"/>
      <c r="W122" s="2353">
        <f>+W18*W126/100</f>
        <v>0</v>
      </c>
      <c r="X122" s="2354"/>
      <c r="Y122" s="2354"/>
      <c r="Z122" s="171" t="s">
        <v>62</v>
      </c>
      <c r="BB122" s="643"/>
      <c r="BC122" s="643"/>
      <c r="BD122" s="643"/>
      <c r="BE122" s="643"/>
      <c r="BF122" s="643"/>
      <c r="BG122" s="643"/>
      <c r="BH122" s="643"/>
      <c r="BI122" s="643"/>
      <c r="BJ122" s="643"/>
      <c r="BK122" s="643"/>
    </row>
    <row r="123" spans="2:63" s="3" customFormat="1" ht="20.149999999999999" customHeight="1" x14ac:dyDescent="0.25">
      <c r="B123" s="1730"/>
      <c r="C123" s="2195"/>
      <c r="D123" s="2363"/>
      <c r="E123" s="613" t="s">
        <v>1877</v>
      </c>
      <c r="F123" s="2081">
        <v>2</v>
      </c>
      <c r="G123" s="2051">
        <f>+G19*G127/100</f>
        <v>0</v>
      </c>
      <c r="H123" s="2052"/>
      <c r="I123" s="172" t="s">
        <v>62</v>
      </c>
      <c r="J123" s="2081">
        <v>4</v>
      </c>
      <c r="K123" s="2051">
        <f>+K19*K127/100</f>
        <v>0</v>
      </c>
      <c r="L123" s="2052"/>
      <c r="M123" s="2052"/>
      <c r="N123" s="172" t="s">
        <v>62</v>
      </c>
      <c r="O123" s="2081">
        <v>6</v>
      </c>
      <c r="P123" s="616">
        <f>+P19*P127/100</f>
        <v>0</v>
      </c>
      <c r="Q123" s="172" t="s">
        <v>62</v>
      </c>
      <c r="R123" s="2081">
        <v>8</v>
      </c>
      <c r="S123" s="2051">
        <f>+S19*S127/100</f>
        <v>0</v>
      </c>
      <c r="T123" s="2052"/>
      <c r="U123" s="172" t="s">
        <v>62</v>
      </c>
      <c r="V123" s="2081">
        <v>10</v>
      </c>
      <c r="W123" s="2051">
        <f>+W19*W127/100</f>
        <v>0</v>
      </c>
      <c r="X123" s="2052"/>
      <c r="Y123" s="2052"/>
      <c r="Z123" s="173" t="s">
        <v>62</v>
      </c>
      <c r="BB123" s="643"/>
      <c r="BC123" s="643"/>
      <c r="BD123" s="643"/>
      <c r="BE123" s="643"/>
      <c r="BF123" s="643"/>
      <c r="BG123" s="643"/>
      <c r="BH123" s="643"/>
      <c r="BI123" s="643"/>
      <c r="BJ123" s="643"/>
      <c r="BK123" s="643"/>
    </row>
    <row r="124" spans="2:63" s="3" customFormat="1" ht="20.149999999999999" customHeight="1" thickBot="1" x14ac:dyDescent="0.3">
      <c r="B124" s="1730"/>
      <c r="C124" s="2083"/>
      <c r="D124" s="2364"/>
      <c r="E124" s="612" t="s">
        <v>1876</v>
      </c>
      <c r="F124" s="2082"/>
      <c r="G124" s="2053">
        <f>+G19*G128/100</f>
        <v>0</v>
      </c>
      <c r="H124" s="2054"/>
      <c r="I124" s="57" t="s">
        <v>62</v>
      </c>
      <c r="J124" s="2082"/>
      <c r="K124" s="2053">
        <f>+K19*K128/100</f>
        <v>0</v>
      </c>
      <c r="L124" s="2054"/>
      <c r="M124" s="2054"/>
      <c r="N124" s="57" t="s">
        <v>62</v>
      </c>
      <c r="O124" s="2082"/>
      <c r="P124" s="615">
        <f>+P19*P128/100</f>
        <v>0</v>
      </c>
      <c r="Q124" s="57" t="s">
        <v>62</v>
      </c>
      <c r="R124" s="2082"/>
      <c r="S124" s="2053">
        <f>+S19*S128/100</f>
        <v>0</v>
      </c>
      <c r="T124" s="2054"/>
      <c r="U124" s="57" t="s">
        <v>62</v>
      </c>
      <c r="V124" s="2082"/>
      <c r="W124" s="2053">
        <f>+W19*W128/100</f>
        <v>0</v>
      </c>
      <c r="X124" s="2054"/>
      <c r="Y124" s="2054"/>
      <c r="Z124" s="171" t="s">
        <v>62</v>
      </c>
      <c r="BB124" s="643"/>
      <c r="BC124" s="643"/>
      <c r="BD124" s="643"/>
      <c r="BE124" s="643"/>
      <c r="BF124" s="643"/>
      <c r="BG124" s="643"/>
      <c r="BH124" s="643"/>
      <c r="BI124" s="643"/>
      <c r="BJ124" s="643"/>
      <c r="BK124" s="643"/>
    </row>
    <row r="125" spans="2:63" s="3" customFormat="1" ht="20.149999999999999" customHeight="1" x14ac:dyDescent="0.25">
      <c r="B125" s="1730"/>
      <c r="C125" s="2093">
        <v>1175</v>
      </c>
      <c r="D125" s="2362" t="str">
        <f>VLOOKUP(C125,DataLabels,HLOOKUP($BA$1,Type,2,FALSE))</f>
        <v>Percent Counterweight Overbalance Range
(2.24.2.3.5)</v>
      </c>
      <c r="E125" s="610" t="s">
        <v>1877</v>
      </c>
      <c r="F125" s="2355">
        <v>1</v>
      </c>
      <c r="G125" s="2360"/>
      <c r="H125" s="2361"/>
      <c r="I125" s="170" t="s">
        <v>1433</v>
      </c>
      <c r="J125" s="2355">
        <v>3</v>
      </c>
      <c r="K125" s="1850"/>
      <c r="L125" s="1851"/>
      <c r="M125" s="1851"/>
      <c r="N125" s="170" t="s">
        <v>1433</v>
      </c>
      <c r="O125" s="2355">
        <v>5</v>
      </c>
      <c r="P125" s="227"/>
      <c r="Q125" s="170" t="s">
        <v>1433</v>
      </c>
      <c r="R125" s="2355">
        <v>7</v>
      </c>
      <c r="S125" s="1850"/>
      <c r="T125" s="1851"/>
      <c r="U125" s="170" t="s">
        <v>1433</v>
      </c>
      <c r="V125" s="2355">
        <v>9</v>
      </c>
      <c r="W125" s="1850"/>
      <c r="X125" s="1851"/>
      <c r="Y125" s="1851"/>
      <c r="Z125" s="169" t="s">
        <v>1433</v>
      </c>
      <c r="BB125" s="643"/>
      <c r="BC125" s="643"/>
      <c r="BD125" s="643"/>
      <c r="BE125" s="643"/>
      <c r="BF125" s="643"/>
      <c r="BG125" s="643"/>
      <c r="BH125" s="643"/>
      <c r="BI125" s="643"/>
      <c r="BJ125" s="643"/>
      <c r="BK125" s="643"/>
    </row>
    <row r="126" spans="2:63" s="3" customFormat="1" ht="20.149999999999999" customHeight="1" x14ac:dyDescent="0.25">
      <c r="B126" s="1730"/>
      <c r="C126" s="2195"/>
      <c r="D126" s="2363"/>
      <c r="E126" s="612" t="s">
        <v>1876</v>
      </c>
      <c r="F126" s="2082"/>
      <c r="G126" s="1797"/>
      <c r="H126" s="1798"/>
      <c r="I126" s="57" t="s">
        <v>1433</v>
      </c>
      <c r="J126" s="2082"/>
      <c r="K126" s="1797"/>
      <c r="L126" s="1798"/>
      <c r="M126" s="1798"/>
      <c r="N126" s="57" t="s">
        <v>1433</v>
      </c>
      <c r="O126" s="2082"/>
      <c r="P126" s="225"/>
      <c r="Q126" s="57" t="s">
        <v>1433</v>
      </c>
      <c r="R126" s="2082"/>
      <c r="S126" s="1797"/>
      <c r="T126" s="1798"/>
      <c r="U126" s="57" t="s">
        <v>1433</v>
      </c>
      <c r="V126" s="2082"/>
      <c r="W126" s="1797"/>
      <c r="X126" s="1798"/>
      <c r="Y126" s="1798"/>
      <c r="Z126" s="171" t="s">
        <v>1433</v>
      </c>
      <c r="BB126" s="643"/>
      <c r="BC126" s="643"/>
      <c r="BD126" s="643"/>
      <c r="BE126" s="643"/>
      <c r="BF126" s="643"/>
      <c r="BG126" s="643"/>
      <c r="BH126" s="643"/>
      <c r="BI126" s="643"/>
      <c r="BJ126" s="643"/>
      <c r="BK126" s="643"/>
    </row>
    <row r="127" spans="2:63" s="3" customFormat="1" ht="20.149999999999999" customHeight="1" x14ac:dyDescent="0.25">
      <c r="B127" s="1730"/>
      <c r="C127" s="2195"/>
      <c r="D127" s="2363"/>
      <c r="E127" s="613" t="s">
        <v>1877</v>
      </c>
      <c r="F127" s="2081">
        <v>2</v>
      </c>
      <c r="G127" s="1822"/>
      <c r="H127" s="1823"/>
      <c r="I127" s="172" t="s">
        <v>1433</v>
      </c>
      <c r="J127" s="2081">
        <v>4</v>
      </c>
      <c r="K127" s="1822"/>
      <c r="L127" s="1823"/>
      <c r="M127" s="1823"/>
      <c r="N127" s="172" t="s">
        <v>1433</v>
      </c>
      <c r="O127" s="2081">
        <v>6</v>
      </c>
      <c r="P127" s="229"/>
      <c r="Q127" s="172" t="s">
        <v>1433</v>
      </c>
      <c r="R127" s="2081">
        <v>8</v>
      </c>
      <c r="S127" s="1822"/>
      <c r="T127" s="1823"/>
      <c r="U127" s="172" t="s">
        <v>1433</v>
      </c>
      <c r="V127" s="2081">
        <v>10</v>
      </c>
      <c r="W127" s="1822"/>
      <c r="X127" s="1823"/>
      <c r="Y127" s="1823"/>
      <c r="Z127" s="173" t="s">
        <v>1433</v>
      </c>
      <c r="BB127" s="643"/>
      <c r="BC127" s="643"/>
      <c r="BD127" s="643"/>
      <c r="BE127" s="643"/>
      <c r="BF127" s="643"/>
      <c r="BG127" s="643"/>
      <c r="BH127" s="643"/>
      <c r="BI127" s="643"/>
      <c r="BJ127" s="643"/>
      <c r="BK127" s="643"/>
    </row>
    <row r="128" spans="2:63" s="3" customFormat="1" ht="20.149999999999999" customHeight="1" thickBot="1" x14ac:dyDescent="0.3">
      <c r="B128" s="1730"/>
      <c r="C128" s="2083"/>
      <c r="D128" s="2364"/>
      <c r="E128" s="617" t="s">
        <v>1876</v>
      </c>
      <c r="F128" s="2151"/>
      <c r="G128" s="1826"/>
      <c r="H128" s="1827"/>
      <c r="I128" s="174" t="s">
        <v>1433</v>
      </c>
      <c r="J128" s="2151"/>
      <c r="K128" s="1826"/>
      <c r="L128" s="1827"/>
      <c r="M128" s="1827"/>
      <c r="N128" s="174" t="s">
        <v>1433</v>
      </c>
      <c r="O128" s="2151"/>
      <c r="P128" s="226"/>
      <c r="Q128" s="174" t="s">
        <v>1433</v>
      </c>
      <c r="R128" s="2151"/>
      <c r="S128" s="1826"/>
      <c r="T128" s="1827"/>
      <c r="U128" s="174" t="s">
        <v>1433</v>
      </c>
      <c r="V128" s="2151"/>
      <c r="W128" s="1826"/>
      <c r="X128" s="1827"/>
      <c r="Y128" s="1827"/>
      <c r="Z128" s="175" t="s">
        <v>1433</v>
      </c>
      <c r="BB128" s="643"/>
      <c r="BC128" s="643"/>
      <c r="BD128" s="643"/>
      <c r="BE128" s="643"/>
      <c r="BF128" s="643"/>
      <c r="BG128" s="643"/>
      <c r="BH128" s="643"/>
      <c r="BI128" s="643"/>
      <c r="BJ128" s="643"/>
      <c r="BK128" s="643"/>
    </row>
    <row r="129" spans="2:63" s="3" customFormat="1" ht="20.149999999999999" customHeight="1" x14ac:dyDescent="0.25">
      <c r="B129" s="1730"/>
      <c r="C129" s="2195">
        <v>1180</v>
      </c>
      <c r="D129" s="2346" t="str">
        <f>VLOOKUP(C129,DataLabels,HLOOKUP($BA$1,Type,2,FALSE))</f>
        <v>Compensating Ropes Quantity</v>
      </c>
      <c r="E129" s="2347"/>
      <c r="F129" s="2348"/>
      <c r="G129" s="2349"/>
      <c r="H129" s="2350"/>
      <c r="I129" s="2350"/>
      <c r="J129" s="2350"/>
      <c r="K129" s="2350"/>
      <c r="L129" s="2350"/>
      <c r="M129" s="2350"/>
      <c r="N129" s="160"/>
      <c r="O129" s="2195">
        <v>1190</v>
      </c>
      <c r="P129" s="2346" t="str">
        <f>VLOOKUP(O129,DataLabels,HLOOKUP($BA$1,Type,2,FALSE))</f>
        <v>Compensating Chains Quantity</v>
      </c>
      <c r="Q129" s="2347"/>
      <c r="R129" s="2348"/>
      <c r="S129" s="2349"/>
      <c r="T129" s="2350"/>
      <c r="U129" s="2350"/>
      <c r="V129" s="2350"/>
      <c r="W129" s="2350"/>
      <c r="X129" s="2350"/>
      <c r="Y129" s="2350"/>
      <c r="Z129" s="161"/>
      <c r="BB129" s="643"/>
      <c r="BC129" s="643"/>
      <c r="BD129" s="643"/>
      <c r="BE129" s="643"/>
      <c r="BF129" s="643"/>
      <c r="BG129" s="643"/>
      <c r="BH129" s="643"/>
      <c r="BI129" s="643"/>
      <c r="BJ129" s="643"/>
      <c r="BK129" s="643"/>
    </row>
    <row r="130" spans="2:63" s="3" customFormat="1" ht="20.149999999999999" customHeight="1" x14ac:dyDescent="0.25">
      <c r="B130" s="1730"/>
      <c r="C130" s="2059"/>
      <c r="D130" s="2090"/>
      <c r="E130" s="2097"/>
      <c r="F130" s="2098"/>
      <c r="G130" s="1748"/>
      <c r="H130" s="1749"/>
      <c r="I130" s="1749"/>
      <c r="J130" s="1749"/>
      <c r="K130" s="1749"/>
      <c r="L130" s="1749"/>
      <c r="M130" s="1749"/>
      <c r="N130" s="55"/>
      <c r="O130" s="2059"/>
      <c r="P130" s="2090"/>
      <c r="Q130" s="2097"/>
      <c r="R130" s="2098"/>
      <c r="S130" s="1748"/>
      <c r="T130" s="1749"/>
      <c r="U130" s="1749"/>
      <c r="V130" s="1749"/>
      <c r="W130" s="1749"/>
      <c r="X130" s="1749"/>
      <c r="Y130" s="1749"/>
      <c r="Z130" s="163"/>
      <c r="BB130" s="643"/>
      <c r="BC130" s="643"/>
      <c r="BD130" s="643"/>
      <c r="BE130" s="643"/>
      <c r="BF130" s="643"/>
      <c r="BG130" s="643"/>
      <c r="BH130" s="643"/>
      <c r="BI130" s="643"/>
      <c r="BJ130" s="643"/>
      <c r="BK130" s="643"/>
    </row>
    <row r="131" spans="2:63" s="3" customFormat="1" ht="20.149999999999999" customHeight="1" x14ac:dyDescent="0.25">
      <c r="B131" s="1730"/>
      <c r="C131" s="2058">
        <v>1200</v>
      </c>
      <c r="D131" s="2084" t="str">
        <f>VLOOKUP(C131,DataLabels,HLOOKUP($BA$1,Type,2,FALSE))</f>
        <v>Compensating Ropes Diameter</v>
      </c>
      <c r="E131" s="2085"/>
      <c r="F131" s="2086"/>
      <c r="G131" s="1746"/>
      <c r="H131" s="1747"/>
      <c r="I131" s="1747"/>
      <c r="J131" s="1747"/>
      <c r="K131" s="1747"/>
      <c r="L131" s="1747"/>
      <c r="M131" s="1747"/>
      <c r="N131" s="54"/>
      <c r="O131" s="2058">
        <v>1210</v>
      </c>
      <c r="P131" s="2084" t="str">
        <f>VLOOKUP(O131,DataLabels,HLOOKUP($BA$1,Type,2,FALSE))</f>
        <v>Unit Mass of Compensating Means</v>
      </c>
      <c r="Q131" s="2085"/>
      <c r="R131" s="2086"/>
      <c r="S131" s="1746"/>
      <c r="T131" s="1747"/>
      <c r="U131" s="1747"/>
      <c r="V131" s="1747"/>
      <c r="W131" s="1747"/>
      <c r="X131" s="1747"/>
      <c r="Y131" s="1747"/>
      <c r="Z131" s="162"/>
      <c r="BB131" s="643"/>
      <c r="BC131" s="643"/>
      <c r="BD131" s="643"/>
      <c r="BE131" s="643"/>
      <c r="BF131" s="643"/>
      <c r="BG131" s="643"/>
      <c r="BH131" s="643"/>
      <c r="BI131" s="643"/>
      <c r="BJ131" s="643"/>
      <c r="BK131" s="643"/>
    </row>
    <row r="132" spans="2:63" s="3" customFormat="1" ht="20.149999999999999" customHeight="1" thickBot="1" x14ac:dyDescent="0.3">
      <c r="B132" s="1731"/>
      <c r="C132" s="2083"/>
      <c r="D132" s="2087"/>
      <c r="E132" s="2088"/>
      <c r="F132" s="2089"/>
      <c r="G132" s="1758"/>
      <c r="H132" s="1759"/>
      <c r="I132" s="1759"/>
      <c r="J132" s="1759"/>
      <c r="K132" s="1759"/>
      <c r="L132" s="1759"/>
      <c r="M132" s="1759"/>
      <c r="N132" s="167" t="s">
        <v>66</v>
      </c>
      <c r="O132" s="2083"/>
      <c r="P132" s="2087"/>
      <c r="Q132" s="2088"/>
      <c r="R132" s="2089"/>
      <c r="S132" s="1758"/>
      <c r="T132" s="1759"/>
      <c r="U132" s="1759"/>
      <c r="V132" s="1759"/>
      <c r="W132" s="1759"/>
      <c r="X132" s="1759"/>
      <c r="Y132" s="1759"/>
      <c r="Z132" s="168" t="s">
        <v>89</v>
      </c>
      <c r="BB132" s="643"/>
      <c r="BC132" s="643"/>
      <c r="BD132" s="643"/>
      <c r="BE132" s="643"/>
      <c r="BF132" s="643"/>
      <c r="BG132" s="643"/>
      <c r="BH132" s="643"/>
      <c r="BI132" s="643"/>
      <c r="BJ132" s="643"/>
      <c r="BK132" s="643"/>
    </row>
    <row r="133" spans="2:63" s="3" customFormat="1" ht="20.149999999999999" customHeight="1" thickBot="1" x14ac:dyDescent="0.3">
      <c r="B133" s="1188"/>
      <c r="C133" s="595"/>
      <c r="D133" s="1189"/>
      <c r="E133" s="1189"/>
      <c r="F133" s="1189"/>
      <c r="G133" s="1182"/>
      <c r="H133" s="1182"/>
      <c r="I133" s="1182"/>
      <c r="J133" s="1182"/>
      <c r="K133" s="1182"/>
      <c r="L133" s="1182"/>
      <c r="M133" s="1182"/>
      <c r="N133" s="1190"/>
      <c r="O133" s="595"/>
      <c r="P133" s="1189"/>
      <c r="Q133" s="1189"/>
      <c r="R133" s="1189"/>
      <c r="S133" s="1181"/>
      <c r="T133" s="1181"/>
      <c r="U133" s="1181"/>
      <c r="V133" s="1181"/>
      <c r="W133" s="1181"/>
      <c r="X133" s="1181"/>
      <c r="Y133" s="1181"/>
      <c r="Z133" s="1190"/>
      <c r="BB133" s="643"/>
      <c r="BC133" s="643"/>
      <c r="BD133" s="643"/>
      <c r="BE133" s="643"/>
      <c r="BF133" s="643"/>
      <c r="BG133" s="643"/>
      <c r="BH133" s="643"/>
      <c r="BI133" s="643"/>
      <c r="BJ133" s="643"/>
      <c r="BK133" s="643"/>
    </row>
    <row r="134" spans="2:63" s="3" customFormat="1" ht="20.149999999999999" customHeight="1" x14ac:dyDescent="0.25">
      <c r="B134" s="1729" t="s">
        <v>90</v>
      </c>
      <c r="C134" s="2093">
        <v>1220</v>
      </c>
      <c r="D134" s="2094" t="str">
        <f>VLOOKUP(C134,DataLabels,HLOOKUP($BA$1,Type,2,FALSE))</f>
        <v>Car Buffers (Type)
[2.22.1.1]</v>
      </c>
      <c r="E134" s="2095"/>
      <c r="F134" s="2096"/>
      <c r="G134" s="2099"/>
      <c r="H134" s="2100"/>
      <c r="I134" s="2100"/>
      <c r="J134" s="2100"/>
      <c r="K134" s="2100"/>
      <c r="L134" s="2100"/>
      <c r="M134" s="2100"/>
      <c r="N134" s="165"/>
      <c r="O134" s="2093">
        <v>1230</v>
      </c>
      <c r="P134" s="2094" t="str">
        <f>VLOOKUP(O134,DataLabels,HLOOKUP($BA$1,Type,2,FALSE))</f>
        <v>CWT Buffers (Type)
[2.22.1.1]</v>
      </c>
      <c r="Q134" s="2095"/>
      <c r="R134" s="2096"/>
      <c r="S134" s="2099"/>
      <c r="T134" s="2100"/>
      <c r="U134" s="2100"/>
      <c r="V134" s="2100"/>
      <c r="W134" s="2100"/>
      <c r="X134" s="2100"/>
      <c r="Y134" s="2100"/>
      <c r="Z134" s="159"/>
      <c r="BB134" s="643"/>
      <c r="BC134" s="643"/>
      <c r="BD134" s="643"/>
      <c r="BE134" s="643"/>
      <c r="BF134" s="643"/>
      <c r="BG134" s="643"/>
      <c r="BH134" s="643"/>
      <c r="BI134" s="643"/>
      <c r="BJ134" s="643"/>
      <c r="BK134" s="643"/>
    </row>
    <row r="135" spans="2:63" s="3" customFormat="1" ht="20.149999999999999" customHeight="1" x14ac:dyDescent="0.25">
      <c r="B135" s="1730"/>
      <c r="C135" s="2059"/>
      <c r="D135" s="2090"/>
      <c r="E135" s="2097"/>
      <c r="F135" s="2098"/>
      <c r="G135" s="2101"/>
      <c r="H135" s="2102"/>
      <c r="I135" s="2102"/>
      <c r="J135" s="2102"/>
      <c r="K135" s="2102"/>
      <c r="L135" s="2102"/>
      <c r="M135" s="2102"/>
      <c r="N135" s="55"/>
      <c r="O135" s="2059"/>
      <c r="P135" s="2090"/>
      <c r="Q135" s="2097"/>
      <c r="R135" s="2098"/>
      <c r="S135" s="2101"/>
      <c r="T135" s="2102"/>
      <c r="U135" s="2102"/>
      <c r="V135" s="2102"/>
      <c r="W135" s="2102"/>
      <c r="X135" s="2102"/>
      <c r="Y135" s="2102"/>
      <c r="Z135" s="163"/>
      <c r="BB135" s="643"/>
      <c r="BC135" s="643"/>
      <c r="BD135" s="643"/>
      <c r="BE135" s="643"/>
      <c r="BF135" s="643"/>
      <c r="BG135" s="643"/>
      <c r="BH135" s="643"/>
      <c r="BI135" s="643"/>
      <c r="BJ135" s="643"/>
      <c r="BK135" s="643"/>
    </row>
    <row r="136" spans="2:63" s="3" customFormat="1" ht="20.149999999999999" customHeight="1" x14ac:dyDescent="0.25">
      <c r="B136" s="1730"/>
      <c r="C136" s="2058">
        <v>1240</v>
      </c>
      <c r="D136" s="2084" t="str">
        <f>VLOOKUP(C136,DataLabels,HLOOKUP($BA$1,Type,2,FALSE))</f>
        <v>Car Oil Buffer
[2.22.4, 8.3(a)(1)]</v>
      </c>
      <c r="E136" s="2077" t="s">
        <v>72</v>
      </c>
      <c r="F136" s="2078"/>
      <c r="G136" s="1822"/>
      <c r="H136" s="1823"/>
      <c r="I136" s="1823"/>
      <c r="J136" s="1823"/>
      <c r="K136" s="1823"/>
      <c r="L136" s="1823"/>
      <c r="M136" s="1823"/>
      <c r="N136" s="56"/>
      <c r="O136" s="2058">
        <v>1250</v>
      </c>
      <c r="P136" s="2084" t="str">
        <f>VLOOKUP(O136,DataLabels,HLOOKUP($BA$1,Type,2,FALSE))</f>
        <v>CWT Oil Buffer
[2.22.4, 8.3(a)(1)]</v>
      </c>
      <c r="Q136" s="2077" t="s">
        <v>72</v>
      </c>
      <c r="R136" s="2078"/>
      <c r="S136" s="1822"/>
      <c r="T136" s="1823"/>
      <c r="U136" s="1823"/>
      <c r="V136" s="1823"/>
      <c r="W136" s="1823"/>
      <c r="X136" s="1823"/>
      <c r="Y136" s="1823"/>
      <c r="Z136" s="177"/>
      <c r="BB136" s="643"/>
      <c r="BC136" s="643"/>
      <c r="BD136" s="643"/>
      <c r="BE136" s="643"/>
      <c r="BF136" s="643"/>
      <c r="BG136" s="643"/>
      <c r="BH136" s="643"/>
      <c r="BI136" s="643"/>
      <c r="BJ136" s="643"/>
      <c r="BK136" s="643"/>
    </row>
    <row r="137" spans="2:63" s="3" customFormat="1" ht="20.149999999999999" customHeight="1" x14ac:dyDescent="0.25">
      <c r="B137" s="1730"/>
      <c r="C137" s="2059"/>
      <c r="D137" s="2090"/>
      <c r="E137" s="2091" t="s">
        <v>73</v>
      </c>
      <c r="F137" s="2092"/>
      <c r="G137" s="1797"/>
      <c r="H137" s="1798"/>
      <c r="I137" s="1798"/>
      <c r="J137" s="1798"/>
      <c r="K137" s="1798"/>
      <c r="L137" s="1798"/>
      <c r="M137" s="1798"/>
      <c r="N137" s="55"/>
      <c r="O137" s="2059"/>
      <c r="P137" s="2090"/>
      <c r="Q137" s="2091" t="s">
        <v>73</v>
      </c>
      <c r="R137" s="2092"/>
      <c r="S137" s="1797"/>
      <c r="T137" s="1798"/>
      <c r="U137" s="1798"/>
      <c r="V137" s="1798"/>
      <c r="W137" s="1798"/>
      <c r="X137" s="1798"/>
      <c r="Y137" s="1798"/>
      <c r="Z137" s="163"/>
      <c r="BB137" s="643"/>
      <c r="BC137" s="643"/>
      <c r="BD137" s="643"/>
      <c r="BE137" s="643"/>
      <c r="BF137" s="643"/>
      <c r="BG137" s="643"/>
      <c r="BH137" s="643"/>
      <c r="BI137" s="643"/>
      <c r="BJ137" s="643"/>
      <c r="BK137" s="643"/>
    </row>
    <row r="138" spans="2:63" s="3" customFormat="1" ht="20.149999999999999" customHeight="1" x14ac:dyDescent="0.25">
      <c r="B138" s="1730"/>
      <c r="C138" s="2058">
        <v>1260</v>
      </c>
      <c r="D138" s="2084" t="str">
        <f>VLOOKUP(C138,DataLabels,HLOOKUP($BA$1,Type,2,FALSE))</f>
        <v>Car Buffer Stroke
[2.22.3.1, 2.22.4.1]</v>
      </c>
      <c r="E138" s="2085"/>
      <c r="F138" s="2086"/>
      <c r="G138" s="1746"/>
      <c r="H138" s="1747"/>
      <c r="I138" s="1747"/>
      <c r="J138" s="1747"/>
      <c r="K138" s="1747"/>
      <c r="L138" s="1747"/>
      <c r="M138" s="1747"/>
      <c r="N138" s="54"/>
      <c r="O138" s="2058">
        <v>1270</v>
      </c>
      <c r="P138" s="2084" t="str">
        <f>VLOOKUP(O138,DataLabels,HLOOKUP($BA$1,Type,2,FALSE))</f>
        <v>CWT Buffer Stroke
[2.22.3.1, 2.22.4.1]</v>
      </c>
      <c r="Q138" s="2085"/>
      <c r="R138" s="2086"/>
      <c r="S138" s="1746"/>
      <c r="T138" s="1747"/>
      <c r="U138" s="1747"/>
      <c r="V138" s="1747"/>
      <c r="W138" s="1747"/>
      <c r="X138" s="1747"/>
      <c r="Y138" s="1747"/>
      <c r="Z138" s="162"/>
      <c r="BB138" s="643"/>
      <c r="BC138" s="643"/>
      <c r="BD138" s="643"/>
      <c r="BE138" s="643"/>
      <c r="BF138" s="643"/>
      <c r="BG138" s="643"/>
      <c r="BH138" s="643"/>
      <c r="BI138" s="643"/>
      <c r="BJ138" s="643"/>
      <c r="BK138" s="643"/>
    </row>
    <row r="139" spans="2:63" s="3" customFormat="1" ht="20.149999999999999" customHeight="1" x14ac:dyDescent="0.25">
      <c r="B139" s="1730"/>
      <c r="C139" s="2059"/>
      <c r="D139" s="2090"/>
      <c r="E139" s="2097"/>
      <c r="F139" s="2098"/>
      <c r="G139" s="1748"/>
      <c r="H139" s="1749"/>
      <c r="I139" s="1749"/>
      <c r="J139" s="1749"/>
      <c r="K139" s="1749"/>
      <c r="L139" s="1749"/>
      <c r="M139" s="1749"/>
      <c r="N139" s="55" t="s">
        <v>66</v>
      </c>
      <c r="O139" s="2059"/>
      <c r="P139" s="2090"/>
      <c r="Q139" s="2097"/>
      <c r="R139" s="2098"/>
      <c r="S139" s="1748"/>
      <c r="T139" s="1749"/>
      <c r="U139" s="1749"/>
      <c r="V139" s="1749"/>
      <c r="W139" s="1749"/>
      <c r="X139" s="1749"/>
      <c r="Y139" s="1749"/>
      <c r="Z139" s="163" t="s">
        <v>66</v>
      </c>
      <c r="BB139" s="643"/>
      <c r="BC139" s="643"/>
      <c r="BD139" s="643"/>
      <c r="BE139" s="643"/>
      <c r="BF139" s="643"/>
      <c r="BG139" s="643"/>
      <c r="BH139" s="643"/>
      <c r="BI139" s="643"/>
      <c r="BJ139" s="643"/>
      <c r="BK139" s="643"/>
    </row>
    <row r="140" spans="2:63" s="3" customFormat="1" ht="20.149999999999999" customHeight="1" x14ac:dyDescent="0.25">
      <c r="B140" s="1730"/>
      <c r="C140" s="2058">
        <v>1280</v>
      </c>
      <c r="D140" s="2084" t="str">
        <f>VLOOKUP(C140,DataLabels,HLOOKUP($BA$1,Type,2,FALSE))</f>
        <v>Car Buffer Total Load Rating
[2.22.3.2, 2.22.4.10]</v>
      </c>
      <c r="E140" s="2085"/>
      <c r="F140" s="2086"/>
      <c r="G140" s="1746"/>
      <c r="H140" s="1747"/>
      <c r="I140" s="1747"/>
      <c r="J140" s="1747"/>
      <c r="K140" s="1747"/>
      <c r="L140" s="1747"/>
      <c r="M140" s="1747"/>
      <c r="N140" s="54"/>
      <c r="O140" s="2058">
        <v>1290</v>
      </c>
      <c r="P140" s="2084" t="str">
        <f>VLOOKUP(O140,DataLabels,HLOOKUP($BA$1,Type,2,FALSE))</f>
        <v>CWT Buffer Total Load Rating
[2.23.3.2, 2.22.4.10]</v>
      </c>
      <c r="Q140" s="2085"/>
      <c r="R140" s="2086"/>
      <c r="S140" s="1746"/>
      <c r="T140" s="1747"/>
      <c r="U140" s="1747"/>
      <c r="V140" s="1747"/>
      <c r="W140" s="1747"/>
      <c r="X140" s="1747"/>
      <c r="Y140" s="1747"/>
      <c r="Z140" s="162"/>
      <c r="BB140" s="643"/>
      <c r="BC140" s="643"/>
      <c r="BD140" s="643"/>
      <c r="BE140" s="643"/>
      <c r="BF140" s="643"/>
      <c r="BG140" s="643"/>
      <c r="BH140" s="643"/>
      <c r="BI140" s="643"/>
      <c r="BJ140" s="643"/>
      <c r="BK140" s="643"/>
    </row>
    <row r="141" spans="2:63" s="3" customFormat="1" ht="20.149999999999999" customHeight="1" thickBot="1" x14ac:dyDescent="0.3">
      <c r="B141" s="1731"/>
      <c r="C141" s="2083"/>
      <c r="D141" s="2087"/>
      <c r="E141" s="2088"/>
      <c r="F141" s="2089"/>
      <c r="G141" s="1758"/>
      <c r="H141" s="1759"/>
      <c r="I141" s="1759"/>
      <c r="J141" s="1759"/>
      <c r="K141" s="1759"/>
      <c r="L141" s="1759"/>
      <c r="M141" s="1759"/>
      <c r="N141" s="167" t="s">
        <v>62</v>
      </c>
      <c r="O141" s="2083"/>
      <c r="P141" s="2087"/>
      <c r="Q141" s="2088"/>
      <c r="R141" s="2089"/>
      <c r="S141" s="1758"/>
      <c r="T141" s="1759"/>
      <c r="U141" s="1759"/>
      <c r="V141" s="1759"/>
      <c r="W141" s="1759"/>
      <c r="X141" s="1759"/>
      <c r="Y141" s="1759"/>
      <c r="Z141" s="168" t="s">
        <v>62</v>
      </c>
      <c r="BB141" s="643"/>
      <c r="BC141" s="643"/>
      <c r="BD141" s="643"/>
      <c r="BE141" s="643"/>
      <c r="BF141" s="643"/>
      <c r="BG141" s="643"/>
      <c r="BH141" s="643"/>
      <c r="BI141" s="643"/>
      <c r="BJ141" s="643"/>
      <c r="BK141" s="643"/>
    </row>
    <row r="142" spans="2:63" s="3" customFormat="1" ht="20.149999999999999" customHeight="1" thickBot="1" x14ac:dyDescent="0.3">
      <c r="B142" s="1188"/>
      <c r="C142" s="595"/>
      <c r="D142" s="1189"/>
      <c r="E142" s="1189"/>
      <c r="F142" s="1189"/>
      <c r="G142" s="1182"/>
      <c r="H142" s="1182"/>
      <c r="I142" s="1182"/>
      <c r="J142" s="1182"/>
      <c r="K142" s="1182"/>
      <c r="L142" s="1182"/>
      <c r="M142" s="1182"/>
      <c r="N142" s="1190"/>
      <c r="O142" s="595"/>
      <c r="P142" s="1189"/>
      <c r="Q142" s="1189"/>
      <c r="R142" s="1189"/>
      <c r="S142" s="1181"/>
      <c r="T142" s="1181"/>
      <c r="U142" s="1181"/>
      <c r="V142" s="1181"/>
      <c r="W142" s="1181"/>
      <c r="X142" s="1181"/>
      <c r="Y142" s="1181"/>
      <c r="Z142" s="1190"/>
      <c r="BB142" s="643"/>
      <c r="BC142" s="643"/>
      <c r="BD142" s="643"/>
      <c r="BE142" s="643"/>
      <c r="BF142" s="643"/>
      <c r="BG142" s="643"/>
      <c r="BH142" s="643"/>
      <c r="BI142" s="643"/>
      <c r="BJ142" s="643"/>
      <c r="BK142" s="643"/>
    </row>
    <row r="143" spans="2:63" s="3" customFormat="1" ht="20.149999999999999" customHeight="1" x14ac:dyDescent="0.25">
      <c r="B143" s="1729" t="s">
        <v>91</v>
      </c>
      <c r="C143" s="2093">
        <v>1300</v>
      </c>
      <c r="D143" s="2094" t="str">
        <f>VLOOKUP(C143,DataLabels,HLOOKUP($BA$1,Type,2,FALSE))</f>
        <v>Car rail nominal mass/m
[Table 2.23.3]</v>
      </c>
      <c r="E143" s="2095"/>
      <c r="F143" s="2096"/>
      <c r="G143" s="2338"/>
      <c r="H143" s="2339"/>
      <c r="I143" s="2339"/>
      <c r="J143" s="2339"/>
      <c r="K143" s="2339"/>
      <c r="L143" s="2339"/>
      <c r="M143" s="2339"/>
      <c r="N143" s="165"/>
      <c r="O143" s="2093">
        <v>1310</v>
      </c>
      <c r="P143" s="2094" t="str">
        <f>VLOOKUP(O143,DataLabels,HLOOKUP($BA$1,Type,2,FALSE))</f>
        <v>Max. Bracket Spacing Car
[2.23.4, Fig 2.23.4.1-1]</v>
      </c>
      <c r="Q143" s="2095"/>
      <c r="R143" s="2096"/>
      <c r="S143" s="1802"/>
      <c r="T143" s="1803"/>
      <c r="U143" s="1803"/>
      <c r="V143" s="1803"/>
      <c r="W143" s="1803"/>
      <c r="X143" s="1803"/>
      <c r="Y143" s="1803"/>
      <c r="Z143" s="159"/>
      <c r="BB143" s="643"/>
      <c r="BC143" s="643"/>
      <c r="BD143" s="643"/>
      <c r="BE143" s="643"/>
      <c r="BF143" s="643"/>
      <c r="BG143" s="643"/>
      <c r="BH143" s="643"/>
      <c r="BI143" s="643"/>
      <c r="BJ143" s="643"/>
      <c r="BK143" s="643"/>
    </row>
    <row r="144" spans="2:63" s="3" customFormat="1" ht="20.149999999999999" customHeight="1" x14ac:dyDescent="0.25">
      <c r="B144" s="1730"/>
      <c r="C144" s="2059"/>
      <c r="D144" s="2090"/>
      <c r="E144" s="2097"/>
      <c r="F144" s="2098"/>
      <c r="G144" s="2340"/>
      <c r="H144" s="2341"/>
      <c r="I144" s="2341"/>
      <c r="J144" s="2341"/>
      <c r="K144" s="2341"/>
      <c r="L144" s="2341"/>
      <c r="M144" s="2341"/>
      <c r="N144" s="55" t="s">
        <v>89</v>
      </c>
      <c r="O144" s="2059"/>
      <c r="P144" s="2090"/>
      <c r="Q144" s="2097"/>
      <c r="R144" s="2098"/>
      <c r="S144" s="1748"/>
      <c r="T144" s="1749"/>
      <c r="U144" s="1749"/>
      <c r="V144" s="1749"/>
      <c r="W144" s="1749"/>
      <c r="X144" s="1749"/>
      <c r="Y144" s="1749"/>
      <c r="Z144" s="163" t="s">
        <v>66</v>
      </c>
      <c r="BB144" s="643"/>
      <c r="BC144" s="643"/>
      <c r="BD144" s="643"/>
      <c r="BE144" s="643"/>
      <c r="BF144" s="643"/>
      <c r="BG144" s="643"/>
      <c r="BH144" s="643"/>
      <c r="BI144" s="643"/>
      <c r="BJ144" s="643"/>
      <c r="BK144" s="643"/>
    </row>
    <row r="145" spans="2:63" s="3" customFormat="1" ht="20.149999999999999" customHeight="1" x14ac:dyDescent="0.25">
      <c r="B145" s="1730"/>
      <c r="C145" s="2058">
        <v>1320</v>
      </c>
      <c r="D145" s="2084" t="str">
        <f>VLOOKUP(C145,DataLabels,HLOOKUP($BA$1,Type,2,FALSE))</f>
        <v>CWT rail nominal mass/m
[Table 2.23.4.3.1]</v>
      </c>
      <c r="E145" s="2085"/>
      <c r="F145" s="2086"/>
      <c r="G145" s="2342"/>
      <c r="H145" s="2343"/>
      <c r="I145" s="2343"/>
      <c r="J145" s="2343"/>
      <c r="K145" s="2343"/>
      <c r="L145" s="2343"/>
      <c r="M145" s="2343"/>
      <c r="N145" s="54"/>
      <c r="O145" s="2058">
        <v>1330</v>
      </c>
      <c r="P145" s="2084" t="str">
        <f>VLOOKUP(O145,DataLabels,HLOOKUP($BA$1,Type,2,FALSE))</f>
        <v>Max. Bracket Spacing CWT
[Table 2.23.4.3.1]</v>
      </c>
      <c r="Q145" s="2085"/>
      <c r="R145" s="2086"/>
      <c r="S145" s="1746"/>
      <c r="T145" s="1747"/>
      <c r="U145" s="1747"/>
      <c r="V145" s="1747"/>
      <c r="W145" s="1747"/>
      <c r="X145" s="1747"/>
      <c r="Y145" s="1747"/>
      <c r="Z145" s="162"/>
      <c r="BB145" s="643"/>
      <c r="BC145" s="643"/>
      <c r="BD145" s="643"/>
      <c r="BE145" s="643"/>
      <c r="BF145" s="643"/>
      <c r="BG145" s="643"/>
      <c r="BH145" s="643"/>
      <c r="BI145" s="643"/>
      <c r="BJ145" s="643"/>
      <c r="BK145" s="643"/>
    </row>
    <row r="146" spans="2:63" s="3" customFormat="1" ht="20.149999999999999" customHeight="1" thickBot="1" x14ac:dyDescent="0.3">
      <c r="B146" s="1731"/>
      <c r="C146" s="2083"/>
      <c r="D146" s="2087"/>
      <c r="E146" s="2088"/>
      <c r="F146" s="2089"/>
      <c r="G146" s="2344"/>
      <c r="H146" s="2345"/>
      <c r="I146" s="2345"/>
      <c r="J146" s="2345"/>
      <c r="K146" s="2345"/>
      <c r="L146" s="2345"/>
      <c r="M146" s="2345"/>
      <c r="N146" s="167" t="s">
        <v>89</v>
      </c>
      <c r="O146" s="2083"/>
      <c r="P146" s="2087"/>
      <c r="Q146" s="2088"/>
      <c r="R146" s="2089"/>
      <c r="S146" s="1758"/>
      <c r="T146" s="1759"/>
      <c r="U146" s="1759"/>
      <c r="V146" s="1759"/>
      <c r="W146" s="1759"/>
      <c r="X146" s="1759"/>
      <c r="Y146" s="1759"/>
      <c r="Z146" s="168" t="s">
        <v>66</v>
      </c>
      <c r="BB146" s="643"/>
      <c r="BC146" s="643"/>
      <c r="BD146" s="643"/>
      <c r="BE146" s="643"/>
      <c r="BF146" s="643"/>
      <c r="BG146" s="643"/>
      <c r="BH146" s="643"/>
      <c r="BI146" s="643"/>
      <c r="BJ146" s="643"/>
      <c r="BK146" s="643"/>
    </row>
    <row r="147" spans="2:63" s="3" customFormat="1" ht="20.149999999999999" customHeight="1" thickBot="1" x14ac:dyDescent="0.3">
      <c r="B147" s="1188"/>
      <c r="C147" s="595"/>
      <c r="D147" s="1189"/>
      <c r="E147" s="1189"/>
      <c r="F147" s="1189"/>
      <c r="G147" s="1182"/>
      <c r="H147" s="1182"/>
      <c r="I147" s="1182"/>
      <c r="J147" s="1182"/>
      <c r="K147" s="1182"/>
      <c r="L147" s="1182"/>
      <c r="M147" s="1182"/>
      <c r="N147" s="1190"/>
      <c r="O147" s="595"/>
      <c r="P147" s="1189"/>
      <c r="Q147" s="1189"/>
      <c r="R147" s="1189"/>
      <c r="S147" s="1181"/>
      <c r="T147" s="1181"/>
      <c r="U147" s="1181"/>
      <c r="V147" s="1181"/>
      <c r="W147" s="1181"/>
      <c r="X147" s="1181"/>
      <c r="Y147" s="1181"/>
      <c r="Z147" s="1190"/>
      <c r="BB147" s="643"/>
      <c r="BC147" s="643"/>
      <c r="BD147" s="643"/>
      <c r="BE147" s="643"/>
      <c r="BF147" s="643"/>
      <c r="BG147" s="643"/>
      <c r="BH147" s="643"/>
      <c r="BI147" s="643"/>
      <c r="BJ147" s="643"/>
      <c r="BK147" s="643"/>
    </row>
    <row r="148" spans="2:63" s="3" customFormat="1" ht="20.149999999999999" customHeight="1" x14ac:dyDescent="0.25">
      <c r="B148" s="1729" t="s">
        <v>92</v>
      </c>
      <c r="C148" s="2242">
        <v>1340</v>
      </c>
      <c r="D148" s="2329" t="str">
        <f>VLOOKUP(C148,DataLabels,HLOOKUP($BA$1,Type,2,FALSE))</f>
        <v>Type of Drive</v>
      </c>
      <c r="E148" s="2329"/>
      <c r="F148" s="2330"/>
      <c r="G148" s="2099"/>
      <c r="H148" s="2100"/>
      <c r="I148" s="2100"/>
      <c r="J148" s="2100"/>
      <c r="K148" s="2100"/>
      <c r="L148" s="2100"/>
      <c r="M148" s="2100"/>
      <c r="N148" s="178" t="s">
        <v>93</v>
      </c>
      <c r="O148" s="2333">
        <v>1350</v>
      </c>
      <c r="P148" s="2335" t="str">
        <f>VLOOKUP(O148,DataLabels,HLOOKUP($BA$1,Type,2,FALSE))</f>
        <v>Drive Machine (Pump if Hydraulic) Make/Model</v>
      </c>
      <c r="Q148" s="2323" t="s">
        <v>72</v>
      </c>
      <c r="R148" s="2324"/>
      <c r="S148" s="1850"/>
      <c r="T148" s="1851"/>
      <c r="U148" s="1851"/>
      <c r="V148" s="1851"/>
      <c r="W148" s="1851"/>
      <c r="X148" s="1851"/>
      <c r="Y148" s="1851"/>
      <c r="Z148" s="169"/>
      <c r="BB148" s="643"/>
      <c r="BC148" s="643"/>
      <c r="BD148" s="643"/>
      <c r="BE148" s="643"/>
      <c r="BF148" s="643"/>
      <c r="BG148" s="643"/>
      <c r="BH148" s="643"/>
      <c r="BI148" s="643"/>
      <c r="BJ148" s="643"/>
      <c r="BK148" s="643"/>
    </row>
    <row r="149" spans="2:63" s="3" customFormat="1" ht="20.149999999999999" customHeight="1" x14ac:dyDescent="0.25">
      <c r="B149" s="1730"/>
      <c r="C149" s="2074"/>
      <c r="D149" s="2331"/>
      <c r="E149" s="2331"/>
      <c r="F149" s="2332"/>
      <c r="G149" s="2101"/>
      <c r="H149" s="2102"/>
      <c r="I149" s="2102"/>
      <c r="J149" s="2102"/>
      <c r="K149" s="2102"/>
      <c r="L149" s="2102"/>
      <c r="M149" s="2102"/>
      <c r="N149" s="55"/>
      <c r="O149" s="2334"/>
      <c r="P149" s="2336"/>
      <c r="Q149" s="2325" t="s">
        <v>73</v>
      </c>
      <c r="R149" s="2326"/>
      <c r="S149" s="1797"/>
      <c r="T149" s="1798"/>
      <c r="U149" s="1798"/>
      <c r="V149" s="1798"/>
      <c r="W149" s="1798"/>
      <c r="X149" s="1798"/>
      <c r="Y149" s="1798"/>
      <c r="Z149" s="163"/>
      <c r="BB149" s="643"/>
      <c r="BC149" s="643"/>
      <c r="BD149" s="643"/>
      <c r="BE149" s="643"/>
      <c r="BF149" s="643"/>
      <c r="BG149" s="643"/>
      <c r="BH149" s="643"/>
      <c r="BI149" s="643"/>
      <c r="BJ149" s="643"/>
      <c r="BK149" s="643"/>
    </row>
    <row r="150" spans="2:63" s="3" customFormat="1" ht="20.149999999999999" customHeight="1" x14ac:dyDescent="0.25">
      <c r="B150" s="1730"/>
      <c r="C150" s="2058">
        <v>1370</v>
      </c>
      <c r="D150" s="2060" t="str">
        <f>VLOOKUP(C150,DataLabels,HLOOKUP($BA$1,Type,2,FALSE))</f>
        <v>Drive Machine Location</v>
      </c>
      <c r="E150" s="2060"/>
      <c r="F150" s="2061"/>
      <c r="G150" s="1746"/>
      <c r="H150" s="1747"/>
      <c r="I150" s="1747"/>
      <c r="J150" s="1747"/>
      <c r="K150" s="1747"/>
      <c r="L150" s="1747"/>
      <c r="M150" s="1747"/>
      <c r="N150" s="54"/>
      <c r="O150" s="2058">
        <v>1375</v>
      </c>
      <c r="P150" s="2084" t="str">
        <f>VLOOKUP(O150,DataLabels,HLOOKUP($BA$1,Type,2,FALSE))</f>
        <v>Type of Machine Guarding Provided</v>
      </c>
      <c r="Q150" s="2085"/>
      <c r="R150" s="2086"/>
      <c r="S150" s="2103"/>
      <c r="T150" s="2104"/>
      <c r="U150" s="2104"/>
      <c r="V150" s="2104"/>
      <c r="W150" s="2104"/>
      <c r="X150" s="2104"/>
      <c r="Y150" s="2104"/>
      <c r="Z150" s="179"/>
      <c r="BB150" s="643"/>
      <c r="BC150" s="643"/>
      <c r="BD150" s="643"/>
      <c r="BE150" s="643"/>
      <c r="BF150" s="643"/>
      <c r="BG150" s="643"/>
      <c r="BH150" s="643"/>
      <c r="BI150" s="643"/>
      <c r="BJ150" s="643"/>
      <c r="BK150" s="643"/>
    </row>
    <row r="151" spans="2:63" s="3" customFormat="1" ht="20.149999999999999" customHeight="1" thickBot="1" x14ac:dyDescent="0.3">
      <c r="B151" s="1731"/>
      <c r="C151" s="2083"/>
      <c r="D151" s="2327"/>
      <c r="E151" s="2327"/>
      <c r="F151" s="2328"/>
      <c r="G151" s="1758"/>
      <c r="H151" s="1759"/>
      <c r="I151" s="1759"/>
      <c r="J151" s="1759"/>
      <c r="K151" s="1759"/>
      <c r="L151" s="1759"/>
      <c r="M151" s="1759"/>
      <c r="N151" s="167"/>
      <c r="O151" s="2083"/>
      <c r="P151" s="2087"/>
      <c r="Q151" s="2088"/>
      <c r="R151" s="2089"/>
      <c r="S151" s="2156"/>
      <c r="T151" s="2157"/>
      <c r="U151" s="2157"/>
      <c r="V151" s="2157"/>
      <c r="W151" s="2157"/>
      <c r="X151" s="2157"/>
      <c r="Y151" s="2157"/>
      <c r="Z151" s="58"/>
      <c r="BB151" s="643"/>
      <c r="BC151" s="643"/>
      <c r="BD151" s="643"/>
      <c r="BE151" s="643"/>
      <c r="BF151" s="643"/>
      <c r="BG151" s="643"/>
      <c r="BH151" s="643"/>
      <c r="BI151" s="643"/>
      <c r="BJ151" s="643"/>
      <c r="BK151" s="643"/>
    </row>
    <row r="152" spans="2:63" s="3" customFormat="1" ht="20.149999999999999" customHeight="1" thickBot="1" x14ac:dyDescent="0.3">
      <c r="B152" s="1188"/>
      <c r="C152" s="595"/>
      <c r="D152" s="1189"/>
      <c r="E152" s="1189"/>
      <c r="F152" s="1189"/>
      <c r="G152" s="1182"/>
      <c r="H152" s="1182"/>
      <c r="I152" s="1182"/>
      <c r="J152" s="1182"/>
      <c r="K152" s="1182"/>
      <c r="L152" s="1182"/>
      <c r="M152" s="1182"/>
      <c r="N152" s="1190"/>
      <c r="O152" s="595"/>
      <c r="P152" s="1189"/>
      <c r="Q152" s="1189"/>
      <c r="R152" s="1189"/>
      <c r="S152" s="1181"/>
      <c r="T152" s="1181"/>
      <c r="U152" s="1181"/>
      <c r="V152" s="1181"/>
      <c r="W152" s="1181"/>
      <c r="X152" s="1181"/>
      <c r="Y152" s="1181"/>
      <c r="Z152" s="1190"/>
      <c r="BB152" s="643"/>
      <c r="BC152" s="643"/>
      <c r="BD152" s="643"/>
      <c r="BE152" s="643"/>
      <c r="BF152" s="643"/>
      <c r="BG152" s="643"/>
      <c r="BH152" s="643"/>
      <c r="BI152" s="643"/>
      <c r="BJ152" s="643"/>
      <c r="BK152" s="643"/>
    </row>
    <row r="153" spans="2:63" s="3" customFormat="1" ht="20.149999999999999" customHeight="1" x14ac:dyDescent="0.25">
      <c r="B153" s="1729" t="s">
        <v>94</v>
      </c>
      <c r="C153" s="2242">
        <v>1380</v>
      </c>
      <c r="D153" s="2337" t="str">
        <f>VLOOKUP(C153,DataLabels,HLOOKUP($BA$1,Type,2,FALSE))</f>
        <v>Type of Operation</v>
      </c>
      <c r="E153" s="2095"/>
      <c r="F153" s="2096"/>
      <c r="G153" s="2099"/>
      <c r="H153" s="2100"/>
      <c r="I153" s="2100"/>
      <c r="J153" s="2100"/>
      <c r="K153" s="2100"/>
      <c r="L153" s="2100"/>
      <c r="M153" s="2100"/>
      <c r="N153" s="165"/>
      <c r="O153" s="2242">
        <v>1390</v>
      </c>
      <c r="P153" s="2337" t="str">
        <f>VLOOKUP(O153,DataLabels,HLOOKUP($BA$1,Type,2,FALSE))</f>
        <v>Type of Motor Control</v>
      </c>
      <c r="Q153" s="2095"/>
      <c r="R153" s="2096"/>
      <c r="S153" s="2070"/>
      <c r="T153" s="2071"/>
      <c r="U153" s="2071"/>
      <c r="V153" s="2071"/>
      <c r="W153" s="2071"/>
      <c r="X153" s="2071"/>
      <c r="Y153" s="2071"/>
      <c r="Z153" s="159"/>
      <c r="BB153" s="643"/>
      <c r="BC153" s="643"/>
      <c r="BD153" s="643"/>
      <c r="BE153" s="643"/>
      <c r="BF153" s="643"/>
      <c r="BG153" s="643"/>
      <c r="BH153" s="643"/>
      <c r="BI153" s="643"/>
      <c r="BJ153" s="643"/>
      <c r="BK153" s="643"/>
    </row>
    <row r="154" spans="2:63" s="3" customFormat="1" ht="20.149999999999999" customHeight="1" x14ac:dyDescent="0.25">
      <c r="B154" s="1730"/>
      <c r="C154" s="2074"/>
      <c r="D154" s="2076"/>
      <c r="E154" s="2097"/>
      <c r="F154" s="2098"/>
      <c r="G154" s="2101"/>
      <c r="H154" s="2102"/>
      <c r="I154" s="2102"/>
      <c r="J154" s="2102"/>
      <c r="K154" s="2102"/>
      <c r="L154" s="2102"/>
      <c r="M154" s="2102"/>
      <c r="N154" s="55"/>
      <c r="O154" s="2074"/>
      <c r="P154" s="2076"/>
      <c r="Q154" s="2097"/>
      <c r="R154" s="2098"/>
      <c r="S154" s="2072"/>
      <c r="T154" s="2035"/>
      <c r="U154" s="2035"/>
      <c r="V154" s="2035"/>
      <c r="W154" s="2035"/>
      <c r="X154" s="2035"/>
      <c r="Y154" s="2035"/>
      <c r="Z154" s="163"/>
      <c r="BB154" s="643"/>
      <c r="BC154" s="643"/>
      <c r="BD154" s="643"/>
      <c r="BE154" s="643"/>
      <c r="BF154" s="643"/>
      <c r="BG154" s="643"/>
      <c r="BH154" s="643"/>
      <c r="BI154" s="643"/>
      <c r="BJ154" s="643"/>
      <c r="BK154" s="643"/>
    </row>
    <row r="155" spans="2:63" s="3" customFormat="1" ht="20.149999999999999" customHeight="1" x14ac:dyDescent="0.25">
      <c r="B155" s="1730"/>
      <c r="C155" s="2073">
        <v>1400</v>
      </c>
      <c r="D155" s="2075" t="str">
        <f>VLOOKUP(C155,DataLabels,HLOOKUP($BA$1,Type,2,FALSE))</f>
        <v>Controller</v>
      </c>
      <c r="E155" s="2077" t="s">
        <v>72</v>
      </c>
      <c r="F155" s="2078"/>
      <c r="G155" s="2079"/>
      <c r="H155" s="2080"/>
      <c r="I155" s="2080"/>
      <c r="J155" s="2080"/>
      <c r="K155" s="2080"/>
      <c r="L155" s="2080"/>
      <c r="M155" s="2080"/>
      <c r="N155" s="56"/>
      <c r="O155" s="2058">
        <v>1410</v>
      </c>
      <c r="P155" s="2060" t="str">
        <f>VLOOKUP(O155,DataLabels,HLOOKUP($BA$1,Type,2,FALSE))</f>
        <v>TSSA File # for Controller</v>
      </c>
      <c r="Q155" s="2060"/>
      <c r="R155" s="2061"/>
      <c r="S155" s="1746"/>
      <c r="T155" s="1747"/>
      <c r="U155" s="1747"/>
      <c r="V155" s="1747"/>
      <c r="W155" s="1747"/>
      <c r="X155" s="1747"/>
      <c r="Y155" s="1747"/>
      <c r="Z155" s="162"/>
      <c r="BB155" s="643"/>
      <c r="BC155" s="643"/>
      <c r="BD155" s="643"/>
      <c r="BE155" s="643"/>
      <c r="BF155" s="643"/>
      <c r="BG155" s="643"/>
      <c r="BH155" s="643"/>
      <c r="BI155" s="643"/>
      <c r="BJ155" s="643"/>
      <c r="BK155" s="643"/>
    </row>
    <row r="156" spans="2:63" s="3" customFormat="1" ht="20.149999999999999" customHeight="1" x14ac:dyDescent="0.25">
      <c r="B156" s="1730"/>
      <c r="C156" s="2074"/>
      <c r="D156" s="2076"/>
      <c r="E156" s="2091" t="s">
        <v>73</v>
      </c>
      <c r="F156" s="2092"/>
      <c r="G156" s="1797"/>
      <c r="H156" s="1798"/>
      <c r="I156" s="1798"/>
      <c r="J156" s="1798"/>
      <c r="K156" s="1798"/>
      <c r="L156" s="1798"/>
      <c r="M156" s="1798"/>
      <c r="N156" s="55"/>
      <c r="O156" s="2059"/>
      <c r="P156" s="2062"/>
      <c r="Q156" s="2062"/>
      <c r="R156" s="2063"/>
      <c r="S156" s="1748"/>
      <c r="T156" s="1749"/>
      <c r="U156" s="1749"/>
      <c r="V156" s="1749"/>
      <c r="W156" s="1749"/>
      <c r="X156" s="1749"/>
      <c r="Y156" s="1749"/>
      <c r="Z156" s="163"/>
      <c r="BB156" s="643"/>
      <c r="BC156" s="643"/>
      <c r="BD156" s="643"/>
      <c r="BE156" s="643"/>
      <c r="BF156" s="643"/>
      <c r="BG156" s="643"/>
      <c r="BH156" s="643"/>
      <c r="BI156" s="643"/>
      <c r="BJ156" s="643"/>
      <c r="BK156" s="643"/>
    </row>
    <row r="157" spans="2:63" s="3" customFormat="1" ht="20.149999999999999" customHeight="1" x14ac:dyDescent="0.25">
      <c r="B157" s="1730"/>
      <c r="C157" s="2058">
        <v>1411</v>
      </c>
      <c r="D157" s="2060" t="str">
        <f>VLOOKUP(C157,DataLabels,HLOOKUP($BA$1,Type,2,FALSE))</f>
        <v>Alteration scope includes a New Controller</v>
      </c>
      <c r="E157" s="2060"/>
      <c r="F157" s="2061"/>
      <c r="G157" s="2103"/>
      <c r="H157" s="2104"/>
      <c r="I157" s="2104"/>
      <c r="J157" s="2104"/>
      <c r="K157" s="2104"/>
      <c r="L157" s="2104"/>
      <c r="M157" s="2104"/>
      <c r="N157" s="160"/>
      <c r="O157" s="2058">
        <v>101</v>
      </c>
      <c r="P157" s="2084" t="str">
        <f>VLOOKUP(O157,DataLabels,HLOOKUP($BA$1,Type,2,FALSE))</f>
        <v>-</v>
      </c>
      <c r="Q157" s="2085"/>
      <c r="R157" s="2086"/>
      <c r="S157" s="1746"/>
      <c r="T157" s="1747"/>
      <c r="U157" s="1747"/>
      <c r="V157" s="1747"/>
      <c r="W157" s="1747"/>
      <c r="X157" s="1747"/>
      <c r="Y157" s="1747"/>
      <c r="Z157" s="161"/>
      <c r="BB157" s="643"/>
      <c r="BC157" s="643"/>
      <c r="BD157" s="643"/>
      <c r="BE157" s="643"/>
      <c r="BF157" s="643"/>
      <c r="BG157" s="643"/>
      <c r="BH157" s="643"/>
      <c r="BI157" s="643"/>
      <c r="BJ157" s="643"/>
      <c r="BK157" s="643"/>
    </row>
    <row r="158" spans="2:63" s="3" customFormat="1" ht="20.149999999999999" customHeight="1" thickBot="1" x14ac:dyDescent="0.3">
      <c r="B158" s="1731"/>
      <c r="C158" s="2083"/>
      <c r="D158" s="2327"/>
      <c r="E158" s="2327"/>
      <c r="F158" s="2328"/>
      <c r="G158" s="2156"/>
      <c r="H158" s="2157"/>
      <c r="I158" s="2157"/>
      <c r="J158" s="2157"/>
      <c r="K158" s="2157"/>
      <c r="L158" s="2157"/>
      <c r="M158" s="2157"/>
      <c r="N158" s="167"/>
      <c r="O158" s="2083"/>
      <c r="P158" s="2087"/>
      <c r="Q158" s="2088"/>
      <c r="R158" s="2089"/>
      <c r="S158" s="1758"/>
      <c r="T158" s="1759"/>
      <c r="U158" s="1759"/>
      <c r="V158" s="1759"/>
      <c r="W158" s="1759"/>
      <c r="X158" s="1759"/>
      <c r="Y158" s="1759"/>
      <c r="Z158" s="168"/>
      <c r="BB158" s="643"/>
      <c r="BC158" s="643"/>
      <c r="BD158" s="643"/>
      <c r="BE158" s="643"/>
      <c r="BF158" s="643"/>
      <c r="BG158" s="643"/>
      <c r="BH158" s="643"/>
      <c r="BI158" s="643"/>
      <c r="BJ158" s="643"/>
      <c r="BK158" s="643"/>
    </row>
    <row r="159" spans="2:63" s="3" customFormat="1" ht="20.149999999999999" customHeight="1" thickBot="1" x14ac:dyDescent="0.3">
      <c r="B159" s="1188"/>
      <c r="C159" s="595"/>
      <c r="D159" s="1189"/>
      <c r="E159" s="1189"/>
      <c r="F159" s="1189"/>
      <c r="G159" s="1182"/>
      <c r="H159" s="1182"/>
      <c r="I159" s="1182"/>
      <c r="J159" s="1182"/>
      <c r="K159" s="1182"/>
      <c r="L159" s="1182"/>
      <c r="M159" s="1182"/>
      <c r="N159" s="1190"/>
      <c r="O159" s="595"/>
      <c r="P159" s="1189"/>
      <c r="Q159" s="1189"/>
      <c r="R159" s="1189"/>
      <c r="S159" s="1181"/>
      <c r="T159" s="1181"/>
      <c r="U159" s="1181"/>
      <c r="V159" s="1181"/>
      <c r="W159" s="1181"/>
      <c r="X159" s="1181"/>
      <c r="Y159" s="1181"/>
      <c r="Z159" s="1190"/>
      <c r="BB159" s="643"/>
      <c r="BC159" s="643"/>
      <c r="BD159" s="643"/>
      <c r="BE159" s="643"/>
      <c r="BF159" s="643"/>
      <c r="BG159" s="643"/>
      <c r="BH159" s="643"/>
      <c r="BI159" s="643"/>
      <c r="BJ159" s="643"/>
      <c r="BK159" s="643"/>
    </row>
    <row r="160" spans="2:63" s="3" customFormat="1" ht="20.149999999999999" customHeight="1" x14ac:dyDescent="0.25">
      <c r="B160" s="2322" t="s">
        <v>2873</v>
      </c>
      <c r="C160" s="2319">
        <v>1420</v>
      </c>
      <c r="D160" s="2320" t="str">
        <f>VLOOKUP(C160,DataLabels,HLOOKUP($BA$1,Type,2,FALSE))</f>
        <v>Emergency Power Provided? (Y/N)
[2.27.2]</v>
      </c>
      <c r="E160" s="2321"/>
      <c r="F160" s="218">
        <v>1</v>
      </c>
      <c r="G160" s="1850"/>
      <c r="H160" s="1851"/>
      <c r="I160" s="152"/>
      <c r="J160" s="218">
        <v>3</v>
      </c>
      <c r="K160" s="1850"/>
      <c r="L160" s="1851"/>
      <c r="M160" s="1851"/>
      <c r="N160" s="153"/>
      <c r="O160" s="218">
        <v>5</v>
      </c>
      <c r="P160" s="227"/>
      <c r="Q160" s="153"/>
      <c r="R160" s="218">
        <v>7</v>
      </c>
      <c r="S160" s="1850"/>
      <c r="T160" s="1851"/>
      <c r="U160" s="153"/>
      <c r="V160" s="218">
        <v>9</v>
      </c>
      <c r="W160" s="1850"/>
      <c r="X160" s="1851"/>
      <c r="Y160" s="1851"/>
      <c r="Z160" s="154"/>
      <c r="BB160" s="643"/>
      <c r="BC160" s="643"/>
      <c r="BD160" s="643"/>
      <c r="BE160" s="643"/>
      <c r="BF160" s="643"/>
      <c r="BG160" s="643"/>
      <c r="BH160" s="643"/>
      <c r="BI160" s="643"/>
      <c r="BJ160" s="643"/>
      <c r="BK160" s="643"/>
    </row>
    <row r="161" spans="2:63" s="3" customFormat="1" ht="20.149999999999999" customHeight="1" x14ac:dyDescent="0.25">
      <c r="B161" s="1730"/>
      <c r="C161" s="2059"/>
      <c r="D161" s="2062"/>
      <c r="E161" s="2063"/>
      <c r="F161" s="220">
        <v>2</v>
      </c>
      <c r="G161" s="1797"/>
      <c r="H161" s="1798"/>
      <c r="I161" s="146"/>
      <c r="J161" s="220">
        <v>4</v>
      </c>
      <c r="K161" s="1797"/>
      <c r="L161" s="1798"/>
      <c r="M161" s="1798"/>
      <c r="N161" s="147"/>
      <c r="O161" s="220">
        <v>6</v>
      </c>
      <c r="P161" s="225"/>
      <c r="Q161" s="147"/>
      <c r="R161" s="220">
        <v>8</v>
      </c>
      <c r="S161" s="1797"/>
      <c r="T161" s="1798"/>
      <c r="U161" s="147"/>
      <c r="V161" s="220">
        <v>10</v>
      </c>
      <c r="W161" s="1797"/>
      <c r="X161" s="1798"/>
      <c r="Y161" s="1798"/>
      <c r="Z161" s="148"/>
      <c r="BB161" s="643"/>
      <c r="BC161" s="643"/>
      <c r="BD161" s="643"/>
      <c r="BE161" s="643"/>
      <c r="BF161" s="643"/>
      <c r="BG161" s="643"/>
      <c r="BH161" s="643"/>
      <c r="BI161" s="643"/>
      <c r="BJ161" s="643"/>
      <c r="BK161" s="643"/>
    </row>
    <row r="162" spans="2:63" s="3" customFormat="1" ht="20.149999999999999" customHeight="1" x14ac:dyDescent="0.25">
      <c r="B162" s="1730"/>
      <c r="C162" s="2058">
        <v>1430</v>
      </c>
      <c r="D162" s="2060" t="str">
        <f>VLOOKUP(C162,DataLabels,HLOOKUP($BA$1,Type,2,FALSE))</f>
        <v>No. of Cars that can run at once on Emergency Power</v>
      </c>
      <c r="E162" s="2060"/>
      <c r="F162" s="2061"/>
      <c r="G162" s="1746"/>
      <c r="H162" s="1747"/>
      <c r="I162" s="1747"/>
      <c r="J162" s="1747"/>
      <c r="K162" s="1747"/>
      <c r="L162" s="1747"/>
      <c r="M162" s="1747"/>
      <c r="N162" s="54"/>
      <c r="O162" s="2058">
        <v>1435</v>
      </c>
      <c r="P162" s="2060" t="str">
        <f>VLOOKUP(O162,DataLabels,HLOOKUP($BA$1,Type,2,FALSE))</f>
        <v>Scope of Alteration Includes Upgrading Fire Service</v>
      </c>
      <c r="Q162" s="2060"/>
      <c r="R162" s="2061"/>
      <c r="S162" s="1746"/>
      <c r="T162" s="1747"/>
      <c r="U162" s="1747"/>
      <c r="V162" s="1747"/>
      <c r="W162" s="1747"/>
      <c r="X162" s="1747"/>
      <c r="Y162" s="1747"/>
      <c r="Z162" s="162"/>
      <c r="BB162" s="643">
        <v>3</v>
      </c>
      <c r="BC162" s="643"/>
      <c r="BD162" s="643"/>
      <c r="BE162" s="643"/>
      <c r="BF162" s="643"/>
      <c r="BG162" s="643"/>
      <c r="BH162" s="643"/>
      <c r="BI162" s="643"/>
      <c r="BJ162" s="643"/>
      <c r="BK162" s="643"/>
    </row>
    <row r="163" spans="2:63" s="3" customFormat="1" ht="20.149999999999999" customHeight="1" x14ac:dyDescent="0.25">
      <c r="B163" s="1730"/>
      <c r="C163" s="2059"/>
      <c r="D163" s="2062"/>
      <c r="E163" s="2062"/>
      <c r="F163" s="2063"/>
      <c r="G163" s="1748"/>
      <c r="H163" s="1749"/>
      <c r="I163" s="1749"/>
      <c r="J163" s="1749"/>
      <c r="K163" s="1749"/>
      <c r="L163" s="1749"/>
      <c r="M163" s="1749"/>
      <c r="N163" s="55"/>
      <c r="O163" s="2059"/>
      <c r="P163" s="2062"/>
      <c r="Q163" s="2062"/>
      <c r="R163" s="2063"/>
      <c r="S163" s="1748"/>
      <c r="T163" s="1749"/>
      <c r="U163" s="1749"/>
      <c r="V163" s="1749"/>
      <c r="W163" s="1749"/>
      <c r="X163" s="1749"/>
      <c r="Y163" s="1749"/>
      <c r="Z163" s="163"/>
      <c r="BB163" s="643"/>
      <c r="BC163" s="643"/>
      <c r="BD163" s="643"/>
      <c r="BE163" s="643"/>
      <c r="BF163" s="643"/>
      <c r="BG163" s="643"/>
      <c r="BH163" s="643"/>
      <c r="BI163" s="643"/>
      <c r="BJ163" s="643"/>
      <c r="BK163" s="643"/>
    </row>
    <row r="164" spans="2:63" s="3" customFormat="1" ht="20.149999999999999" customHeight="1" x14ac:dyDescent="0.25">
      <c r="B164" s="1730"/>
      <c r="C164" s="2058">
        <v>1440</v>
      </c>
      <c r="D164" s="2060" t="str">
        <f>VLOOKUP(C164,DataLabels,HLOOKUP($BA$1,Type,2,FALSE))</f>
        <v>FEO provided? (Y/N)
[2.27.3]</v>
      </c>
      <c r="E164" s="2060"/>
      <c r="F164" s="2061"/>
      <c r="G164" s="2103"/>
      <c r="H164" s="2104"/>
      <c r="I164" s="2104"/>
      <c r="J164" s="2104"/>
      <c r="K164" s="2104"/>
      <c r="L164" s="2104"/>
      <c r="M164" s="2104"/>
      <c r="N164" s="54"/>
      <c r="O164" s="2058">
        <v>1450</v>
      </c>
      <c r="P164" s="2060" t="str">
        <f>VLOOKUP(O164,DataLabels,HLOOKUP($BA$1,Type,2,FALSE))</f>
        <v>Method of Phase I Recall - Automatic of Manual
[2.27.3.1, 2.27.3.2]</v>
      </c>
      <c r="Q164" s="2060"/>
      <c r="R164" s="2061"/>
      <c r="S164" s="1746"/>
      <c r="T164" s="1747"/>
      <c r="U164" s="1747"/>
      <c r="V164" s="1747"/>
      <c r="W164" s="1747"/>
      <c r="X164" s="1747"/>
      <c r="Y164" s="1747"/>
      <c r="Z164" s="161"/>
      <c r="BB164" s="643"/>
      <c r="BC164" s="643"/>
      <c r="BD164" s="643"/>
      <c r="BE164" s="643"/>
      <c r="BF164" s="643"/>
      <c r="BG164" s="643"/>
      <c r="BH164" s="643"/>
      <c r="BI164" s="643"/>
      <c r="BJ164" s="643"/>
      <c r="BK164" s="643"/>
    </row>
    <row r="165" spans="2:63" s="3" customFormat="1" ht="20.149999999999999" customHeight="1" x14ac:dyDescent="0.25">
      <c r="B165" s="1730"/>
      <c r="C165" s="2059"/>
      <c r="D165" s="2062"/>
      <c r="E165" s="2062"/>
      <c r="F165" s="2063"/>
      <c r="G165" s="2105"/>
      <c r="H165" s="2106"/>
      <c r="I165" s="2106"/>
      <c r="J165" s="2106"/>
      <c r="K165" s="2106"/>
      <c r="L165" s="2106"/>
      <c r="M165" s="2106"/>
      <c r="N165" s="55"/>
      <c r="O165" s="2059"/>
      <c r="P165" s="2062"/>
      <c r="Q165" s="2062"/>
      <c r="R165" s="2063"/>
      <c r="S165" s="1748"/>
      <c r="T165" s="1749"/>
      <c r="U165" s="1749"/>
      <c r="V165" s="1749"/>
      <c r="W165" s="1749"/>
      <c r="X165" s="1749"/>
      <c r="Y165" s="1749"/>
      <c r="Z165" s="163"/>
      <c r="BB165" s="643"/>
      <c r="BC165" s="643"/>
      <c r="BD165" s="643"/>
      <c r="BE165" s="643"/>
      <c r="BF165" s="643"/>
      <c r="BG165" s="643"/>
      <c r="BH165" s="643"/>
      <c r="BI165" s="643"/>
      <c r="BJ165" s="643"/>
      <c r="BK165" s="643"/>
    </row>
    <row r="166" spans="2:63" s="3" customFormat="1" ht="20.149999999999999" customHeight="1" x14ac:dyDescent="0.25">
      <c r="B166" s="1730"/>
      <c r="C166" s="2058">
        <v>1451</v>
      </c>
      <c r="D166" s="2060" t="str">
        <f>VLOOKUP(C166,DataLabels,HLOOKUP($BA$1,Type,2,FALSE))</f>
        <v>Is an additional (2 Pos) recall key provided (CACF) [2.27.3.1.2]</v>
      </c>
      <c r="E166" s="2060"/>
      <c r="F166" s="2061"/>
      <c r="G166" s="2103"/>
      <c r="H166" s="2104"/>
      <c r="I166" s="2104"/>
      <c r="J166" s="2104"/>
      <c r="K166" s="2104"/>
      <c r="L166" s="2104"/>
      <c r="M166" s="2104"/>
      <c r="N166" s="54"/>
      <c r="O166" s="2064" t="s">
        <v>95</v>
      </c>
      <c r="P166" s="2065"/>
      <c r="Q166" s="2065"/>
      <c r="R166" s="2065"/>
      <c r="S166" s="2065"/>
      <c r="T166" s="2065"/>
      <c r="U166" s="2065"/>
      <c r="V166" s="2065"/>
      <c r="W166" s="2065"/>
      <c r="X166" s="2065"/>
      <c r="Y166" s="2065"/>
      <c r="Z166" s="2066"/>
      <c r="BB166" s="643"/>
      <c r="BC166" s="643"/>
      <c r="BD166" s="643"/>
      <c r="BE166" s="643"/>
      <c r="BF166" s="643"/>
      <c r="BG166" s="643"/>
      <c r="BH166" s="643"/>
      <c r="BI166" s="643"/>
      <c r="BJ166" s="643"/>
      <c r="BK166" s="643"/>
    </row>
    <row r="167" spans="2:63" s="3" customFormat="1" ht="20.149999999999999" customHeight="1" x14ac:dyDescent="0.25">
      <c r="B167" s="1730"/>
      <c r="C167" s="2059"/>
      <c r="D167" s="2062"/>
      <c r="E167" s="2062"/>
      <c r="F167" s="2063"/>
      <c r="G167" s="2105"/>
      <c r="H167" s="2106"/>
      <c r="I167" s="2106"/>
      <c r="J167" s="2106"/>
      <c r="K167" s="2106"/>
      <c r="L167" s="2106"/>
      <c r="M167" s="2106"/>
      <c r="N167" s="55"/>
      <c r="O167" s="2067"/>
      <c r="P167" s="2068"/>
      <c r="Q167" s="2068"/>
      <c r="R167" s="2068"/>
      <c r="S167" s="2068"/>
      <c r="T167" s="2068"/>
      <c r="U167" s="2068"/>
      <c r="V167" s="2068"/>
      <c r="W167" s="2068"/>
      <c r="X167" s="2068"/>
      <c r="Y167" s="2068"/>
      <c r="Z167" s="2069"/>
      <c r="BB167" s="643"/>
      <c r="BC167" s="643"/>
      <c r="BD167" s="643"/>
      <c r="BE167" s="643"/>
      <c r="BF167" s="643"/>
      <c r="BG167" s="643"/>
      <c r="BH167" s="643"/>
      <c r="BI167" s="643"/>
      <c r="BJ167" s="643"/>
      <c r="BK167" s="643"/>
    </row>
    <row r="168" spans="2:63" s="3" customFormat="1" ht="20.149999999999999" customHeight="1" x14ac:dyDescent="0.25">
      <c r="B168" s="1730"/>
      <c r="C168" s="2058">
        <v>1470</v>
      </c>
      <c r="D168" s="2060" t="str">
        <f>VLOOKUP(C168,DataLabels,HLOOKUP($BA$1,Type,2,FALSE))</f>
        <v>Machine Room Sensors Provided? (Y/N)
[CAD 2.27.3.2.2]</v>
      </c>
      <c r="E168" s="2060"/>
      <c r="F168" s="2061"/>
      <c r="G168" s="1746"/>
      <c r="H168" s="1747"/>
      <c r="I168" s="1747"/>
      <c r="J168" s="1747"/>
      <c r="K168" s="1747"/>
      <c r="L168" s="1747"/>
      <c r="M168" s="1747"/>
      <c r="N168" s="54"/>
      <c r="O168" s="2128">
        <v>101</v>
      </c>
      <c r="P168" s="2129" t="str">
        <f>VLOOKUP(O168,DataLabels,HLOOKUP($BA$1,Type,2,FALSE))</f>
        <v>-</v>
      </c>
      <c r="Q168" s="2130"/>
      <c r="R168" s="2131"/>
      <c r="S168" s="2132"/>
      <c r="T168" s="2133"/>
      <c r="U168" s="2133"/>
      <c r="V168" s="2133"/>
      <c r="W168" s="2133"/>
      <c r="X168" s="2133"/>
      <c r="Y168" s="2133"/>
      <c r="Z168" s="162"/>
      <c r="BB168" s="643"/>
      <c r="BC168" s="643"/>
      <c r="BD168" s="643"/>
      <c r="BE168" s="643"/>
      <c r="BF168" s="643"/>
      <c r="BG168" s="643"/>
      <c r="BH168" s="643"/>
      <c r="BI168" s="643"/>
      <c r="BJ168" s="643"/>
      <c r="BK168" s="643"/>
    </row>
    <row r="169" spans="2:63" s="3" customFormat="1" ht="20.149999999999999" customHeight="1" x14ac:dyDescent="0.25">
      <c r="B169" s="1730"/>
      <c r="C169" s="2059"/>
      <c r="D169" s="2062"/>
      <c r="E169" s="2062"/>
      <c r="F169" s="2063"/>
      <c r="G169" s="1748"/>
      <c r="H169" s="1749"/>
      <c r="I169" s="1749"/>
      <c r="J169" s="1749"/>
      <c r="K169" s="1749"/>
      <c r="L169" s="1749"/>
      <c r="M169" s="1749"/>
      <c r="N169" s="55"/>
      <c r="O169" s="2128"/>
      <c r="P169" s="2129"/>
      <c r="Q169" s="2130"/>
      <c r="R169" s="2131"/>
      <c r="S169" s="2132"/>
      <c r="T169" s="2133"/>
      <c r="U169" s="2133"/>
      <c r="V169" s="2133"/>
      <c r="W169" s="2133"/>
      <c r="X169" s="2133"/>
      <c r="Y169" s="2133"/>
      <c r="Z169" s="163"/>
      <c r="BB169" s="643"/>
      <c r="BC169" s="643"/>
      <c r="BD169" s="643"/>
      <c r="BE169" s="643"/>
      <c r="BF169" s="643"/>
      <c r="BG169" s="643"/>
      <c r="BH169" s="643"/>
      <c r="BI169" s="643"/>
      <c r="BJ169" s="643"/>
      <c r="BK169" s="643"/>
    </row>
    <row r="170" spans="2:63" s="3" customFormat="1" ht="20.149999999999999" customHeight="1" x14ac:dyDescent="0.25">
      <c r="B170" s="1730"/>
      <c r="C170" s="2059">
        <v>1460</v>
      </c>
      <c r="D170" s="2090" t="str">
        <f>VLOOKUP(C170,DataLabels,HLOOKUP($BA$1,Type,2,FALSE))</f>
        <v>Communications Failure Monitoring is Provided [2.27.1.1.6]</v>
      </c>
      <c r="E170" s="2097"/>
      <c r="F170" s="2098"/>
      <c r="G170" s="2154"/>
      <c r="H170" s="2155"/>
      <c r="I170" s="2155"/>
      <c r="J170" s="2155"/>
      <c r="K170" s="2155"/>
      <c r="L170" s="2155"/>
      <c r="M170" s="2155"/>
      <c r="N170" s="160"/>
      <c r="O170" s="2152">
        <v>1462</v>
      </c>
      <c r="P170" s="2090" t="str">
        <f>VLOOKUP(O170,DataLabels,HLOOKUP($BA$1,Type,2,FALSE))</f>
        <v>Video means to observe car floor area provided? [2.27.1.1.3(k)]</v>
      </c>
      <c r="Q170" s="2097"/>
      <c r="R170" s="2098"/>
      <c r="S170" s="2154"/>
      <c r="T170" s="2155"/>
      <c r="U170" s="2155"/>
      <c r="V170" s="2155"/>
      <c r="W170" s="2155"/>
      <c r="X170" s="2155"/>
      <c r="Y170" s="2155"/>
      <c r="Z170" s="161"/>
      <c r="BB170" s="643"/>
      <c r="BC170" s="643"/>
      <c r="BD170" s="643"/>
      <c r="BE170" s="643"/>
      <c r="BF170" s="643"/>
      <c r="BG170" s="643"/>
      <c r="BH170" s="643"/>
      <c r="BI170" s="643"/>
      <c r="BJ170" s="643"/>
      <c r="BK170" s="643"/>
    </row>
    <row r="171" spans="2:63" s="3" customFormat="1" ht="20.149999999999999" customHeight="1" thickBot="1" x14ac:dyDescent="0.3">
      <c r="B171" s="1731"/>
      <c r="C171" s="2141"/>
      <c r="D171" s="2142"/>
      <c r="E171" s="2143"/>
      <c r="F171" s="2144"/>
      <c r="G171" s="2156"/>
      <c r="H171" s="2157"/>
      <c r="I171" s="2157"/>
      <c r="J171" s="2157"/>
      <c r="K171" s="2157"/>
      <c r="L171" s="2157"/>
      <c r="M171" s="2157"/>
      <c r="N171" s="167"/>
      <c r="O171" s="2153"/>
      <c r="P171" s="2142"/>
      <c r="Q171" s="2143"/>
      <c r="R171" s="2144"/>
      <c r="S171" s="2156"/>
      <c r="T171" s="2157"/>
      <c r="U171" s="2157"/>
      <c r="V171" s="2157"/>
      <c r="W171" s="2157"/>
      <c r="X171" s="2157"/>
      <c r="Y171" s="2157"/>
      <c r="Z171" s="168"/>
      <c r="BB171" s="643"/>
      <c r="BC171" s="643"/>
      <c r="BD171" s="643"/>
      <c r="BE171" s="643"/>
      <c r="BF171" s="643"/>
      <c r="BG171" s="643"/>
      <c r="BH171" s="643"/>
      <c r="BI171" s="643"/>
      <c r="BJ171" s="643"/>
      <c r="BK171" s="643"/>
    </row>
    <row r="172" spans="2:63" s="3" customFormat="1" ht="20.149999999999999" customHeight="1" thickBot="1" x14ac:dyDescent="0.3">
      <c r="B172" s="1188"/>
      <c r="C172" s="595"/>
      <c r="D172" s="1189"/>
      <c r="E172" s="1189"/>
      <c r="F172" s="1189"/>
      <c r="G172" s="1182"/>
      <c r="H172" s="1182"/>
      <c r="I172" s="1182"/>
      <c r="J172" s="1182"/>
      <c r="K172" s="1182"/>
      <c r="L172" s="1182"/>
      <c r="M172" s="1182"/>
      <c r="N172" s="1190"/>
      <c r="O172" s="595"/>
      <c r="P172" s="1189"/>
      <c r="Q172" s="1189"/>
      <c r="R172" s="1189"/>
      <c r="S172" s="1181"/>
      <c r="T172" s="1181"/>
      <c r="U172" s="1181"/>
      <c r="V172" s="1181"/>
      <c r="W172" s="1181"/>
      <c r="X172" s="1181"/>
      <c r="Y172" s="1181"/>
      <c r="Z172" s="1190"/>
      <c r="AA172" s="1096"/>
      <c r="BB172" s="643"/>
      <c r="BC172" s="643"/>
      <c r="BD172" s="643"/>
      <c r="BE172" s="643"/>
      <c r="BF172" s="643"/>
      <c r="BG172" s="643"/>
      <c r="BH172" s="643"/>
      <c r="BI172" s="643"/>
      <c r="BJ172" s="643"/>
      <c r="BK172" s="643"/>
    </row>
    <row r="173" spans="2:63" s="3" customFormat="1" ht="20.149999999999999" customHeight="1" x14ac:dyDescent="0.3">
      <c r="B173" s="1729" t="s">
        <v>96</v>
      </c>
      <c r="C173" s="2307">
        <v>192</v>
      </c>
      <c r="D173" s="2308" t="str">
        <f>VLOOKUP(C173,DataLabels,HLOOKUP($BA$1,Type,2,FALSE))</f>
        <v>OBC Importance Category? [OBC 4.1.2.1(3) 5.2.2.1(2)]</v>
      </c>
      <c r="E173" s="2309"/>
      <c r="F173" s="2310"/>
      <c r="G173" s="2134">
        <f>+Application!S27</f>
        <v>0</v>
      </c>
      <c r="H173" s="2135"/>
      <c r="I173" s="2135"/>
      <c r="J173" s="2135"/>
      <c r="K173" s="2135"/>
      <c r="L173" s="2135"/>
      <c r="M173" s="2135"/>
      <c r="N173" s="2136"/>
      <c r="O173" s="2307">
        <v>1480</v>
      </c>
      <c r="P173" s="2308" t="str">
        <f>VLOOKUP(O173,DataLabels,HLOOKUP($BA$1,Type,2,FALSE))</f>
        <v>if New Installation &amp; Post Disaster FaSa(0.2) = 
[8.4(a)(3)]</v>
      </c>
      <c r="Q173" s="2309"/>
      <c r="R173" s="2310"/>
      <c r="S173" s="1802"/>
      <c r="T173" s="1803"/>
      <c r="U173" s="1803"/>
      <c r="V173" s="1803"/>
      <c r="W173" s="2311" t="str">
        <f>+IF(G173="Post-disaster","Enter Value","N/A")</f>
        <v>N/A</v>
      </c>
      <c r="X173" s="2311"/>
      <c r="Y173" s="2311"/>
      <c r="Z173" s="2312"/>
      <c r="AA173" s="1096" t="s">
        <v>2643</v>
      </c>
      <c r="BB173" s="643"/>
      <c r="BC173" s="643"/>
      <c r="BD173" s="643"/>
      <c r="BE173" s="643"/>
      <c r="BF173" s="643"/>
      <c r="BG173" s="643"/>
      <c r="BH173" s="643"/>
      <c r="BI173" s="643"/>
      <c r="BJ173" s="643"/>
      <c r="BK173" s="643"/>
    </row>
    <row r="174" spans="2:63" s="3" customFormat="1" ht="20.149999999999999" customHeight="1" x14ac:dyDescent="0.3">
      <c r="B174" s="1730"/>
      <c r="C174" s="2140"/>
      <c r="D174" s="2129"/>
      <c r="E174" s="2130"/>
      <c r="F174" s="2131"/>
      <c r="G174" s="2137"/>
      <c r="H174" s="2138"/>
      <c r="I174" s="2138"/>
      <c r="J174" s="2138"/>
      <c r="K174" s="2138"/>
      <c r="L174" s="2138"/>
      <c r="M174" s="2138"/>
      <c r="N174" s="2139"/>
      <c r="O174" s="2140"/>
      <c r="P174" s="2129"/>
      <c r="Q174" s="2130"/>
      <c r="R174" s="2131"/>
      <c r="S174" s="1748"/>
      <c r="T174" s="1749"/>
      <c r="U174" s="1749"/>
      <c r="V174" s="1749"/>
      <c r="W174" s="2313"/>
      <c r="X174" s="2313"/>
      <c r="Y174" s="2313"/>
      <c r="Z174" s="2314"/>
      <c r="AA174" s="1097" t="s">
        <v>1933</v>
      </c>
      <c r="AD174" s="1090"/>
      <c r="BB174" s="643"/>
      <c r="BC174" s="643"/>
      <c r="BD174" s="643"/>
      <c r="BE174" s="643"/>
      <c r="BF174" s="643"/>
      <c r="BG174" s="643"/>
      <c r="BH174" s="643"/>
      <c r="BI174" s="643"/>
      <c r="BJ174" s="643"/>
      <c r="BK174" s="643"/>
    </row>
    <row r="175" spans="2:63" s="3" customFormat="1" ht="20.149999999999999" customHeight="1" x14ac:dyDescent="0.3">
      <c r="B175" s="1730"/>
      <c r="C175" s="2140">
        <v>1495</v>
      </c>
      <c r="D175" s="2129" t="str">
        <f>VLOOKUP(C175,DataLabels,HLOOKUP($BA$1,Type,2,FALSE))</f>
        <v>Is Seismic design required? [8.4(a)(3)]</v>
      </c>
      <c r="E175" s="2130"/>
      <c r="F175" s="2131"/>
      <c r="G175" s="2145"/>
      <c r="H175" s="2146"/>
      <c r="I175" s="2146"/>
      <c r="J175" s="2146"/>
      <c r="K175" s="2146"/>
      <c r="L175" s="2146"/>
      <c r="M175" s="2146"/>
      <c r="N175" s="2147"/>
      <c r="O175" s="2140">
        <v>1490</v>
      </c>
      <c r="P175" s="2129" t="str">
        <f>VLOOKUP(O175,DataLabels,HLOOKUP($BA$1,Type,2,FALSE))</f>
        <v>if NEW; Seismic Hazard Index    IEFaSa(0.2) =
[8.4(a)(3)]</v>
      </c>
      <c r="Q175" s="2130"/>
      <c r="R175" s="2131"/>
      <c r="S175" s="1746"/>
      <c r="T175" s="1747"/>
      <c r="U175" s="1747"/>
      <c r="V175" s="1747"/>
      <c r="W175" s="2315" t="str">
        <f>+IF(W173="N/A","Enter Value","N/A")</f>
        <v>Enter Value</v>
      </c>
      <c r="X175" s="2315"/>
      <c r="Y175" s="2315"/>
      <c r="Z175" s="2316"/>
      <c r="AA175" s="1097" t="s">
        <v>2644</v>
      </c>
      <c r="AG175" s="1090"/>
      <c r="BB175" s="643"/>
      <c r="BC175" s="643"/>
      <c r="BD175" s="643"/>
      <c r="BE175" s="643"/>
      <c r="BF175" s="643"/>
      <c r="BG175" s="643"/>
      <c r="BH175" s="643"/>
      <c r="BI175" s="643"/>
      <c r="BJ175" s="643"/>
      <c r="BK175" s="643"/>
    </row>
    <row r="176" spans="2:63" s="3" customFormat="1" ht="20.149999999999999" customHeight="1" thickBot="1" x14ac:dyDescent="0.35">
      <c r="B176" s="1731"/>
      <c r="C176" s="2141"/>
      <c r="D176" s="2142"/>
      <c r="E176" s="2143"/>
      <c r="F176" s="2144"/>
      <c r="G176" s="2148"/>
      <c r="H176" s="2149"/>
      <c r="I176" s="2149"/>
      <c r="J176" s="2149"/>
      <c r="K176" s="2149"/>
      <c r="L176" s="2149"/>
      <c r="M176" s="2149"/>
      <c r="N176" s="2150"/>
      <c r="O176" s="2141"/>
      <c r="P176" s="2142"/>
      <c r="Q176" s="2143"/>
      <c r="R176" s="2144"/>
      <c r="S176" s="1758"/>
      <c r="T176" s="1759"/>
      <c r="U176" s="1759"/>
      <c r="V176" s="1759"/>
      <c r="W176" s="2317"/>
      <c r="X176" s="2317"/>
      <c r="Y176" s="2317"/>
      <c r="Z176" s="2318"/>
      <c r="AA176" s="1097" t="s">
        <v>2642</v>
      </c>
      <c r="BB176" s="643"/>
      <c r="BC176" s="643"/>
      <c r="BD176" s="643"/>
      <c r="BE176" s="643"/>
      <c r="BF176" s="643"/>
      <c r="BG176" s="643"/>
      <c r="BH176" s="643"/>
      <c r="BI176" s="643"/>
      <c r="BJ176" s="643"/>
      <c r="BK176" s="643"/>
    </row>
    <row r="177" spans="2:63" s="3" customFormat="1" ht="20.149999999999999" customHeight="1" thickBot="1" x14ac:dyDescent="0.3">
      <c r="B177" s="1188"/>
      <c r="C177" s="595"/>
      <c r="D177" s="1189"/>
      <c r="E177" s="1189"/>
      <c r="F177" s="1189"/>
      <c r="G177" s="1182"/>
      <c r="H177" s="1182"/>
      <c r="I177" s="1182"/>
      <c r="J177" s="1182"/>
      <c r="K177" s="1182"/>
      <c r="L177" s="1182"/>
      <c r="M177" s="1182"/>
      <c r="N177" s="1190"/>
      <c r="O177" s="595"/>
      <c r="P177" s="1189"/>
      <c r="Q177" s="1189"/>
      <c r="R177" s="1189"/>
      <c r="S177" s="1181"/>
      <c r="T177" s="1181"/>
      <c r="U177" s="1181"/>
      <c r="V177" s="1181"/>
      <c r="W177" s="1181"/>
      <c r="X177" s="1181"/>
      <c r="Y177" s="1181"/>
      <c r="Z177" s="1190"/>
      <c r="BB177" s="643"/>
      <c r="BC177" s="643"/>
      <c r="BD177" s="643"/>
      <c r="BE177" s="643"/>
      <c r="BF177" s="643"/>
      <c r="BG177" s="643"/>
      <c r="BH177" s="643"/>
      <c r="BI177" s="643"/>
      <c r="BJ177" s="643"/>
      <c r="BK177" s="643"/>
    </row>
    <row r="178" spans="2:63" s="3" customFormat="1" ht="20.149999999999999" customHeight="1" x14ac:dyDescent="0.3">
      <c r="B178" s="1729" t="s">
        <v>82</v>
      </c>
      <c r="C178" s="2242">
        <v>1500</v>
      </c>
      <c r="D178" s="2243" t="str">
        <f>VLOOKUP(C178,DataLabels,HLOOKUP($BA$1,Type,2,FALSE))</f>
        <v>Plunger Gripper? (Y/N)
[3.17.3]</v>
      </c>
      <c r="E178" s="2290"/>
      <c r="F178" s="2291"/>
      <c r="G178" s="2297" t="s">
        <v>223</v>
      </c>
      <c r="H178" s="2298"/>
      <c r="I178" s="2298"/>
      <c r="J178" s="2298"/>
      <c r="K178" s="2298"/>
      <c r="L178" s="2298"/>
      <c r="M178" s="2298"/>
      <c r="N178" s="181"/>
      <c r="O178" s="2270">
        <v>1510</v>
      </c>
      <c r="P178" s="2301" t="str">
        <f>VLOOKUP(O178,DataLabels,HLOOKUP($BA$1,Type,2,FALSE))</f>
        <v>Plunger Gripper Actuation Means
[3.17.3.2]</v>
      </c>
      <c r="Q178" s="2302"/>
      <c r="R178" s="2303"/>
      <c r="S178" s="2292"/>
      <c r="T178" s="2293"/>
      <c r="U178" s="2293"/>
      <c r="V178" s="2293"/>
      <c r="W178" s="2293"/>
      <c r="X178" s="2293"/>
      <c r="Y178" s="2293"/>
      <c r="Z178" s="60"/>
      <c r="BB178" s="643"/>
      <c r="BC178" s="643"/>
      <c r="BD178" s="643"/>
      <c r="BE178" s="643"/>
      <c r="BF178" s="643"/>
      <c r="BG178" s="643"/>
      <c r="BH178" s="643"/>
      <c r="BI178" s="643"/>
      <c r="BJ178" s="643"/>
      <c r="BK178" s="643"/>
    </row>
    <row r="179" spans="2:63" s="3" customFormat="1" ht="20.149999999999999" customHeight="1" thickBot="1" x14ac:dyDescent="0.35">
      <c r="B179" s="1731"/>
      <c r="C179" s="2235"/>
      <c r="D179" s="2239"/>
      <c r="E179" s="2240"/>
      <c r="F179" s="2241"/>
      <c r="G179" s="2299"/>
      <c r="H179" s="2300"/>
      <c r="I179" s="2300"/>
      <c r="J179" s="2300"/>
      <c r="K179" s="2300"/>
      <c r="L179" s="2300"/>
      <c r="M179" s="2300"/>
      <c r="N179" s="182"/>
      <c r="O179" s="2266"/>
      <c r="P179" s="2304"/>
      <c r="Q179" s="2305"/>
      <c r="R179" s="2306"/>
      <c r="S179" s="1894"/>
      <c r="T179" s="1895"/>
      <c r="U179" s="1895"/>
      <c r="V179" s="1895"/>
      <c r="W179" s="1895"/>
      <c r="X179" s="1895"/>
      <c r="Y179" s="1895"/>
      <c r="Z179" s="58"/>
      <c r="BB179" s="643"/>
      <c r="BC179" s="643"/>
      <c r="BD179" s="643"/>
      <c r="BE179" s="643"/>
      <c r="BF179" s="643"/>
      <c r="BG179" s="643"/>
      <c r="BH179" s="643"/>
      <c r="BI179" s="643"/>
      <c r="BJ179" s="643"/>
      <c r="BK179" s="643"/>
    </row>
    <row r="180" spans="2:63" s="3" customFormat="1" ht="20.149999999999999" customHeight="1" thickBot="1" x14ac:dyDescent="0.3">
      <c r="B180" s="1188"/>
      <c r="C180" s="595"/>
      <c r="D180" s="1189"/>
      <c r="E180" s="1189"/>
      <c r="F180" s="1189"/>
      <c r="G180" s="1182"/>
      <c r="H180" s="1182"/>
      <c r="I180" s="1182"/>
      <c r="J180" s="1182"/>
      <c r="K180" s="1182"/>
      <c r="L180" s="1182"/>
      <c r="M180" s="1182"/>
      <c r="N180" s="1190"/>
      <c r="O180" s="595"/>
      <c r="P180" s="1189"/>
      <c r="Q180" s="1189"/>
      <c r="R180" s="1189"/>
      <c r="S180" s="1181"/>
      <c r="T180" s="1181"/>
      <c r="U180" s="1181"/>
      <c r="V180" s="1181"/>
      <c r="W180" s="1181"/>
      <c r="X180" s="1181"/>
      <c r="Y180" s="1181"/>
      <c r="Z180" s="1190"/>
      <c r="BB180" s="643"/>
      <c r="BC180" s="643"/>
      <c r="BD180" s="643"/>
      <c r="BE180" s="643"/>
      <c r="BF180" s="643"/>
      <c r="BG180" s="643"/>
      <c r="BH180" s="643"/>
      <c r="BI180" s="643"/>
      <c r="BJ180" s="643"/>
      <c r="BK180" s="643"/>
    </row>
    <row r="181" spans="2:63" s="3" customFormat="1" ht="20.149999999999999" customHeight="1" x14ac:dyDescent="0.3">
      <c r="B181" s="1729" t="s">
        <v>97</v>
      </c>
      <c r="C181" s="2242">
        <v>1520</v>
      </c>
      <c r="D181" s="2243" t="str">
        <f>VLOOKUP(C181,DataLabels,HLOOKUP($BA$1,Type,2,FALSE))</f>
        <v>Number of Cylinders</v>
      </c>
      <c r="E181" s="2290"/>
      <c r="F181" s="2291"/>
      <c r="G181" s="2292"/>
      <c r="H181" s="2293"/>
      <c r="I181" s="2293"/>
      <c r="J181" s="2293"/>
      <c r="K181" s="2293"/>
      <c r="L181" s="2293"/>
      <c r="M181" s="2293"/>
      <c r="N181" s="181"/>
      <c r="O181" s="2294">
        <v>1530</v>
      </c>
      <c r="P181" s="2295" t="str">
        <f>VLOOKUP(O181,DataLabels,HLOOKUP($BA$1,Type,2,FALSE))</f>
        <v>Number of Stages</v>
      </c>
      <c r="Q181" s="2295"/>
      <c r="R181" s="2296"/>
      <c r="S181" s="2099"/>
      <c r="T181" s="2100"/>
      <c r="U181" s="2100"/>
      <c r="V181" s="2100"/>
      <c r="W181" s="2100"/>
      <c r="X181" s="2100"/>
      <c r="Y181" s="2100"/>
      <c r="Z181" s="60"/>
      <c r="BB181" s="643"/>
      <c r="BC181" s="643"/>
      <c r="BD181" s="643"/>
      <c r="BE181" s="643"/>
      <c r="BF181" s="643"/>
      <c r="BG181" s="643"/>
      <c r="BH181" s="643"/>
      <c r="BI181" s="643"/>
      <c r="BJ181" s="643"/>
      <c r="BK181" s="643"/>
    </row>
    <row r="182" spans="2:63" s="3" customFormat="1" ht="20.149999999999999" customHeight="1" x14ac:dyDescent="0.3">
      <c r="B182" s="1730"/>
      <c r="C182" s="2074"/>
      <c r="D182" s="2244"/>
      <c r="E182" s="2288"/>
      <c r="F182" s="2289"/>
      <c r="G182" s="2286"/>
      <c r="H182" s="2287"/>
      <c r="I182" s="2287"/>
      <c r="J182" s="2287"/>
      <c r="K182" s="2287"/>
      <c r="L182" s="2287"/>
      <c r="M182" s="2287"/>
      <c r="N182" s="183"/>
      <c r="O182" s="2281"/>
      <c r="P182" s="2284"/>
      <c r="Q182" s="2284"/>
      <c r="R182" s="2285"/>
      <c r="S182" s="2101"/>
      <c r="T182" s="2102"/>
      <c r="U182" s="2102"/>
      <c r="V182" s="2102"/>
      <c r="W182" s="2102"/>
      <c r="X182" s="2102"/>
      <c r="Y182" s="2102"/>
      <c r="Z182" s="184"/>
      <c r="BB182" s="643"/>
      <c r="BC182" s="643"/>
      <c r="BD182" s="643"/>
      <c r="BE182" s="643"/>
      <c r="BF182" s="643"/>
      <c r="BG182" s="643"/>
      <c r="BH182" s="643"/>
      <c r="BI182" s="643"/>
      <c r="BJ182" s="643"/>
      <c r="BK182" s="643"/>
    </row>
    <row r="183" spans="2:63" s="3" customFormat="1" ht="20.149999999999999" customHeight="1" x14ac:dyDescent="0.3">
      <c r="B183" s="1730"/>
      <c r="C183" s="2280">
        <v>1540</v>
      </c>
      <c r="D183" s="2282" t="str">
        <f>VLOOKUP(C183,DataLabels,HLOOKUP($BA$1,Type,2,FALSE))</f>
        <v>Cylinder Orientation</v>
      </c>
      <c r="E183" s="2282"/>
      <c r="F183" s="2283"/>
      <c r="G183" s="1892"/>
      <c r="H183" s="1893"/>
      <c r="I183" s="1893"/>
      <c r="J183" s="1893"/>
      <c r="K183" s="1893"/>
      <c r="L183" s="1893"/>
      <c r="M183" s="1893"/>
      <c r="N183" s="185"/>
      <c r="O183" s="2265">
        <v>1550</v>
      </c>
      <c r="P183" s="2276" t="str">
        <f>VLOOKUP(O183,DataLabels,HLOOKUP($BA$1,Type,2,FALSE))</f>
        <v>Cylinder Connection
(direct or 1:2 roped)
[3.18.1]</v>
      </c>
      <c r="Q183" s="2237"/>
      <c r="R183" s="2238"/>
      <c r="S183" s="1892"/>
      <c r="T183" s="1893"/>
      <c r="U183" s="1893"/>
      <c r="V183" s="1893"/>
      <c r="W183" s="1893"/>
      <c r="X183" s="1893"/>
      <c r="Y183" s="1893"/>
      <c r="Z183" s="179"/>
      <c r="BB183" s="643"/>
      <c r="BC183" s="643"/>
      <c r="BD183" s="643"/>
      <c r="BE183" s="643"/>
      <c r="BF183" s="643"/>
      <c r="BG183" s="643"/>
      <c r="BH183" s="643"/>
      <c r="BI183" s="643"/>
      <c r="BJ183" s="643"/>
      <c r="BK183" s="643"/>
    </row>
    <row r="184" spans="2:63" s="3" customFormat="1" ht="20.149999999999999" customHeight="1" x14ac:dyDescent="0.3">
      <c r="B184" s="1730"/>
      <c r="C184" s="2281"/>
      <c r="D184" s="2284"/>
      <c r="E184" s="2284"/>
      <c r="F184" s="2285"/>
      <c r="G184" s="2286"/>
      <c r="H184" s="2287"/>
      <c r="I184" s="2287"/>
      <c r="J184" s="2287"/>
      <c r="K184" s="2287"/>
      <c r="L184" s="2287"/>
      <c r="M184" s="2287"/>
      <c r="N184" s="183"/>
      <c r="O184" s="2271"/>
      <c r="P184" s="2277"/>
      <c r="Q184" s="2288"/>
      <c r="R184" s="2289"/>
      <c r="S184" s="2286"/>
      <c r="T184" s="2287"/>
      <c r="U184" s="2287"/>
      <c r="V184" s="2287"/>
      <c r="W184" s="2287"/>
      <c r="X184" s="2287"/>
      <c r="Y184" s="2287"/>
      <c r="Z184" s="184"/>
      <c r="BB184" s="643"/>
      <c r="BC184" s="643"/>
      <c r="BD184" s="643"/>
      <c r="BE184" s="643"/>
      <c r="BF184" s="643"/>
      <c r="BG184" s="643"/>
      <c r="BH184" s="643"/>
      <c r="BI184" s="643"/>
      <c r="BJ184" s="643"/>
      <c r="BK184" s="643"/>
    </row>
    <row r="185" spans="2:63" s="3" customFormat="1" ht="20.149999999999999" customHeight="1" x14ac:dyDescent="0.25">
      <c r="B185" s="1730"/>
      <c r="C185" s="2265">
        <v>1570</v>
      </c>
      <c r="D185" s="2276" t="str">
        <f>VLOOKUP(C185,DataLabels,HLOOKUP($BA$1,Type,2,FALSE))</f>
        <v>Plunger O/D
[8.2.8.1]</v>
      </c>
      <c r="E185" s="2238"/>
      <c r="F185" s="239" t="s">
        <v>98</v>
      </c>
      <c r="G185" s="1822"/>
      <c r="H185" s="1823"/>
      <c r="I185" s="61" t="s">
        <v>66</v>
      </c>
      <c r="J185" s="239" t="s">
        <v>99</v>
      </c>
      <c r="K185" s="1822"/>
      <c r="L185" s="1823"/>
      <c r="M185" s="1823"/>
      <c r="N185" s="56" t="s">
        <v>66</v>
      </c>
      <c r="O185" s="2265">
        <v>1560</v>
      </c>
      <c r="P185" s="2276" t="str">
        <f>VLOOKUP(O185,DataLabels,HLOOKUP($BA$1,Type,2,FALSE))</f>
        <v xml:space="preserve">Synchronization Method
</v>
      </c>
      <c r="Q185" s="2237"/>
      <c r="R185" s="2238"/>
      <c r="S185" s="1902"/>
      <c r="T185" s="1903"/>
      <c r="U185" s="1903"/>
      <c r="V185" s="1903"/>
      <c r="W185" s="1903"/>
      <c r="X185" s="1903"/>
      <c r="Y185" s="1903"/>
      <c r="Z185" s="179"/>
      <c r="BB185" s="643"/>
      <c r="BC185" s="643"/>
      <c r="BD185" s="643"/>
      <c r="BE185" s="643"/>
      <c r="BF185" s="643"/>
      <c r="BG185" s="643"/>
      <c r="BH185" s="643"/>
      <c r="BI185" s="643"/>
      <c r="BJ185" s="643"/>
      <c r="BK185" s="643"/>
    </row>
    <row r="186" spans="2:63" s="3" customFormat="1" ht="20.149999999999999" customHeight="1" x14ac:dyDescent="0.25">
      <c r="B186" s="1730"/>
      <c r="C186" s="2271"/>
      <c r="D186" s="2277"/>
      <c r="E186" s="2289"/>
      <c r="F186" s="240" t="s">
        <v>100</v>
      </c>
      <c r="G186" s="1797">
        <v>0</v>
      </c>
      <c r="H186" s="1798"/>
      <c r="I186" s="57" t="s">
        <v>66</v>
      </c>
      <c r="J186" s="230"/>
      <c r="K186" s="2233"/>
      <c r="L186" s="2233"/>
      <c r="M186" s="2233"/>
      <c r="N186" s="62"/>
      <c r="O186" s="2271"/>
      <c r="P186" s="2277"/>
      <c r="Q186" s="2288"/>
      <c r="R186" s="2289"/>
      <c r="S186" s="1904"/>
      <c r="T186" s="1905"/>
      <c r="U186" s="1905"/>
      <c r="V186" s="1905"/>
      <c r="W186" s="1905"/>
      <c r="X186" s="1905"/>
      <c r="Y186" s="1905"/>
      <c r="Z186" s="184"/>
      <c r="BB186" s="643"/>
      <c r="BC186" s="643"/>
      <c r="BD186" s="643"/>
      <c r="BE186" s="643"/>
      <c r="BF186" s="643"/>
      <c r="BG186" s="643"/>
      <c r="BH186" s="643"/>
      <c r="BI186" s="643"/>
      <c r="BJ186" s="643"/>
      <c r="BK186" s="643"/>
    </row>
    <row r="187" spans="2:63" s="3" customFormat="1" ht="20.149999999999999" customHeight="1" x14ac:dyDescent="0.25">
      <c r="B187" s="1730"/>
      <c r="C187" s="2265">
        <v>1580</v>
      </c>
      <c r="D187" s="2276" t="str">
        <f>VLOOKUP(C187,DataLabels,HLOOKUP($BA$1,Type,2,FALSE))</f>
        <v>Plunger Free Length
[8.2.8.1.1]</v>
      </c>
      <c r="E187" s="2238"/>
      <c r="F187" s="239" t="s">
        <v>101</v>
      </c>
      <c r="G187" s="1822"/>
      <c r="H187" s="1823"/>
      <c r="I187" s="61" t="s">
        <v>66</v>
      </c>
      <c r="J187" s="239" t="s">
        <v>102</v>
      </c>
      <c r="K187" s="1822"/>
      <c r="L187" s="1823"/>
      <c r="M187" s="1823"/>
      <c r="N187" s="56" t="s">
        <v>66</v>
      </c>
      <c r="O187" s="2265">
        <v>1590</v>
      </c>
      <c r="P187" s="2276" t="str">
        <f>VLOOKUP(O187,DataLabels,HLOOKUP($BA$1,Type,2,FALSE))</f>
        <v>Plunger Wall
[8.2.8.1]</v>
      </c>
      <c r="Q187" s="2238"/>
      <c r="R187" s="239" t="s">
        <v>103</v>
      </c>
      <c r="S187" s="1822"/>
      <c r="T187" s="1823"/>
      <c r="U187" s="61" t="s">
        <v>66</v>
      </c>
      <c r="V187" s="239" t="s">
        <v>104</v>
      </c>
      <c r="W187" s="1822"/>
      <c r="X187" s="1823"/>
      <c r="Y187" s="1823"/>
      <c r="Z187" s="177" t="s">
        <v>66</v>
      </c>
      <c r="BB187" s="643"/>
      <c r="BC187" s="643"/>
      <c r="BD187" s="643"/>
      <c r="BE187" s="643"/>
      <c r="BF187" s="643"/>
      <c r="BG187" s="643"/>
      <c r="BH187" s="643"/>
      <c r="BI187" s="643"/>
      <c r="BJ187" s="643"/>
      <c r="BK187" s="643"/>
    </row>
    <row r="188" spans="2:63" s="3" customFormat="1" ht="20.149999999999999" customHeight="1" x14ac:dyDescent="0.25">
      <c r="B188" s="1730"/>
      <c r="C188" s="2271"/>
      <c r="D188" s="2277"/>
      <c r="E188" s="2289"/>
      <c r="F188" s="240" t="s">
        <v>105</v>
      </c>
      <c r="G188" s="1797"/>
      <c r="H188" s="1798"/>
      <c r="I188" s="57" t="s">
        <v>66</v>
      </c>
      <c r="J188" s="230"/>
      <c r="K188" s="2233"/>
      <c r="L188" s="2233"/>
      <c r="M188" s="2233"/>
      <c r="N188" s="62"/>
      <c r="O188" s="2271"/>
      <c r="P188" s="2277"/>
      <c r="Q188" s="2289"/>
      <c r="R188" s="240" t="s">
        <v>106</v>
      </c>
      <c r="S188" s="1797"/>
      <c r="T188" s="1798"/>
      <c r="U188" s="57" t="s">
        <v>66</v>
      </c>
      <c r="V188" s="187"/>
      <c r="W188" s="2234"/>
      <c r="X188" s="2234"/>
      <c r="Y188" s="2234"/>
      <c r="Z188" s="171"/>
      <c r="BB188" s="643"/>
      <c r="BC188" s="643"/>
      <c r="BD188" s="643"/>
      <c r="BE188" s="643"/>
      <c r="BF188" s="643"/>
      <c r="BG188" s="643"/>
      <c r="BH188" s="643"/>
      <c r="BI188" s="643"/>
      <c r="BJ188" s="643"/>
      <c r="BK188" s="643"/>
    </row>
    <row r="189" spans="2:63" s="3" customFormat="1" ht="20.149999999999999" customHeight="1" x14ac:dyDescent="0.3">
      <c r="B189" s="1730"/>
      <c r="C189" s="2249">
        <v>1600</v>
      </c>
      <c r="D189" s="2251" t="str">
        <f>VLOOKUP(C189,DataLabels,HLOOKUP($BA$1,Type,2,FALSE))</f>
        <v>Safety Bulkhead or Double Cylinder
[3.18.3.4]</v>
      </c>
      <c r="E189" s="2252"/>
      <c r="F189" s="2253"/>
      <c r="G189" s="1746"/>
      <c r="H189" s="1747"/>
      <c r="I189" s="1747"/>
      <c r="J189" s="1747"/>
      <c r="K189" s="1747"/>
      <c r="L189" s="1747"/>
      <c r="M189" s="1747"/>
      <c r="N189" s="188"/>
      <c r="O189" s="2265">
        <v>1610</v>
      </c>
      <c r="P189" s="2276" t="str">
        <f>VLOOKUP(O189,DataLabels,HLOOKUP($BA$1,Type,2,FALSE))</f>
        <v>Plunger Weight
[3.16.3(b)]</v>
      </c>
      <c r="Q189" s="2237"/>
      <c r="R189" s="2238"/>
      <c r="S189" s="1746"/>
      <c r="T189" s="1747"/>
      <c r="U189" s="1747"/>
      <c r="V189" s="1747"/>
      <c r="W189" s="1747"/>
      <c r="X189" s="1747"/>
      <c r="Y189" s="1747"/>
      <c r="Z189" s="63"/>
      <c r="BB189" s="643"/>
      <c r="BC189" s="643"/>
      <c r="BD189" s="643"/>
      <c r="BE189" s="643"/>
      <c r="BF189" s="643"/>
      <c r="BG189" s="643"/>
      <c r="BH189" s="643"/>
      <c r="BI189" s="643"/>
      <c r="BJ189" s="643"/>
      <c r="BK189" s="643"/>
    </row>
    <row r="190" spans="2:63" s="3" customFormat="1" ht="20.149999999999999" customHeight="1" x14ac:dyDescent="0.25">
      <c r="B190" s="1730"/>
      <c r="C190" s="2250"/>
      <c r="D190" s="2254"/>
      <c r="E190" s="2255"/>
      <c r="F190" s="2256"/>
      <c r="G190" s="1748"/>
      <c r="H190" s="1749"/>
      <c r="I190" s="1749"/>
      <c r="J190" s="1749"/>
      <c r="K190" s="1749"/>
      <c r="L190" s="1749"/>
      <c r="M190" s="1749"/>
      <c r="N190" s="183"/>
      <c r="O190" s="2271"/>
      <c r="P190" s="2277"/>
      <c r="Q190" s="2288"/>
      <c r="R190" s="2289"/>
      <c r="S190" s="1748"/>
      <c r="T190" s="1749"/>
      <c r="U190" s="1749"/>
      <c r="V190" s="1749"/>
      <c r="W190" s="1749"/>
      <c r="X190" s="1749"/>
      <c r="Y190" s="1749"/>
      <c r="Z190" s="163" t="s">
        <v>62</v>
      </c>
      <c r="BB190" s="643"/>
      <c r="BC190" s="643"/>
      <c r="BD190" s="643"/>
      <c r="BE190" s="643"/>
      <c r="BF190" s="643"/>
      <c r="BG190" s="643"/>
      <c r="BH190" s="643"/>
      <c r="BI190" s="643"/>
      <c r="BJ190" s="643"/>
      <c r="BK190" s="643"/>
    </row>
    <row r="191" spans="2:63" s="3" customFormat="1" ht="20.149999999999999" customHeight="1" x14ac:dyDescent="0.3">
      <c r="B191" s="1730"/>
      <c r="C191" s="2073">
        <v>1620</v>
      </c>
      <c r="D191" s="2236" t="str">
        <f>VLOOKUP(C191,DataLabels,HLOOKUP($BA$1,Type,2,FALSE))</f>
        <v>Cylinder Corrosion Protection
[3.18.3.8]</v>
      </c>
      <c r="E191" s="2237"/>
      <c r="F191" s="2238"/>
      <c r="G191" s="1746"/>
      <c r="H191" s="1747"/>
      <c r="I191" s="1747"/>
      <c r="J191" s="1747"/>
      <c r="K191" s="1747"/>
      <c r="L191" s="1747"/>
      <c r="M191" s="1747"/>
      <c r="N191" s="185"/>
      <c r="O191" s="2265">
        <v>101</v>
      </c>
      <c r="P191" s="2276" t="str">
        <f>VLOOKUP(O191,DataLabels,HLOOKUP($BA$1,Type,2,FALSE))</f>
        <v>-</v>
      </c>
      <c r="Q191" s="2237"/>
      <c r="R191" s="2238"/>
      <c r="S191" s="1746">
        <v>0</v>
      </c>
      <c r="T191" s="1747"/>
      <c r="U191" s="1747"/>
      <c r="V191" s="1747"/>
      <c r="W191" s="1747"/>
      <c r="X191" s="1747"/>
      <c r="Y191" s="1747"/>
      <c r="Z191" s="179"/>
      <c r="BB191" s="643"/>
      <c r="BC191" s="643"/>
      <c r="BD191" s="643"/>
      <c r="BE191" s="643"/>
      <c r="BF191" s="643"/>
      <c r="BG191" s="643"/>
      <c r="BH191" s="643"/>
      <c r="BI191" s="643"/>
      <c r="BJ191" s="643"/>
      <c r="BK191" s="643"/>
    </row>
    <row r="192" spans="2:63" s="3" customFormat="1" ht="20.149999999999999" customHeight="1" thickBot="1" x14ac:dyDescent="0.35">
      <c r="B192" s="1731"/>
      <c r="C192" s="2235"/>
      <c r="D192" s="2239"/>
      <c r="E192" s="2240"/>
      <c r="F192" s="2241"/>
      <c r="G192" s="1758"/>
      <c r="H192" s="1759"/>
      <c r="I192" s="1759"/>
      <c r="J192" s="1759"/>
      <c r="K192" s="1759"/>
      <c r="L192" s="1759"/>
      <c r="M192" s="1759"/>
      <c r="N192" s="182"/>
      <c r="O192" s="2266"/>
      <c r="P192" s="2474"/>
      <c r="Q192" s="2240"/>
      <c r="R192" s="2241"/>
      <c r="S192" s="1758"/>
      <c r="T192" s="1759"/>
      <c r="U192" s="1759"/>
      <c r="V192" s="1759"/>
      <c r="W192" s="1759"/>
      <c r="X192" s="1759"/>
      <c r="Y192" s="1759"/>
      <c r="Z192" s="58"/>
      <c r="BB192" s="643"/>
      <c r="BC192" s="643"/>
      <c r="BD192" s="643"/>
      <c r="BE192" s="643"/>
      <c r="BF192" s="643"/>
      <c r="BG192" s="643"/>
      <c r="BH192" s="643"/>
      <c r="BI192" s="643"/>
      <c r="BJ192" s="643"/>
      <c r="BK192" s="643"/>
    </row>
    <row r="193" spans="2:63" s="3" customFormat="1" ht="20.149999999999999" customHeight="1" thickBot="1" x14ac:dyDescent="0.3">
      <c r="B193" s="1188"/>
      <c r="C193" s="595"/>
      <c r="D193" s="1189"/>
      <c r="E193" s="1189"/>
      <c r="F193" s="1189"/>
      <c r="G193" s="1182"/>
      <c r="H193" s="1182"/>
      <c r="I193" s="1182"/>
      <c r="J193" s="1182"/>
      <c r="K193" s="1182"/>
      <c r="L193" s="1182"/>
      <c r="M193" s="1182"/>
      <c r="N193" s="1190"/>
      <c r="O193" s="595"/>
      <c r="P193" s="1189"/>
      <c r="Q193" s="1189"/>
      <c r="R193" s="1189"/>
      <c r="S193" s="1181"/>
      <c r="T193" s="1181"/>
      <c r="U193" s="1181"/>
      <c r="V193" s="1181"/>
      <c r="W193" s="1181"/>
      <c r="X193" s="1181"/>
      <c r="Y193" s="1181"/>
      <c r="Z193" s="1190"/>
      <c r="BB193" s="643"/>
      <c r="BC193" s="643"/>
      <c r="BD193" s="643"/>
      <c r="BE193" s="643"/>
      <c r="BF193" s="643"/>
      <c r="BG193" s="643"/>
      <c r="BH193" s="643"/>
      <c r="BI193" s="643"/>
      <c r="BJ193" s="643"/>
      <c r="BK193" s="643"/>
    </row>
    <row r="194" spans="2:63" s="3" customFormat="1" ht="20.149999999999999" customHeight="1" x14ac:dyDescent="0.3">
      <c r="B194" s="1729" t="s">
        <v>107</v>
      </c>
      <c r="C194" s="2242">
        <v>1630</v>
      </c>
      <c r="D194" s="2243" t="str">
        <f>VLOOKUP(C194,DataLabels,HLOOKUP($BA$1,Type,2,FALSE))</f>
        <v>Control Valve</v>
      </c>
      <c r="E194" s="2245" t="s">
        <v>72</v>
      </c>
      <c r="F194" s="2246"/>
      <c r="G194" s="2247"/>
      <c r="H194" s="2248"/>
      <c r="I194" s="2248"/>
      <c r="J194" s="2248"/>
      <c r="K194" s="2248"/>
      <c r="L194" s="2248"/>
      <c r="M194" s="2248"/>
      <c r="N194" s="189"/>
      <c r="O194" s="2270">
        <v>1640</v>
      </c>
      <c r="P194" s="2272" t="str">
        <f>VLOOKUP(O194,DataLabels,HLOOKUP($BA$1,Type,2,FALSE))</f>
        <v>Control Valve Lab &amp; File # if not CSA Listed
[3.19.4.6]</v>
      </c>
      <c r="Q194" s="2273"/>
      <c r="R194" s="2274"/>
      <c r="S194" s="2070"/>
      <c r="T194" s="2071"/>
      <c r="U194" s="2071"/>
      <c r="V194" s="2071"/>
      <c r="W194" s="2071"/>
      <c r="X194" s="2071"/>
      <c r="Y194" s="2071"/>
      <c r="Z194" s="60"/>
      <c r="BB194" s="643"/>
      <c r="BC194" s="643"/>
      <c r="BD194" s="643"/>
      <c r="BE194" s="643"/>
      <c r="BF194" s="643"/>
      <c r="BG194" s="643"/>
      <c r="BH194" s="643"/>
      <c r="BI194" s="643"/>
      <c r="BJ194" s="643"/>
      <c r="BK194" s="643"/>
    </row>
    <row r="195" spans="2:63" s="3" customFormat="1" ht="20.149999999999999" customHeight="1" x14ac:dyDescent="0.25">
      <c r="B195" s="1730"/>
      <c r="C195" s="2074"/>
      <c r="D195" s="2244"/>
      <c r="E195" s="2263" t="s">
        <v>73</v>
      </c>
      <c r="F195" s="2264"/>
      <c r="G195" s="2275"/>
      <c r="H195" s="1844"/>
      <c r="I195" s="1844"/>
      <c r="J195" s="1844"/>
      <c r="K195" s="1844"/>
      <c r="L195" s="1844"/>
      <c r="M195" s="1844"/>
      <c r="N195" s="55"/>
      <c r="O195" s="2271"/>
      <c r="P195" s="2260"/>
      <c r="Q195" s="2261"/>
      <c r="R195" s="2262"/>
      <c r="S195" s="2072"/>
      <c r="T195" s="2035"/>
      <c r="U195" s="2035"/>
      <c r="V195" s="2035"/>
      <c r="W195" s="2035"/>
      <c r="X195" s="2035"/>
      <c r="Y195" s="2035"/>
      <c r="Z195" s="184"/>
      <c r="BB195" s="643"/>
      <c r="BC195" s="643"/>
      <c r="BD195" s="643"/>
      <c r="BE195" s="643"/>
      <c r="BF195" s="643"/>
      <c r="BG195" s="643"/>
      <c r="BH195" s="643"/>
      <c r="BI195" s="643"/>
      <c r="BJ195" s="643"/>
      <c r="BK195" s="643"/>
    </row>
    <row r="196" spans="2:63" s="3" customFormat="1" ht="20.149999999999999" customHeight="1" x14ac:dyDescent="0.3">
      <c r="B196" s="1730"/>
      <c r="C196" s="2265">
        <v>1650</v>
      </c>
      <c r="D196" s="2276" t="str">
        <f>VLOOKUP(C196,DataLabels,HLOOKUP($BA$1,Type,2,FALSE))</f>
        <v>Overspeed Valve
[3.19.4.7]</v>
      </c>
      <c r="E196" s="2278" t="s">
        <v>72</v>
      </c>
      <c r="F196" s="2279"/>
      <c r="G196" s="1822"/>
      <c r="H196" s="1823"/>
      <c r="I196" s="1823"/>
      <c r="J196" s="1823"/>
      <c r="K196" s="1823"/>
      <c r="L196" s="1823"/>
      <c r="M196" s="1823"/>
      <c r="N196" s="190"/>
      <c r="O196" s="2265">
        <v>1660</v>
      </c>
      <c r="P196" s="2257" t="str">
        <f>VLOOKUP(O196,DataLabels,HLOOKUP($BA$1,Type,2,FALSE))</f>
        <v>Overspeed Valve TSSA File No.</v>
      </c>
      <c r="Q196" s="2258"/>
      <c r="R196" s="2259"/>
      <c r="S196" s="1746"/>
      <c r="T196" s="1747"/>
      <c r="U196" s="1747"/>
      <c r="V196" s="1747"/>
      <c r="W196" s="1747"/>
      <c r="X196" s="1747"/>
      <c r="Y196" s="1747"/>
      <c r="Z196" s="63"/>
      <c r="BB196" s="643"/>
      <c r="BC196" s="643"/>
      <c r="BD196" s="643"/>
      <c r="BE196" s="643"/>
      <c r="BF196" s="643"/>
      <c r="BG196" s="643"/>
      <c r="BH196" s="643"/>
      <c r="BI196" s="643"/>
      <c r="BJ196" s="643"/>
      <c r="BK196" s="643"/>
    </row>
    <row r="197" spans="2:63" s="3" customFormat="1" ht="20.149999999999999" customHeight="1" x14ac:dyDescent="0.3">
      <c r="B197" s="1730"/>
      <c r="C197" s="2271"/>
      <c r="D197" s="2277"/>
      <c r="E197" s="2263" t="s">
        <v>73</v>
      </c>
      <c r="F197" s="2264"/>
      <c r="G197" s="1797"/>
      <c r="H197" s="1798"/>
      <c r="I197" s="1798"/>
      <c r="J197" s="1798"/>
      <c r="K197" s="1798"/>
      <c r="L197" s="1798"/>
      <c r="M197" s="1798"/>
      <c r="N197" s="183"/>
      <c r="O197" s="2271"/>
      <c r="P197" s="2260"/>
      <c r="Q197" s="2261"/>
      <c r="R197" s="2262"/>
      <c r="S197" s="1748"/>
      <c r="T197" s="1749"/>
      <c r="U197" s="1749"/>
      <c r="V197" s="1749"/>
      <c r="W197" s="1749"/>
      <c r="X197" s="1749"/>
      <c r="Y197" s="1749"/>
      <c r="Z197" s="184"/>
      <c r="BB197" s="643"/>
      <c r="BC197" s="643"/>
      <c r="BD197" s="643"/>
      <c r="BE197" s="643"/>
      <c r="BF197" s="643"/>
      <c r="BG197" s="643"/>
      <c r="BH197" s="643"/>
      <c r="BI197" s="643"/>
      <c r="BJ197" s="643"/>
      <c r="BK197" s="643"/>
    </row>
    <row r="198" spans="2:63" s="3" customFormat="1" ht="20.149999999999999" customHeight="1" x14ac:dyDescent="0.3">
      <c r="B198" s="1730"/>
      <c r="C198" s="2265">
        <v>1670</v>
      </c>
      <c r="D198" s="2251" t="str">
        <f>VLOOKUP(C198,DataLabels,HLOOKUP($BA$1,Type,2,FALSE))</f>
        <v>Max. (Rated) System Pressure
[3.19.1.2]</v>
      </c>
      <c r="E198" s="2252"/>
      <c r="F198" s="2253"/>
      <c r="G198" s="2107"/>
      <c r="H198" s="1957"/>
      <c r="I198" s="1957"/>
      <c r="J198" s="1957"/>
      <c r="K198" s="1957"/>
      <c r="L198" s="1957"/>
      <c r="M198" s="1957"/>
      <c r="N198" s="188"/>
      <c r="O198" s="2265">
        <v>101</v>
      </c>
      <c r="P198" s="2276" t="str">
        <f>VLOOKUP(O198,DataLabels,HLOOKUP($BA$1,Type,2,FALSE))</f>
        <v>-</v>
      </c>
      <c r="Q198" s="2237"/>
      <c r="R198" s="2238"/>
      <c r="S198" s="1746"/>
      <c r="T198" s="1747"/>
      <c r="U198" s="1747"/>
      <c r="V198" s="1747"/>
      <c r="W198" s="1747"/>
      <c r="X198" s="1747"/>
      <c r="Y198" s="1747"/>
      <c r="Z198" s="63"/>
      <c r="BB198" s="643"/>
      <c r="BC198" s="643"/>
      <c r="BD198" s="643"/>
      <c r="BE198" s="643"/>
      <c r="BF198" s="643"/>
      <c r="BG198" s="643"/>
      <c r="BH198" s="643"/>
      <c r="BI198" s="643"/>
      <c r="BJ198" s="643"/>
      <c r="BK198" s="643"/>
    </row>
    <row r="199" spans="2:63" s="3" customFormat="1" ht="20.149999999999999" customHeight="1" thickBot="1" x14ac:dyDescent="0.3">
      <c r="B199" s="1731"/>
      <c r="C199" s="2266"/>
      <c r="D199" s="2267"/>
      <c r="E199" s="2268"/>
      <c r="F199" s="2269"/>
      <c r="G199" s="2188"/>
      <c r="H199" s="1960"/>
      <c r="I199" s="1960"/>
      <c r="J199" s="1960"/>
      <c r="K199" s="1960"/>
      <c r="L199" s="1960"/>
      <c r="M199" s="1960"/>
      <c r="N199" s="191" t="s">
        <v>108</v>
      </c>
      <c r="O199" s="2266"/>
      <c r="P199" s="2474"/>
      <c r="Q199" s="2240"/>
      <c r="R199" s="2241"/>
      <c r="S199" s="1758"/>
      <c r="T199" s="1759"/>
      <c r="U199" s="1759"/>
      <c r="V199" s="1759"/>
      <c r="W199" s="1759"/>
      <c r="X199" s="1759"/>
      <c r="Y199" s="1759"/>
      <c r="Z199" s="58"/>
      <c r="BB199" s="643"/>
      <c r="BC199" s="643"/>
      <c r="BD199" s="643"/>
      <c r="BE199" s="643"/>
      <c r="BF199" s="643"/>
      <c r="BG199" s="643"/>
      <c r="BH199" s="643"/>
      <c r="BI199" s="643"/>
      <c r="BJ199" s="643"/>
      <c r="BK199" s="643"/>
    </row>
    <row r="200" spans="2:63" s="3" customFormat="1" ht="20.149999999999999" customHeight="1" thickBot="1" x14ac:dyDescent="0.3">
      <c r="B200" s="1188"/>
      <c r="C200" s="595"/>
      <c r="D200" s="1189"/>
      <c r="E200" s="1189"/>
      <c r="F200" s="1189"/>
      <c r="G200" s="1182"/>
      <c r="H200" s="1182"/>
      <c r="I200" s="1182"/>
      <c r="J200" s="1182"/>
      <c r="K200" s="1182"/>
      <c r="L200" s="1182"/>
      <c r="M200" s="1182"/>
      <c r="N200" s="1190"/>
      <c r="O200" s="595"/>
      <c r="P200" s="1189"/>
      <c r="Q200" s="1189"/>
      <c r="R200" s="1189"/>
      <c r="S200" s="1181"/>
      <c r="T200" s="1181"/>
      <c r="U200" s="1181"/>
      <c r="V200" s="1181"/>
      <c r="W200" s="1181"/>
      <c r="X200" s="1181"/>
      <c r="Y200" s="1181"/>
      <c r="Z200" s="1190"/>
      <c r="BB200" s="643"/>
      <c r="BC200" s="643"/>
      <c r="BD200" s="643"/>
      <c r="BE200" s="643"/>
      <c r="BF200" s="643"/>
      <c r="BG200" s="643"/>
      <c r="BH200" s="643"/>
      <c r="BI200" s="643"/>
      <c r="BJ200" s="643"/>
      <c r="BK200" s="643"/>
    </row>
    <row r="201" spans="2:63" s="3" customFormat="1" ht="20.149999999999999" customHeight="1" x14ac:dyDescent="0.3">
      <c r="B201" s="2219" t="s">
        <v>109</v>
      </c>
      <c r="C201" s="2174" t="str">
        <f>VLOOKUP(B201,DataLabels,HLOOKUP($BA$1,Type,2,FALSE))</f>
        <v>PART C1 - Provide an electrical schematic drawing indicating conformance with 2.19, 2.25, 2.26 &amp; 2.27 for electric elevators or indicating conformance with 3.25, 3.26 &amp; 3.27 for hydraulic elevators.  Schematics must also meet the requirements of 8.6.1.6.3(a).  Contactors and relays used in critical operating circuits shall be clearly identified (see 2.26.3)</v>
      </c>
      <c r="D201" s="2175"/>
      <c r="E201" s="2175"/>
      <c r="F201" s="2175"/>
      <c r="G201" s="2175"/>
      <c r="H201" s="2175"/>
      <c r="I201" s="2175"/>
      <c r="J201" s="2175"/>
      <c r="K201" s="2175"/>
      <c r="L201" s="2175"/>
      <c r="M201" s="2175"/>
      <c r="N201" s="2175"/>
      <c r="O201" s="2175"/>
      <c r="P201" s="2175"/>
      <c r="Q201" s="2175"/>
      <c r="R201" s="2175"/>
      <c r="S201" s="2175"/>
      <c r="T201" s="2175"/>
      <c r="U201" s="2175"/>
      <c r="V201" s="2175"/>
      <c r="W201" s="2175"/>
      <c r="X201" s="2175"/>
      <c r="Y201" s="2175"/>
      <c r="Z201" s="2176"/>
      <c r="BB201" s="643"/>
      <c r="BC201" s="643"/>
      <c r="BD201" s="643"/>
      <c r="BE201" s="643"/>
      <c r="BF201" s="643"/>
      <c r="BG201" s="643"/>
      <c r="BH201" s="643"/>
      <c r="BI201" s="643"/>
      <c r="BJ201" s="643"/>
      <c r="BK201" s="643"/>
    </row>
    <row r="202" spans="2:63" s="3" customFormat="1" ht="20.149999999999999" customHeight="1" x14ac:dyDescent="0.3">
      <c r="B202" s="2220"/>
      <c r="C202" s="2177"/>
      <c r="D202" s="2178"/>
      <c r="E202" s="2178"/>
      <c r="F202" s="2178"/>
      <c r="G202" s="2178"/>
      <c r="H202" s="2178"/>
      <c r="I202" s="2178"/>
      <c r="J202" s="2178"/>
      <c r="K202" s="2178"/>
      <c r="L202" s="2178"/>
      <c r="M202" s="2178"/>
      <c r="N202" s="2178"/>
      <c r="O202" s="2178"/>
      <c r="P202" s="2178"/>
      <c r="Q202" s="2178"/>
      <c r="R202" s="2178"/>
      <c r="S202" s="2178"/>
      <c r="T202" s="2178"/>
      <c r="U202" s="2178"/>
      <c r="V202" s="2178"/>
      <c r="W202" s="2178"/>
      <c r="X202" s="2178"/>
      <c r="Y202" s="2178"/>
      <c r="Z202" s="2179"/>
      <c r="BB202" s="643"/>
      <c r="BC202" s="643"/>
      <c r="BD202" s="643"/>
      <c r="BE202" s="643"/>
      <c r="BF202" s="643"/>
      <c r="BG202" s="643"/>
      <c r="BH202" s="643"/>
      <c r="BI202" s="643"/>
      <c r="BJ202" s="643"/>
      <c r="BK202" s="643"/>
    </row>
    <row r="203" spans="2:63" s="3" customFormat="1" ht="20.149999999999999" customHeight="1" thickBot="1" x14ac:dyDescent="0.35">
      <c r="B203" s="2221"/>
      <c r="C203" s="2222"/>
      <c r="D203" s="2223"/>
      <c r="E203" s="2223"/>
      <c r="F203" s="2223"/>
      <c r="G203" s="2223"/>
      <c r="H203" s="2223"/>
      <c r="I203" s="2223"/>
      <c r="J203" s="2223"/>
      <c r="K203" s="2223"/>
      <c r="L203" s="2223"/>
      <c r="M203" s="2223"/>
      <c r="N203" s="2223"/>
      <c r="O203" s="2223"/>
      <c r="P203" s="2223"/>
      <c r="Q203" s="2223"/>
      <c r="R203" s="2223"/>
      <c r="S203" s="2223"/>
      <c r="T203" s="2223"/>
      <c r="U203" s="2223"/>
      <c r="V203" s="2223"/>
      <c r="W203" s="2223"/>
      <c r="X203" s="2223"/>
      <c r="Y203" s="2223"/>
      <c r="Z203" s="2224"/>
      <c r="BB203" s="643"/>
      <c r="BC203" s="643"/>
      <c r="BD203" s="643"/>
      <c r="BE203" s="643"/>
      <c r="BF203" s="643"/>
      <c r="BG203" s="643"/>
      <c r="BH203" s="643"/>
      <c r="BI203" s="643"/>
      <c r="BJ203" s="643"/>
      <c r="BK203" s="643"/>
    </row>
    <row r="204" spans="2:63" s="3" customFormat="1" ht="20.149999999999999" customHeight="1" thickBot="1" x14ac:dyDescent="0.3">
      <c r="B204" s="1188"/>
      <c r="C204" s="595"/>
      <c r="D204" s="1189"/>
      <c r="E204" s="1189"/>
      <c r="F204" s="1189"/>
      <c r="G204" s="1182"/>
      <c r="H204" s="1182"/>
      <c r="I204" s="1182"/>
      <c r="J204" s="1182"/>
      <c r="K204" s="1182"/>
      <c r="L204" s="1182"/>
      <c r="M204" s="1182"/>
      <c r="N204" s="1190"/>
      <c r="O204" s="595"/>
      <c r="P204" s="1189"/>
      <c r="Q204" s="1189"/>
      <c r="R204" s="1189"/>
      <c r="S204" s="1181"/>
      <c r="T204" s="1181"/>
      <c r="U204" s="1181"/>
      <c r="V204" s="1181"/>
      <c r="W204" s="1181"/>
      <c r="X204" s="1181"/>
      <c r="Y204" s="1181"/>
      <c r="Z204" s="1190"/>
      <c r="BB204" s="643"/>
      <c r="BC204" s="643"/>
      <c r="BD204" s="643"/>
      <c r="BE204" s="643"/>
      <c r="BF204" s="643"/>
      <c r="BG204" s="643"/>
      <c r="BH204" s="643"/>
      <c r="BI204" s="643"/>
      <c r="BJ204" s="643"/>
      <c r="BK204" s="643"/>
    </row>
    <row r="205" spans="2:63" s="3" customFormat="1" ht="20.149999999999999" customHeight="1" x14ac:dyDescent="0.3">
      <c r="B205" s="1729" t="s">
        <v>110</v>
      </c>
      <c r="C205" s="2174" t="str">
        <f>VLOOKUP(B205,DataLabels,HLOOKUP($BA$1,Type,2,FALSE))</f>
        <v>PART C2 - In addition to the schematic, provide a written conformance document to explain how compliance with the following requirements are met (where applicable) if it is not possible to demonstrate compliance in the schematic.</v>
      </c>
      <c r="D205" s="2175"/>
      <c r="E205" s="2175"/>
      <c r="F205" s="2175"/>
      <c r="G205" s="2175"/>
      <c r="H205" s="2175"/>
      <c r="I205" s="2175"/>
      <c r="J205" s="2175"/>
      <c r="K205" s="2175"/>
      <c r="L205" s="2175"/>
      <c r="M205" s="2175"/>
      <c r="N205" s="2175"/>
      <c r="O205" s="2175"/>
      <c r="P205" s="2175"/>
      <c r="Q205" s="2175"/>
      <c r="R205" s="2175"/>
      <c r="S205" s="2175"/>
      <c r="T205" s="2175"/>
      <c r="U205" s="2175"/>
      <c r="V205" s="2175"/>
      <c r="W205" s="2175"/>
      <c r="X205" s="2175"/>
      <c r="Y205" s="2175"/>
      <c r="Z205" s="2176"/>
      <c r="BB205" s="643"/>
      <c r="BC205" s="643"/>
      <c r="BD205" s="643"/>
      <c r="BE205" s="643"/>
      <c r="BF205" s="643"/>
      <c r="BG205" s="643"/>
      <c r="BH205" s="643"/>
      <c r="BI205" s="643"/>
      <c r="BJ205" s="643"/>
      <c r="BK205" s="643"/>
    </row>
    <row r="206" spans="2:63" s="3" customFormat="1" ht="20.149999999999999" customHeight="1" thickBot="1" x14ac:dyDescent="0.35">
      <c r="B206" s="1730"/>
      <c r="C206" s="2177"/>
      <c r="D206" s="2178"/>
      <c r="E206" s="2178"/>
      <c r="F206" s="2178"/>
      <c r="G206" s="2178"/>
      <c r="H206" s="2178"/>
      <c r="I206" s="2178"/>
      <c r="J206" s="2178"/>
      <c r="K206" s="2178"/>
      <c r="L206" s="2178"/>
      <c r="M206" s="2178"/>
      <c r="N206" s="2178"/>
      <c r="O206" s="2178"/>
      <c r="P206" s="2178"/>
      <c r="Q206" s="2178"/>
      <c r="R206" s="2178"/>
      <c r="S206" s="2178"/>
      <c r="T206" s="2178"/>
      <c r="U206" s="2178"/>
      <c r="V206" s="2178"/>
      <c r="W206" s="2178"/>
      <c r="X206" s="2178"/>
      <c r="Y206" s="2178"/>
      <c r="Z206" s="2179"/>
      <c r="BB206" s="643"/>
      <c r="BC206" s="643"/>
      <c r="BD206" s="643"/>
      <c r="BE206" s="643"/>
      <c r="BF206" s="643"/>
      <c r="BG206" s="643"/>
      <c r="BH206" s="643"/>
      <c r="BI206" s="643"/>
      <c r="BJ206" s="643"/>
      <c r="BK206" s="643"/>
    </row>
    <row r="207" spans="2:63" s="3" customFormat="1" ht="20.149999999999999" customHeight="1" thickTop="1" thickBot="1" x14ac:dyDescent="0.35">
      <c r="B207" s="1730"/>
      <c r="C207" s="241"/>
      <c r="D207" s="242"/>
      <c r="E207" s="243" t="s">
        <v>111</v>
      </c>
      <c r="F207" s="242"/>
      <c r="G207" s="242"/>
      <c r="H207" s="1091"/>
      <c r="I207" s="889" t="s">
        <v>2493</v>
      </c>
      <c r="J207" s="242"/>
      <c r="K207" s="242"/>
      <c r="L207" s="242"/>
      <c r="M207" s="242"/>
      <c r="N207" s="242"/>
      <c r="O207" s="242"/>
      <c r="P207" s="242"/>
      <c r="Q207" s="243" t="s">
        <v>111</v>
      </c>
      <c r="R207" s="242"/>
      <c r="S207" s="242"/>
      <c r="T207" s="242"/>
      <c r="U207" s="242"/>
      <c r="V207" s="242"/>
      <c r="W207" s="242"/>
      <c r="X207" s="242"/>
      <c r="Y207" s="242"/>
      <c r="Z207" s="244"/>
      <c r="BB207" s="643"/>
      <c r="BC207" s="643"/>
      <c r="BD207" s="643"/>
      <c r="BE207" s="643"/>
      <c r="BF207" s="643"/>
      <c r="BG207" s="643"/>
      <c r="BH207" s="643"/>
      <c r="BI207" s="643"/>
      <c r="BJ207" s="643"/>
      <c r="BK207" s="643"/>
    </row>
    <row r="208" spans="2:63" s="3" customFormat="1" ht="20.149999999999999" customHeight="1" thickTop="1" x14ac:dyDescent="0.3">
      <c r="B208" s="1730"/>
      <c r="C208" s="2180" t="s">
        <v>112</v>
      </c>
      <c r="D208" s="195" t="str">
        <f t="shared" ref="D208:D214" si="14">LEFT(VLOOKUP(E208+2000,DataLabels,HLOOKUP($BA$1,Type,2,FALSE)),FIND("|",VLOOKUP(E208+2000,DataLabels,HLOOKUP($BA$1,Type,2,FALSE)))-1)</f>
        <v>2.12.7.3.2</v>
      </c>
      <c r="E208" s="245">
        <v>1</v>
      </c>
      <c r="F208" s="2225" t="str">
        <f t="shared" ref="F208:F214" si="15">MID(VLOOKUP(E208+2000,DataLabels,HLOOKUP($BA$1,Type,2,FALSE)),FIND("|",VLOOKUP(E208+2000,DataLabels,HLOOKUP($BA$1,Type,2,FALSE)))+1,256)</f>
        <v>Independent Speed Control on Access</v>
      </c>
      <c r="G208" s="2226"/>
      <c r="H208" s="2226"/>
      <c r="I208" s="2226"/>
      <c r="J208" s="2226"/>
      <c r="K208" s="2226"/>
      <c r="L208" s="2226"/>
      <c r="M208" s="2226"/>
      <c r="N208" s="2227"/>
      <c r="O208" s="2180" t="s">
        <v>112</v>
      </c>
      <c r="P208" s="195" t="str">
        <f t="shared" ref="P208:P214" si="16">LEFT(VLOOKUP(Q208+2000,DataLabels,HLOOKUP($BA$1,Type,2,FALSE)),FIND("|",VLOOKUP(Q208+2000,DataLabels,HLOOKUP($BA$1,Type,2,FALSE)))-1)</f>
        <v>2.26.7</v>
      </c>
      <c r="Q208" s="245">
        <v>8</v>
      </c>
      <c r="R208" s="2228" t="str">
        <f t="shared" ref="R208:R214" si="17">MID(VLOOKUP(Q208+2000,DataLabels,HLOOKUP($BA$1,Type,2,FALSE)),FIND("|",VLOOKUP(Q208+2000,DataLabels,HLOOKUP($BA$1,Type,2,FALSE)))+1,256)</f>
        <v>Installation of Capacitors or Other Devices</v>
      </c>
      <c r="S208" s="2217"/>
      <c r="T208" s="2217"/>
      <c r="U208" s="2217"/>
      <c r="V208" s="2217"/>
      <c r="W208" s="2217"/>
      <c r="X208" s="2217"/>
      <c r="Y208" s="2217"/>
      <c r="Z208" s="2218"/>
      <c r="BB208" s="643"/>
      <c r="BC208" s="643"/>
      <c r="BD208" s="643"/>
      <c r="BE208" s="643"/>
      <c r="BF208" s="643"/>
      <c r="BG208" s="643"/>
      <c r="BH208" s="643"/>
      <c r="BI208" s="643"/>
      <c r="BJ208" s="643"/>
      <c r="BK208" s="643"/>
    </row>
    <row r="209" spans="2:63" s="3" customFormat="1" ht="20.149999999999999" customHeight="1" thickBot="1" x14ac:dyDescent="0.35">
      <c r="B209" s="1730"/>
      <c r="C209" s="2181"/>
      <c r="D209" s="195" t="str">
        <f t="shared" si="14"/>
        <v>2.19.1.2</v>
      </c>
      <c r="E209" s="245">
        <v>2</v>
      </c>
      <c r="F209" s="2225" t="str">
        <f t="shared" si="15"/>
        <v>Ascending Car Overspeed Protection</v>
      </c>
      <c r="G209" s="2226"/>
      <c r="H209" s="2226"/>
      <c r="I209" s="2226"/>
      <c r="J209" s="2226"/>
      <c r="K209" s="2226"/>
      <c r="L209" s="2226"/>
      <c r="M209" s="2226"/>
      <c r="N209" s="2227"/>
      <c r="O209" s="2181"/>
      <c r="P209" s="195" t="str">
        <f t="shared" si="16"/>
        <v>2.26.8.2</v>
      </c>
      <c r="Q209" s="252">
        <v>9</v>
      </c>
      <c r="R209" s="2228" t="str">
        <f t="shared" si="17"/>
        <v>Release and Application of Driving Machine Brakes</v>
      </c>
      <c r="S209" s="2217"/>
      <c r="T209" s="2217"/>
      <c r="U209" s="2217"/>
      <c r="V209" s="2217"/>
      <c r="W209" s="2217"/>
      <c r="X209" s="2217"/>
      <c r="Y209" s="2217"/>
      <c r="Z209" s="2218"/>
      <c r="BB209" s="643"/>
      <c r="BC209" s="643"/>
      <c r="BD209" s="643"/>
      <c r="BE209" s="643"/>
      <c r="BF209" s="643"/>
      <c r="BG209" s="643"/>
      <c r="BH209" s="643"/>
      <c r="BI209" s="643"/>
      <c r="BJ209" s="643"/>
      <c r="BK209" s="643"/>
    </row>
    <row r="210" spans="2:63" s="3" customFormat="1" ht="20.149999999999999" customHeight="1" thickTop="1" thickBot="1" x14ac:dyDescent="0.35">
      <c r="B210" s="1730"/>
      <c r="C210" s="2181"/>
      <c r="D210" s="195" t="str">
        <f t="shared" si="14"/>
        <v>2.19.2.2</v>
      </c>
      <c r="E210" s="245">
        <v>3</v>
      </c>
      <c r="F210" s="2225" t="str">
        <f t="shared" si="15"/>
        <v>Unintended Car Movement Protection</v>
      </c>
      <c r="G210" s="2226"/>
      <c r="H210" s="2226"/>
      <c r="I210" s="2226"/>
      <c r="J210" s="2226"/>
      <c r="K210" s="2226"/>
      <c r="L210" s="2226"/>
      <c r="M210" s="2226"/>
      <c r="N210" s="2227"/>
      <c r="O210" s="2181"/>
      <c r="P210" s="1055" t="str">
        <f t="shared" si="16"/>
        <v>2.26.9.3</v>
      </c>
      <c r="Q210" s="1093">
        <v>10</v>
      </c>
      <c r="R210" s="2217" t="str">
        <f t="shared" si="17"/>
        <v>Single Ground / Single Failure</v>
      </c>
      <c r="S210" s="2217"/>
      <c r="T210" s="2217"/>
      <c r="U210" s="2217"/>
      <c r="V210" s="2217"/>
      <c r="W210" s="2217"/>
      <c r="X210" s="2217"/>
      <c r="Y210" s="2217"/>
      <c r="Z210" s="2218"/>
      <c r="BB210" s="643"/>
      <c r="BC210" s="643"/>
      <c r="BD210" s="643"/>
      <c r="BE210" s="643"/>
      <c r="BF210" s="643"/>
      <c r="BG210" s="643"/>
      <c r="BH210" s="643"/>
      <c r="BI210" s="643"/>
      <c r="BJ210" s="643"/>
      <c r="BK210" s="643"/>
    </row>
    <row r="211" spans="2:63" s="3" customFormat="1" ht="20.149999999999999" customHeight="1" thickTop="1" thickBot="1" x14ac:dyDescent="0.35">
      <c r="B211" s="1730"/>
      <c r="C211" s="2181"/>
      <c r="D211" s="195" t="str">
        <f t="shared" si="14"/>
        <v>2.25.4.1</v>
      </c>
      <c r="E211" s="245">
        <v>4</v>
      </c>
      <c r="F211" s="2228" t="str">
        <f t="shared" si="15"/>
        <v>ETSL is independent of NTS</v>
      </c>
      <c r="G211" s="2217"/>
      <c r="H211" s="2217"/>
      <c r="I211" s="2217"/>
      <c r="J211" s="2217"/>
      <c r="K211" s="2217"/>
      <c r="L211" s="2217"/>
      <c r="M211" s="2217"/>
      <c r="N211" s="2229"/>
      <c r="O211" s="2181"/>
      <c r="P211" s="1049" t="str">
        <f t="shared" si="16"/>
        <v>2.26.9.4</v>
      </c>
      <c r="Q211" s="1093">
        <v>11</v>
      </c>
      <c r="R211" s="2217" t="str">
        <f t="shared" si="17"/>
        <v>Redundancy and Checking</v>
      </c>
      <c r="S211" s="2217"/>
      <c r="T211" s="2217"/>
      <c r="U211" s="2217"/>
      <c r="V211" s="2217"/>
      <c r="W211" s="2217"/>
      <c r="X211" s="2217"/>
      <c r="Y211" s="2217"/>
      <c r="Z211" s="2218"/>
      <c r="BB211" s="643"/>
      <c r="BC211" s="643"/>
      <c r="BD211" s="643"/>
      <c r="BE211" s="643"/>
      <c r="BF211" s="643"/>
      <c r="BG211" s="643"/>
      <c r="BH211" s="643"/>
      <c r="BI211" s="643"/>
      <c r="BJ211" s="643"/>
      <c r="BK211" s="643"/>
    </row>
    <row r="212" spans="2:63" s="3" customFormat="1" ht="20.149999999999999" customHeight="1" thickTop="1" thickBot="1" x14ac:dyDescent="0.35">
      <c r="B212" s="1730"/>
      <c r="C212" s="2181"/>
      <c r="D212" s="195" t="str">
        <f t="shared" si="14"/>
        <v>2.25.4.2</v>
      </c>
      <c r="E212" s="245">
        <v>5</v>
      </c>
      <c r="F212" s="2228" t="str">
        <f t="shared" si="15"/>
        <v>ETSD is independent of NTS</v>
      </c>
      <c r="G212" s="2217"/>
      <c r="H212" s="2217"/>
      <c r="I212" s="2217"/>
      <c r="J212" s="2217"/>
      <c r="K212" s="2217"/>
      <c r="L212" s="2217"/>
      <c r="M212" s="2217"/>
      <c r="N212" s="2229"/>
      <c r="O212" s="2181"/>
      <c r="P212" s="1049" t="str">
        <f t="shared" si="16"/>
        <v>2.26.9.5 / 2.26.9.6</v>
      </c>
      <c r="Q212" s="1093">
        <v>12</v>
      </c>
      <c r="R212" s="2217" t="str">
        <f t="shared" si="17"/>
        <v>Two Means to Remove Power</v>
      </c>
      <c r="S212" s="2217"/>
      <c r="T212" s="2217"/>
      <c r="U212" s="2217"/>
      <c r="V212" s="2217"/>
      <c r="W212" s="2217"/>
      <c r="X212" s="2217"/>
      <c r="Y212" s="2217"/>
      <c r="Z212" s="2218"/>
      <c r="BB212" s="643"/>
      <c r="BC212" s="643"/>
      <c r="BD212" s="643"/>
      <c r="BE212" s="643"/>
      <c r="BF212" s="643"/>
      <c r="BG212" s="643"/>
      <c r="BH212" s="643"/>
      <c r="BI212" s="643"/>
      <c r="BJ212" s="643"/>
      <c r="BK212" s="643"/>
    </row>
    <row r="213" spans="2:63" s="3" customFormat="1" ht="20.149999999999999" customHeight="1" thickTop="1" x14ac:dyDescent="0.3">
      <c r="B213" s="1730"/>
      <c r="C213" s="2181"/>
      <c r="D213" s="197" t="str">
        <f t="shared" si="14"/>
        <v>2.26.1.4.1(d)(1)</v>
      </c>
      <c r="E213" s="245">
        <v>6</v>
      </c>
      <c r="F213" s="2228" t="str">
        <f t="shared" si="15"/>
        <v>Independent Speed Control on Inspection</v>
      </c>
      <c r="G213" s="2217"/>
      <c r="H213" s="2217"/>
      <c r="I213" s="2217"/>
      <c r="J213" s="2217"/>
      <c r="K213" s="2217"/>
      <c r="L213" s="2217"/>
      <c r="M213" s="2217"/>
      <c r="N213" s="2229"/>
      <c r="O213" s="2181"/>
      <c r="P213" s="197" t="str">
        <f t="shared" si="16"/>
        <v>3.26.6.3 / 3.26.6.4</v>
      </c>
      <c r="Q213" s="1092">
        <v>13</v>
      </c>
      <c r="R213" s="2228" t="str">
        <f t="shared" si="17"/>
        <v>Two Means to Remove Power</v>
      </c>
      <c r="S213" s="2217"/>
      <c r="T213" s="2217"/>
      <c r="U213" s="2217"/>
      <c r="V213" s="2217"/>
      <c r="W213" s="2217"/>
      <c r="X213" s="2217"/>
      <c r="Y213" s="2217"/>
      <c r="Z213" s="2218"/>
      <c r="BB213" s="643"/>
      <c r="BC213" s="643"/>
      <c r="BD213" s="643"/>
      <c r="BE213" s="643"/>
      <c r="BF213" s="643"/>
      <c r="BG213" s="643"/>
      <c r="BH213" s="643"/>
      <c r="BI213" s="643"/>
      <c r="BJ213" s="643"/>
      <c r="BK213" s="643"/>
    </row>
    <row r="214" spans="2:63" s="3" customFormat="1" ht="20.149999999999999" customHeight="1" x14ac:dyDescent="0.3">
      <c r="B214" s="1730"/>
      <c r="C214" s="2182"/>
      <c r="D214" s="195" t="str">
        <f t="shared" si="14"/>
        <v>2.26.4.3.2</v>
      </c>
      <c r="E214" s="245">
        <v>7</v>
      </c>
      <c r="F214" s="2228" t="str">
        <f t="shared" si="15"/>
        <v>SIL Certification  (Incl. Conditions of Certification)</v>
      </c>
      <c r="G214" s="2217"/>
      <c r="H214" s="2217"/>
      <c r="I214" s="2217"/>
      <c r="J214" s="2217"/>
      <c r="K214" s="2217"/>
      <c r="L214" s="2217"/>
      <c r="M214" s="2217"/>
      <c r="N214" s="2229"/>
      <c r="O214" s="2182"/>
      <c r="P214" s="195" t="str">
        <f t="shared" si="16"/>
        <v/>
      </c>
      <c r="Q214" s="245">
        <v>14</v>
      </c>
      <c r="R214" s="2228" t="str">
        <f t="shared" si="17"/>
        <v/>
      </c>
      <c r="S214" s="2217"/>
      <c r="T214" s="2217"/>
      <c r="U214" s="2217"/>
      <c r="V214" s="2217"/>
      <c r="W214" s="2217"/>
      <c r="X214" s="2217"/>
      <c r="Y214" s="2217"/>
      <c r="Z214" s="2218"/>
      <c r="BB214" s="643"/>
      <c r="BC214" s="643"/>
      <c r="BD214" s="643"/>
      <c r="BE214" s="643"/>
      <c r="BF214" s="643"/>
      <c r="BG214" s="643"/>
      <c r="BH214" s="643"/>
      <c r="BI214" s="643"/>
      <c r="BJ214" s="643"/>
      <c r="BK214" s="643"/>
    </row>
    <row r="215" spans="2:63" s="3" customFormat="1" ht="20.149999999999999" customHeight="1" x14ac:dyDescent="0.25">
      <c r="B215" s="1730"/>
      <c r="C215" s="2058">
        <v>2100</v>
      </c>
      <c r="D215" s="2186" t="s">
        <v>113</v>
      </c>
      <c r="E215" s="2187"/>
      <c r="F215" s="2187"/>
      <c r="G215" s="2187"/>
      <c r="H215" s="2187" t="s">
        <v>114</v>
      </c>
      <c r="I215" s="2187"/>
      <c r="J215" s="2187"/>
      <c r="K215" s="2187"/>
      <c r="L215" s="2187"/>
      <c r="M215" s="2187"/>
      <c r="N215" s="2189"/>
      <c r="O215" s="2058">
        <v>2110</v>
      </c>
      <c r="P215" s="2114" t="s">
        <v>115</v>
      </c>
      <c r="Q215" s="2115"/>
      <c r="R215" s="2230"/>
      <c r="S215" s="1956"/>
      <c r="T215" s="1957"/>
      <c r="U215" s="1957"/>
      <c r="V215" s="1957"/>
      <c r="W215" s="1957"/>
      <c r="X215" s="1957"/>
      <c r="Y215" s="1957"/>
      <c r="Z215" s="161"/>
      <c r="BB215" s="643"/>
      <c r="BC215" s="643"/>
      <c r="BD215" s="643"/>
      <c r="BE215" s="643"/>
      <c r="BF215" s="643"/>
      <c r="BG215" s="643"/>
      <c r="BH215" s="643"/>
      <c r="BI215" s="643"/>
      <c r="BJ215" s="643"/>
      <c r="BK215" s="643"/>
    </row>
    <row r="216" spans="2:63" s="3" customFormat="1" ht="20.149999999999999" customHeight="1" thickBot="1" x14ac:dyDescent="0.3">
      <c r="B216" s="1731"/>
      <c r="C216" s="2083"/>
      <c r="D216" s="2124" t="s">
        <v>116</v>
      </c>
      <c r="E216" s="2125"/>
      <c r="F216" s="2125"/>
      <c r="G216" s="2125"/>
      <c r="H216" s="2125"/>
      <c r="I216" s="2125"/>
      <c r="J216" s="2125"/>
      <c r="K216" s="2125"/>
      <c r="L216" s="2125"/>
      <c r="M216" s="2125"/>
      <c r="N216" s="2232"/>
      <c r="O216" s="2083"/>
      <c r="P216" s="2117"/>
      <c r="Q216" s="2118"/>
      <c r="R216" s="2231"/>
      <c r="S216" s="1959"/>
      <c r="T216" s="1960"/>
      <c r="U216" s="1960"/>
      <c r="V216" s="1960"/>
      <c r="W216" s="1960"/>
      <c r="X216" s="1960"/>
      <c r="Y216" s="1960"/>
      <c r="Z216" s="168"/>
      <c r="BB216" s="643"/>
      <c r="BC216" s="643"/>
      <c r="BD216" s="643"/>
      <c r="BE216" s="643"/>
      <c r="BF216" s="643"/>
      <c r="BG216" s="643"/>
      <c r="BH216" s="643"/>
      <c r="BI216" s="643"/>
      <c r="BJ216" s="643"/>
      <c r="BK216" s="643"/>
    </row>
    <row r="217" spans="2:63" s="3" customFormat="1" ht="20.149999999999999" customHeight="1" thickBot="1" x14ac:dyDescent="0.3">
      <c r="B217" s="1188"/>
      <c r="C217" s="595"/>
      <c r="D217" s="1189"/>
      <c r="E217" s="1189"/>
      <c r="F217" s="1189"/>
      <c r="G217" s="1182"/>
      <c r="H217" s="1182"/>
      <c r="I217" s="1182"/>
      <c r="J217" s="1182"/>
      <c r="K217" s="1182"/>
      <c r="L217" s="1182"/>
      <c r="M217" s="1182"/>
      <c r="N217" s="1190"/>
      <c r="O217" s="595"/>
      <c r="P217" s="1189"/>
      <c r="Q217" s="1189"/>
      <c r="R217" s="1189"/>
      <c r="S217" s="1181"/>
      <c r="T217" s="1181"/>
      <c r="U217" s="1181"/>
      <c r="V217" s="1181"/>
      <c r="W217" s="1181"/>
      <c r="X217" s="1181"/>
      <c r="Y217" s="1181"/>
      <c r="Z217" s="1190"/>
      <c r="BB217" s="643"/>
      <c r="BC217" s="643"/>
      <c r="BD217" s="643"/>
      <c r="BE217" s="643"/>
      <c r="BF217" s="643"/>
      <c r="BG217" s="643"/>
      <c r="BH217" s="643"/>
      <c r="BI217" s="643"/>
      <c r="BJ217" s="643"/>
      <c r="BK217" s="643"/>
    </row>
    <row r="218" spans="2:63" s="3" customFormat="1" ht="20.149999999999999" customHeight="1" x14ac:dyDescent="0.3">
      <c r="B218" s="1729" t="s">
        <v>117</v>
      </c>
      <c r="C218" s="2174" t="str">
        <f>VLOOKUP(B218,DataLabels,HLOOKUP($BA$1,Type,2,FALSE))</f>
        <v xml:space="preserve">PART D1 - Indicate which Operating, Safety Devices and/or Electrical Protective Devices have been PROVIDED.  2.26.2.(*X), 3.26.(#X) or as Referenced. </v>
      </c>
      <c r="D218" s="2175"/>
      <c r="E218" s="2175"/>
      <c r="F218" s="2175"/>
      <c r="G218" s="2175"/>
      <c r="H218" s="2175"/>
      <c r="I218" s="2175"/>
      <c r="J218" s="2175"/>
      <c r="K218" s="2175"/>
      <c r="L218" s="2175"/>
      <c r="M218" s="2175"/>
      <c r="N218" s="2175"/>
      <c r="O218" s="2175"/>
      <c r="P218" s="2175"/>
      <c r="Q218" s="2175"/>
      <c r="R218" s="2175"/>
      <c r="S218" s="2175"/>
      <c r="T218" s="2175"/>
      <c r="U218" s="2175"/>
      <c r="V218" s="2175"/>
      <c r="W218" s="2175"/>
      <c r="X218" s="2175"/>
      <c r="Y218" s="2175"/>
      <c r="Z218" s="2176"/>
      <c r="BB218" s="643"/>
      <c r="BC218" s="643"/>
      <c r="BD218" s="643"/>
      <c r="BE218" s="643"/>
      <c r="BF218" s="643"/>
      <c r="BG218" s="643"/>
      <c r="BH218" s="643"/>
      <c r="BI218" s="643"/>
      <c r="BJ218" s="643"/>
      <c r="BK218" s="643"/>
    </row>
    <row r="219" spans="2:63" s="3" customFormat="1" ht="20.149999999999999" customHeight="1" thickBot="1" x14ac:dyDescent="0.35">
      <c r="B219" s="1730"/>
      <c r="C219" s="2177"/>
      <c r="D219" s="2178"/>
      <c r="E219" s="2178"/>
      <c r="F219" s="2178"/>
      <c r="G219" s="2178"/>
      <c r="H219" s="2178"/>
      <c r="I219" s="2178"/>
      <c r="J219" s="2178"/>
      <c r="K219" s="2178"/>
      <c r="L219" s="2178"/>
      <c r="M219" s="2178"/>
      <c r="N219" s="2178"/>
      <c r="O219" s="2178"/>
      <c r="P219" s="2178"/>
      <c r="Q219" s="2178"/>
      <c r="R219" s="2178"/>
      <c r="S219" s="2178"/>
      <c r="T219" s="2178"/>
      <c r="U219" s="2178"/>
      <c r="V219" s="2178"/>
      <c r="W219" s="2178"/>
      <c r="X219" s="2178"/>
      <c r="Y219" s="2178"/>
      <c r="Z219" s="2179"/>
      <c r="BB219" s="643"/>
      <c r="BC219" s="643"/>
      <c r="BD219" s="643"/>
      <c r="BE219" s="643"/>
      <c r="BF219" s="643"/>
      <c r="BG219" s="643"/>
      <c r="BH219" s="643"/>
      <c r="BI219" s="643"/>
      <c r="BJ219" s="643"/>
      <c r="BK219" s="643"/>
    </row>
    <row r="220" spans="2:63" s="3" customFormat="1" ht="20.149999999999999" customHeight="1" thickTop="1" thickBot="1" x14ac:dyDescent="0.35">
      <c r="B220" s="1730"/>
      <c r="C220" s="241"/>
      <c r="D220" s="242"/>
      <c r="E220" s="243" t="s">
        <v>111</v>
      </c>
      <c r="F220" s="242"/>
      <c r="G220" s="242"/>
      <c r="H220" s="1091"/>
      <c r="I220" s="889" t="s">
        <v>2493</v>
      </c>
      <c r="J220" s="242"/>
      <c r="K220" s="242"/>
      <c r="L220" s="242"/>
      <c r="M220" s="242"/>
      <c r="N220" s="242"/>
      <c r="O220" s="242"/>
      <c r="P220" s="242"/>
      <c r="Q220" s="243" t="s">
        <v>111</v>
      </c>
      <c r="R220" s="242"/>
      <c r="S220" s="242"/>
      <c r="T220" s="242"/>
      <c r="U220" s="242"/>
      <c r="V220" s="242"/>
      <c r="W220" s="242"/>
      <c r="X220" s="242"/>
      <c r="Y220" s="242"/>
      <c r="Z220" s="244"/>
      <c r="BB220" s="643"/>
      <c r="BC220" s="643"/>
      <c r="BD220" s="643"/>
      <c r="BE220" s="643"/>
      <c r="BF220" s="643"/>
      <c r="BG220" s="643"/>
      <c r="BH220" s="643"/>
      <c r="BI220" s="643"/>
      <c r="BJ220" s="643"/>
      <c r="BK220" s="643"/>
    </row>
    <row r="221" spans="2:63" s="3" customFormat="1" ht="20.149999999999999" customHeight="1" thickTop="1" thickBot="1" x14ac:dyDescent="0.35">
      <c r="B221" s="1730"/>
      <c r="C221" s="2180" t="s">
        <v>118</v>
      </c>
      <c r="D221" s="842"/>
      <c r="E221" s="252">
        <v>1</v>
      </c>
      <c r="F221" s="2126" t="str">
        <f t="shared" ref="F221:F241" si="18">LEFT(VLOOKUP(E221+2200,DataLabels,HLOOKUP($BA$1,Type,2,FALSE)),FIND("|",VLOOKUP(E221+2200,DataLabels,HLOOKUP($BA$1,Type,2,FALSE)))-1)</f>
        <v>*3</v>
      </c>
      <c r="G221" s="2127"/>
      <c r="H221" s="2472" t="str">
        <f t="shared" ref="H221:H241" si="19">MID(VLOOKUP(E221+2200,DataLabels,HLOOKUP($BA$1,Type,2,FALSE)),FIND("|",VLOOKUP(E221+2200,DataLabels,HLOOKUP($BA$1,Type,2,FALSE)))+1,256)</f>
        <v>Compensating-Rope Sheave</v>
      </c>
      <c r="I221" s="2056"/>
      <c r="J221" s="2056"/>
      <c r="K221" s="2056"/>
      <c r="L221" s="2056"/>
      <c r="M221" s="2056"/>
      <c r="N221" s="2057"/>
      <c r="O221" s="2180" t="s">
        <v>118</v>
      </c>
      <c r="P221" s="842"/>
      <c r="Q221" s="245">
        <v>22</v>
      </c>
      <c r="R221" s="2126" t="str">
        <f t="shared" ref="R221:R241" si="20">LEFT(VLOOKUP(Q221+2200,DataLabels,HLOOKUP($BA$1,Type,2,FALSE)),FIND("|",VLOOKUP(Q221+2200,DataLabels,HLOOKUP($BA$1,Type,2,FALSE)))-1)</f>
        <v>2.12.7</v>
      </c>
      <c r="S221" s="2127"/>
      <c r="T221" s="2055" t="str">
        <f t="shared" ref="T221:T241" si="21">MID(VLOOKUP(Q221+2200,DataLabels,HLOOKUP($BA$1,Type,2,FALSE)),FIND("|",VLOOKUP(Q221+2200,DataLabels,HLOOKUP($BA$1,Type,2,FALSE)))+1,256)</f>
        <v>Hoistway Access Switch</v>
      </c>
      <c r="U221" s="2056"/>
      <c r="V221" s="2056"/>
      <c r="W221" s="2056"/>
      <c r="X221" s="2056"/>
      <c r="Y221" s="2056"/>
      <c r="Z221" s="2164"/>
      <c r="BB221" s="643"/>
      <c r="BC221" s="643"/>
      <c r="BD221" s="643"/>
      <c r="BE221" s="643"/>
      <c r="BF221" s="643"/>
      <c r="BG221" s="643"/>
      <c r="BH221" s="643"/>
      <c r="BI221" s="643"/>
      <c r="BJ221" s="643"/>
      <c r="BK221" s="643"/>
    </row>
    <row r="222" spans="2:63" s="3" customFormat="1" ht="20.149999999999999" customHeight="1" thickTop="1" thickBot="1" x14ac:dyDescent="0.35">
      <c r="B222" s="1730"/>
      <c r="C222" s="2181"/>
      <c r="D222" s="842"/>
      <c r="E222" s="1093">
        <v>2</v>
      </c>
      <c r="F222" s="2473" t="str">
        <f t="shared" si="18"/>
        <v>*4</v>
      </c>
      <c r="G222" s="2127"/>
      <c r="H222" s="2055" t="str">
        <f t="shared" si="19"/>
        <v>Motor Field Sensing</v>
      </c>
      <c r="I222" s="2056"/>
      <c r="J222" s="2056"/>
      <c r="K222" s="2056"/>
      <c r="L222" s="2056"/>
      <c r="M222" s="2056"/>
      <c r="N222" s="2057"/>
      <c r="O222" s="2181"/>
      <c r="P222" s="842"/>
      <c r="Q222" s="245">
        <v>23</v>
      </c>
      <c r="R222" s="2126" t="str">
        <f t="shared" si="20"/>
        <v>2.18.7.2</v>
      </c>
      <c r="S222" s="2127"/>
      <c r="T222" s="2055" t="str">
        <f t="shared" si="21"/>
        <v>Governor Rope Tension</v>
      </c>
      <c r="U222" s="2056"/>
      <c r="V222" s="2056"/>
      <c r="W222" s="2056"/>
      <c r="X222" s="2056"/>
      <c r="Y222" s="2056"/>
      <c r="Z222" s="2164"/>
      <c r="BB222" s="643"/>
      <c r="BC222" s="643"/>
      <c r="BD222" s="643"/>
      <c r="BE222" s="643"/>
      <c r="BF222" s="643"/>
      <c r="BG222" s="643"/>
      <c r="BH222" s="643"/>
      <c r="BI222" s="643"/>
      <c r="BJ222" s="643"/>
      <c r="BK222" s="643"/>
    </row>
    <row r="223" spans="2:63" s="3" customFormat="1" ht="20.149999999999999" customHeight="1" thickTop="1" thickBot="1" x14ac:dyDescent="0.35">
      <c r="B223" s="1730"/>
      <c r="C223" s="2181"/>
      <c r="D223" s="842"/>
      <c r="E223" s="1092">
        <v>3</v>
      </c>
      <c r="F223" s="2126" t="str">
        <f t="shared" si="18"/>
        <v>*5</v>
      </c>
      <c r="G223" s="2127"/>
      <c r="H223" s="2055" t="str">
        <f t="shared" si="19"/>
        <v>Emergency Stop Switch</v>
      </c>
      <c r="I223" s="2056"/>
      <c r="J223" s="2056"/>
      <c r="K223" s="2056"/>
      <c r="L223" s="2056"/>
      <c r="M223" s="2056"/>
      <c r="N223" s="2057"/>
      <c r="O223" s="2181"/>
      <c r="P223" s="842"/>
      <c r="Q223" s="1093">
        <v>24</v>
      </c>
      <c r="R223" s="2126" t="str">
        <f t="shared" si="20"/>
        <v>2.25.2or3.25.1</v>
      </c>
      <c r="S223" s="2127"/>
      <c r="T223" s="2055" t="str">
        <f t="shared" si="21"/>
        <v>Normal Terminal</v>
      </c>
      <c r="U223" s="2056"/>
      <c r="V223" s="2056"/>
      <c r="W223" s="2056"/>
      <c r="X223" s="2056"/>
      <c r="Y223" s="2056"/>
      <c r="Z223" s="2164"/>
      <c r="BB223" s="643"/>
      <c r="BC223" s="643"/>
      <c r="BD223" s="643"/>
      <c r="BE223" s="643"/>
      <c r="BF223" s="643"/>
      <c r="BG223" s="643"/>
      <c r="BH223" s="643"/>
      <c r="BI223" s="643"/>
      <c r="BJ223" s="643"/>
      <c r="BK223" s="643"/>
    </row>
    <row r="224" spans="2:63" s="3" customFormat="1" ht="20.149999999999999" customHeight="1" thickTop="1" x14ac:dyDescent="0.3">
      <c r="B224" s="1730"/>
      <c r="C224" s="2181"/>
      <c r="D224" s="842"/>
      <c r="E224" s="245">
        <v>4</v>
      </c>
      <c r="F224" s="2126" t="str">
        <f t="shared" si="18"/>
        <v>*6</v>
      </c>
      <c r="G224" s="2127"/>
      <c r="H224" s="2055" t="str">
        <f t="shared" si="19"/>
        <v>Broken Rope, Tape or Chain</v>
      </c>
      <c r="I224" s="2056"/>
      <c r="J224" s="2056"/>
      <c r="K224" s="2056"/>
      <c r="L224" s="2056"/>
      <c r="M224" s="2056"/>
      <c r="N224" s="2057"/>
      <c r="O224" s="2181"/>
      <c r="P224" s="842"/>
      <c r="Q224" s="245">
        <v>25</v>
      </c>
      <c r="R224" s="2126" t="str">
        <f t="shared" si="20"/>
        <v>2.26.1.5</v>
      </c>
      <c r="S224" s="2127"/>
      <c r="T224" s="2055" t="str">
        <f t="shared" si="21"/>
        <v>Car Door Bypass Switch</v>
      </c>
      <c r="U224" s="2056"/>
      <c r="V224" s="2056"/>
      <c r="W224" s="2056"/>
      <c r="X224" s="2056"/>
      <c r="Y224" s="2056"/>
      <c r="Z224" s="2164"/>
      <c r="BB224" s="643"/>
      <c r="BC224" s="643"/>
      <c r="BD224" s="643"/>
      <c r="BE224" s="643"/>
      <c r="BF224" s="643"/>
      <c r="BG224" s="643"/>
      <c r="BH224" s="643"/>
      <c r="BI224" s="643"/>
      <c r="BJ224" s="643"/>
      <c r="BK224" s="643"/>
    </row>
    <row r="225" spans="2:63" s="3" customFormat="1" ht="20.149999999999999" customHeight="1" thickBot="1" x14ac:dyDescent="0.35">
      <c r="B225" s="1730"/>
      <c r="C225" s="2181"/>
      <c r="D225" s="842"/>
      <c r="E225" s="245">
        <v>5</v>
      </c>
      <c r="F225" s="2126" t="str">
        <f t="shared" si="18"/>
        <v>*7</v>
      </c>
      <c r="G225" s="2127"/>
      <c r="H225" s="2055" t="str">
        <f t="shared" si="19"/>
        <v>Pit Stop Switch</v>
      </c>
      <c r="I225" s="2056"/>
      <c r="J225" s="2056"/>
      <c r="K225" s="2056"/>
      <c r="L225" s="2056"/>
      <c r="M225" s="2056"/>
      <c r="N225" s="2057"/>
      <c r="O225" s="2181"/>
      <c r="P225" s="842"/>
      <c r="Q225" s="245">
        <v>26</v>
      </c>
      <c r="R225" s="2126" t="str">
        <f t="shared" si="20"/>
        <v>2.26.1.5</v>
      </c>
      <c r="S225" s="2127"/>
      <c r="T225" s="2055" t="str">
        <f t="shared" si="21"/>
        <v>Landing Door Bypass Switch</v>
      </c>
      <c r="U225" s="2056"/>
      <c r="V225" s="2056"/>
      <c r="W225" s="2056"/>
      <c r="X225" s="2056"/>
      <c r="Y225" s="2056"/>
      <c r="Z225" s="2164"/>
      <c r="BB225" s="643"/>
      <c r="BC225" s="643"/>
      <c r="BD225" s="643"/>
      <c r="BE225" s="643"/>
      <c r="BF225" s="643"/>
      <c r="BG225" s="643"/>
      <c r="BH225" s="643"/>
      <c r="BI225" s="643"/>
      <c r="BJ225" s="643"/>
      <c r="BK225" s="643"/>
    </row>
    <row r="226" spans="2:63" s="3" customFormat="1" ht="20.149999999999999" customHeight="1" thickTop="1" thickBot="1" x14ac:dyDescent="0.35">
      <c r="B226" s="1730"/>
      <c r="C226" s="2181"/>
      <c r="D226" s="842"/>
      <c r="E226" s="245">
        <v>6</v>
      </c>
      <c r="F226" s="2126" t="str">
        <f t="shared" si="18"/>
        <v>*8</v>
      </c>
      <c r="G226" s="2127"/>
      <c r="H226" s="2055" t="str">
        <f t="shared" si="19"/>
        <v>Car Top Stop</v>
      </c>
      <c r="I226" s="2056"/>
      <c r="J226" s="2056"/>
      <c r="K226" s="2056"/>
      <c r="L226" s="2056"/>
      <c r="M226" s="2056"/>
      <c r="N226" s="2057"/>
      <c r="O226" s="2181"/>
      <c r="P226" s="842"/>
      <c r="Q226" s="1093">
        <v>27</v>
      </c>
      <c r="R226" s="2126" t="str">
        <f t="shared" si="20"/>
        <v>2.26.1.6.6</v>
      </c>
      <c r="S226" s="2127"/>
      <c r="T226" s="2055" t="str">
        <f t="shared" si="21"/>
        <v>Independent Speed Control</v>
      </c>
      <c r="U226" s="2056"/>
      <c r="V226" s="2056"/>
      <c r="W226" s="2056"/>
      <c r="X226" s="2056"/>
      <c r="Y226" s="2056"/>
      <c r="Z226" s="2164"/>
      <c r="BB226" s="643"/>
      <c r="BC226" s="643"/>
      <c r="BD226" s="643"/>
      <c r="BE226" s="643"/>
      <c r="BF226" s="643"/>
      <c r="BG226" s="643"/>
      <c r="BH226" s="643"/>
      <c r="BI226" s="643"/>
      <c r="BJ226" s="643"/>
      <c r="BK226" s="643"/>
    </row>
    <row r="227" spans="2:63" s="3" customFormat="1" ht="20.149999999999999" customHeight="1" thickTop="1" thickBot="1" x14ac:dyDescent="0.35">
      <c r="B227" s="1730"/>
      <c r="C227" s="2181"/>
      <c r="D227" s="842"/>
      <c r="E227" s="245">
        <v>7</v>
      </c>
      <c r="F227" s="2126" t="str">
        <f t="shared" si="18"/>
        <v>*9</v>
      </c>
      <c r="G227" s="2127"/>
      <c r="H227" s="2055" t="str">
        <f t="shared" si="19"/>
        <v>Car Safety Switch</v>
      </c>
      <c r="I227" s="2056"/>
      <c r="J227" s="2056"/>
      <c r="K227" s="2056"/>
      <c r="L227" s="2056"/>
      <c r="M227" s="2056"/>
      <c r="N227" s="2057"/>
      <c r="O227" s="2181"/>
      <c r="P227" s="842"/>
      <c r="Q227" s="1093">
        <v>28</v>
      </c>
      <c r="R227" s="2126" t="str">
        <f t="shared" si="20"/>
        <v>2.26.1.6.7</v>
      </c>
      <c r="S227" s="2127"/>
      <c r="T227" s="2055" t="str">
        <f t="shared" si="21"/>
        <v>Inner Landing Zone if static control</v>
      </c>
      <c r="U227" s="2056"/>
      <c r="V227" s="2056"/>
      <c r="W227" s="2056"/>
      <c r="X227" s="2056"/>
      <c r="Y227" s="2056"/>
      <c r="Z227" s="2164"/>
      <c r="BB227" s="643"/>
      <c r="BC227" s="643"/>
      <c r="BD227" s="643"/>
      <c r="BE227" s="643"/>
      <c r="BF227" s="643"/>
      <c r="BG227" s="643"/>
      <c r="BH227" s="643"/>
      <c r="BI227" s="643"/>
      <c r="BJ227" s="643"/>
      <c r="BK227" s="643"/>
    </row>
    <row r="228" spans="2:63" s="3" customFormat="1" ht="20.149999999999999" customHeight="1" thickTop="1" x14ac:dyDescent="0.3">
      <c r="B228" s="1730"/>
      <c r="C228" s="2181"/>
      <c r="D228" s="842"/>
      <c r="E228" s="245">
        <v>8</v>
      </c>
      <c r="F228" s="2126" t="str">
        <f t="shared" si="18"/>
        <v>*10</v>
      </c>
      <c r="G228" s="2127"/>
      <c r="H228" s="2055" t="str">
        <f t="shared" si="19"/>
        <v>Governor Overspeed Switch</v>
      </c>
      <c r="I228" s="2056"/>
      <c r="J228" s="2056"/>
      <c r="K228" s="2056"/>
      <c r="L228" s="2056"/>
      <c r="M228" s="2056"/>
      <c r="N228" s="2057"/>
      <c r="O228" s="2181"/>
      <c r="P228" s="842"/>
      <c r="Q228" s="245">
        <v>29</v>
      </c>
      <c r="R228" s="2126" t="str">
        <f t="shared" si="20"/>
        <v>2.26.5</v>
      </c>
      <c r="S228" s="2127"/>
      <c r="T228" s="2055" t="str">
        <f t="shared" si="21"/>
        <v>Door Monitoring</v>
      </c>
      <c r="U228" s="2056"/>
      <c r="V228" s="2056"/>
      <c r="W228" s="2056"/>
      <c r="X228" s="2056"/>
      <c r="Y228" s="2056"/>
      <c r="Z228" s="2164"/>
      <c r="BB228" s="643"/>
      <c r="BC228" s="643"/>
      <c r="BD228" s="643"/>
      <c r="BE228" s="643"/>
      <c r="BF228" s="643"/>
      <c r="BG228" s="643"/>
      <c r="BH228" s="643"/>
      <c r="BI228" s="643"/>
      <c r="BJ228" s="643"/>
      <c r="BK228" s="643"/>
    </row>
    <row r="229" spans="2:63" s="3" customFormat="1" ht="20.149999999999999" customHeight="1" thickBot="1" x14ac:dyDescent="0.35">
      <c r="B229" s="1730"/>
      <c r="C229" s="2181"/>
      <c r="D229" s="842"/>
      <c r="E229" s="245">
        <v>9</v>
      </c>
      <c r="F229" s="2126" t="str">
        <f t="shared" si="18"/>
        <v>*11</v>
      </c>
      <c r="G229" s="2127"/>
      <c r="H229" s="2055" t="str">
        <f t="shared" si="19"/>
        <v>Final Terminal Limit</v>
      </c>
      <c r="I229" s="2056"/>
      <c r="J229" s="2056"/>
      <c r="K229" s="2056"/>
      <c r="L229" s="2056"/>
      <c r="M229" s="2056"/>
      <c r="N229" s="2057"/>
      <c r="O229" s="2181"/>
      <c r="P229" s="842"/>
      <c r="Q229" s="245">
        <v>30</v>
      </c>
      <c r="R229" s="2212" t="str">
        <f t="shared" si="20"/>
        <v/>
      </c>
      <c r="S229" s="2213"/>
      <c r="T229" s="2055" t="str">
        <f t="shared" si="21"/>
        <v/>
      </c>
      <c r="U229" s="2056"/>
      <c r="V229" s="2056"/>
      <c r="W229" s="2056"/>
      <c r="X229" s="2056"/>
      <c r="Y229" s="2056"/>
      <c r="Z229" s="2164"/>
      <c r="BB229" s="643"/>
      <c r="BC229" s="643"/>
      <c r="BD229" s="643"/>
      <c r="BE229" s="643"/>
      <c r="BF229" s="643"/>
      <c r="BG229" s="643"/>
      <c r="BH229" s="643"/>
      <c r="BI229" s="643"/>
      <c r="BJ229" s="643"/>
      <c r="BK229" s="643"/>
    </row>
    <row r="230" spans="2:63" s="3" customFormat="1" ht="20.149999999999999" customHeight="1" thickTop="1" thickBot="1" x14ac:dyDescent="0.35">
      <c r="B230" s="1730"/>
      <c r="C230" s="2181"/>
      <c r="D230" s="842"/>
      <c r="E230" s="1093">
        <v>10</v>
      </c>
      <c r="F230" s="2126" t="str">
        <f t="shared" si="18"/>
        <v>*12</v>
      </c>
      <c r="G230" s="2127"/>
      <c r="H230" s="2055" t="str">
        <f t="shared" si="19"/>
        <v>Emergency Speed Limit</v>
      </c>
      <c r="I230" s="2056"/>
      <c r="J230" s="2056"/>
      <c r="K230" s="2056"/>
      <c r="L230" s="2056"/>
      <c r="M230" s="2056"/>
      <c r="N230" s="2057"/>
      <c r="O230" s="2181"/>
      <c r="P230" s="842"/>
      <c r="Q230" s="245">
        <v>31</v>
      </c>
      <c r="R230" s="2126" t="str">
        <f t="shared" si="20"/>
        <v>3.18.1.2.7</v>
      </c>
      <c r="S230" s="2127"/>
      <c r="T230" s="2055" t="str">
        <f t="shared" si="21"/>
        <v>Slack Rope Device</v>
      </c>
      <c r="U230" s="2056"/>
      <c r="V230" s="2056"/>
      <c r="W230" s="2056"/>
      <c r="X230" s="2056"/>
      <c r="Y230" s="2056"/>
      <c r="Z230" s="2164"/>
      <c r="BB230" s="643"/>
      <c r="BC230" s="643"/>
      <c r="BD230" s="643"/>
      <c r="BE230" s="643"/>
      <c r="BF230" s="643"/>
      <c r="BG230" s="643"/>
      <c r="BH230" s="643"/>
      <c r="BI230" s="643"/>
      <c r="BJ230" s="643"/>
      <c r="BK230" s="643"/>
    </row>
    <row r="231" spans="2:63" s="3" customFormat="1" ht="20.149999999999999" customHeight="1" thickTop="1" thickBot="1" x14ac:dyDescent="0.35">
      <c r="B231" s="1730"/>
      <c r="C231" s="2181"/>
      <c r="D231" s="842"/>
      <c r="E231" s="245">
        <v>11</v>
      </c>
      <c r="F231" s="2126" t="str">
        <f t="shared" si="18"/>
        <v>*14</v>
      </c>
      <c r="G231" s="2127"/>
      <c r="H231" s="2214" t="str">
        <f t="shared" si="19"/>
        <v>Ldg Door Interlock/Lock &amp; Contact</v>
      </c>
      <c r="I231" s="2215"/>
      <c r="J231" s="2215"/>
      <c r="K231" s="2215"/>
      <c r="L231" s="2215"/>
      <c r="M231" s="2215"/>
      <c r="N231" s="2216"/>
      <c r="O231" s="2181"/>
      <c r="P231" s="842"/>
      <c r="Q231" s="1093">
        <v>32</v>
      </c>
      <c r="R231" s="2126" t="str">
        <f t="shared" si="20"/>
        <v>3.18.2.7.1</v>
      </c>
      <c r="S231" s="2127"/>
      <c r="T231" s="2055" t="str">
        <f t="shared" si="21"/>
        <v>Plunger Follower Guide</v>
      </c>
      <c r="U231" s="2056"/>
      <c r="V231" s="2056"/>
      <c r="W231" s="2056"/>
      <c r="X231" s="2056"/>
      <c r="Y231" s="2056"/>
      <c r="Z231" s="2164"/>
      <c r="BB231" s="643"/>
      <c r="BC231" s="643"/>
      <c r="BD231" s="643"/>
      <c r="BE231" s="643"/>
      <c r="BF231" s="643"/>
      <c r="BG231" s="643"/>
      <c r="BH231" s="643"/>
      <c r="BI231" s="643"/>
      <c r="BJ231" s="643"/>
      <c r="BK231" s="643"/>
    </row>
    <row r="232" spans="2:63" s="3" customFormat="1" ht="20.149999999999999" customHeight="1" thickTop="1" thickBot="1" x14ac:dyDescent="0.35">
      <c r="B232" s="1730"/>
      <c r="C232" s="2181"/>
      <c r="D232" s="842"/>
      <c r="E232" s="245">
        <v>12</v>
      </c>
      <c r="F232" s="2126" t="str">
        <f t="shared" si="18"/>
        <v>*15</v>
      </c>
      <c r="G232" s="2127"/>
      <c r="H232" s="2055" t="str">
        <f>MID(VLOOKUP(E232+2200,DataLabels,HLOOKUP($BA$1,Type,2,FALSE)),FIND("|",VLOOKUP(E232+2200,DataLabels,HLOOKUP($BA$1,Type,2,FALSE)))+1,256)</f>
        <v>Car Door Contacts/Means</v>
      </c>
      <c r="I232" s="2056"/>
      <c r="J232" s="2056"/>
      <c r="K232" s="2056"/>
      <c r="L232" s="2056"/>
      <c r="M232" s="2056"/>
      <c r="N232" s="2057"/>
      <c r="O232" s="2181"/>
      <c r="P232" s="842"/>
      <c r="Q232" s="1093">
        <v>33</v>
      </c>
      <c r="R232" s="2126" t="str">
        <f t="shared" si="20"/>
        <v>3.25.2</v>
      </c>
      <c r="S232" s="2127"/>
      <c r="T232" s="2055" t="str">
        <f t="shared" si="21"/>
        <v>Terminal Speed Reducing</v>
      </c>
      <c r="U232" s="2056"/>
      <c r="V232" s="2056"/>
      <c r="W232" s="2056"/>
      <c r="X232" s="2056"/>
      <c r="Y232" s="2056"/>
      <c r="Z232" s="2164"/>
      <c r="BB232" s="643"/>
      <c r="BC232" s="643"/>
      <c r="BD232" s="643"/>
      <c r="BE232" s="643"/>
      <c r="BF232" s="643"/>
      <c r="BG232" s="643"/>
      <c r="BH232" s="643"/>
      <c r="BI232" s="643"/>
      <c r="BJ232" s="643"/>
      <c r="BK232" s="643"/>
    </row>
    <row r="233" spans="2:63" s="3" customFormat="1" ht="20.149999999999999" customHeight="1" thickTop="1" thickBot="1" x14ac:dyDescent="0.35">
      <c r="B233" s="1730"/>
      <c r="C233" s="2181"/>
      <c r="D233" s="842"/>
      <c r="E233" s="1093">
        <v>13</v>
      </c>
      <c r="F233" s="2126" t="str">
        <f t="shared" si="18"/>
        <v>*16</v>
      </c>
      <c r="G233" s="2127"/>
      <c r="H233" s="2055" t="str">
        <f t="shared" si="19"/>
        <v>Emergency Terminal Stopping</v>
      </c>
      <c r="I233" s="2056"/>
      <c r="J233" s="2056"/>
      <c r="K233" s="2056"/>
      <c r="L233" s="2056"/>
      <c r="M233" s="2056"/>
      <c r="N233" s="2057"/>
      <c r="O233" s="2181"/>
      <c r="P233" s="842"/>
      <c r="Q233" s="245">
        <v>34</v>
      </c>
      <c r="R233" s="2212" t="str">
        <f t="shared" si="20"/>
        <v/>
      </c>
      <c r="S233" s="2213"/>
      <c r="T233" s="2055" t="str">
        <f t="shared" si="21"/>
        <v/>
      </c>
      <c r="U233" s="2056"/>
      <c r="V233" s="2056"/>
      <c r="W233" s="2056"/>
      <c r="X233" s="2056"/>
      <c r="Y233" s="2056"/>
      <c r="Z233" s="2164"/>
      <c r="BB233" s="643"/>
      <c r="BC233" s="643"/>
      <c r="BD233" s="643"/>
      <c r="BE233" s="643"/>
      <c r="BF233" s="643"/>
      <c r="BG233" s="643"/>
      <c r="BH233" s="643"/>
      <c r="BI233" s="643"/>
      <c r="BJ233" s="643"/>
      <c r="BK233" s="643"/>
    </row>
    <row r="234" spans="2:63" s="3" customFormat="1" ht="20.149999999999999" customHeight="1" thickTop="1" x14ac:dyDescent="0.3">
      <c r="B234" s="1730"/>
      <c r="C234" s="2181"/>
      <c r="D234" s="842"/>
      <c r="E234" s="245">
        <v>14</v>
      </c>
      <c r="F234" s="2126" t="str">
        <f t="shared" si="18"/>
        <v>*18</v>
      </c>
      <c r="G234" s="2127"/>
      <c r="H234" s="2055" t="str">
        <f t="shared" si="19"/>
        <v>Emergency Exit</v>
      </c>
      <c r="I234" s="2056"/>
      <c r="J234" s="2056"/>
      <c r="K234" s="2056"/>
      <c r="L234" s="2056"/>
      <c r="M234" s="2056"/>
      <c r="N234" s="2057"/>
      <c r="O234" s="2181"/>
      <c r="P234" s="842"/>
      <c r="Q234" s="245">
        <v>35</v>
      </c>
      <c r="R234" s="2126" t="str">
        <f t="shared" si="20"/>
        <v>#3</v>
      </c>
      <c r="S234" s="2127"/>
      <c r="T234" s="2055" t="str">
        <f t="shared" si="21"/>
        <v>Anti-Creep Speed Control</v>
      </c>
      <c r="U234" s="2056"/>
      <c r="V234" s="2056"/>
      <c r="W234" s="2056"/>
      <c r="X234" s="2056"/>
      <c r="Y234" s="2056"/>
      <c r="Z234" s="2164"/>
      <c r="BB234" s="643"/>
      <c r="BC234" s="643"/>
      <c r="BD234" s="643"/>
      <c r="BE234" s="643"/>
      <c r="BF234" s="643"/>
      <c r="BG234" s="643"/>
      <c r="BH234" s="643"/>
      <c r="BI234" s="643"/>
      <c r="BJ234" s="643"/>
      <c r="BK234" s="643"/>
    </row>
    <row r="235" spans="2:63" s="3" customFormat="1" ht="20.149999999999999" customHeight="1" thickBot="1" x14ac:dyDescent="0.35">
      <c r="B235" s="1730"/>
      <c r="C235" s="2181"/>
      <c r="D235" s="842"/>
      <c r="E235" s="245">
        <v>15</v>
      </c>
      <c r="F235" s="2126" t="str">
        <f t="shared" si="18"/>
        <v>*21</v>
      </c>
      <c r="G235" s="2127"/>
      <c r="H235" s="2055" t="str">
        <f t="shared" si="19"/>
        <v>In-Car Stop</v>
      </c>
      <c r="I235" s="2056"/>
      <c r="J235" s="2056"/>
      <c r="K235" s="2056"/>
      <c r="L235" s="2056"/>
      <c r="M235" s="2056"/>
      <c r="N235" s="2057"/>
      <c r="O235" s="2181"/>
      <c r="P235" s="842"/>
      <c r="Q235" s="245">
        <v>36</v>
      </c>
      <c r="R235" s="2126" t="str">
        <f t="shared" si="20"/>
        <v>#5</v>
      </c>
      <c r="S235" s="2127"/>
      <c r="T235" s="2055" t="str">
        <f t="shared" si="21"/>
        <v>Motor Phase Protection</v>
      </c>
      <c r="U235" s="2056"/>
      <c r="V235" s="2056"/>
      <c r="W235" s="2056"/>
      <c r="X235" s="2056"/>
      <c r="Y235" s="2056"/>
      <c r="Z235" s="2164"/>
      <c r="BB235" s="643"/>
      <c r="BC235" s="643"/>
      <c r="BD235" s="643"/>
      <c r="BE235" s="643"/>
      <c r="BF235" s="643"/>
      <c r="BG235" s="643"/>
      <c r="BH235" s="643"/>
      <c r="BI235" s="643"/>
      <c r="BJ235" s="643"/>
      <c r="BK235" s="643"/>
    </row>
    <row r="236" spans="2:63" s="3" customFormat="1" ht="20.149999999999999" customHeight="1" thickTop="1" thickBot="1" x14ac:dyDescent="0.35">
      <c r="B236" s="1730"/>
      <c r="C236" s="2181"/>
      <c r="D236" s="842"/>
      <c r="E236" s="245">
        <v>16</v>
      </c>
      <c r="F236" s="2126" t="str">
        <f t="shared" si="18"/>
        <v>*25</v>
      </c>
      <c r="G236" s="2127"/>
      <c r="H236" s="2055" t="str">
        <f t="shared" si="19"/>
        <v>Blind Hoistway Access door</v>
      </c>
      <c r="I236" s="2056"/>
      <c r="J236" s="2056"/>
      <c r="K236" s="2056"/>
      <c r="L236" s="2056"/>
      <c r="M236" s="2056"/>
      <c r="N236" s="2057"/>
      <c r="O236" s="2181"/>
      <c r="P236" s="842"/>
      <c r="Q236" s="1093">
        <v>37</v>
      </c>
      <c r="R236" s="2126" t="str">
        <f t="shared" si="20"/>
        <v>#7</v>
      </c>
      <c r="S236" s="2127"/>
      <c r="T236" s="2055" t="str">
        <f t="shared" si="21"/>
        <v>Recycling Operation</v>
      </c>
      <c r="U236" s="2056"/>
      <c r="V236" s="2056"/>
      <c r="W236" s="2056"/>
      <c r="X236" s="2056"/>
      <c r="Y236" s="2056"/>
      <c r="Z236" s="2164"/>
      <c r="BB236" s="643"/>
      <c r="BC236" s="643"/>
      <c r="BD236" s="643"/>
      <c r="BE236" s="643"/>
      <c r="BF236" s="643"/>
      <c r="BG236" s="643"/>
      <c r="BH236" s="643"/>
      <c r="BI236" s="643"/>
      <c r="BJ236" s="643"/>
      <c r="BK236" s="643"/>
    </row>
    <row r="237" spans="2:63" s="3" customFormat="1" ht="20.149999999999999" customHeight="1" thickTop="1" x14ac:dyDescent="0.3">
      <c r="B237" s="1730"/>
      <c r="C237" s="2181"/>
      <c r="D237" s="842"/>
      <c r="E237" s="245">
        <v>17</v>
      </c>
      <c r="F237" s="2126" t="str">
        <f t="shared" si="18"/>
        <v>*26</v>
      </c>
      <c r="G237" s="2127"/>
      <c r="H237" s="2055" t="str">
        <f t="shared" si="19"/>
        <v>Pit Door</v>
      </c>
      <c r="I237" s="2056"/>
      <c r="J237" s="2056"/>
      <c r="K237" s="2056"/>
      <c r="L237" s="2056"/>
      <c r="M237" s="2056"/>
      <c r="N237" s="2057"/>
      <c r="O237" s="2181"/>
      <c r="P237" s="842"/>
      <c r="Q237" s="245">
        <v>38</v>
      </c>
      <c r="R237" s="2126" t="str">
        <f t="shared" si="20"/>
        <v>#8</v>
      </c>
      <c r="S237" s="2127"/>
      <c r="T237" s="2055" t="str">
        <f t="shared" si="21"/>
        <v>Pressure Switch</v>
      </c>
      <c r="U237" s="2056"/>
      <c r="V237" s="2056"/>
      <c r="W237" s="2056"/>
      <c r="X237" s="2056"/>
      <c r="Y237" s="2056"/>
      <c r="Z237" s="2164"/>
      <c r="BB237" s="643"/>
      <c r="BC237" s="643"/>
      <c r="BD237" s="643"/>
      <c r="BE237" s="643"/>
      <c r="BF237" s="643"/>
      <c r="BG237" s="643"/>
      <c r="BH237" s="643"/>
      <c r="BI237" s="643"/>
      <c r="BJ237" s="643"/>
      <c r="BK237" s="643"/>
    </row>
    <row r="238" spans="2:63" s="3" customFormat="1" ht="20.149999999999999" customHeight="1" thickBot="1" x14ac:dyDescent="0.35">
      <c r="B238" s="1730"/>
      <c r="C238" s="2181"/>
      <c r="D238" s="842"/>
      <c r="E238" s="245">
        <v>18</v>
      </c>
      <c r="F238" s="2126" t="str">
        <f t="shared" si="18"/>
        <v>*28</v>
      </c>
      <c r="G238" s="2127"/>
      <c r="H238" s="2055" t="str">
        <f t="shared" si="19"/>
        <v>Car Door Interlock</v>
      </c>
      <c r="I238" s="2056"/>
      <c r="J238" s="2056"/>
      <c r="K238" s="2056"/>
      <c r="L238" s="2056"/>
      <c r="M238" s="2056"/>
      <c r="N238" s="2057"/>
      <c r="O238" s="2181"/>
      <c r="P238" s="842"/>
      <c r="Q238" s="245">
        <v>39</v>
      </c>
      <c r="R238" s="2126" t="str">
        <f t="shared" si="20"/>
        <v>#9</v>
      </c>
      <c r="S238" s="2127"/>
      <c r="T238" s="2055" t="str">
        <f t="shared" si="21"/>
        <v>Low Oil Protection</v>
      </c>
      <c r="U238" s="2056"/>
      <c r="V238" s="2056"/>
      <c r="W238" s="2056"/>
      <c r="X238" s="2056"/>
      <c r="Y238" s="2056"/>
      <c r="Z238" s="2164"/>
      <c r="BB238" s="643"/>
      <c r="BC238" s="643"/>
      <c r="BD238" s="643"/>
      <c r="BE238" s="643"/>
      <c r="BF238" s="643"/>
      <c r="BG238" s="643"/>
      <c r="BH238" s="643"/>
      <c r="BI238" s="643"/>
      <c r="BJ238" s="643"/>
      <c r="BK238" s="643"/>
    </row>
    <row r="239" spans="2:63" s="3" customFormat="1" ht="20.149999999999999" customHeight="1" thickTop="1" thickBot="1" x14ac:dyDescent="0.35">
      <c r="B239" s="1730"/>
      <c r="C239" s="2181"/>
      <c r="D239" s="842"/>
      <c r="E239" s="1093">
        <v>19</v>
      </c>
      <c r="F239" s="2126" t="str">
        <f t="shared" si="18"/>
        <v>*29</v>
      </c>
      <c r="G239" s="2127"/>
      <c r="H239" s="2055" t="str">
        <f t="shared" si="19"/>
        <v>Ascending Car Overspeed</v>
      </c>
      <c r="I239" s="2056"/>
      <c r="J239" s="2056"/>
      <c r="K239" s="2056"/>
      <c r="L239" s="2056"/>
      <c r="M239" s="2056"/>
      <c r="N239" s="2057"/>
      <c r="O239" s="2181"/>
      <c r="P239" s="842"/>
      <c r="Q239" s="245">
        <v>40</v>
      </c>
      <c r="R239" s="2126" t="str">
        <f t="shared" si="20"/>
        <v>#10, 38-091(5)</v>
      </c>
      <c r="S239" s="2127"/>
      <c r="T239" s="2055" t="str">
        <f t="shared" si="21"/>
        <v>Auxilary Contact</v>
      </c>
      <c r="U239" s="2056"/>
      <c r="V239" s="2056"/>
      <c r="W239" s="2056"/>
      <c r="X239" s="2056"/>
      <c r="Y239" s="2056"/>
      <c r="Z239" s="2164"/>
      <c r="BB239" s="643"/>
      <c r="BC239" s="643"/>
      <c r="BD239" s="643"/>
      <c r="BE239" s="643"/>
      <c r="BF239" s="643"/>
      <c r="BG239" s="643"/>
      <c r="BH239" s="643"/>
      <c r="BI239" s="643"/>
      <c r="BJ239" s="643"/>
      <c r="BK239" s="643"/>
    </row>
    <row r="240" spans="2:63" s="3" customFormat="1" ht="20.149999999999999" customHeight="1" thickTop="1" thickBot="1" x14ac:dyDescent="0.35">
      <c r="B240" s="1730"/>
      <c r="C240" s="2181"/>
      <c r="D240" s="842"/>
      <c r="E240" s="1093">
        <v>20</v>
      </c>
      <c r="F240" s="2126" t="str">
        <f t="shared" si="18"/>
        <v>*30</v>
      </c>
      <c r="G240" s="2127"/>
      <c r="H240" s="2055" t="str">
        <f t="shared" si="19"/>
        <v>Unintended Movement</v>
      </c>
      <c r="I240" s="2056"/>
      <c r="J240" s="2056"/>
      <c r="K240" s="2056"/>
      <c r="L240" s="2056"/>
      <c r="M240" s="2056"/>
      <c r="N240" s="2057"/>
      <c r="O240" s="2181"/>
      <c r="P240" s="842"/>
      <c r="Q240" s="245">
        <v>41</v>
      </c>
      <c r="R240" s="2126" t="str">
        <f t="shared" ref="R240" si="22">LEFT(VLOOKUP(Q240+2200,DataLabels,HLOOKUP($BA$1,Type,2,FALSE)),FIND("|",VLOOKUP(Q240+2200,DataLabels,HLOOKUP($BA$1,Type,2,FALSE)))-1)</f>
        <v>#6.5</v>
      </c>
      <c r="S240" s="2127"/>
      <c r="T240" s="2055" t="str">
        <f t="shared" ref="T240" si="23">MID(VLOOKUP(Q240+2200,DataLabels,HLOOKUP($BA$1,Type,2,FALSE)),FIND("|",VLOOKUP(Q240+2200,DataLabels,HLOOKUP($BA$1,Type,2,FALSE)))+1,256)</f>
        <v>Oil Tank Temp Shut Down</v>
      </c>
      <c r="U240" s="2056"/>
      <c r="V240" s="2056"/>
      <c r="W240" s="2056"/>
      <c r="X240" s="2056"/>
      <c r="Y240" s="2056"/>
      <c r="Z240" s="2164"/>
      <c r="BB240" s="643"/>
      <c r="BC240" s="643"/>
      <c r="BD240" s="643"/>
      <c r="BE240" s="643"/>
      <c r="BF240" s="643"/>
      <c r="BG240" s="643"/>
      <c r="BH240" s="643"/>
      <c r="BI240" s="643"/>
      <c r="BJ240" s="643"/>
      <c r="BK240" s="643"/>
    </row>
    <row r="241" spans="2:63" s="3" customFormat="1" ht="20.149999999999999" customHeight="1" thickTop="1" thickBot="1" x14ac:dyDescent="0.35">
      <c r="B241" s="1731"/>
      <c r="C241" s="2471"/>
      <c r="D241" s="950"/>
      <c r="E241" s="248">
        <v>21</v>
      </c>
      <c r="F241" s="2165" t="str">
        <f t="shared" si="18"/>
        <v>*32</v>
      </c>
      <c r="G241" s="2166"/>
      <c r="H241" s="2167" t="str">
        <f t="shared" si="19"/>
        <v>Hoistway Access Opening</v>
      </c>
      <c r="I241" s="2168"/>
      <c r="J241" s="2168"/>
      <c r="K241" s="2168"/>
      <c r="L241" s="2168"/>
      <c r="M241" s="2168"/>
      <c r="N241" s="2169"/>
      <c r="O241" s="2471"/>
      <c r="P241" s="950"/>
      <c r="Q241" s="1098">
        <v>42</v>
      </c>
      <c r="R241" s="2165" t="str">
        <f t="shared" si="20"/>
        <v>5.2.1.4.4</v>
      </c>
      <c r="S241" s="2166"/>
      <c r="T241" s="2167" t="str">
        <f t="shared" si="21"/>
        <v>Car Top Prop</v>
      </c>
      <c r="U241" s="2168"/>
      <c r="V241" s="2168"/>
      <c r="W241" s="2168"/>
      <c r="X241" s="2168"/>
      <c r="Y241" s="2168"/>
      <c r="Z241" s="2170"/>
      <c r="BB241" s="643"/>
      <c r="BC241" s="643"/>
      <c r="BD241" s="643"/>
      <c r="BE241" s="643"/>
      <c r="BF241" s="643"/>
      <c r="BG241" s="643"/>
      <c r="BH241" s="643"/>
      <c r="BI241" s="643"/>
      <c r="BJ241" s="643"/>
      <c r="BK241" s="643"/>
    </row>
    <row r="242" spans="2:63" s="3" customFormat="1" ht="19.5" customHeight="1" thickBot="1" x14ac:dyDescent="0.3">
      <c r="B242" s="1188"/>
      <c r="C242" s="595"/>
      <c r="D242" s="1189"/>
      <c r="E242" s="1189"/>
      <c r="F242" s="1189"/>
      <c r="G242" s="1182"/>
      <c r="H242" s="1182"/>
      <c r="I242" s="1182"/>
      <c r="J242" s="1182"/>
      <c r="K242" s="1182"/>
      <c r="L242" s="1182"/>
      <c r="M242" s="1182"/>
      <c r="N242" s="1190"/>
      <c r="O242" s="595"/>
      <c r="P242" s="1189"/>
      <c r="Q242" s="1189"/>
      <c r="R242" s="1189"/>
      <c r="S242" s="1181"/>
      <c r="T242" s="1181"/>
      <c r="U242" s="1181"/>
      <c r="V242" s="1181"/>
      <c r="W242" s="1181"/>
      <c r="X242" s="1181"/>
      <c r="Y242" s="1181"/>
      <c r="Z242" s="1190"/>
      <c r="BB242" s="643"/>
      <c r="BC242" s="643"/>
      <c r="BD242" s="643"/>
      <c r="BE242" s="643"/>
      <c r="BF242" s="643"/>
      <c r="BG242" s="643"/>
      <c r="BH242" s="643"/>
      <c r="BI242" s="643"/>
      <c r="BJ242" s="643"/>
      <c r="BK242" s="643"/>
    </row>
    <row r="243" spans="2:63" s="3" customFormat="1" ht="20.149999999999999" customHeight="1" x14ac:dyDescent="0.3">
      <c r="B243" s="2171" t="s">
        <v>119</v>
      </c>
      <c r="C243" s="2174" t="str">
        <f>VLOOKUP(B243,DataLabels,HLOOKUP($BA$1,Type,2,FALSE))</f>
        <v>PART D2 - Provide a written test procedure for the items listed below. Provide a written procedure for the tests of 8.10.2/3 that cannot be easily demonstrated in the field or for those tests which require specific test instructions to demonstrate compliance.  The procedure should follow the same sequence of the tests in 8.10.
In addition written test procedures are required for the [[double boxed]] items from Part C2 and Part D1: when feature is provided.</v>
      </c>
      <c r="D243" s="2175"/>
      <c r="E243" s="2175"/>
      <c r="F243" s="2175"/>
      <c r="G243" s="2175"/>
      <c r="H243" s="2175"/>
      <c r="I243" s="2175"/>
      <c r="J243" s="2175"/>
      <c r="K243" s="2175"/>
      <c r="L243" s="2175"/>
      <c r="M243" s="2175"/>
      <c r="N243" s="2175"/>
      <c r="O243" s="2175"/>
      <c r="P243" s="2175"/>
      <c r="Q243" s="2175"/>
      <c r="R243" s="2175"/>
      <c r="S243" s="2175"/>
      <c r="T243" s="2175"/>
      <c r="U243" s="2175"/>
      <c r="V243" s="2175"/>
      <c r="W243" s="2175"/>
      <c r="X243" s="2175"/>
      <c r="Y243" s="2175"/>
      <c r="Z243" s="2176"/>
      <c r="BB243" s="643"/>
      <c r="BC243" s="643"/>
      <c r="BD243" s="643"/>
      <c r="BE243" s="643"/>
      <c r="BF243" s="643"/>
      <c r="BG243" s="643"/>
      <c r="BH243" s="643"/>
      <c r="BI243" s="643"/>
      <c r="BJ243" s="643"/>
      <c r="BK243" s="643"/>
    </row>
    <row r="244" spans="2:63" s="3" customFormat="1" ht="20.149999999999999" customHeight="1" x14ac:dyDescent="0.3">
      <c r="B244" s="2172"/>
      <c r="C244" s="2177"/>
      <c r="D244" s="2178"/>
      <c r="E244" s="2178"/>
      <c r="F244" s="2178"/>
      <c r="G244" s="2178"/>
      <c r="H244" s="2178"/>
      <c r="I244" s="2178"/>
      <c r="J244" s="2178"/>
      <c r="K244" s="2178"/>
      <c r="L244" s="2178"/>
      <c r="M244" s="2178"/>
      <c r="N244" s="2178"/>
      <c r="O244" s="2178"/>
      <c r="P244" s="2178"/>
      <c r="Q244" s="2178"/>
      <c r="R244" s="2178"/>
      <c r="S244" s="2178"/>
      <c r="T244" s="2178"/>
      <c r="U244" s="2178"/>
      <c r="V244" s="2178"/>
      <c r="W244" s="2178"/>
      <c r="X244" s="2178"/>
      <c r="Y244" s="2178"/>
      <c r="Z244" s="2179"/>
      <c r="BB244" s="643"/>
      <c r="BC244" s="643"/>
      <c r="BD244" s="643"/>
      <c r="BE244" s="643"/>
      <c r="BF244" s="643"/>
      <c r="BG244" s="643"/>
      <c r="BH244" s="643"/>
      <c r="BI244" s="643"/>
      <c r="BJ244" s="643"/>
      <c r="BK244" s="643"/>
    </row>
    <row r="245" spans="2:63" s="3" customFormat="1" ht="20.149999999999999" customHeight="1" x14ac:dyDescent="0.3">
      <c r="B245" s="2172"/>
      <c r="C245" s="2177"/>
      <c r="D245" s="2178"/>
      <c r="E245" s="2178"/>
      <c r="F245" s="2178"/>
      <c r="G245" s="2178"/>
      <c r="H245" s="2178"/>
      <c r="I245" s="2178"/>
      <c r="J245" s="2178"/>
      <c r="K245" s="2178"/>
      <c r="L245" s="2178"/>
      <c r="M245" s="2178"/>
      <c r="N245" s="2178"/>
      <c r="O245" s="2178"/>
      <c r="P245" s="2178"/>
      <c r="Q245" s="2178"/>
      <c r="R245" s="2178"/>
      <c r="S245" s="2178"/>
      <c r="T245" s="2178"/>
      <c r="U245" s="2178"/>
      <c r="V245" s="2178"/>
      <c r="W245" s="2178"/>
      <c r="X245" s="2178"/>
      <c r="Y245" s="2178"/>
      <c r="Z245" s="2179"/>
      <c r="BB245" s="643"/>
      <c r="BC245" s="643"/>
      <c r="BD245" s="643"/>
      <c r="BE245" s="643"/>
      <c r="BF245" s="643"/>
      <c r="BG245" s="643"/>
      <c r="BH245" s="643"/>
      <c r="BI245" s="643"/>
      <c r="BJ245" s="643"/>
      <c r="BK245" s="643"/>
    </row>
    <row r="246" spans="2:63" s="3" customFormat="1" ht="20.149999999999999" customHeight="1" x14ac:dyDescent="0.3">
      <c r="B246" s="2172"/>
      <c r="C246" s="2177"/>
      <c r="D246" s="2178"/>
      <c r="E246" s="2178"/>
      <c r="F246" s="2178"/>
      <c r="G246" s="2178"/>
      <c r="H246" s="2178"/>
      <c r="I246" s="2178"/>
      <c r="J246" s="2178"/>
      <c r="K246" s="2178"/>
      <c r="L246" s="2178"/>
      <c r="M246" s="2178"/>
      <c r="N246" s="2178"/>
      <c r="O246" s="2178"/>
      <c r="P246" s="2178"/>
      <c r="Q246" s="2178"/>
      <c r="R246" s="2178"/>
      <c r="S246" s="2178"/>
      <c r="T246" s="2178"/>
      <c r="U246" s="2178"/>
      <c r="V246" s="2178"/>
      <c r="W246" s="2178"/>
      <c r="X246" s="2178"/>
      <c r="Y246" s="2178"/>
      <c r="Z246" s="2179"/>
      <c r="BB246" s="643"/>
      <c r="BC246" s="643"/>
      <c r="BD246" s="643"/>
      <c r="BE246" s="643"/>
      <c r="BF246" s="643"/>
      <c r="BG246" s="643"/>
      <c r="BH246" s="643"/>
      <c r="BI246" s="643"/>
      <c r="BJ246" s="643"/>
      <c r="BK246" s="643"/>
    </row>
    <row r="247" spans="2:63" s="3" customFormat="1" ht="20.149999999999999" customHeight="1" x14ac:dyDescent="0.3">
      <c r="B247" s="2172"/>
      <c r="C247" s="2177"/>
      <c r="D247" s="2178"/>
      <c r="E247" s="2178"/>
      <c r="F247" s="2178"/>
      <c r="G247" s="2178"/>
      <c r="H247" s="2178"/>
      <c r="I247" s="2178"/>
      <c r="J247" s="2178"/>
      <c r="K247" s="2178"/>
      <c r="L247" s="2178"/>
      <c r="M247" s="2178"/>
      <c r="N247" s="2178"/>
      <c r="O247" s="2178"/>
      <c r="P247" s="2178"/>
      <c r="Q247" s="2178"/>
      <c r="R247" s="2178"/>
      <c r="S247" s="2178"/>
      <c r="T247" s="2178"/>
      <c r="U247" s="2178"/>
      <c r="V247" s="2178"/>
      <c r="W247" s="2178"/>
      <c r="X247" s="2178"/>
      <c r="Y247" s="2178"/>
      <c r="Z247" s="2179"/>
      <c r="BB247" s="643"/>
      <c r="BC247" s="643"/>
      <c r="BD247" s="643"/>
      <c r="BE247" s="643"/>
      <c r="BF247" s="643"/>
      <c r="BG247" s="643"/>
      <c r="BH247" s="643"/>
      <c r="BI247" s="643"/>
      <c r="BJ247" s="643"/>
      <c r="BK247" s="643"/>
    </row>
    <row r="248" spans="2:63" s="3" customFormat="1" ht="20.149999999999999" customHeight="1" x14ac:dyDescent="0.3">
      <c r="B248" s="2172"/>
      <c r="C248" s="249"/>
      <c r="D248" s="250"/>
      <c r="E248" s="243" t="s">
        <v>111</v>
      </c>
      <c r="F248" s="250"/>
      <c r="G248" s="250"/>
      <c r="H248" s="250"/>
      <c r="I248" s="250"/>
      <c r="J248" s="250"/>
      <c r="K248" s="250"/>
      <c r="L248" s="250"/>
      <c r="M248" s="250"/>
      <c r="N248" s="250"/>
      <c r="O248" s="250"/>
      <c r="P248" s="250"/>
      <c r="Q248" s="243" t="s">
        <v>111</v>
      </c>
      <c r="R248" s="250"/>
      <c r="S248" s="250"/>
      <c r="T248" s="250"/>
      <c r="U248" s="250"/>
      <c r="V248" s="250"/>
      <c r="W248" s="250"/>
      <c r="X248" s="250"/>
      <c r="Y248" s="250"/>
      <c r="Z248" s="251"/>
      <c r="BB248" s="643"/>
      <c r="BC248" s="643"/>
      <c r="BD248" s="643"/>
      <c r="BE248" s="643"/>
      <c r="BF248" s="643"/>
      <c r="BG248" s="643"/>
      <c r="BH248" s="643"/>
      <c r="BI248" s="643"/>
      <c r="BJ248" s="643"/>
      <c r="BK248" s="643"/>
    </row>
    <row r="249" spans="2:63" s="3" customFormat="1" ht="20.149999999999999" customHeight="1" x14ac:dyDescent="0.3">
      <c r="B249" s="2172"/>
      <c r="C249" s="2180" t="s">
        <v>120</v>
      </c>
      <c r="D249" s="205" t="str">
        <f>LEFT(VLOOKUP(E249+2300,DataLabels,HLOOKUP($BA$1,Type,2,FALSE)),FIND("|",VLOOKUP(E249+2300,DataLabels,HLOOKUP($BA$1,Type,2,FALSE)))-1)</f>
        <v>2.27.2</v>
      </c>
      <c r="E249" s="252">
        <v>1</v>
      </c>
      <c r="F249" s="2055" t="str">
        <f>MID(VLOOKUP(E249+2300,DataLabels,HLOOKUP($BA$1,Type,2,FALSE)),FIND("|",VLOOKUP(E249+2300,DataLabels,HLOOKUP($BA$1,Type,2,FALSE)))+1,256)</f>
        <v>Emergency Power</v>
      </c>
      <c r="G249" s="2056"/>
      <c r="H249" s="2056"/>
      <c r="I249" s="2056"/>
      <c r="J249" s="2056"/>
      <c r="K249" s="2056"/>
      <c r="L249" s="2056"/>
      <c r="M249" s="2056"/>
      <c r="N249" s="2057"/>
      <c r="O249" s="2180" t="s">
        <v>120</v>
      </c>
      <c r="P249" s="204" t="str">
        <f>LEFT(VLOOKUP(Q249+2300,DataLabels,HLOOKUP($BA$1,Type,2,FALSE)),FIND("|",VLOOKUP(Q249+2300,DataLabels,HLOOKUP($BA$1,Type,2,FALSE)))-1)</f>
        <v>3.19.4.7.6</v>
      </c>
      <c r="Q249" s="252">
        <v>6</v>
      </c>
      <c r="R249" s="2055" t="str">
        <f>MID(VLOOKUP(Q249+2300,DataLabels,HLOOKUP($BA$1,Type,2,FALSE)),FIND("|",VLOOKUP(Q249+2300,DataLabels,HLOOKUP($BA$1,Type,2,FALSE)))+1,256)</f>
        <v>Field Adjustment Procedure for Overspeed Valve</v>
      </c>
      <c r="S249" s="2056"/>
      <c r="T249" s="2056"/>
      <c r="U249" s="2056"/>
      <c r="V249" s="2056"/>
      <c r="W249" s="2056"/>
      <c r="X249" s="2056"/>
      <c r="Y249" s="2056"/>
      <c r="Z249" s="2164"/>
      <c r="BB249" s="643"/>
      <c r="BC249" s="643"/>
      <c r="BD249" s="643"/>
      <c r="BE249" s="643"/>
      <c r="BF249" s="643"/>
      <c r="BG249" s="643"/>
      <c r="BH249" s="643"/>
      <c r="BI249" s="643"/>
      <c r="BJ249" s="643"/>
      <c r="BK249" s="643"/>
    </row>
    <row r="250" spans="2:63" s="3" customFormat="1" ht="20.149999999999999" customHeight="1" x14ac:dyDescent="0.3">
      <c r="B250" s="2172"/>
      <c r="C250" s="2181"/>
      <c r="D250" s="205" t="str">
        <f>LEFT(VLOOKUP(E250+2300,DataLabels,HLOOKUP($BA$1,Type,2,FALSE)),FIND("|",VLOOKUP(E250+2300,DataLabels,HLOOKUP($BA$1,Type,2,FALSE)))-1)</f>
        <v>2.27.3.1.6(m)</v>
      </c>
      <c r="E250" s="252">
        <v>2</v>
      </c>
      <c r="F250" s="2055" t="str">
        <f>MID(VLOOKUP(E250+2300,DataLabels,HLOOKUP($BA$1,Type,2,FALSE)),FIND("|",VLOOKUP(E250+2300,DataLabels,HLOOKUP($BA$1,Type,2,FALSE)))+1,256)</f>
        <v>Phase I and Load Weighing Device</v>
      </c>
      <c r="G250" s="2056"/>
      <c r="H250" s="2056"/>
      <c r="I250" s="2056"/>
      <c r="J250" s="2056"/>
      <c r="K250" s="2056"/>
      <c r="L250" s="2056"/>
      <c r="M250" s="2056"/>
      <c r="N250" s="2057"/>
      <c r="O250" s="2181"/>
      <c r="P250" s="205" t="str">
        <f>LEFT(VLOOKUP(Q250+2300,DataLabels,HLOOKUP($BA$1,Type,2,FALSE)),FIND("|",VLOOKUP(Q250+2300,DataLabels,HLOOKUP($BA$1,Type,2,FALSE)))-1)</f>
        <v>3.17.3.2.2(a)</v>
      </c>
      <c r="Q250" s="252">
        <v>7</v>
      </c>
      <c r="R250" s="2055" t="str">
        <f>MID(VLOOKUP(Q250+2300,DataLabels,HLOOKUP($BA$1,Type,2,FALSE)),FIND("|",VLOOKUP(Q250+2300,DataLabels,HLOOKUP($BA$1,Type,2,FALSE)))+1,256)</f>
        <v>Plunger Gripper Operational During Power Failure</v>
      </c>
      <c r="S250" s="2056"/>
      <c r="T250" s="2056"/>
      <c r="U250" s="2056"/>
      <c r="V250" s="2056"/>
      <c r="W250" s="2056"/>
      <c r="X250" s="2056"/>
      <c r="Y250" s="2056"/>
      <c r="Z250" s="2164"/>
      <c r="BB250" s="643"/>
      <c r="BC250" s="643"/>
      <c r="BD250" s="643"/>
      <c r="BE250" s="643"/>
      <c r="BF250" s="643"/>
      <c r="BG250" s="643"/>
      <c r="BH250" s="643"/>
      <c r="BI250" s="643"/>
      <c r="BJ250" s="643"/>
      <c r="BK250" s="643"/>
    </row>
    <row r="251" spans="2:63" s="3" customFormat="1" ht="20.149999999999999" customHeight="1" x14ac:dyDescent="0.3">
      <c r="B251" s="2172"/>
      <c r="C251" s="2181"/>
      <c r="D251" s="205" t="str">
        <f>LEFT(VLOOKUP(E251+2300,DataLabels,HLOOKUP($BA$1,Type,2,FALSE)),FIND("|",VLOOKUP(E251+2300,DataLabels,HLOOKUP($BA$1,Type,2,FALSE)))-1)</f>
        <v>2.27.3.3.1(l)</v>
      </c>
      <c r="E251" s="252">
        <v>3</v>
      </c>
      <c r="F251" s="2055" t="str">
        <f>MID(VLOOKUP(E251+2300,DataLabels,HLOOKUP($BA$1,Type,2,FALSE)),FIND("|",VLOOKUP(E251+2300,DataLabels,HLOOKUP($BA$1,Type,2,FALSE)))+1,256)</f>
        <v>Phase II and Load Weight Device</v>
      </c>
      <c r="G251" s="2056"/>
      <c r="H251" s="2056"/>
      <c r="I251" s="2056"/>
      <c r="J251" s="2056"/>
      <c r="K251" s="2056"/>
      <c r="L251" s="2056"/>
      <c r="M251" s="2056"/>
      <c r="N251" s="2057"/>
      <c r="O251" s="2181"/>
      <c r="P251" s="204" t="str">
        <f>LEFT(VLOOKUP(Q251+2300,DataLabels,HLOOKUP($BA$1,Type,2,FALSE)),FIND("|",VLOOKUP(Q251+2300,DataLabels,HLOOKUP($BA$1,Type,2,FALSE)))-1)</f>
        <v>3.27.1, 2 &amp; 3</v>
      </c>
      <c r="Q251" s="252">
        <v>8</v>
      </c>
      <c r="R251" s="2055" t="str">
        <f>MID(VLOOKUP(Q251+2300,DataLabels,HLOOKUP($BA$1,Type,2,FALSE)),FIND("|",VLOOKUP(Q251+2300,DataLabels,HLOOKUP($BA$1,Type,2,FALSE)))+1,256)</f>
        <v>Phase I under Special Conditions</v>
      </c>
      <c r="S251" s="2056"/>
      <c r="T251" s="2056"/>
      <c r="U251" s="2056"/>
      <c r="V251" s="2056"/>
      <c r="W251" s="2056"/>
      <c r="X251" s="2056"/>
      <c r="Y251" s="2056"/>
      <c r="Z251" s="2164"/>
      <c r="BB251" s="643"/>
      <c r="BC251" s="643"/>
      <c r="BD251" s="643"/>
      <c r="BE251" s="643"/>
      <c r="BF251" s="643"/>
      <c r="BG251" s="643"/>
      <c r="BH251" s="643"/>
      <c r="BI251" s="643"/>
      <c r="BJ251" s="643"/>
      <c r="BK251" s="643"/>
    </row>
    <row r="252" spans="2:63" s="3" customFormat="1" ht="20.149999999999999" customHeight="1" x14ac:dyDescent="0.3">
      <c r="B252" s="2172"/>
      <c r="C252" s="2181"/>
      <c r="D252" s="205" t="str">
        <f>LEFT(VLOOKUP(E252+2300,DataLabels,HLOOKUP($BA$1,Type,2,FALSE)),FIND("|",VLOOKUP(E252+2300,DataLabels,HLOOKUP($BA$1,Type,2,FALSE)))-1)</f>
        <v>2.27.3.3.6</v>
      </c>
      <c r="E252" s="252">
        <v>4</v>
      </c>
      <c r="F252" s="2055" t="str">
        <f>MID(VLOOKUP(E252+2300,DataLabels,HLOOKUP($BA$1,Type,2,FALSE)),FIND("|",VLOOKUP(E252+2300,DataLabels,HLOOKUP($BA$1,Type,2,FALSE)))+1,256)</f>
        <v>Phase II and Ground</v>
      </c>
      <c r="G252" s="2056"/>
      <c r="H252" s="2056"/>
      <c r="I252" s="2056"/>
      <c r="J252" s="2056"/>
      <c r="K252" s="2056"/>
      <c r="L252" s="2056"/>
      <c r="M252" s="2056"/>
      <c r="N252" s="2057"/>
      <c r="O252" s="2181"/>
      <c r="P252" s="205" t="str">
        <f>LEFT(VLOOKUP(Q252+2300,DataLabels,HLOOKUP($BA$1,Type,2,FALSE)),FIND("|",VLOOKUP(Q252+2300,DataLabels,HLOOKUP($BA$1,Type,2,FALSE)))-1)</f>
        <v>3.27.4</v>
      </c>
      <c r="Q252" s="252">
        <v>9</v>
      </c>
      <c r="R252" s="2055" t="str">
        <f>MID(VLOOKUP(Q252+2300,DataLabels,HLOOKUP($BA$1,Type,2,FALSE)),FIND("|",VLOOKUP(Q252+2300,DataLabels,HLOOKUP($BA$1,Type,2,FALSE)))+1,256)</f>
        <v>Phase II under Special Conditions</v>
      </c>
      <c r="S252" s="2056"/>
      <c r="T252" s="2056"/>
      <c r="U252" s="2056"/>
      <c r="V252" s="2056"/>
      <c r="W252" s="2056"/>
      <c r="X252" s="2056"/>
      <c r="Y252" s="2056"/>
      <c r="Z252" s="2164"/>
      <c r="BB252" s="643"/>
      <c r="BC252" s="643"/>
      <c r="BD252" s="643"/>
      <c r="BE252" s="643"/>
      <c r="BF252" s="643"/>
      <c r="BG252" s="643"/>
      <c r="BH252" s="643"/>
      <c r="BI252" s="643"/>
      <c r="BJ252" s="643"/>
      <c r="BK252" s="643"/>
    </row>
    <row r="253" spans="2:63" s="3" customFormat="1" ht="20.149999999999999" customHeight="1" x14ac:dyDescent="0.3">
      <c r="B253" s="2172"/>
      <c r="C253" s="2182"/>
      <c r="D253" s="205" t="str">
        <f>LEFT(VLOOKUP(E253+2300,DataLabels,HLOOKUP($BA$1,Type,2,FALSE)),FIND("|",VLOOKUP(E253+2300,DataLabels,HLOOKUP($BA$1,Type,2,FALSE)))-1)</f>
        <v>2.27.3.4</v>
      </c>
      <c r="E253" s="245">
        <v>5</v>
      </c>
      <c r="F253" s="2055" t="str">
        <f>MID(VLOOKUP(E253+2300,DataLabels,HLOOKUP($BA$1,Type,2,FALSE)),FIND("|",VLOOKUP(E253+2300,DataLabels,HLOOKUP($BA$1,Type,2,FALSE)))+1,256)</f>
        <v>Phase I and II Power Off</v>
      </c>
      <c r="G253" s="2056"/>
      <c r="H253" s="2056"/>
      <c r="I253" s="2056"/>
      <c r="J253" s="2056"/>
      <c r="K253" s="2056"/>
      <c r="L253" s="2056"/>
      <c r="M253" s="2056"/>
      <c r="N253" s="2057"/>
      <c r="O253" s="2182"/>
      <c r="P253" s="205" t="str">
        <f>LEFT(VLOOKUP(Q253+2300,DataLabels,HLOOKUP($BA$1,Type,2,FALSE)),FIND("|",VLOOKUP(Q253+2300,DataLabels,HLOOKUP($BA$1,Type,2,FALSE)))-1)</f>
        <v/>
      </c>
      <c r="Q253" s="245">
        <v>10</v>
      </c>
      <c r="R253" s="2183" t="str">
        <f>MID(VLOOKUP(Q253+2300,DataLabels,HLOOKUP($BA$1,Type,2,FALSE)),FIND("|",VLOOKUP(Q253+2300,DataLabels,HLOOKUP($BA$1,Type,2,FALSE)))+1,256)</f>
        <v/>
      </c>
      <c r="S253" s="2184"/>
      <c r="T253" s="2184"/>
      <c r="U253" s="2184"/>
      <c r="V253" s="2184"/>
      <c r="W253" s="2184"/>
      <c r="X253" s="2184"/>
      <c r="Y253" s="2184"/>
      <c r="Z253" s="2185"/>
      <c r="BB253" s="643"/>
      <c r="BC253" s="643"/>
      <c r="BD253" s="643"/>
      <c r="BE253" s="643"/>
      <c r="BF253" s="643"/>
      <c r="BG253" s="643"/>
      <c r="BH253" s="643"/>
      <c r="BI253" s="643"/>
      <c r="BJ253" s="643"/>
      <c r="BK253" s="643"/>
    </row>
    <row r="254" spans="2:63" s="3" customFormat="1" ht="20.149999999999999" customHeight="1" x14ac:dyDescent="0.25">
      <c r="B254" s="2172"/>
      <c r="C254" s="2058">
        <v>2400</v>
      </c>
      <c r="D254" s="2186" t="s">
        <v>121</v>
      </c>
      <c r="E254" s="2187"/>
      <c r="F254" s="2187"/>
      <c r="G254" s="2187"/>
      <c r="H254" s="2187" t="s">
        <v>114</v>
      </c>
      <c r="I254" s="2187"/>
      <c r="J254" s="2187"/>
      <c r="K254" s="2187"/>
      <c r="L254" s="2187"/>
      <c r="M254" s="2187"/>
      <c r="N254" s="2189"/>
      <c r="O254" s="2058">
        <v>2410</v>
      </c>
      <c r="P254" s="2114" t="s">
        <v>122</v>
      </c>
      <c r="Q254" s="2115"/>
      <c r="R254" s="2116"/>
      <c r="S254" s="2120"/>
      <c r="T254" s="2121"/>
      <c r="U254" s="2121"/>
      <c r="V254" s="2121"/>
      <c r="W254" s="2121"/>
      <c r="X254" s="2121"/>
      <c r="Y254" s="2121"/>
      <c r="Z254" s="161"/>
      <c r="BB254" s="643"/>
      <c r="BC254" s="643"/>
      <c r="BD254" s="643"/>
      <c r="BE254" s="643"/>
      <c r="BF254" s="643"/>
      <c r="BG254" s="643"/>
      <c r="BH254" s="643"/>
      <c r="BI254" s="643"/>
      <c r="BJ254" s="643"/>
      <c r="BK254" s="643"/>
    </row>
    <row r="255" spans="2:63" s="3" customFormat="1" ht="20.149999999999999" customHeight="1" thickBot="1" x14ac:dyDescent="0.3">
      <c r="B255" s="2173"/>
      <c r="C255" s="2083"/>
      <c r="D255" s="2124" t="s">
        <v>123</v>
      </c>
      <c r="E255" s="2125"/>
      <c r="F255" s="2125"/>
      <c r="G255" s="2125"/>
      <c r="H255" s="253"/>
      <c r="I255" s="253"/>
      <c r="J255" s="253"/>
      <c r="K255" s="253"/>
      <c r="L255" s="253"/>
      <c r="M255" s="253"/>
      <c r="N255" s="254"/>
      <c r="O255" s="2083"/>
      <c r="P255" s="2117"/>
      <c r="Q255" s="2118"/>
      <c r="R255" s="2119"/>
      <c r="S255" s="2122"/>
      <c r="T255" s="2123"/>
      <c r="U255" s="2123"/>
      <c r="V255" s="2123"/>
      <c r="W255" s="2123"/>
      <c r="X255" s="2123"/>
      <c r="Y255" s="2123"/>
      <c r="Z255" s="168"/>
      <c r="BB255" s="643"/>
      <c r="BC255" s="643"/>
      <c r="BD255" s="643"/>
      <c r="BE255" s="643"/>
      <c r="BF255" s="643"/>
      <c r="BG255" s="643"/>
      <c r="BH255" s="643"/>
      <c r="BI255" s="643"/>
      <c r="BJ255" s="643"/>
      <c r="BK255" s="643"/>
    </row>
    <row r="256" spans="2:63" s="3" customFormat="1" ht="20.149999999999999" customHeight="1" thickBot="1" x14ac:dyDescent="0.3">
      <c r="B256" s="1188"/>
      <c r="C256" s="595"/>
      <c r="D256" s="1189"/>
      <c r="E256" s="1189"/>
      <c r="F256" s="1189"/>
      <c r="G256" s="1182"/>
      <c r="H256" s="1182"/>
      <c r="I256" s="1182"/>
      <c r="J256" s="1182"/>
      <c r="K256" s="1182"/>
      <c r="L256" s="1182"/>
      <c r="M256" s="1182"/>
      <c r="N256" s="1190"/>
      <c r="O256" s="595"/>
      <c r="P256" s="1189"/>
      <c r="Q256" s="1189"/>
      <c r="R256" s="1189"/>
      <c r="S256" s="1181"/>
      <c r="T256" s="1181"/>
      <c r="U256" s="1181"/>
      <c r="V256" s="1181"/>
      <c r="W256" s="1181"/>
      <c r="X256" s="1181"/>
      <c r="Y256" s="1181"/>
      <c r="Z256" s="1190"/>
      <c r="BB256" s="643"/>
      <c r="BC256" s="643"/>
      <c r="BD256" s="643"/>
      <c r="BE256" s="643"/>
      <c r="BF256" s="643"/>
      <c r="BG256" s="643"/>
      <c r="BH256" s="643"/>
      <c r="BI256" s="643"/>
      <c r="BJ256" s="643"/>
      <c r="BK256" s="643"/>
    </row>
    <row r="257" spans="2:63" s="3" customFormat="1" ht="20.149999999999999" customHeight="1" x14ac:dyDescent="0.3">
      <c r="B257" s="1729" t="s">
        <v>124</v>
      </c>
      <c r="C257" s="2205" t="s">
        <v>125</v>
      </c>
      <c r="D257" s="2206"/>
      <c r="E257" s="2206"/>
      <c r="F257" s="2206"/>
      <c r="G257" s="2206"/>
      <c r="H257" s="2206"/>
      <c r="I257" s="2206"/>
      <c r="J257" s="2206"/>
      <c r="K257" s="2206"/>
      <c r="L257" s="2206"/>
      <c r="M257" s="2206"/>
      <c r="N257" s="2206"/>
      <c r="O257" s="2206"/>
      <c r="P257" s="2206"/>
      <c r="Q257" s="2206"/>
      <c r="R257" s="2206"/>
      <c r="S257" s="2206"/>
      <c r="T257" s="2206"/>
      <c r="U257" s="2206"/>
      <c r="V257" s="2206"/>
      <c r="W257" s="2206"/>
      <c r="X257" s="2206"/>
      <c r="Y257" s="2206"/>
      <c r="Z257" s="2207"/>
      <c r="BB257" s="643"/>
      <c r="BC257" s="643"/>
      <c r="BD257" s="643"/>
      <c r="BE257" s="643"/>
      <c r="BF257" s="643"/>
      <c r="BG257" s="643"/>
      <c r="BH257" s="643"/>
      <c r="BI257" s="643"/>
      <c r="BJ257" s="643"/>
      <c r="BK257" s="643"/>
    </row>
    <row r="258" spans="2:63" s="3" customFormat="1" ht="20.149999999999999" customHeight="1" x14ac:dyDescent="0.25">
      <c r="B258" s="1730"/>
      <c r="C258" s="2058">
        <v>3000</v>
      </c>
      <c r="D258" s="2084" t="str">
        <f>VLOOKUP(C258,DataLabels,HLOOKUP($BA$1,Type,2,FALSE))</f>
        <v>Applicable Safety Code</v>
      </c>
      <c r="E258" s="2085"/>
      <c r="F258" s="2086"/>
      <c r="G258" s="1902" t="s">
        <v>126</v>
      </c>
      <c r="H258" s="1903"/>
      <c r="I258" s="1903"/>
      <c r="J258" s="1903"/>
      <c r="K258" s="1903"/>
      <c r="L258" s="1903"/>
      <c r="M258" s="1903"/>
      <c r="N258" s="54"/>
      <c r="O258" s="2073">
        <v>3010</v>
      </c>
      <c r="P258" s="2060" t="str">
        <f>VLOOKUP(O258,DataLabels,HLOOKUP($BA$1,Type,2,FALSE))</f>
        <v>Safety Code Edition</v>
      </c>
      <c r="Q258" s="2060"/>
      <c r="R258" s="2061"/>
      <c r="S258" s="1902" t="s">
        <v>2125</v>
      </c>
      <c r="T258" s="1903"/>
      <c r="U258" s="1903"/>
      <c r="V258" s="1903"/>
      <c r="W258" s="1903"/>
      <c r="X258" s="1903"/>
      <c r="Y258" s="1903"/>
      <c r="Z258" s="2190"/>
      <c r="BB258" s="643"/>
      <c r="BC258" s="643"/>
      <c r="BD258" s="643"/>
      <c r="BE258" s="643"/>
      <c r="BF258" s="643"/>
      <c r="BG258" s="643"/>
      <c r="BH258" s="643"/>
      <c r="BI258" s="643"/>
      <c r="BJ258" s="643"/>
      <c r="BK258" s="643"/>
    </row>
    <row r="259" spans="2:63" s="3" customFormat="1" ht="20.149999999999999" customHeight="1" x14ac:dyDescent="0.25">
      <c r="B259" s="1730"/>
      <c r="C259" s="2059"/>
      <c r="D259" s="2090"/>
      <c r="E259" s="2097"/>
      <c r="F259" s="2098"/>
      <c r="G259" s="1904"/>
      <c r="H259" s="1905"/>
      <c r="I259" s="1905"/>
      <c r="J259" s="1905"/>
      <c r="K259" s="1905"/>
      <c r="L259" s="1905"/>
      <c r="M259" s="1905"/>
      <c r="N259" s="55"/>
      <c r="O259" s="2074"/>
      <c r="P259" s="2062"/>
      <c r="Q259" s="2062"/>
      <c r="R259" s="2063"/>
      <c r="S259" s="1904"/>
      <c r="T259" s="1905"/>
      <c r="U259" s="1905"/>
      <c r="V259" s="1905"/>
      <c r="W259" s="1905"/>
      <c r="X259" s="1905"/>
      <c r="Y259" s="1905"/>
      <c r="Z259" s="2191"/>
      <c r="BB259" s="643"/>
      <c r="BC259" s="643"/>
      <c r="BD259" s="643"/>
      <c r="BE259" s="643"/>
      <c r="BF259" s="643"/>
      <c r="BG259" s="643"/>
      <c r="BH259" s="643"/>
      <c r="BI259" s="643"/>
      <c r="BJ259" s="643"/>
      <c r="BK259" s="643"/>
    </row>
    <row r="260" spans="2:63" s="3" customFormat="1" ht="20.149999999999999" customHeight="1" x14ac:dyDescent="0.25">
      <c r="B260" s="1730"/>
      <c r="C260" s="2058">
        <v>3020</v>
      </c>
      <c r="D260" s="2084" t="str">
        <f>VLOOKUP(C260,DataLabels,HLOOKUP($BA$1,Type,2,FALSE))</f>
        <v>Ontario Building Code</v>
      </c>
      <c r="E260" s="2085"/>
      <c r="F260" s="2086"/>
      <c r="G260" s="2107"/>
      <c r="H260" s="1957"/>
      <c r="I260" s="1957"/>
      <c r="J260" s="1957"/>
      <c r="K260" s="1957"/>
      <c r="L260" s="1957"/>
      <c r="M260" s="1957"/>
      <c r="N260" s="54"/>
      <c r="O260" s="206"/>
      <c r="P260" s="207"/>
      <c r="Q260" s="207"/>
      <c r="R260" s="207"/>
      <c r="S260" s="208"/>
      <c r="T260" s="208"/>
      <c r="U260" s="208"/>
      <c r="V260" s="208"/>
      <c r="W260" s="208"/>
      <c r="X260" s="208"/>
      <c r="Y260" s="208"/>
      <c r="Z260" s="162"/>
      <c r="BB260" s="643"/>
      <c r="BC260" s="643"/>
      <c r="BD260" s="643"/>
      <c r="BE260" s="643"/>
      <c r="BF260" s="643"/>
      <c r="BG260" s="643"/>
      <c r="BH260" s="643"/>
      <c r="BI260" s="643"/>
      <c r="BJ260" s="643"/>
      <c r="BK260" s="643"/>
    </row>
    <row r="261" spans="2:63" s="3" customFormat="1" ht="20.149999999999999" customHeight="1" x14ac:dyDescent="0.25">
      <c r="B261" s="1730"/>
      <c r="C261" s="2059"/>
      <c r="D261" s="2090"/>
      <c r="E261" s="2097"/>
      <c r="F261" s="2098"/>
      <c r="G261" s="2072"/>
      <c r="H261" s="2035"/>
      <c r="I261" s="2035"/>
      <c r="J261" s="2035"/>
      <c r="K261" s="2035"/>
      <c r="L261" s="2035"/>
      <c r="M261" s="2035"/>
      <c r="N261" s="55"/>
      <c r="O261" s="209"/>
      <c r="P261" s="210"/>
      <c r="Q261" s="210"/>
      <c r="R261" s="210"/>
      <c r="S261" s="211"/>
      <c r="T261" s="211"/>
      <c r="U261" s="211"/>
      <c r="V261" s="211"/>
      <c r="W261" s="211"/>
      <c r="X261" s="211"/>
      <c r="Y261" s="211"/>
      <c r="Z261" s="161"/>
      <c r="BB261" s="643"/>
      <c r="BC261" s="643"/>
      <c r="BD261" s="643"/>
      <c r="BE261" s="643"/>
      <c r="BF261" s="643"/>
      <c r="BG261" s="643"/>
      <c r="BH261" s="643"/>
      <c r="BI261" s="643"/>
      <c r="BJ261" s="643"/>
      <c r="BK261" s="643"/>
    </row>
    <row r="262" spans="2:63" s="3" customFormat="1" ht="20.149999999999999" customHeight="1" x14ac:dyDescent="0.25">
      <c r="B262" s="1730"/>
      <c r="C262" s="2058">
        <v>3030</v>
      </c>
      <c r="D262" s="2084" t="str">
        <f>VLOOKUP(C262,DataLabels,HLOOKUP($BA$1,Type,2,FALSE))</f>
        <v>Ontario Electrical Safety Code</v>
      </c>
      <c r="E262" s="2085"/>
      <c r="F262" s="2086"/>
      <c r="G262" s="2107"/>
      <c r="H262" s="1957"/>
      <c r="I262" s="1957"/>
      <c r="J262" s="1957"/>
      <c r="K262" s="1957"/>
      <c r="L262" s="1957"/>
      <c r="M262" s="1957"/>
      <c r="N262" s="54"/>
      <c r="O262" s="209"/>
      <c r="P262" s="210"/>
      <c r="Q262" s="210"/>
      <c r="R262" s="210"/>
      <c r="S262" s="211"/>
      <c r="T262" s="211"/>
      <c r="U262" s="211"/>
      <c r="V262" s="211"/>
      <c r="W262" s="211"/>
      <c r="X262" s="211"/>
      <c r="Y262" s="211"/>
      <c r="Z262" s="161"/>
      <c r="BB262" s="643"/>
      <c r="BC262" s="643"/>
      <c r="BD262" s="643"/>
      <c r="BE262" s="643"/>
      <c r="BF262" s="643"/>
      <c r="BG262" s="643"/>
      <c r="BH262" s="643"/>
      <c r="BI262" s="643"/>
      <c r="BJ262" s="643"/>
      <c r="BK262" s="643"/>
    </row>
    <row r="263" spans="2:63" s="3" customFormat="1" ht="20.149999999999999" customHeight="1" x14ac:dyDescent="0.25">
      <c r="B263" s="1730"/>
      <c r="C263" s="2059"/>
      <c r="D263" s="2090"/>
      <c r="E263" s="2097"/>
      <c r="F263" s="2098"/>
      <c r="G263" s="2072"/>
      <c r="H263" s="2035"/>
      <c r="I263" s="2035"/>
      <c r="J263" s="2035"/>
      <c r="K263" s="2035"/>
      <c r="L263" s="2035"/>
      <c r="M263" s="2035"/>
      <c r="N263" s="55"/>
      <c r="O263" s="209"/>
      <c r="P263" s="210"/>
      <c r="Q263" s="210"/>
      <c r="R263" s="210"/>
      <c r="S263" s="211"/>
      <c r="T263" s="211"/>
      <c r="U263" s="211"/>
      <c r="V263" s="211"/>
      <c r="W263" s="211"/>
      <c r="X263" s="211"/>
      <c r="Y263" s="211"/>
      <c r="Z263" s="161"/>
      <c r="BB263" s="643"/>
      <c r="BC263" s="643"/>
      <c r="BD263" s="643"/>
      <c r="BE263" s="643"/>
      <c r="BF263" s="643"/>
      <c r="BG263" s="643"/>
      <c r="BH263" s="643"/>
      <c r="BI263" s="643"/>
      <c r="BJ263" s="643"/>
      <c r="BK263" s="643"/>
    </row>
    <row r="264" spans="2:63" s="3" customFormat="1" ht="20.149999999999999" customHeight="1" x14ac:dyDescent="0.25">
      <c r="B264" s="1730"/>
      <c r="C264" s="2058">
        <v>3040</v>
      </c>
      <c r="D264" s="2108" t="str">
        <f>VLOOKUP(C264,DataLabels,HLOOKUP($BA$1,Type,2,FALSE))</f>
        <v>Other</v>
      </c>
      <c r="E264" s="2109"/>
      <c r="F264" s="2110"/>
      <c r="G264" s="2107"/>
      <c r="H264" s="1957"/>
      <c r="I264" s="1957"/>
      <c r="J264" s="1957"/>
      <c r="K264" s="1957"/>
      <c r="L264" s="1957"/>
      <c r="M264" s="1957"/>
      <c r="N264" s="54"/>
      <c r="O264" s="209"/>
      <c r="P264" s="210"/>
      <c r="Q264" s="210"/>
      <c r="R264" s="210"/>
      <c r="S264" s="211"/>
      <c r="T264" s="211"/>
      <c r="U264" s="211"/>
      <c r="V264" s="211"/>
      <c r="W264" s="211"/>
      <c r="X264" s="211"/>
      <c r="Y264" s="211"/>
      <c r="Z264" s="161"/>
      <c r="BB264" s="643"/>
      <c r="BC264" s="643"/>
      <c r="BD264" s="643"/>
      <c r="BE264" s="643"/>
      <c r="BF264" s="643"/>
      <c r="BG264" s="643"/>
      <c r="BH264" s="643"/>
      <c r="BI264" s="643"/>
      <c r="BJ264" s="643"/>
      <c r="BK264" s="643"/>
    </row>
    <row r="265" spans="2:63" s="3" customFormat="1" ht="20.149999999999999" customHeight="1" x14ac:dyDescent="0.25">
      <c r="B265" s="1730"/>
      <c r="C265" s="2059"/>
      <c r="D265" s="2111"/>
      <c r="E265" s="2112"/>
      <c r="F265" s="2113"/>
      <c r="G265" s="2072"/>
      <c r="H265" s="2035"/>
      <c r="I265" s="2035"/>
      <c r="J265" s="2035"/>
      <c r="K265" s="2035"/>
      <c r="L265" s="2035"/>
      <c r="M265" s="2035"/>
      <c r="N265" s="55"/>
      <c r="O265" s="209"/>
      <c r="P265" s="210"/>
      <c r="Q265" s="210"/>
      <c r="R265" s="210"/>
      <c r="S265" s="211"/>
      <c r="T265" s="211"/>
      <c r="U265" s="211"/>
      <c r="V265" s="211"/>
      <c r="W265" s="211"/>
      <c r="X265" s="211"/>
      <c r="Y265" s="211"/>
      <c r="Z265" s="161"/>
      <c r="BB265" s="643"/>
      <c r="BC265" s="643"/>
      <c r="BD265" s="643"/>
      <c r="BE265" s="643"/>
      <c r="BF265" s="643"/>
      <c r="BG265" s="643"/>
      <c r="BH265" s="643"/>
      <c r="BI265" s="643"/>
      <c r="BJ265" s="643"/>
      <c r="BK265" s="643"/>
    </row>
    <row r="266" spans="2:63" s="3" customFormat="1" ht="20.149999999999999" customHeight="1" x14ac:dyDescent="0.25">
      <c r="B266" s="1730"/>
      <c r="C266" s="2073">
        <v>3050</v>
      </c>
      <c r="D266" s="2075" t="str">
        <f>VLOOKUP(C266,DataLabels,HLOOKUP($BA$1,Type,2,FALSE))</f>
        <v>Applicable Safety Code for Controller (See box 1411)</v>
      </c>
      <c r="E266" s="2085"/>
      <c r="F266" s="2086"/>
      <c r="G266" s="2107"/>
      <c r="H266" s="1957"/>
      <c r="I266" s="1957"/>
      <c r="J266" s="1957"/>
      <c r="K266" s="1957"/>
      <c r="L266" s="1957"/>
      <c r="M266" s="1957"/>
      <c r="N266" s="54"/>
      <c r="O266" s="209"/>
      <c r="P266" s="210"/>
      <c r="Q266" s="210"/>
      <c r="R266" s="210"/>
      <c r="S266" s="211"/>
      <c r="T266" s="211"/>
      <c r="U266" s="211"/>
      <c r="V266" s="211"/>
      <c r="W266" s="211"/>
      <c r="X266" s="211"/>
      <c r="Y266" s="211"/>
      <c r="Z266" s="161"/>
      <c r="BB266" s="643"/>
      <c r="BC266" s="643"/>
      <c r="BD266" s="643"/>
      <c r="BE266" s="643"/>
      <c r="BF266" s="643"/>
      <c r="BG266" s="643"/>
      <c r="BH266" s="643"/>
      <c r="BI266" s="643"/>
      <c r="BJ266" s="643"/>
      <c r="BK266" s="643"/>
    </row>
    <row r="267" spans="2:63" s="3" customFormat="1" ht="20.149999999999999" customHeight="1" x14ac:dyDescent="0.25">
      <c r="B267" s="1730"/>
      <c r="C267" s="2074"/>
      <c r="D267" s="2076"/>
      <c r="E267" s="2097"/>
      <c r="F267" s="2098"/>
      <c r="G267" s="2072"/>
      <c r="H267" s="2035"/>
      <c r="I267" s="2035"/>
      <c r="J267" s="2035"/>
      <c r="K267" s="2035"/>
      <c r="L267" s="2035"/>
      <c r="M267" s="2035"/>
      <c r="N267" s="55"/>
      <c r="O267" s="209"/>
      <c r="P267" s="210"/>
      <c r="Q267" s="210"/>
      <c r="R267" s="210"/>
      <c r="S267" s="211"/>
      <c r="T267" s="211"/>
      <c r="U267" s="211"/>
      <c r="V267" s="211"/>
      <c r="W267" s="211"/>
      <c r="X267" s="211"/>
      <c r="Y267" s="211"/>
      <c r="Z267" s="161"/>
      <c r="BB267" s="643"/>
      <c r="BC267" s="643"/>
      <c r="BD267" s="643"/>
      <c r="BE267" s="643"/>
      <c r="BF267" s="643"/>
      <c r="BG267" s="643"/>
      <c r="BH267" s="643"/>
      <c r="BI267" s="643"/>
      <c r="BJ267" s="643"/>
      <c r="BK267" s="643"/>
    </row>
    <row r="268" spans="2:63" s="3" customFormat="1" ht="20.149999999999999" customHeight="1" x14ac:dyDescent="0.25">
      <c r="B268" s="1730"/>
      <c r="C268" s="2073">
        <v>3060</v>
      </c>
      <c r="D268" s="2075" t="str">
        <f>VLOOKUP(C268,DataLabels,HLOOKUP($BA$1,Type,2,FALSE))</f>
        <v>Applicable Safety Code for FEO (See box 1435)</v>
      </c>
      <c r="E268" s="2085"/>
      <c r="F268" s="2086"/>
      <c r="G268" s="2107"/>
      <c r="H268" s="1957"/>
      <c r="I268" s="1957"/>
      <c r="J268" s="1957"/>
      <c r="K268" s="1957"/>
      <c r="L268" s="1957"/>
      <c r="M268" s="1957"/>
      <c r="N268" s="54"/>
      <c r="O268" s="209"/>
      <c r="P268" s="210"/>
      <c r="Q268" s="210"/>
      <c r="R268" s="210"/>
      <c r="S268" s="211"/>
      <c r="T268" s="211"/>
      <c r="U268" s="211"/>
      <c r="V268" s="211"/>
      <c r="W268" s="211"/>
      <c r="X268" s="211"/>
      <c r="Y268" s="211"/>
      <c r="Z268" s="161"/>
      <c r="BB268" s="643"/>
      <c r="BC268" s="643"/>
      <c r="BD268" s="643"/>
      <c r="BE268" s="643"/>
      <c r="BF268" s="643"/>
      <c r="BG268" s="643"/>
      <c r="BH268" s="643"/>
      <c r="BI268" s="643"/>
      <c r="BJ268" s="643"/>
      <c r="BK268" s="643"/>
    </row>
    <row r="269" spans="2:63" s="3" customFormat="1" ht="20.149999999999999" customHeight="1" x14ac:dyDescent="0.25">
      <c r="B269" s="1730"/>
      <c r="C269" s="2074"/>
      <c r="D269" s="2076"/>
      <c r="E269" s="2097"/>
      <c r="F269" s="2098"/>
      <c r="G269" s="2072"/>
      <c r="H269" s="2035"/>
      <c r="I269" s="2035"/>
      <c r="J269" s="2035"/>
      <c r="K269" s="2035"/>
      <c r="L269" s="2035"/>
      <c r="M269" s="2035"/>
      <c r="N269" s="55"/>
      <c r="O269" s="209"/>
      <c r="P269" s="210"/>
      <c r="Q269" s="210"/>
      <c r="R269" s="210"/>
      <c r="S269" s="211"/>
      <c r="T269" s="211"/>
      <c r="U269" s="211"/>
      <c r="V269" s="211"/>
      <c r="W269" s="211"/>
      <c r="X269" s="211"/>
      <c r="Y269" s="211"/>
      <c r="Z269" s="161"/>
      <c r="BB269" s="643"/>
      <c r="BC269" s="643"/>
      <c r="BD269" s="643"/>
      <c r="BE269" s="643"/>
      <c r="BF269" s="643"/>
      <c r="BG269" s="643"/>
      <c r="BH269" s="643"/>
      <c r="BI269" s="643"/>
      <c r="BJ269" s="643"/>
      <c r="BK269" s="643"/>
    </row>
    <row r="270" spans="2:63" s="3" customFormat="1" ht="20.149999999999999" customHeight="1" x14ac:dyDescent="0.25">
      <c r="B270" s="1730"/>
      <c r="C270" s="2058">
        <v>3070</v>
      </c>
      <c r="D270" s="2084" t="str">
        <f>VLOOKUP(C270,DataLabels,HLOOKUP($BA$1,Type,2,FALSE))</f>
        <v>Welded Steel Construction
(Metal Arc Welding)</v>
      </c>
      <c r="E270" s="2085"/>
      <c r="F270" s="2086"/>
      <c r="G270" s="2107"/>
      <c r="H270" s="1957"/>
      <c r="I270" s="1957"/>
      <c r="J270" s="1957"/>
      <c r="K270" s="1957"/>
      <c r="L270" s="1957"/>
      <c r="M270" s="1957"/>
      <c r="N270" s="54"/>
      <c r="O270" s="209"/>
      <c r="P270" s="210"/>
      <c r="Q270" s="210"/>
      <c r="R270" s="210"/>
      <c r="S270" s="211"/>
      <c r="T270" s="211"/>
      <c r="U270" s="211"/>
      <c r="V270" s="211"/>
      <c r="W270" s="211"/>
      <c r="X270" s="211"/>
      <c r="Y270" s="211"/>
      <c r="Z270" s="161"/>
      <c r="BB270" s="643"/>
      <c r="BC270" s="643"/>
      <c r="BD270" s="643"/>
      <c r="BE270" s="643"/>
      <c r="BF270" s="643"/>
      <c r="BG270" s="643"/>
      <c r="BH270" s="643"/>
      <c r="BI270" s="643"/>
      <c r="BJ270" s="643"/>
      <c r="BK270" s="643"/>
    </row>
    <row r="271" spans="2:63" s="3" customFormat="1" ht="20.149999999999999" customHeight="1" x14ac:dyDescent="0.25">
      <c r="B271" s="1730"/>
      <c r="C271" s="2059"/>
      <c r="D271" s="2090"/>
      <c r="E271" s="2097"/>
      <c r="F271" s="2098"/>
      <c r="G271" s="2072"/>
      <c r="H271" s="2035"/>
      <c r="I271" s="2035"/>
      <c r="J271" s="2035"/>
      <c r="K271" s="2035"/>
      <c r="L271" s="2035"/>
      <c r="M271" s="2035"/>
      <c r="N271" s="55"/>
      <c r="O271" s="212"/>
      <c r="P271" s="166"/>
      <c r="Q271" s="166"/>
      <c r="R271" s="166"/>
      <c r="S271" s="213"/>
      <c r="T271" s="213"/>
      <c r="U271" s="213"/>
      <c r="V271" s="213"/>
      <c r="W271" s="213"/>
      <c r="X271" s="213"/>
      <c r="Y271" s="213"/>
      <c r="Z271" s="163"/>
      <c r="BB271" s="643"/>
      <c r="BC271" s="643"/>
      <c r="BD271" s="643"/>
      <c r="BE271" s="643"/>
      <c r="BF271" s="643"/>
      <c r="BG271" s="643"/>
      <c r="BH271" s="643"/>
      <c r="BI271" s="643"/>
      <c r="BJ271" s="643"/>
      <c r="BK271" s="643"/>
    </row>
    <row r="272" spans="2:63" s="3" customFormat="1" ht="18.75" customHeight="1" x14ac:dyDescent="0.25">
      <c r="B272" s="1730"/>
      <c r="C272" s="2058">
        <v>3080</v>
      </c>
      <c r="D272" s="2084" t="str">
        <f>VLOOKUP(C272,DataLabels,HLOOKUP($BA$1,Type,2,FALSE))</f>
        <v>FACTORY WELDS
Cert. of Companies for Fusion Welding of Steel</v>
      </c>
      <c r="E272" s="2085"/>
      <c r="F272" s="2086"/>
      <c r="G272" s="2107"/>
      <c r="H272" s="1957"/>
      <c r="I272" s="1957"/>
      <c r="J272" s="1957"/>
      <c r="K272" s="1957"/>
      <c r="L272" s="1957"/>
      <c r="M272" s="1957"/>
      <c r="N272" s="54"/>
      <c r="O272" s="2058">
        <v>3090</v>
      </c>
      <c r="P272" s="2084" t="str">
        <f>VLOOKUP(O272,DataLabels,HLOOKUP($BA$1,Type,2,FALSE))</f>
        <v>FACTORY WELDS
Name of Certified Company</v>
      </c>
      <c r="Q272" s="2085"/>
      <c r="R272" s="2086"/>
      <c r="S272" s="2107"/>
      <c r="T272" s="1957"/>
      <c r="U272" s="1957"/>
      <c r="V272" s="1957"/>
      <c r="W272" s="1957"/>
      <c r="X272" s="1957"/>
      <c r="Y272" s="1957"/>
      <c r="Z272" s="162"/>
      <c r="BB272" s="643"/>
      <c r="BC272" s="643"/>
      <c r="BD272" s="643"/>
      <c r="BE272" s="643"/>
      <c r="BF272" s="643"/>
      <c r="BG272" s="643"/>
      <c r="BH272" s="643"/>
      <c r="BI272" s="643"/>
      <c r="BJ272" s="643"/>
      <c r="BK272" s="643"/>
    </row>
    <row r="273" spans="2:77" s="3" customFormat="1" ht="20.149999999999999" customHeight="1" x14ac:dyDescent="0.25">
      <c r="B273" s="1730"/>
      <c r="C273" s="2059"/>
      <c r="D273" s="2090"/>
      <c r="E273" s="2097"/>
      <c r="F273" s="2098"/>
      <c r="G273" s="2072"/>
      <c r="H273" s="2035"/>
      <c r="I273" s="2035"/>
      <c r="J273" s="2035"/>
      <c r="K273" s="2035"/>
      <c r="L273" s="2035"/>
      <c r="M273" s="2035"/>
      <c r="N273" s="55"/>
      <c r="O273" s="2059"/>
      <c r="P273" s="2090"/>
      <c r="Q273" s="2097"/>
      <c r="R273" s="2098"/>
      <c r="S273" s="2072"/>
      <c r="T273" s="2035"/>
      <c r="U273" s="2035"/>
      <c r="V273" s="2035"/>
      <c r="W273" s="2035"/>
      <c r="X273" s="2035"/>
      <c r="Y273" s="2035"/>
      <c r="Z273" s="163"/>
      <c r="BA273" s="49"/>
      <c r="BB273" s="18"/>
      <c r="BC273" s="19"/>
      <c r="BD273" s="19"/>
      <c r="BE273" s="136"/>
      <c r="BF273" s="137"/>
      <c r="BG273" s="137"/>
      <c r="BH273" s="138"/>
      <c r="BI273" s="136"/>
      <c r="BJ273" s="139"/>
      <c r="BK273" s="139"/>
      <c r="BL273" s="139"/>
    </row>
    <row r="274" spans="2:77" s="3" customFormat="1" ht="20.149999999999999" customHeight="1" x14ac:dyDescent="0.25">
      <c r="B274" s="1730"/>
      <c r="C274" s="2058">
        <v>3100</v>
      </c>
      <c r="D274" s="2084" t="str">
        <f>VLOOKUP(C274,DataLabels,HLOOKUP($BA$1,Type,2,FALSE))</f>
        <v>FIELD WELDS
Cert. of Companies for Fusion Welding of Steel</v>
      </c>
      <c r="E274" s="2085"/>
      <c r="F274" s="2086"/>
      <c r="G274" s="2107"/>
      <c r="H274" s="1957"/>
      <c r="I274" s="1957"/>
      <c r="J274" s="1957"/>
      <c r="K274" s="1957"/>
      <c r="L274" s="1957"/>
      <c r="M274" s="1957"/>
      <c r="N274" s="54"/>
      <c r="O274" s="2058">
        <v>3110</v>
      </c>
      <c r="P274" s="2084" t="str">
        <f>VLOOKUP(O274,DataLabels,HLOOKUP($BA$1,Type,2,FALSE))</f>
        <v>FIELD WELDS
Name of Certified Company</v>
      </c>
      <c r="Q274" s="2085"/>
      <c r="R274" s="2086"/>
      <c r="S274" s="2107"/>
      <c r="T274" s="1957"/>
      <c r="U274" s="1957"/>
      <c r="V274" s="1957"/>
      <c r="W274" s="1957"/>
      <c r="X274" s="1957"/>
      <c r="Y274" s="1957"/>
      <c r="Z274" s="162"/>
      <c r="BB274" s="643"/>
      <c r="BC274" s="643"/>
      <c r="BD274" s="643"/>
      <c r="BE274" s="643"/>
      <c r="BF274" s="643"/>
      <c r="BG274" s="643"/>
      <c r="BH274" s="643"/>
      <c r="BI274" s="643"/>
      <c r="BJ274" s="643"/>
      <c r="BK274" s="643"/>
      <c r="BM274" s="140"/>
      <c r="BN274" s="136"/>
      <c r="BO274" s="141"/>
      <c r="BP274" s="140"/>
      <c r="BQ274" s="136"/>
      <c r="BR274" s="139"/>
      <c r="BS274" s="139"/>
      <c r="BT274" s="140"/>
      <c r="BU274" s="136"/>
      <c r="BV274" s="139"/>
      <c r="BW274" s="139"/>
      <c r="BX274" s="139"/>
      <c r="BY274" s="140"/>
    </row>
    <row r="275" spans="2:77" s="3" customFormat="1" ht="20.149999999999999" customHeight="1" thickBot="1" x14ac:dyDescent="0.3">
      <c r="B275" s="1731"/>
      <c r="C275" s="2083"/>
      <c r="D275" s="2087"/>
      <c r="E275" s="2088"/>
      <c r="F275" s="2089"/>
      <c r="G275" s="2188"/>
      <c r="H275" s="1960"/>
      <c r="I275" s="1960"/>
      <c r="J275" s="1960"/>
      <c r="K275" s="1960"/>
      <c r="L275" s="1960"/>
      <c r="M275" s="1960"/>
      <c r="N275" s="167"/>
      <c r="O275" s="2083"/>
      <c r="P275" s="2087"/>
      <c r="Q275" s="2088"/>
      <c r="R275" s="2089"/>
      <c r="S275" s="2188"/>
      <c r="T275" s="1960"/>
      <c r="U275" s="1960"/>
      <c r="V275" s="1960"/>
      <c r="W275" s="1960"/>
      <c r="X275" s="1960"/>
      <c r="Y275" s="1960"/>
      <c r="Z275" s="168"/>
      <c r="BB275" s="643"/>
      <c r="BC275" s="643"/>
      <c r="BD275" s="643"/>
      <c r="BE275" s="643"/>
      <c r="BF275" s="643"/>
      <c r="BG275" s="643"/>
      <c r="BH275" s="643"/>
      <c r="BI275" s="643"/>
      <c r="BJ275" s="643"/>
      <c r="BK275" s="643"/>
    </row>
    <row r="276" spans="2:77" s="3" customFormat="1" ht="20.149999999999999" customHeight="1" thickBot="1" x14ac:dyDescent="0.3">
      <c r="B276" s="1188"/>
      <c r="C276" s="595"/>
      <c r="D276" s="1189"/>
      <c r="E276" s="1189"/>
      <c r="F276" s="1189"/>
      <c r="G276" s="1182"/>
      <c r="H276" s="1182"/>
      <c r="I276" s="1182"/>
      <c r="J276" s="1182"/>
      <c r="K276" s="1182"/>
      <c r="L276" s="1182"/>
      <c r="M276" s="1182"/>
      <c r="N276" s="1190"/>
      <c r="O276" s="595"/>
      <c r="P276" s="1189"/>
      <c r="Q276" s="1189"/>
      <c r="R276" s="1189"/>
      <c r="S276" s="1181"/>
      <c r="T276" s="1181"/>
      <c r="U276" s="1181"/>
      <c r="V276" s="1181"/>
      <c r="W276" s="1181"/>
      <c r="X276" s="1181"/>
      <c r="Y276" s="1181"/>
      <c r="Z276" s="1190"/>
      <c r="BB276" s="643"/>
      <c r="BC276" s="643"/>
      <c r="BD276" s="643"/>
      <c r="BE276" s="643"/>
      <c r="BF276" s="643"/>
      <c r="BG276" s="643"/>
      <c r="BH276" s="643"/>
      <c r="BI276" s="643"/>
      <c r="BJ276" s="643"/>
      <c r="BK276" s="643"/>
    </row>
    <row r="277" spans="2:77" s="3" customFormat="1" ht="20.149999999999999" customHeight="1" x14ac:dyDescent="0.3">
      <c r="B277" s="1729" t="s">
        <v>128</v>
      </c>
      <c r="C277" s="2093">
        <v>3120</v>
      </c>
      <c r="D277" s="2094" t="str">
        <f>VLOOKUP(C277,DataLabels,HLOOKUP($BA$1,Type,2,FALSE))</f>
        <v>Director's Order Applicable to this Submission</v>
      </c>
      <c r="E277" s="2095"/>
      <c r="F277" s="2096"/>
      <c r="G277" s="2208"/>
      <c r="H277" s="1774"/>
      <c r="I277" s="1774"/>
      <c r="J277" s="1774"/>
      <c r="K277" s="1774"/>
      <c r="L277" s="1774"/>
      <c r="M277" s="1774"/>
      <c r="N277" s="1774"/>
      <c r="O277" s="1774"/>
      <c r="P277" s="1774"/>
      <c r="Q277" s="1774"/>
      <c r="R277" s="1774"/>
      <c r="S277" s="1774"/>
      <c r="T277" s="1774"/>
      <c r="U277" s="1774"/>
      <c r="V277" s="1774"/>
      <c r="W277" s="1774"/>
      <c r="X277" s="1774"/>
      <c r="Y277" s="1774"/>
      <c r="Z277" s="2209"/>
      <c r="BB277" s="643"/>
      <c r="BC277" s="643"/>
      <c r="BD277" s="643"/>
      <c r="BE277" s="643"/>
      <c r="BF277" s="643"/>
      <c r="BG277" s="643"/>
      <c r="BH277" s="643"/>
      <c r="BI277" s="643"/>
      <c r="BJ277" s="643"/>
      <c r="BK277" s="643"/>
    </row>
    <row r="278" spans="2:77" s="3" customFormat="1" ht="20.149999999999999" customHeight="1" x14ac:dyDescent="0.3">
      <c r="B278" s="1730"/>
      <c r="C278" s="2059"/>
      <c r="D278" s="2090"/>
      <c r="E278" s="2097"/>
      <c r="F278" s="2098"/>
      <c r="G278" s="2210"/>
      <c r="H278" s="1777"/>
      <c r="I278" s="1777"/>
      <c r="J278" s="1777"/>
      <c r="K278" s="1777"/>
      <c r="L278" s="1777"/>
      <c r="M278" s="1777"/>
      <c r="N278" s="1777"/>
      <c r="O278" s="1777"/>
      <c r="P278" s="1777"/>
      <c r="Q278" s="1777"/>
      <c r="R278" s="1777"/>
      <c r="S278" s="1777"/>
      <c r="T278" s="1777"/>
      <c r="U278" s="1777"/>
      <c r="V278" s="1777"/>
      <c r="W278" s="1777"/>
      <c r="X278" s="1777"/>
      <c r="Y278" s="1777"/>
      <c r="Z278" s="2211"/>
      <c r="BB278" s="643"/>
      <c r="BC278" s="643"/>
      <c r="BD278" s="643"/>
      <c r="BE278" s="643"/>
      <c r="BF278" s="643"/>
      <c r="BG278" s="643"/>
      <c r="BH278" s="643"/>
      <c r="BI278" s="643"/>
      <c r="BJ278" s="643"/>
      <c r="BK278" s="643"/>
    </row>
    <row r="279" spans="2:77" s="3" customFormat="1" ht="20.149999999999999" customHeight="1" x14ac:dyDescent="0.3">
      <c r="B279" s="1730"/>
      <c r="C279" s="2058">
        <v>3130</v>
      </c>
      <c r="D279" s="2084" t="str">
        <f>VLOOKUP(C279,DataLabels,HLOOKUP($BA$1,Type,2,FALSE))</f>
        <v>Manufacturer's Bulletins Applicable to this Submission</v>
      </c>
      <c r="E279" s="2085"/>
      <c r="F279" s="2086"/>
      <c r="G279" s="2158"/>
      <c r="H279" s="2159"/>
      <c r="I279" s="2159"/>
      <c r="J279" s="2159"/>
      <c r="K279" s="2159"/>
      <c r="L279" s="2159"/>
      <c r="M279" s="2159"/>
      <c r="N279" s="2159"/>
      <c r="O279" s="2159"/>
      <c r="P279" s="2159"/>
      <c r="Q279" s="2159"/>
      <c r="R279" s="2159"/>
      <c r="S279" s="2159"/>
      <c r="T279" s="2159"/>
      <c r="U279" s="2159"/>
      <c r="V279" s="2159"/>
      <c r="W279" s="2159"/>
      <c r="X279" s="2159"/>
      <c r="Y279" s="2159"/>
      <c r="Z279" s="2160"/>
      <c r="BB279" s="643"/>
      <c r="BC279" s="643"/>
      <c r="BD279" s="643"/>
      <c r="BE279" s="643"/>
      <c r="BF279" s="643"/>
      <c r="BG279" s="643"/>
      <c r="BH279" s="643"/>
      <c r="BI279" s="643"/>
      <c r="BJ279" s="643"/>
      <c r="BK279" s="643"/>
    </row>
    <row r="280" spans="2:77" s="3" customFormat="1" ht="20.149999999999999" customHeight="1" thickBot="1" x14ac:dyDescent="0.35">
      <c r="B280" s="1731"/>
      <c r="C280" s="2083"/>
      <c r="D280" s="2087"/>
      <c r="E280" s="2088"/>
      <c r="F280" s="2089"/>
      <c r="G280" s="2161"/>
      <c r="H280" s="2162"/>
      <c r="I280" s="2162"/>
      <c r="J280" s="2162"/>
      <c r="K280" s="2162"/>
      <c r="L280" s="2162"/>
      <c r="M280" s="2162"/>
      <c r="N280" s="2162"/>
      <c r="O280" s="2162"/>
      <c r="P280" s="2162"/>
      <c r="Q280" s="2162"/>
      <c r="R280" s="2162"/>
      <c r="S280" s="2162"/>
      <c r="T280" s="2162"/>
      <c r="U280" s="2162"/>
      <c r="V280" s="2162"/>
      <c r="W280" s="2162"/>
      <c r="X280" s="2162"/>
      <c r="Y280" s="2162"/>
      <c r="Z280" s="2163"/>
      <c r="BB280" s="643"/>
      <c r="BC280" s="643"/>
      <c r="BD280" s="643"/>
      <c r="BE280" s="643"/>
      <c r="BF280" s="643"/>
      <c r="BG280" s="643"/>
      <c r="BH280" s="643"/>
      <c r="BI280" s="643"/>
      <c r="BJ280" s="643"/>
      <c r="BK280" s="643"/>
    </row>
    <row r="281" spans="2:77" s="3" customFormat="1" ht="20.149999999999999" customHeight="1" thickBot="1" x14ac:dyDescent="0.3">
      <c r="B281" s="1188"/>
      <c r="C281" s="595"/>
      <c r="D281" s="1189"/>
      <c r="E281" s="1189"/>
      <c r="F281" s="1189"/>
      <c r="G281" s="1182"/>
      <c r="H281" s="1182"/>
      <c r="I281" s="1182"/>
      <c r="J281" s="1182"/>
      <c r="K281" s="1182"/>
      <c r="L281" s="1182"/>
      <c r="M281" s="1182"/>
      <c r="N281" s="1190"/>
      <c r="O281" s="595"/>
      <c r="P281" s="1189"/>
      <c r="Q281" s="1189"/>
      <c r="R281" s="1189"/>
      <c r="S281" s="1181"/>
      <c r="T281" s="1181"/>
      <c r="U281" s="1181"/>
      <c r="V281" s="1181"/>
      <c r="W281" s="1181"/>
      <c r="X281" s="1181"/>
      <c r="Y281" s="1181"/>
      <c r="Z281" s="1190"/>
      <c r="BB281" s="643"/>
      <c r="BC281" s="643"/>
      <c r="BD281" s="643"/>
      <c r="BE281" s="643"/>
      <c r="BF281" s="643"/>
      <c r="BG281" s="643"/>
      <c r="BH281" s="643"/>
      <c r="BI281" s="643"/>
      <c r="BJ281" s="643"/>
      <c r="BK281" s="643"/>
    </row>
    <row r="282" spans="2:77" s="3" customFormat="1" ht="20.149999999999999" customHeight="1" x14ac:dyDescent="0.3">
      <c r="B282" s="1729" t="s">
        <v>129</v>
      </c>
      <c r="C282" s="2192" t="s">
        <v>130</v>
      </c>
      <c r="D282" s="2193"/>
      <c r="E282" s="2193"/>
      <c r="F282" s="2193"/>
      <c r="G282" s="2193"/>
      <c r="H282" s="2193"/>
      <c r="I282" s="2193"/>
      <c r="J282" s="2193"/>
      <c r="K282" s="2193"/>
      <c r="L282" s="2193"/>
      <c r="M282" s="2193"/>
      <c r="N282" s="2193"/>
      <c r="O282" s="2193"/>
      <c r="P282" s="2193"/>
      <c r="Q282" s="2193"/>
      <c r="R282" s="2193"/>
      <c r="S282" s="2193"/>
      <c r="T282" s="2193"/>
      <c r="U282" s="2193"/>
      <c r="V282" s="2193"/>
      <c r="W282" s="2193"/>
      <c r="X282" s="2193"/>
      <c r="Y282" s="2193"/>
      <c r="Z282" s="2194"/>
      <c r="BB282" s="643"/>
      <c r="BC282" s="643"/>
      <c r="BD282" s="643"/>
      <c r="BE282" s="643"/>
      <c r="BF282" s="643"/>
      <c r="BG282" s="643"/>
      <c r="BH282" s="643"/>
      <c r="BI282" s="643"/>
      <c r="BJ282" s="643"/>
      <c r="BK282" s="643"/>
    </row>
    <row r="283" spans="2:77" s="3" customFormat="1" ht="20.149999999999999" customHeight="1" x14ac:dyDescent="0.3">
      <c r="B283" s="1730"/>
      <c r="C283" s="2058">
        <v>4000</v>
      </c>
      <c r="D283" s="2196"/>
      <c r="E283" s="2197"/>
      <c r="F283" s="2197"/>
      <c r="G283" s="2197"/>
      <c r="H283" s="2197"/>
      <c r="I283" s="2197"/>
      <c r="J283" s="2197"/>
      <c r="K283" s="2197"/>
      <c r="L283" s="2197"/>
      <c r="M283" s="2197"/>
      <c r="N283" s="2197"/>
      <c r="O283" s="2197"/>
      <c r="P283" s="2197"/>
      <c r="Q283" s="2197"/>
      <c r="R283" s="2197"/>
      <c r="S283" s="2197"/>
      <c r="T283" s="2197"/>
      <c r="U283" s="2197"/>
      <c r="V283" s="2197"/>
      <c r="W283" s="2197"/>
      <c r="X283" s="2197"/>
      <c r="Y283" s="2197"/>
      <c r="Z283" s="2198"/>
      <c r="BB283" s="643"/>
      <c r="BC283" s="643"/>
      <c r="BD283" s="643"/>
      <c r="BE283" s="643"/>
      <c r="BF283" s="643"/>
      <c r="BG283" s="643"/>
      <c r="BH283" s="643"/>
      <c r="BI283" s="643"/>
      <c r="BJ283" s="643"/>
      <c r="BK283" s="643"/>
    </row>
    <row r="284" spans="2:77" s="3" customFormat="1" ht="20.149999999999999" customHeight="1" x14ac:dyDescent="0.3">
      <c r="B284" s="1730"/>
      <c r="C284" s="2195"/>
      <c r="D284" s="2199"/>
      <c r="E284" s="2200"/>
      <c r="F284" s="2200"/>
      <c r="G284" s="2200"/>
      <c r="H284" s="2200"/>
      <c r="I284" s="2200"/>
      <c r="J284" s="2200"/>
      <c r="K284" s="2200"/>
      <c r="L284" s="2200"/>
      <c r="M284" s="2200"/>
      <c r="N284" s="2200"/>
      <c r="O284" s="2200"/>
      <c r="P284" s="2200"/>
      <c r="Q284" s="2200"/>
      <c r="R284" s="2200"/>
      <c r="S284" s="2200"/>
      <c r="T284" s="2200"/>
      <c r="U284" s="2200"/>
      <c r="V284" s="2200"/>
      <c r="W284" s="2200"/>
      <c r="X284" s="2200"/>
      <c r="Y284" s="2200"/>
      <c r="Z284" s="2201"/>
      <c r="BB284" s="643"/>
      <c r="BC284" s="643"/>
      <c r="BD284" s="643"/>
      <c r="BE284" s="643"/>
      <c r="BF284" s="643"/>
      <c r="BG284" s="643"/>
      <c r="BH284" s="643"/>
      <c r="BI284" s="643"/>
      <c r="BJ284" s="643"/>
      <c r="BK284" s="643"/>
    </row>
    <row r="285" spans="2:77" s="3" customFormat="1" ht="20.149999999999999" customHeight="1" x14ac:dyDescent="0.3">
      <c r="B285" s="1730"/>
      <c r="C285" s="2195"/>
      <c r="D285" s="2199"/>
      <c r="E285" s="2200"/>
      <c r="F285" s="2200"/>
      <c r="G285" s="2200"/>
      <c r="H285" s="2200"/>
      <c r="I285" s="2200"/>
      <c r="J285" s="2200"/>
      <c r="K285" s="2200"/>
      <c r="L285" s="2200"/>
      <c r="M285" s="2200"/>
      <c r="N285" s="2200"/>
      <c r="O285" s="2200"/>
      <c r="P285" s="2200"/>
      <c r="Q285" s="2200"/>
      <c r="R285" s="2200"/>
      <c r="S285" s="2200"/>
      <c r="T285" s="2200"/>
      <c r="U285" s="2200"/>
      <c r="V285" s="2200"/>
      <c r="W285" s="2200"/>
      <c r="X285" s="2200"/>
      <c r="Y285" s="2200"/>
      <c r="Z285" s="2201"/>
      <c r="BB285" s="643"/>
      <c r="BC285" s="643"/>
      <c r="BD285" s="643"/>
      <c r="BE285" s="643"/>
      <c r="BF285" s="643"/>
      <c r="BG285" s="643"/>
      <c r="BH285" s="643"/>
      <c r="BI285" s="643"/>
      <c r="BJ285" s="643"/>
      <c r="BK285" s="643"/>
    </row>
    <row r="286" spans="2:77" s="3" customFormat="1" ht="20.149999999999999" customHeight="1" x14ac:dyDescent="0.3">
      <c r="B286" s="1730"/>
      <c r="C286" s="2195"/>
      <c r="D286" s="2199"/>
      <c r="E286" s="2200"/>
      <c r="F286" s="2200"/>
      <c r="G286" s="2200"/>
      <c r="H286" s="2200"/>
      <c r="I286" s="2200"/>
      <c r="J286" s="2200"/>
      <c r="K286" s="2200"/>
      <c r="L286" s="2200"/>
      <c r="M286" s="2200"/>
      <c r="N286" s="2200"/>
      <c r="O286" s="2200"/>
      <c r="P286" s="2200"/>
      <c r="Q286" s="2200"/>
      <c r="R286" s="2200"/>
      <c r="S286" s="2200"/>
      <c r="T286" s="2200"/>
      <c r="U286" s="2200"/>
      <c r="V286" s="2200"/>
      <c r="W286" s="2200"/>
      <c r="X286" s="2200"/>
      <c r="Y286" s="2200"/>
      <c r="Z286" s="2201"/>
      <c r="BB286" s="643"/>
      <c r="BC286" s="643"/>
      <c r="BD286" s="643"/>
      <c r="BE286" s="643"/>
      <c r="BF286" s="643"/>
      <c r="BG286" s="643"/>
      <c r="BH286" s="643"/>
      <c r="BI286" s="643"/>
      <c r="BJ286" s="643"/>
      <c r="BK286" s="643"/>
    </row>
    <row r="287" spans="2:77" s="3" customFormat="1" ht="20.149999999999999" customHeight="1" x14ac:dyDescent="0.3">
      <c r="B287" s="1730"/>
      <c r="C287" s="2195"/>
      <c r="D287" s="2199"/>
      <c r="E287" s="2200"/>
      <c r="F287" s="2200"/>
      <c r="G287" s="2200"/>
      <c r="H287" s="2200"/>
      <c r="I287" s="2200"/>
      <c r="J287" s="2200"/>
      <c r="K287" s="2200"/>
      <c r="L287" s="2200"/>
      <c r="M287" s="2200"/>
      <c r="N287" s="2200"/>
      <c r="O287" s="2200"/>
      <c r="P287" s="2200"/>
      <c r="Q287" s="2200"/>
      <c r="R287" s="2200"/>
      <c r="S287" s="2200"/>
      <c r="T287" s="2200"/>
      <c r="U287" s="2200"/>
      <c r="V287" s="2200"/>
      <c r="W287" s="2200"/>
      <c r="X287" s="2200"/>
      <c r="Y287" s="2200"/>
      <c r="Z287" s="2201"/>
      <c r="BB287" s="643"/>
      <c r="BC287" s="643"/>
      <c r="BD287" s="643"/>
      <c r="BE287" s="643"/>
      <c r="BF287" s="643"/>
      <c r="BG287" s="643"/>
      <c r="BH287" s="643"/>
      <c r="BI287" s="643"/>
      <c r="BJ287" s="643"/>
      <c r="BK287" s="643"/>
    </row>
    <row r="288" spans="2:77" s="3" customFormat="1" ht="20.149999999999999" customHeight="1" x14ac:dyDescent="0.3">
      <c r="B288" s="1730"/>
      <c r="C288" s="2195"/>
      <c r="D288" s="2199"/>
      <c r="E288" s="2200"/>
      <c r="F288" s="2200"/>
      <c r="G288" s="2200"/>
      <c r="H288" s="2200"/>
      <c r="I288" s="2200"/>
      <c r="J288" s="2200"/>
      <c r="K288" s="2200"/>
      <c r="L288" s="2200"/>
      <c r="M288" s="2200"/>
      <c r="N288" s="2200"/>
      <c r="O288" s="2200"/>
      <c r="P288" s="2200"/>
      <c r="Q288" s="2200"/>
      <c r="R288" s="2200"/>
      <c r="S288" s="2200"/>
      <c r="T288" s="2200"/>
      <c r="U288" s="2200"/>
      <c r="V288" s="2200"/>
      <c r="W288" s="2200"/>
      <c r="X288" s="2200"/>
      <c r="Y288" s="2200"/>
      <c r="Z288" s="2201"/>
      <c r="BB288" s="643"/>
      <c r="BC288" s="643"/>
      <c r="BD288" s="643"/>
      <c r="BE288" s="643"/>
      <c r="BF288" s="643"/>
      <c r="BG288" s="643"/>
      <c r="BH288" s="643"/>
      <c r="BI288" s="643"/>
      <c r="BJ288" s="643"/>
      <c r="BK288" s="643"/>
    </row>
    <row r="289" spans="2:67" s="3" customFormat="1" ht="20.149999999999999" customHeight="1" x14ac:dyDescent="0.3">
      <c r="B289" s="1730"/>
      <c r="C289" s="2195"/>
      <c r="D289" s="2199"/>
      <c r="E289" s="2200"/>
      <c r="F289" s="2200"/>
      <c r="G289" s="2200"/>
      <c r="H289" s="2200"/>
      <c r="I289" s="2200"/>
      <c r="J289" s="2200"/>
      <c r="K289" s="2200"/>
      <c r="L289" s="2200"/>
      <c r="M289" s="2200"/>
      <c r="N289" s="2200"/>
      <c r="O289" s="2200"/>
      <c r="P289" s="2200"/>
      <c r="Q289" s="2200"/>
      <c r="R289" s="2200"/>
      <c r="S289" s="2200"/>
      <c r="T289" s="2200"/>
      <c r="U289" s="2200"/>
      <c r="V289" s="2200"/>
      <c r="W289" s="2200"/>
      <c r="X289" s="2200"/>
      <c r="Y289" s="2200"/>
      <c r="Z289" s="2201"/>
      <c r="AZ289" s="2"/>
      <c r="BA289" s="2"/>
      <c r="BB289" s="644"/>
      <c r="BC289" s="644"/>
      <c r="BD289" s="644"/>
      <c r="BE289" s="644"/>
      <c r="BF289" s="644"/>
      <c r="BG289" s="644"/>
      <c r="BH289" s="644"/>
      <c r="BI289" s="644"/>
      <c r="BJ289" s="644"/>
      <c r="BK289" s="644"/>
      <c r="BL289" s="2"/>
    </row>
    <row r="290" spans="2:67" s="3" customFormat="1" ht="20.149999999999999" customHeight="1" x14ac:dyDescent="0.3">
      <c r="B290" s="1730"/>
      <c r="C290" s="2195"/>
      <c r="D290" s="2199"/>
      <c r="E290" s="2200"/>
      <c r="F290" s="2200"/>
      <c r="G290" s="2200"/>
      <c r="H290" s="2200"/>
      <c r="I290" s="2200"/>
      <c r="J290" s="2200"/>
      <c r="K290" s="2200"/>
      <c r="L290" s="2200"/>
      <c r="M290" s="2200"/>
      <c r="N290" s="2200"/>
      <c r="O290" s="2200"/>
      <c r="P290" s="2200"/>
      <c r="Q290" s="2200"/>
      <c r="R290" s="2200"/>
      <c r="S290" s="2200"/>
      <c r="T290" s="2200"/>
      <c r="U290" s="2200"/>
      <c r="V290" s="2200"/>
      <c r="W290" s="2200"/>
      <c r="X290" s="2200"/>
      <c r="Y290" s="2200"/>
      <c r="Z290" s="2201"/>
      <c r="AZ290" s="2"/>
      <c r="BA290" s="2"/>
      <c r="BB290" s="644"/>
      <c r="BC290" s="644"/>
      <c r="BD290" s="644"/>
      <c r="BE290" s="644"/>
      <c r="BF290" s="644"/>
      <c r="BG290" s="644"/>
      <c r="BH290" s="644"/>
      <c r="BI290" s="644"/>
      <c r="BJ290" s="644"/>
      <c r="BK290" s="644"/>
      <c r="BL290" s="2"/>
      <c r="BM290" s="2"/>
      <c r="BN290" s="2"/>
      <c r="BO290" s="2"/>
    </row>
    <row r="291" spans="2:67" s="3" customFormat="1" ht="20.149999999999999" customHeight="1" x14ac:dyDescent="0.3">
      <c r="B291" s="1730"/>
      <c r="C291" s="2195"/>
      <c r="D291" s="2199"/>
      <c r="E291" s="2200"/>
      <c r="F291" s="2200"/>
      <c r="G291" s="2200"/>
      <c r="H291" s="2200"/>
      <c r="I291" s="2200"/>
      <c r="J291" s="2200"/>
      <c r="K291" s="2200"/>
      <c r="L291" s="2200"/>
      <c r="M291" s="2200"/>
      <c r="N291" s="2200"/>
      <c r="O291" s="2200"/>
      <c r="P291" s="2200"/>
      <c r="Q291" s="2200"/>
      <c r="R291" s="2200"/>
      <c r="S291" s="2200"/>
      <c r="T291" s="2200"/>
      <c r="U291" s="2200"/>
      <c r="V291" s="2200"/>
      <c r="W291" s="2200"/>
      <c r="X291" s="2200"/>
      <c r="Y291" s="2200"/>
      <c r="Z291" s="2201"/>
      <c r="AZ291" s="2"/>
      <c r="BA291" s="2"/>
      <c r="BB291" s="644"/>
      <c r="BC291" s="644"/>
      <c r="BD291" s="644"/>
      <c r="BE291" s="644"/>
      <c r="BF291" s="644"/>
      <c r="BG291" s="644"/>
      <c r="BH291" s="644"/>
      <c r="BI291" s="644"/>
      <c r="BJ291" s="644"/>
      <c r="BK291" s="644"/>
      <c r="BL291" s="2"/>
      <c r="BM291" s="2"/>
      <c r="BN291" s="2"/>
      <c r="BO291" s="2"/>
    </row>
    <row r="292" spans="2:67" s="3" customFormat="1" ht="20.149999999999999" customHeight="1" x14ac:dyDescent="0.3">
      <c r="B292" s="1730"/>
      <c r="C292" s="2195"/>
      <c r="D292" s="2199"/>
      <c r="E292" s="2200"/>
      <c r="F292" s="2200"/>
      <c r="G292" s="2200"/>
      <c r="H292" s="2200"/>
      <c r="I292" s="2200"/>
      <c r="J292" s="2200"/>
      <c r="K292" s="2200"/>
      <c r="L292" s="2200"/>
      <c r="M292" s="2200"/>
      <c r="N292" s="2200"/>
      <c r="O292" s="2200"/>
      <c r="P292" s="2200"/>
      <c r="Q292" s="2200"/>
      <c r="R292" s="2200"/>
      <c r="S292" s="2200"/>
      <c r="T292" s="2200"/>
      <c r="U292" s="2200"/>
      <c r="V292" s="2200"/>
      <c r="W292" s="2200"/>
      <c r="X292" s="2200"/>
      <c r="Y292" s="2200"/>
      <c r="Z292" s="2201"/>
      <c r="AZ292" s="2"/>
      <c r="BA292" s="2"/>
      <c r="BB292" s="644"/>
      <c r="BC292" s="644"/>
      <c r="BD292" s="644"/>
      <c r="BE292" s="644"/>
      <c r="BF292" s="644"/>
      <c r="BG292" s="644"/>
      <c r="BH292" s="644"/>
      <c r="BI292" s="644"/>
      <c r="BJ292" s="644"/>
      <c r="BK292" s="644"/>
      <c r="BL292" s="2"/>
      <c r="BM292" s="2"/>
      <c r="BN292" s="2"/>
      <c r="BO292" s="2"/>
    </row>
    <row r="293" spans="2:67" s="3" customFormat="1" ht="20.149999999999999" customHeight="1" x14ac:dyDescent="0.3">
      <c r="B293" s="1730"/>
      <c r="C293" s="2195"/>
      <c r="D293" s="2199"/>
      <c r="E293" s="2200"/>
      <c r="F293" s="2200"/>
      <c r="G293" s="2200"/>
      <c r="H293" s="2200"/>
      <c r="I293" s="2200"/>
      <c r="J293" s="2200"/>
      <c r="K293" s="2200"/>
      <c r="L293" s="2200"/>
      <c r="M293" s="2200"/>
      <c r="N293" s="2200"/>
      <c r="O293" s="2200"/>
      <c r="P293" s="2200"/>
      <c r="Q293" s="2200"/>
      <c r="R293" s="2200"/>
      <c r="S293" s="2200"/>
      <c r="T293" s="2200"/>
      <c r="U293" s="2200"/>
      <c r="V293" s="2200"/>
      <c r="W293" s="2200"/>
      <c r="X293" s="2200"/>
      <c r="Y293" s="2200"/>
      <c r="Z293" s="2201"/>
      <c r="AZ293" s="2"/>
      <c r="BA293" s="2"/>
      <c r="BB293" s="644"/>
      <c r="BC293" s="644"/>
      <c r="BD293" s="644"/>
      <c r="BE293" s="644"/>
      <c r="BF293" s="644"/>
      <c r="BG293" s="644"/>
      <c r="BH293" s="644"/>
      <c r="BI293" s="644"/>
      <c r="BJ293" s="644"/>
      <c r="BK293" s="644"/>
      <c r="BL293" s="2"/>
      <c r="BM293" s="2"/>
      <c r="BN293" s="2"/>
      <c r="BO293" s="2"/>
    </row>
    <row r="294" spans="2:67" s="3" customFormat="1" ht="20.149999999999999" customHeight="1" x14ac:dyDescent="0.3">
      <c r="B294" s="1730"/>
      <c r="C294" s="2195"/>
      <c r="D294" s="2199"/>
      <c r="E294" s="2200"/>
      <c r="F294" s="2200"/>
      <c r="G294" s="2200"/>
      <c r="H294" s="2200"/>
      <c r="I294" s="2200"/>
      <c r="J294" s="2200"/>
      <c r="K294" s="2200"/>
      <c r="L294" s="2200"/>
      <c r="M294" s="2200"/>
      <c r="N294" s="2200"/>
      <c r="O294" s="2200"/>
      <c r="P294" s="2200"/>
      <c r="Q294" s="2200"/>
      <c r="R294" s="2200"/>
      <c r="S294" s="2200"/>
      <c r="T294" s="2200"/>
      <c r="U294" s="2200"/>
      <c r="V294" s="2200"/>
      <c r="W294" s="2200"/>
      <c r="X294" s="2200"/>
      <c r="Y294" s="2200"/>
      <c r="Z294" s="2201"/>
      <c r="AZ294" s="2"/>
      <c r="BA294" s="2"/>
      <c r="BB294" s="644"/>
      <c r="BC294" s="644"/>
      <c r="BD294" s="644"/>
      <c r="BE294" s="644"/>
      <c r="BF294" s="644"/>
      <c r="BG294" s="644"/>
      <c r="BH294" s="644"/>
      <c r="BI294" s="644"/>
      <c r="BJ294" s="644"/>
      <c r="BK294" s="644"/>
      <c r="BL294" s="2"/>
      <c r="BM294" s="2"/>
      <c r="BN294" s="2"/>
      <c r="BO294" s="2"/>
    </row>
    <row r="295" spans="2:67" s="3" customFormat="1" ht="20.149999999999999" customHeight="1" x14ac:dyDescent="0.3">
      <c r="B295" s="1730"/>
      <c r="C295" s="2195"/>
      <c r="D295" s="2199"/>
      <c r="E295" s="2200"/>
      <c r="F295" s="2200"/>
      <c r="G295" s="2200"/>
      <c r="H295" s="2200"/>
      <c r="I295" s="2200"/>
      <c r="J295" s="2200"/>
      <c r="K295" s="2200"/>
      <c r="L295" s="2200"/>
      <c r="M295" s="2200"/>
      <c r="N295" s="2200"/>
      <c r="O295" s="2200"/>
      <c r="P295" s="2200"/>
      <c r="Q295" s="2200"/>
      <c r="R295" s="2200"/>
      <c r="S295" s="2200"/>
      <c r="T295" s="2200"/>
      <c r="U295" s="2200"/>
      <c r="V295" s="2200"/>
      <c r="W295" s="2200"/>
      <c r="X295" s="2200"/>
      <c r="Y295" s="2200"/>
      <c r="Z295" s="2201"/>
      <c r="AZ295" s="2"/>
      <c r="BA295" s="2"/>
      <c r="BB295" s="644"/>
      <c r="BC295" s="644"/>
      <c r="BD295" s="644"/>
      <c r="BE295" s="644"/>
      <c r="BF295" s="644"/>
      <c r="BG295" s="644"/>
      <c r="BH295" s="644"/>
      <c r="BI295" s="644"/>
      <c r="BJ295" s="644"/>
      <c r="BK295" s="644"/>
      <c r="BL295" s="2"/>
      <c r="BM295" s="2"/>
      <c r="BN295" s="2"/>
      <c r="BO295" s="2"/>
    </row>
    <row r="296" spans="2:67" s="3" customFormat="1" ht="20.149999999999999" customHeight="1" x14ac:dyDescent="0.3">
      <c r="B296" s="1730"/>
      <c r="C296" s="2195"/>
      <c r="D296" s="2199"/>
      <c r="E296" s="2200"/>
      <c r="F296" s="2200"/>
      <c r="G296" s="2200"/>
      <c r="H296" s="2200"/>
      <c r="I296" s="2200"/>
      <c r="J296" s="2200"/>
      <c r="K296" s="2200"/>
      <c r="L296" s="2200"/>
      <c r="M296" s="2200"/>
      <c r="N296" s="2200"/>
      <c r="O296" s="2200"/>
      <c r="P296" s="2200"/>
      <c r="Q296" s="2200"/>
      <c r="R296" s="2200"/>
      <c r="S296" s="2200"/>
      <c r="T296" s="2200"/>
      <c r="U296" s="2200"/>
      <c r="V296" s="2200"/>
      <c r="W296" s="2200"/>
      <c r="X296" s="2200"/>
      <c r="Y296" s="2200"/>
      <c r="Z296" s="2201"/>
      <c r="AZ296" s="2"/>
      <c r="BA296" s="2"/>
      <c r="BB296" s="644"/>
      <c r="BC296" s="644"/>
      <c r="BD296" s="644"/>
      <c r="BE296" s="644"/>
      <c r="BF296" s="644"/>
      <c r="BG296" s="644"/>
      <c r="BH296" s="644"/>
      <c r="BI296" s="644"/>
      <c r="BJ296" s="644"/>
      <c r="BK296" s="644"/>
      <c r="BL296" s="2"/>
      <c r="BM296" s="2"/>
      <c r="BN296" s="2"/>
      <c r="BO296" s="2"/>
    </row>
    <row r="297" spans="2:67" s="3" customFormat="1" ht="20.149999999999999" customHeight="1" x14ac:dyDescent="0.3">
      <c r="B297" s="1730"/>
      <c r="C297" s="2195"/>
      <c r="D297" s="2199"/>
      <c r="E297" s="2200"/>
      <c r="F297" s="2200"/>
      <c r="G297" s="2200"/>
      <c r="H297" s="2200"/>
      <c r="I297" s="2200"/>
      <c r="J297" s="2200"/>
      <c r="K297" s="2200"/>
      <c r="L297" s="2200"/>
      <c r="M297" s="2200"/>
      <c r="N297" s="2200"/>
      <c r="O297" s="2200"/>
      <c r="P297" s="2200"/>
      <c r="Q297" s="2200"/>
      <c r="R297" s="2200"/>
      <c r="S297" s="2200"/>
      <c r="T297" s="2200"/>
      <c r="U297" s="2200"/>
      <c r="V297" s="2200"/>
      <c r="W297" s="2200"/>
      <c r="X297" s="2200"/>
      <c r="Y297" s="2200"/>
      <c r="Z297" s="2201"/>
      <c r="AZ297" s="2"/>
      <c r="BA297" s="2"/>
      <c r="BB297" s="644"/>
      <c r="BC297" s="644"/>
      <c r="BD297" s="644"/>
      <c r="BE297" s="644"/>
      <c r="BF297" s="644"/>
      <c r="BG297" s="644"/>
      <c r="BH297" s="644"/>
      <c r="BI297" s="644"/>
      <c r="BJ297" s="644"/>
      <c r="BK297" s="644"/>
      <c r="BL297" s="2"/>
      <c r="BM297" s="2"/>
      <c r="BN297" s="2"/>
      <c r="BO297" s="2"/>
    </row>
    <row r="298" spans="2:67" s="3" customFormat="1" ht="20.149999999999999" customHeight="1" x14ac:dyDescent="0.3">
      <c r="B298" s="1730"/>
      <c r="C298" s="2195"/>
      <c r="D298" s="2199"/>
      <c r="E298" s="2200"/>
      <c r="F298" s="2200"/>
      <c r="G298" s="2200"/>
      <c r="H298" s="2200"/>
      <c r="I298" s="2200"/>
      <c r="J298" s="2200"/>
      <c r="K298" s="2200"/>
      <c r="L298" s="2200"/>
      <c r="M298" s="2200"/>
      <c r="N298" s="2200"/>
      <c r="O298" s="2200"/>
      <c r="P298" s="2200"/>
      <c r="Q298" s="2200"/>
      <c r="R298" s="2200"/>
      <c r="S298" s="2200"/>
      <c r="T298" s="2200"/>
      <c r="U298" s="2200"/>
      <c r="V298" s="2200"/>
      <c r="W298" s="2200"/>
      <c r="X298" s="2200"/>
      <c r="Y298" s="2200"/>
      <c r="Z298" s="2201"/>
      <c r="AZ298" s="2"/>
      <c r="BA298" s="2"/>
      <c r="BB298" s="644"/>
      <c r="BC298" s="644"/>
      <c r="BD298" s="644"/>
      <c r="BE298" s="644"/>
      <c r="BF298" s="644"/>
      <c r="BG298" s="644"/>
      <c r="BH298" s="644"/>
      <c r="BI298" s="644"/>
      <c r="BJ298" s="644"/>
      <c r="BK298" s="644"/>
      <c r="BL298" s="2"/>
      <c r="BM298" s="2"/>
      <c r="BN298" s="2"/>
      <c r="BO298" s="2"/>
    </row>
    <row r="299" spans="2:67" s="3" customFormat="1" ht="20.149999999999999" customHeight="1" x14ac:dyDescent="0.3">
      <c r="B299" s="1730"/>
      <c r="C299" s="2195"/>
      <c r="D299" s="2199"/>
      <c r="E299" s="2200"/>
      <c r="F299" s="2200"/>
      <c r="G299" s="2200"/>
      <c r="H299" s="2200"/>
      <c r="I299" s="2200"/>
      <c r="J299" s="2200"/>
      <c r="K299" s="2200"/>
      <c r="L299" s="2200"/>
      <c r="M299" s="2200"/>
      <c r="N299" s="2200"/>
      <c r="O299" s="2200"/>
      <c r="P299" s="2200"/>
      <c r="Q299" s="2200"/>
      <c r="R299" s="2200"/>
      <c r="S299" s="2200"/>
      <c r="T299" s="2200"/>
      <c r="U299" s="2200"/>
      <c r="V299" s="2200"/>
      <c r="W299" s="2200"/>
      <c r="X299" s="2200"/>
      <c r="Y299" s="2200"/>
      <c r="Z299" s="2201"/>
      <c r="AZ299" s="2"/>
      <c r="BA299" s="2"/>
      <c r="BB299" s="644"/>
      <c r="BC299" s="644"/>
      <c r="BD299" s="644"/>
      <c r="BE299" s="644"/>
      <c r="BF299" s="644"/>
      <c r="BG299" s="644"/>
      <c r="BH299" s="644"/>
      <c r="BI299" s="644"/>
      <c r="BJ299" s="644"/>
      <c r="BK299" s="644"/>
      <c r="BL299" s="2"/>
      <c r="BM299" s="2"/>
      <c r="BN299" s="2"/>
      <c r="BO299" s="2"/>
    </row>
    <row r="300" spans="2:67" s="3" customFormat="1" ht="20.149999999999999" customHeight="1" x14ac:dyDescent="0.3">
      <c r="B300" s="1730"/>
      <c r="C300" s="2195"/>
      <c r="D300" s="2199"/>
      <c r="E300" s="2200"/>
      <c r="F300" s="2200"/>
      <c r="G300" s="2200"/>
      <c r="H300" s="2200"/>
      <c r="I300" s="2200"/>
      <c r="J300" s="2200"/>
      <c r="K300" s="2200"/>
      <c r="L300" s="2200"/>
      <c r="M300" s="2200"/>
      <c r="N300" s="2200"/>
      <c r="O300" s="2200"/>
      <c r="P300" s="2200"/>
      <c r="Q300" s="2200"/>
      <c r="R300" s="2200"/>
      <c r="S300" s="2200"/>
      <c r="T300" s="2200"/>
      <c r="U300" s="2200"/>
      <c r="V300" s="2200"/>
      <c r="W300" s="2200"/>
      <c r="X300" s="2200"/>
      <c r="Y300" s="2200"/>
      <c r="Z300" s="2201"/>
      <c r="AZ300" s="2"/>
      <c r="BA300" s="2"/>
      <c r="BB300" s="644"/>
      <c r="BC300" s="644"/>
      <c r="BD300" s="644"/>
      <c r="BE300" s="644"/>
      <c r="BF300" s="644"/>
      <c r="BG300" s="644"/>
      <c r="BH300" s="644"/>
      <c r="BI300" s="644"/>
      <c r="BJ300" s="644"/>
      <c r="BK300" s="644"/>
      <c r="BL300" s="2"/>
      <c r="BM300" s="2"/>
      <c r="BN300" s="2"/>
      <c r="BO300" s="2"/>
    </row>
    <row r="301" spans="2:67" s="3" customFormat="1" ht="20.149999999999999" customHeight="1" x14ac:dyDescent="0.3">
      <c r="B301" s="1730"/>
      <c r="C301" s="2195"/>
      <c r="D301" s="2199"/>
      <c r="E301" s="2200"/>
      <c r="F301" s="2200"/>
      <c r="G301" s="2200"/>
      <c r="H301" s="2200"/>
      <c r="I301" s="2200"/>
      <c r="J301" s="2200"/>
      <c r="K301" s="2200"/>
      <c r="L301" s="2200"/>
      <c r="M301" s="2200"/>
      <c r="N301" s="2200"/>
      <c r="O301" s="2200"/>
      <c r="P301" s="2200"/>
      <c r="Q301" s="2200"/>
      <c r="R301" s="2200"/>
      <c r="S301" s="2200"/>
      <c r="T301" s="2200"/>
      <c r="U301" s="2200"/>
      <c r="V301" s="2200"/>
      <c r="W301" s="2200"/>
      <c r="X301" s="2200"/>
      <c r="Y301" s="2200"/>
      <c r="Z301" s="2201"/>
      <c r="AZ301" s="2"/>
      <c r="BA301" s="2"/>
      <c r="BB301" s="644"/>
      <c r="BC301" s="644"/>
      <c r="BD301" s="644"/>
      <c r="BE301" s="644"/>
      <c r="BF301" s="644"/>
      <c r="BG301" s="644"/>
      <c r="BH301" s="644"/>
      <c r="BI301" s="644"/>
      <c r="BJ301" s="644"/>
      <c r="BK301" s="644"/>
      <c r="BL301" s="2"/>
      <c r="BM301" s="2"/>
      <c r="BN301" s="2"/>
      <c r="BO301" s="2"/>
    </row>
    <row r="302" spans="2:67" s="3" customFormat="1" ht="20.149999999999999" customHeight="1" x14ac:dyDescent="0.3">
      <c r="B302" s="1730"/>
      <c r="C302" s="2195"/>
      <c r="D302" s="2199"/>
      <c r="E302" s="2200"/>
      <c r="F302" s="2200"/>
      <c r="G302" s="2200"/>
      <c r="H302" s="2200"/>
      <c r="I302" s="2200"/>
      <c r="J302" s="2200"/>
      <c r="K302" s="2200"/>
      <c r="L302" s="2200"/>
      <c r="M302" s="2200"/>
      <c r="N302" s="2200"/>
      <c r="O302" s="2200"/>
      <c r="P302" s="2200"/>
      <c r="Q302" s="2200"/>
      <c r="R302" s="2200"/>
      <c r="S302" s="2200"/>
      <c r="T302" s="2200"/>
      <c r="U302" s="2200"/>
      <c r="V302" s="2200"/>
      <c r="W302" s="2200"/>
      <c r="X302" s="2200"/>
      <c r="Y302" s="2200"/>
      <c r="Z302" s="2201"/>
      <c r="AZ302" s="2"/>
      <c r="BA302" s="2"/>
      <c r="BB302" s="644"/>
      <c r="BC302" s="644"/>
      <c r="BD302" s="644"/>
      <c r="BE302" s="644"/>
      <c r="BF302" s="644"/>
      <c r="BG302" s="644"/>
      <c r="BH302" s="644"/>
      <c r="BI302" s="644"/>
      <c r="BJ302" s="644"/>
      <c r="BK302" s="644"/>
      <c r="BL302" s="2"/>
      <c r="BM302" s="2"/>
      <c r="BN302" s="2"/>
      <c r="BO302" s="2"/>
    </row>
    <row r="303" spans="2:67" s="3" customFormat="1" ht="20.149999999999999" customHeight="1" x14ac:dyDescent="0.3">
      <c r="B303" s="1730"/>
      <c r="C303" s="2195"/>
      <c r="D303" s="2199"/>
      <c r="E303" s="2200"/>
      <c r="F303" s="2200"/>
      <c r="G303" s="2200"/>
      <c r="H303" s="2200"/>
      <c r="I303" s="2200"/>
      <c r="J303" s="2200"/>
      <c r="K303" s="2200"/>
      <c r="L303" s="2200"/>
      <c r="M303" s="2200"/>
      <c r="N303" s="2200"/>
      <c r="O303" s="2200"/>
      <c r="P303" s="2200"/>
      <c r="Q303" s="2200"/>
      <c r="R303" s="2200"/>
      <c r="S303" s="2200"/>
      <c r="T303" s="2200"/>
      <c r="U303" s="2200"/>
      <c r="V303" s="2200"/>
      <c r="W303" s="2200"/>
      <c r="X303" s="2200"/>
      <c r="Y303" s="2200"/>
      <c r="Z303" s="2201"/>
      <c r="AZ303" s="2"/>
      <c r="BA303" s="2"/>
      <c r="BB303" s="644"/>
      <c r="BC303" s="644"/>
      <c r="BD303" s="644"/>
      <c r="BE303" s="644"/>
      <c r="BF303" s="644"/>
      <c r="BG303" s="644"/>
      <c r="BH303" s="644"/>
      <c r="BI303" s="644"/>
      <c r="BJ303" s="644"/>
      <c r="BK303" s="644"/>
      <c r="BL303" s="2"/>
      <c r="BM303" s="2"/>
      <c r="BN303" s="2"/>
      <c r="BO303" s="2"/>
    </row>
    <row r="304" spans="2:67" s="3" customFormat="1" ht="20.149999999999999" customHeight="1" x14ac:dyDescent="0.3">
      <c r="B304" s="1730"/>
      <c r="C304" s="2195"/>
      <c r="D304" s="2199"/>
      <c r="E304" s="2200"/>
      <c r="F304" s="2200"/>
      <c r="G304" s="2200"/>
      <c r="H304" s="2200"/>
      <c r="I304" s="2200"/>
      <c r="J304" s="2200"/>
      <c r="K304" s="2200"/>
      <c r="L304" s="2200"/>
      <c r="M304" s="2200"/>
      <c r="N304" s="2200"/>
      <c r="O304" s="2200"/>
      <c r="P304" s="2200"/>
      <c r="Q304" s="2200"/>
      <c r="R304" s="2200"/>
      <c r="S304" s="2200"/>
      <c r="T304" s="2200"/>
      <c r="U304" s="2200"/>
      <c r="V304" s="2200"/>
      <c r="W304" s="2200"/>
      <c r="X304" s="2200"/>
      <c r="Y304" s="2200"/>
      <c r="Z304" s="2201"/>
      <c r="AZ304" s="2"/>
      <c r="BA304" s="2"/>
      <c r="BB304" s="644"/>
      <c r="BC304" s="644"/>
      <c r="BD304" s="644"/>
      <c r="BE304" s="644"/>
      <c r="BF304" s="644"/>
      <c r="BG304" s="644"/>
      <c r="BH304" s="644"/>
      <c r="BI304" s="644"/>
      <c r="BJ304" s="644"/>
      <c r="BK304" s="644"/>
      <c r="BL304" s="2"/>
      <c r="BM304" s="2"/>
      <c r="BN304" s="2"/>
      <c r="BO304" s="2"/>
    </row>
    <row r="305" spans="1:67" s="3" customFormat="1" ht="20.149999999999999" customHeight="1" x14ac:dyDescent="0.3">
      <c r="B305" s="1730"/>
      <c r="C305" s="2195"/>
      <c r="D305" s="2199"/>
      <c r="E305" s="2200"/>
      <c r="F305" s="2200"/>
      <c r="G305" s="2200"/>
      <c r="H305" s="2200"/>
      <c r="I305" s="2200"/>
      <c r="J305" s="2200"/>
      <c r="K305" s="2200"/>
      <c r="L305" s="2200"/>
      <c r="M305" s="2200"/>
      <c r="N305" s="2200"/>
      <c r="O305" s="2200"/>
      <c r="P305" s="2200"/>
      <c r="Q305" s="2200"/>
      <c r="R305" s="2200"/>
      <c r="S305" s="2200"/>
      <c r="T305" s="2200"/>
      <c r="U305" s="2200"/>
      <c r="V305" s="2200"/>
      <c r="W305" s="2200"/>
      <c r="X305" s="2200"/>
      <c r="Y305" s="2200"/>
      <c r="Z305" s="2201"/>
      <c r="AZ305" s="2"/>
      <c r="BA305" s="2"/>
      <c r="BB305" s="644"/>
      <c r="BC305" s="644"/>
      <c r="BD305" s="644"/>
      <c r="BE305" s="644"/>
      <c r="BF305" s="644"/>
      <c r="BG305" s="644"/>
      <c r="BH305" s="644"/>
      <c r="BI305" s="644"/>
      <c r="BJ305" s="644"/>
      <c r="BK305" s="644"/>
      <c r="BL305" s="2"/>
      <c r="BM305" s="2"/>
      <c r="BN305" s="2"/>
      <c r="BO305" s="2"/>
    </row>
    <row r="306" spans="1:67" ht="20.149999999999999" customHeight="1" x14ac:dyDescent="0.3">
      <c r="B306" s="1730"/>
      <c r="C306" s="2195"/>
      <c r="D306" s="2199"/>
      <c r="E306" s="2200"/>
      <c r="F306" s="2200"/>
      <c r="G306" s="2200"/>
      <c r="H306" s="2200"/>
      <c r="I306" s="2200"/>
      <c r="J306" s="2200"/>
      <c r="K306" s="2200"/>
      <c r="L306" s="2200"/>
      <c r="M306" s="2200"/>
      <c r="N306" s="2200"/>
      <c r="O306" s="2200"/>
      <c r="P306" s="2200"/>
      <c r="Q306" s="2200"/>
      <c r="R306" s="2200"/>
      <c r="S306" s="2200"/>
      <c r="T306" s="2200"/>
      <c r="U306" s="2200"/>
      <c r="V306" s="2200"/>
      <c r="W306" s="2200"/>
      <c r="X306" s="2200"/>
      <c r="Y306" s="2200"/>
      <c r="Z306" s="2201"/>
    </row>
    <row r="307" spans="1:67" ht="20.149999999999999" customHeight="1" x14ac:dyDescent="0.3">
      <c r="B307" s="1730"/>
      <c r="C307" s="2195"/>
      <c r="D307" s="2199"/>
      <c r="E307" s="2200"/>
      <c r="F307" s="2200"/>
      <c r="G307" s="2200"/>
      <c r="H307" s="2200"/>
      <c r="I307" s="2200"/>
      <c r="J307" s="2200"/>
      <c r="K307" s="2200"/>
      <c r="L307" s="2200"/>
      <c r="M307" s="2200"/>
      <c r="N307" s="2200"/>
      <c r="O307" s="2200"/>
      <c r="P307" s="2200"/>
      <c r="Q307" s="2200"/>
      <c r="R307" s="2200"/>
      <c r="S307" s="2200"/>
      <c r="T307" s="2200"/>
      <c r="U307" s="2200"/>
      <c r="V307" s="2200"/>
      <c r="W307" s="2200"/>
      <c r="X307" s="2200"/>
      <c r="Y307" s="2200"/>
      <c r="Z307" s="2201"/>
    </row>
    <row r="308" spans="1:67" ht="20.149999999999999" customHeight="1" x14ac:dyDescent="0.3">
      <c r="B308" s="1730"/>
      <c r="C308" s="2195"/>
      <c r="D308" s="2199"/>
      <c r="E308" s="2200"/>
      <c r="F308" s="2200"/>
      <c r="G308" s="2200"/>
      <c r="H308" s="2200"/>
      <c r="I308" s="2200"/>
      <c r="J308" s="2200"/>
      <c r="K308" s="2200"/>
      <c r="L308" s="2200"/>
      <c r="M308" s="2200"/>
      <c r="N308" s="2200"/>
      <c r="O308" s="2200"/>
      <c r="P308" s="2200"/>
      <c r="Q308" s="2200"/>
      <c r="R308" s="2200"/>
      <c r="S308" s="2200"/>
      <c r="T308" s="2200"/>
      <c r="U308" s="2200"/>
      <c r="V308" s="2200"/>
      <c r="W308" s="2200"/>
      <c r="X308" s="2200"/>
      <c r="Y308" s="2200"/>
      <c r="Z308" s="2201"/>
    </row>
    <row r="309" spans="1:67" ht="20.149999999999999" customHeight="1" x14ac:dyDescent="0.3">
      <c r="B309" s="1730"/>
      <c r="C309" s="2195"/>
      <c r="D309" s="2199"/>
      <c r="E309" s="2200"/>
      <c r="F309" s="2200"/>
      <c r="G309" s="2200"/>
      <c r="H309" s="2200"/>
      <c r="I309" s="2200"/>
      <c r="J309" s="2200"/>
      <c r="K309" s="2200"/>
      <c r="L309" s="2200"/>
      <c r="M309" s="2200"/>
      <c r="N309" s="2200"/>
      <c r="O309" s="2200"/>
      <c r="P309" s="2200"/>
      <c r="Q309" s="2200"/>
      <c r="R309" s="2200"/>
      <c r="S309" s="2200"/>
      <c r="T309" s="2200"/>
      <c r="U309" s="2200"/>
      <c r="V309" s="2200"/>
      <c r="W309" s="2200"/>
      <c r="X309" s="2200"/>
      <c r="Y309" s="2200"/>
      <c r="Z309" s="2201"/>
    </row>
    <row r="310" spans="1:67" ht="20.149999999999999" customHeight="1" x14ac:dyDescent="0.3">
      <c r="B310" s="1730"/>
      <c r="C310" s="2195"/>
      <c r="D310" s="2199"/>
      <c r="E310" s="2200"/>
      <c r="F310" s="2200"/>
      <c r="G310" s="2200"/>
      <c r="H310" s="2200"/>
      <c r="I310" s="2200"/>
      <c r="J310" s="2200"/>
      <c r="K310" s="2200"/>
      <c r="L310" s="2200"/>
      <c r="M310" s="2200"/>
      <c r="N310" s="2200"/>
      <c r="O310" s="2200"/>
      <c r="P310" s="2200"/>
      <c r="Q310" s="2200"/>
      <c r="R310" s="2200"/>
      <c r="S310" s="2200"/>
      <c r="T310" s="2200"/>
      <c r="U310" s="2200"/>
      <c r="V310" s="2200"/>
      <c r="W310" s="2200"/>
      <c r="X310" s="2200"/>
      <c r="Y310" s="2200"/>
      <c r="Z310" s="2201"/>
    </row>
    <row r="311" spans="1:67" ht="20.149999999999999" customHeight="1" x14ac:dyDescent="0.3">
      <c r="B311" s="1730"/>
      <c r="C311" s="2195"/>
      <c r="D311" s="2199"/>
      <c r="E311" s="2200"/>
      <c r="F311" s="2200"/>
      <c r="G311" s="2200"/>
      <c r="H311" s="2200"/>
      <c r="I311" s="2200"/>
      <c r="J311" s="2200"/>
      <c r="K311" s="2200"/>
      <c r="L311" s="2200"/>
      <c r="M311" s="2200"/>
      <c r="N311" s="2200"/>
      <c r="O311" s="2200"/>
      <c r="P311" s="2200"/>
      <c r="Q311" s="2200"/>
      <c r="R311" s="2200"/>
      <c r="S311" s="2200"/>
      <c r="T311" s="2200"/>
      <c r="U311" s="2200"/>
      <c r="V311" s="2200"/>
      <c r="W311" s="2200"/>
      <c r="X311" s="2200"/>
      <c r="Y311" s="2200"/>
      <c r="Z311" s="2201"/>
    </row>
    <row r="312" spans="1:67" ht="20.149999999999999" customHeight="1" thickBot="1" x14ac:dyDescent="0.35">
      <c r="B312" s="1731"/>
      <c r="C312" s="2083"/>
      <c r="D312" s="2202"/>
      <c r="E312" s="2203"/>
      <c r="F312" s="2203"/>
      <c r="G312" s="2203"/>
      <c r="H312" s="2203"/>
      <c r="I312" s="2203"/>
      <c r="J312" s="2203"/>
      <c r="K312" s="2203"/>
      <c r="L312" s="2203"/>
      <c r="M312" s="2203"/>
      <c r="N312" s="2203"/>
      <c r="O312" s="2203"/>
      <c r="P312" s="2203"/>
      <c r="Q312" s="2203"/>
      <c r="R312" s="2203"/>
      <c r="S312" s="2203"/>
      <c r="T312" s="2203"/>
      <c r="U312" s="2203"/>
      <c r="V312" s="2203"/>
      <c r="W312" s="2203"/>
      <c r="X312" s="2203"/>
      <c r="Y312" s="2203"/>
      <c r="Z312" s="2204"/>
    </row>
    <row r="313" spans="1:67" ht="20.149999999999999" customHeight="1" thickBot="1" x14ac:dyDescent="0.35">
      <c r="A313" s="3"/>
      <c r="B313" s="1188"/>
      <c r="C313" s="595"/>
      <c r="D313" s="1189"/>
      <c r="E313" s="1189"/>
      <c r="F313" s="1189"/>
      <c r="G313" s="1182"/>
      <c r="H313" s="1182"/>
      <c r="I313" s="1182"/>
      <c r="J313" s="1182"/>
      <c r="K313" s="1182"/>
      <c r="L313" s="1182"/>
      <c r="M313" s="1182"/>
      <c r="N313" s="1190"/>
      <c r="O313" s="595"/>
      <c r="P313" s="1189"/>
      <c r="Q313" s="1189"/>
      <c r="R313" s="1189"/>
      <c r="S313" s="1181"/>
      <c r="T313" s="1181"/>
      <c r="U313" s="1181"/>
      <c r="V313" s="1181"/>
      <c r="W313" s="1181"/>
      <c r="X313" s="1181"/>
      <c r="Y313" s="1181"/>
      <c r="Z313" s="1190"/>
    </row>
    <row r="314" spans="1:67" ht="20.149999999999999" customHeight="1" x14ac:dyDescent="0.35">
      <c r="B314" s="2603" t="s">
        <v>2600</v>
      </c>
      <c r="C314" s="2604"/>
      <c r="D314" s="2604"/>
      <c r="E314" s="2604"/>
      <c r="F314" s="2604"/>
      <c r="G314" s="2604"/>
      <c r="H314" s="2604"/>
      <c r="I314" s="2604"/>
      <c r="J314" s="2604"/>
      <c r="K314" s="2604"/>
      <c r="L314" s="2604"/>
      <c r="M314" s="2604"/>
      <c r="N314" s="2604"/>
      <c r="O314" s="2604"/>
      <c r="P314" s="2605" t="s">
        <v>3050</v>
      </c>
      <c r="Q314" s="2605"/>
      <c r="R314" s="2605"/>
      <c r="S314" s="2605"/>
      <c r="T314" s="2605"/>
      <c r="U314" s="2605"/>
      <c r="V314" s="2605"/>
      <c r="W314" s="2605"/>
      <c r="X314" s="2605"/>
      <c r="Y314" s="2605"/>
      <c r="Z314" s="1693">
        <f>+IF(P314="as shown in B44:19",1,0)</f>
        <v>0</v>
      </c>
      <c r="AA314" s="942"/>
      <c r="AB314" s="942"/>
      <c r="AC314" s="942"/>
      <c r="AD314" s="942"/>
      <c r="AE314" s="942"/>
      <c r="AF314" s="942"/>
      <c r="AG314" s="942"/>
      <c r="AH314" s="942"/>
      <c r="AI314" s="942"/>
      <c r="AJ314" s="942"/>
      <c r="AK314" s="875"/>
    </row>
    <row r="315" spans="1:67" ht="20.149999999999999" customHeight="1" thickBot="1" x14ac:dyDescent="0.35">
      <c r="B315" s="2488" t="s">
        <v>2630</v>
      </c>
      <c r="C315" s="2489"/>
      <c r="D315" s="2489"/>
      <c r="E315" s="2489"/>
      <c r="F315" s="2489"/>
      <c r="G315" s="2489"/>
      <c r="H315" s="2489"/>
      <c r="I315" s="2489"/>
      <c r="J315" s="2489"/>
      <c r="K315" s="2489"/>
      <c r="L315" s="2489"/>
      <c r="M315" s="2489"/>
      <c r="N315" s="2489"/>
      <c r="O315" s="2489"/>
      <c r="P315" s="2489"/>
      <c r="Q315" s="2489"/>
      <c r="R315" s="2489"/>
      <c r="S315" s="2489"/>
      <c r="T315" s="2489"/>
      <c r="U315" s="2489"/>
      <c r="V315" s="2489"/>
      <c r="W315" s="2489"/>
      <c r="X315" s="2489"/>
      <c r="Y315" s="2489"/>
      <c r="Z315" s="2490"/>
      <c r="BA315" s="644"/>
      <c r="BK315" s="2"/>
    </row>
    <row r="316" spans="1:67" ht="20.149999999999999" customHeight="1" x14ac:dyDescent="0.3">
      <c r="B316" s="2537" t="s">
        <v>2645</v>
      </c>
      <c r="C316" s="2538"/>
      <c r="D316" s="2538"/>
      <c r="E316" s="2538"/>
      <c r="F316" s="2538"/>
      <c r="G316" s="2538"/>
      <c r="H316" s="2538"/>
      <c r="I316" s="2538"/>
      <c r="J316" s="2538"/>
      <c r="K316" s="2538"/>
      <c r="L316" s="2538"/>
      <c r="M316" s="2538"/>
      <c r="N316" s="2538"/>
      <c r="O316" s="2538"/>
      <c r="P316" s="2538"/>
      <c r="Q316" s="2538"/>
      <c r="R316" s="2538"/>
      <c r="S316" s="2538"/>
      <c r="T316" s="2538"/>
      <c r="U316" s="2538"/>
      <c r="V316" s="2538"/>
      <c r="W316" s="2541" t="s">
        <v>2601</v>
      </c>
      <c r="X316" s="2542"/>
      <c r="Y316" s="2542"/>
      <c r="Z316" s="2543"/>
      <c r="BA316" s="644"/>
      <c r="BK316" s="2"/>
    </row>
    <row r="317" spans="1:67" ht="20.149999999999999" customHeight="1" thickBot="1" x14ac:dyDescent="0.35">
      <c r="B317" s="2539"/>
      <c r="C317" s="2540"/>
      <c r="D317" s="2540"/>
      <c r="E317" s="2540"/>
      <c r="F317" s="2540"/>
      <c r="G317" s="2540"/>
      <c r="H317" s="2540"/>
      <c r="I317" s="2540"/>
      <c r="J317" s="2540"/>
      <c r="K317" s="2540"/>
      <c r="L317" s="2540"/>
      <c r="M317" s="2540"/>
      <c r="N317" s="2540"/>
      <c r="O317" s="2540"/>
      <c r="P317" s="2540"/>
      <c r="Q317" s="2540"/>
      <c r="R317" s="2540"/>
      <c r="S317" s="2540"/>
      <c r="T317" s="2540"/>
      <c r="U317" s="2540"/>
      <c r="V317" s="2540"/>
      <c r="W317" s="2544"/>
      <c r="X317" s="2545"/>
      <c r="Y317" s="2545"/>
      <c r="Z317" s="2546"/>
      <c r="BA317" s="644"/>
      <c r="BK317" s="2"/>
    </row>
    <row r="318" spans="1:67" ht="20.149999999999999" customHeight="1" thickBot="1" x14ac:dyDescent="0.35">
      <c r="B318" s="2469" t="s">
        <v>1268</v>
      </c>
      <c r="C318" s="2470"/>
      <c r="D318" s="2497" t="s">
        <v>1161</v>
      </c>
      <c r="E318" s="2498"/>
      <c r="F318" s="2498"/>
      <c r="G318" s="2498"/>
      <c r="H318" s="2498"/>
      <c r="I318" s="2498"/>
      <c r="J318" s="2498"/>
      <c r="K318" s="2498"/>
      <c r="L318" s="2498"/>
      <c r="M318" s="2498"/>
      <c r="N318" s="2498"/>
      <c r="O318" s="2498"/>
      <c r="P318" s="2498"/>
      <c r="Q318" s="2498"/>
      <c r="R318" s="2498"/>
      <c r="S318" s="2498"/>
      <c r="T318" s="2498"/>
      <c r="U318" s="2498"/>
      <c r="V318" s="2498"/>
      <c r="W318" s="2547"/>
      <c r="X318" s="2548"/>
      <c r="Y318" s="2548"/>
      <c r="Z318" s="2549"/>
      <c r="BA318" s="644"/>
      <c r="BK318" s="2"/>
    </row>
    <row r="319" spans="1:67" ht="20.149999999999999" customHeight="1" x14ac:dyDescent="0.4">
      <c r="B319" s="2467" t="s">
        <v>2363</v>
      </c>
      <c r="C319" s="2468"/>
      <c r="D319" s="2499" t="s">
        <v>2602</v>
      </c>
      <c r="E319" s="2500"/>
      <c r="F319" s="2500"/>
      <c r="G319" s="2500"/>
      <c r="H319" s="2500"/>
      <c r="I319" s="2500"/>
      <c r="J319" s="2500"/>
      <c r="K319" s="2500"/>
      <c r="L319" s="2500"/>
      <c r="M319" s="2500"/>
      <c r="N319" s="2500"/>
      <c r="O319" s="2500"/>
      <c r="P319" s="2500"/>
      <c r="Q319" s="2500"/>
      <c r="R319" s="2500"/>
      <c r="S319" s="2500"/>
      <c r="T319" s="2500"/>
      <c r="U319" s="2500"/>
      <c r="V319" s="2501"/>
      <c r="W319" s="2495" t="s">
        <v>2978</v>
      </c>
      <c r="X319" s="2495"/>
      <c r="Y319" s="2495"/>
      <c r="Z319" s="2496"/>
      <c r="BA319" s="644"/>
      <c r="BK319" s="2"/>
    </row>
    <row r="320" spans="1:67" ht="20.149999999999999" customHeight="1" x14ac:dyDescent="0.4">
      <c r="B320" s="2465" t="s">
        <v>2364</v>
      </c>
      <c r="C320" s="2466"/>
      <c r="D320" s="2475" t="s">
        <v>2603</v>
      </c>
      <c r="E320" s="2476"/>
      <c r="F320" s="2476"/>
      <c r="G320" s="2476"/>
      <c r="H320" s="2476"/>
      <c r="I320" s="2476"/>
      <c r="J320" s="2476"/>
      <c r="K320" s="2476"/>
      <c r="L320" s="2476"/>
      <c r="M320" s="2476"/>
      <c r="N320" s="2476"/>
      <c r="O320" s="2476"/>
      <c r="P320" s="2476"/>
      <c r="Q320" s="2476"/>
      <c r="R320" s="2476"/>
      <c r="S320" s="2476"/>
      <c r="T320" s="2476"/>
      <c r="U320" s="2476"/>
      <c r="V320" s="2477"/>
      <c r="W320" s="2495" t="s">
        <v>1650</v>
      </c>
      <c r="X320" s="2495"/>
      <c r="Y320" s="2495"/>
      <c r="Z320" s="2496"/>
      <c r="BA320" s="644"/>
      <c r="BK320" s="2"/>
    </row>
    <row r="321" spans="2:63" ht="20.149999999999999" customHeight="1" x14ac:dyDescent="0.4">
      <c r="B321" s="2465" t="s">
        <v>2365</v>
      </c>
      <c r="C321" s="2466"/>
      <c r="D321" s="2475" t="s">
        <v>2604</v>
      </c>
      <c r="E321" s="2476"/>
      <c r="F321" s="2476"/>
      <c r="G321" s="2476"/>
      <c r="H321" s="2476"/>
      <c r="I321" s="2476"/>
      <c r="J321" s="2476"/>
      <c r="K321" s="2476"/>
      <c r="L321" s="2476"/>
      <c r="M321" s="2476"/>
      <c r="N321" s="2476"/>
      <c r="O321" s="2476"/>
      <c r="P321" s="2476"/>
      <c r="Q321" s="2476"/>
      <c r="R321" s="2476"/>
      <c r="S321" s="2476"/>
      <c r="T321" s="2476"/>
      <c r="U321" s="2476"/>
      <c r="V321" s="2477"/>
      <c r="W321" s="2495" t="s">
        <v>1650</v>
      </c>
      <c r="X321" s="2495"/>
      <c r="Y321" s="2495"/>
      <c r="Z321" s="2496"/>
      <c r="AA321" s="1008"/>
      <c r="AB321" s="1008"/>
      <c r="AC321" s="1008"/>
      <c r="AD321" s="1008"/>
      <c r="AF321" s="1009"/>
      <c r="AG321" s="1009"/>
      <c r="AH321" s="1009"/>
      <c r="AI321" s="1009"/>
      <c r="AJ321" s="874"/>
      <c r="BA321" s="644"/>
      <c r="BK321" s="2"/>
    </row>
    <row r="322" spans="2:63" ht="20.149999999999999" customHeight="1" x14ac:dyDescent="0.4">
      <c r="B322" s="2465" t="s">
        <v>2366</v>
      </c>
      <c r="C322" s="2466"/>
      <c r="D322" s="2478" t="s">
        <v>2367</v>
      </c>
      <c r="E322" s="2479"/>
      <c r="F322" s="2479"/>
      <c r="G322" s="2479"/>
      <c r="H322" s="2479"/>
      <c r="I322" s="2479"/>
      <c r="J322" s="2479"/>
      <c r="K322" s="2479"/>
      <c r="L322" s="2479"/>
      <c r="M322" s="2479"/>
      <c r="N322" s="2479"/>
      <c r="O322" s="2479"/>
      <c r="P322" s="2479"/>
      <c r="Q322" s="2479"/>
      <c r="R322" s="2479"/>
      <c r="S322" s="2479"/>
      <c r="T322" s="2479"/>
      <c r="U322" s="2479"/>
      <c r="V322" s="2480"/>
      <c r="W322" s="2495" t="s">
        <v>1650</v>
      </c>
      <c r="X322" s="2495"/>
      <c r="Y322" s="2495"/>
      <c r="Z322" s="2496"/>
      <c r="AA322" s="1008"/>
      <c r="AB322" s="1008"/>
      <c r="AC322" s="1008"/>
      <c r="AD322" s="1008"/>
      <c r="AF322" s="1009"/>
      <c r="AG322" s="1009"/>
      <c r="AH322" s="1009"/>
      <c r="AI322" s="1009"/>
      <c r="AJ322" s="874"/>
      <c r="BA322" s="644"/>
      <c r="BK322" s="2"/>
    </row>
    <row r="323" spans="2:63" ht="20.149999999999999" customHeight="1" x14ac:dyDescent="0.4">
      <c r="B323" s="2465" t="s">
        <v>2368</v>
      </c>
      <c r="C323" s="2466"/>
      <c r="D323" s="2478" t="s">
        <v>2369</v>
      </c>
      <c r="E323" s="2479"/>
      <c r="F323" s="2479"/>
      <c r="G323" s="2479"/>
      <c r="H323" s="2479"/>
      <c r="I323" s="2479"/>
      <c r="J323" s="2479"/>
      <c r="K323" s="2479"/>
      <c r="L323" s="2479"/>
      <c r="M323" s="2479"/>
      <c r="N323" s="2479"/>
      <c r="O323" s="2479"/>
      <c r="P323" s="2479"/>
      <c r="Q323" s="2479"/>
      <c r="R323" s="2479"/>
      <c r="S323" s="2479"/>
      <c r="T323" s="2479"/>
      <c r="U323" s="2479"/>
      <c r="V323" s="2480"/>
      <c r="W323" s="2495" t="s">
        <v>1650</v>
      </c>
      <c r="X323" s="2495"/>
      <c r="Y323" s="2495"/>
      <c r="Z323" s="2496"/>
      <c r="AA323" s="1008"/>
      <c r="AB323" s="1008"/>
      <c r="AC323" s="1008"/>
      <c r="AD323" s="1008"/>
      <c r="AF323" s="1009"/>
      <c r="AG323" s="1009"/>
      <c r="AH323" s="1009"/>
      <c r="AI323" s="1009"/>
      <c r="AJ323" s="874"/>
      <c r="BA323" s="644"/>
      <c r="BK323" s="2"/>
    </row>
    <row r="324" spans="2:63" ht="20.149999999999999" customHeight="1" x14ac:dyDescent="0.4">
      <c r="B324" s="2465" t="s">
        <v>2370</v>
      </c>
      <c r="C324" s="2466"/>
      <c r="D324" s="2475" t="s">
        <v>2605</v>
      </c>
      <c r="E324" s="2476"/>
      <c r="F324" s="2476"/>
      <c r="G324" s="2476"/>
      <c r="H324" s="2476"/>
      <c r="I324" s="2476"/>
      <c r="J324" s="2476"/>
      <c r="K324" s="2476"/>
      <c r="L324" s="2476"/>
      <c r="M324" s="2476"/>
      <c r="N324" s="2476"/>
      <c r="O324" s="2476"/>
      <c r="P324" s="2476"/>
      <c r="Q324" s="2476"/>
      <c r="R324" s="2476"/>
      <c r="S324" s="2476"/>
      <c r="T324" s="2476"/>
      <c r="U324" s="2476"/>
      <c r="V324" s="2477"/>
      <c r="W324" s="2495" t="s">
        <v>1650</v>
      </c>
      <c r="X324" s="2495"/>
      <c r="Y324" s="2495"/>
      <c r="Z324" s="2496"/>
      <c r="AA324" s="1008"/>
      <c r="AB324" s="1008"/>
      <c r="AC324" s="1008"/>
      <c r="AD324" s="1008"/>
      <c r="AF324" s="1009"/>
      <c r="AG324" s="1009"/>
      <c r="AH324" s="1009"/>
      <c r="AI324" s="1009"/>
      <c r="AJ324" s="874"/>
      <c r="BA324" s="644"/>
      <c r="BK324" s="2"/>
    </row>
    <row r="325" spans="2:63" ht="20.149999999999999" customHeight="1" x14ac:dyDescent="0.4">
      <c r="B325" s="2597" t="s">
        <v>2371</v>
      </c>
      <c r="C325" s="2598"/>
      <c r="D325" s="2478" t="s">
        <v>2606</v>
      </c>
      <c r="E325" s="2481"/>
      <c r="F325" s="2481"/>
      <c r="G325" s="2481"/>
      <c r="H325" s="2481"/>
      <c r="I325" s="2481"/>
      <c r="J325" s="2481"/>
      <c r="K325" s="2481"/>
      <c r="L325" s="2481"/>
      <c r="M325" s="2481"/>
      <c r="N325" s="2481"/>
      <c r="O325" s="2481"/>
      <c r="P325" s="2481"/>
      <c r="Q325" s="2481"/>
      <c r="R325" s="2481"/>
      <c r="S325" s="2481"/>
      <c r="T325" s="2481"/>
      <c r="U325" s="2481"/>
      <c r="V325" s="2482"/>
      <c r="W325" s="2495" t="s">
        <v>1650</v>
      </c>
      <c r="X325" s="2495"/>
      <c r="Y325" s="2495"/>
      <c r="Z325" s="2496"/>
      <c r="AA325" s="1008"/>
      <c r="AB325" s="1008"/>
      <c r="AC325" s="1008"/>
      <c r="AD325" s="1008"/>
      <c r="AF325" s="1009"/>
      <c r="AG325" s="1009"/>
      <c r="AH325" s="1009"/>
      <c r="AI325" s="1009"/>
      <c r="AJ325" s="874"/>
      <c r="BA325" s="644"/>
      <c r="BK325" s="2"/>
    </row>
    <row r="326" spans="2:63" ht="20.149999999999999" customHeight="1" x14ac:dyDescent="0.4">
      <c r="B326" s="2599"/>
      <c r="C326" s="2600"/>
      <c r="D326" s="2594" t="str">
        <f>+IF(Z314=0,"E-9.2: Clear floor space (minimum 760 mm x 1220 mm)"," ")</f>
        <v>E-9.2: Clear floor space (minimum 760 mm x 1220 mm)</v>
      </c>
      <c r="E326" s="2595"/>
      <c r="F326" s="2595"/>
      <c r="G326" s="2595"/>
      <c r="H326" s="2595"/>
      <c r="I326" s="2595"/>
      <c r="J326" s="2595"/>
      <c r="K326" s="2595"/>
      <c r="L326" s="2595"/>
      <c r="M326" s="2595"/>
      <c r="N326" s="2595"/>
      <c r="O326" s="2595"/>
      <c r="P326" s="2595"/>
      <c r="Q326" s="2595"/>
      <c r="R326" s="2595"/>
      <c r="S326" s="2595"/>
      <c r="T326" s="2595"/>
      <c r="U326" s="2595"/>
      <c r="V326" s="2596"/>
      <c r="W326" s="2495" t="s">
        <v>1650</v>
      </c>
      <c r="X326" s="2495"/>
      <c r="Y326" s="2495"/>
      <c r="Z326" s="2496"/>
      <c r="AA326" s="1008"/>
      <c r="AB326" s="1008"/>
      <c r="AC326" s="1008"/>
      <c r="AD326" s="1008"/>
      <c r="AF326" s="1009"/>
      <c r="AG326" s="1009"/>
      <c r="AH326" s="1009"/>
      <c r="AI326" s="1009"/>
      <c r="AJ326" s="874"/>
      <c r="BA326" s="644"/>
      <c r="BK326" s="2"/>
    </row>
    <row r="327" spans="2:63" ht="20.149999999999999" customHeight="1" x14ac:dyDescent="0.4">
      <c r="B327" s="2599"/>
      <c r="C327" s="2600"/>
      <c r="D327" s="2502" t="str">
        <f>+IF(Z314=0,"E-9.3: Height: Floor buttons, Emergency buttons","E-9.2: Height: Floor buttons, Emergency buttons")</f>
        <v>E-9.3: Height: Floor buttons, Emergency buttons</v>
      </c>
      <c r="E327" s="2484"/>
      <c r="F327" s="2484"/>
      <c r="G327" s="2484"/>
      <c r="H327" s="2484"/>
      <c r="I327" s="2484"/>
      <c r="J327" s="2484"/>
      <c r="K327" s="2484"/>
      <c r="L327" s="2484"/>
      <c r="M327" s="2484"/>
      <c r="N327" s="2484"/>
      <c r="O327" s="2484"/>
      <c r="P327" s="2484"/>
      <c r="Q327" s="2484"/>
      <c r="R327" s="2484"/>
      <c r="S327" s="2484"/>
      <c r="T327" s="2484"/>
      <c r="U327" s="2484"/>
      <c r="V327" s="2485"/>
      <c r="W327" s="2495" t="s">
        <v>1650</v>
      </c>
      <c r="X327" s="2495"/>
      <c r="Y327" s="2495"/>
      <c r="Z327" s="2496"/>
      <c r="AA327" s="1008"/>
      <c r="AB327" s="1008"/>
      <c r="AC327" s="1008"/>
      <c r="AD327" s="1008"/>
      <c r="AF327" s="1009"/>
      <c r="AG327" s="1009"/>
      <c r="AH327" s="1009"/>
      <c r="AI327" s="1009"/>
      <c r="AJ327" s="874"/>
      <c r="BA327" s="644"/>
      <c r="BK327" s="2"/>
    </row>
    <row r="328" spans="2:63" ht="20.149999999999999" customHeight="1" x14ac:dyDescent="0.4">
      <c r="B328" s="2599"/>
      <c r="C328" s="2600"/>
      <c r="D328" s="2511" t="str">
        <f>+IF(Z314=0,"E-9.4 Buttons:","E-9.3 Buttons:")</f>
        <v>E-9.4 Buttons:</v>
      </c>
      <c r="E328" s="2512"/>
      <c r="F328" s="2512"/>
      <c r="G328" s="2512"/>
      <c r="H328" s="2512"/>
      <c r="I328" s="2512"/>
      <c r="J328" s="2512"/>
      <c r="K328" s="2512"/>
      <c r="L328" s="2512"/>
      <c r="M328" s="2512"/>
      <c r="N328" s="2512"/>
      <c r="O328" s="2512"/>
      <c r="P328" s="2512"/>
      <c r="Q328" s="2512"/>
      <c r="R328" s="2512"/>
      <c r="S328" s="2512"/>
      <c r="T328" s="2512"/>
      <c r="U328" s="2512"/>
      <c r="V328" s="2513"/>
      <c r="W328" s="2495"/>
      <c r="X328" s="2495"/>
      <c r="Y328" s="2495"/>
      <c r="Z328" s="2496"/>
      <c r="AA328" s="1008"/>
      <c r="AB328" s="1008"/>
      <c r="AC328" s="1008"/>
      <c r="AD328" s="1008"/>
      <c r="AF328" s="1009"/>
      <c r="AG328" s="1009"/>
      <c r="AH328" s="1009"/>
      <c r="AI328" s="1009"/>
      <c r="AJ328" s="874"/>
      <c r="BA328" s="644"/>
      <c r="BK328" s="2"/>
    </row>
    <row r="329" spans="2:63" ht="20.149999999999999" customHeight="1" x14ac:dyDescent="0.4">
      <c r="B329" s="2599"/>
      <c r="C329" s="2600"/>
      <c r="D329" s="2503" t="str">
        <f>+IF(Z314=0,"E-9.4.1: Button Dimension","E-9.3.1: Button Dimension")</f>
        <v>E-9.4.1: Button Dimension</v>
      </c>
      <c r="E329" s="2504"/>
      <c r="F329" s="2504"/>
      <c r="G329" s="2504"/>
      <c r="H329" s="2504"/>
      <c r="I329" s="2504"/>
      <c r="J329" s="2504"/>
      <c r="K329" s="2504"/>
      <c r="L329" s="2504"/>
      <c r="M329" s="2504"/>
      <c r="N329" s="2504"/>
      <c r="O329" s="2504"/>
      <c r="P329" s="2504"/>
      <c r="Q329" s="2504"/>
      <c r="R329" s="2504"/>
      <c r="S329" s="2504"/>
      <c r="T329" s="2504"/>
      <c r="U329" s="2504"/>
      <c r="V329" s="2505"/>
      <c r="W329" s="2495" t="s">
        <v>1650</v>
      </c>
      <c r="X329" s="2495"/>
      <c r="Y329" s="2495"/>
      <c r="Z329" s="2496"/>
      <c r="AA329" s="1008"/>
      <c r="AB329" s="1008"/>
      <c r="AC329" s="1008"/>
      <c r="AD329" s="1008"/>
      <c r="AF329" s="1009"/>
      <c r="AG329" s="1009"/>
      <c r="AH329" s="1009"/>
      <c r="AI329" s="1009"/>
      <c r="AJ329" s="874"/>
      <c r="BA329" s="644"/>
      <c r="BK329" s="2"/>
    </row>
    <row r="330" spans="2:63" ht="20.149999999999999" customHeight="1" x14ac:dyDescent="0.4">
      <c r="B330" s="2599"/>
      <c r="C330" s="2600"/>
      <c r="D330" s="2550" t="str">
        <f>+IF(Z314=0,"E-9.4.2: Button Arrangement","E-9.3.2: Button Arrangement")</f>
        <v>E-9.4.2: Button Arrangement</v>
      </c>
      <c r="E330" s="2504"/>
      <c r="F330" s="2504"/>
      <c r="G330" s="2504"/>
      <c r="H330" s="2504"/>
      <c r="I330" s="2504"/>
      <c r="J330" s="2504"/>
      <c r="K330" s="2504"/>
      <c r="L330" s="2504"/>
      <c r="M330" s="2504"/>
      <c r="N330" s="2504"/>
      <c r="O330" s="2504"/>
      <c r="P330" s="2504"/>
      <c r="Q330" s="2504"/>
      <c r="R330" s="2504"/>
      <c r="S330" s="2504"/>
      <c r="T330" s="2504"/>
      <c r="U330" s="2504"/>
      <c r="V330" s="2505"/>
      <c r="W330" s="2495" t="s">
        <v>1650</v>
      </c>
      <c r="X330" s="2495"/>
      <c r="Y330" s="2495"/>
      <c r="Z330" s="2496"/>
      <c r="AA330" s="1008"/>
      <c r="AB330" s="1008"/>
      <c r="AC330" s="1008"/>
      <c r="AD330" s="1008"/>
      <c r="AF330" s="1009"/>
      <c r="AG330" s="1009"/>
      <c r="AH330" s="1009"/>
      <c r="AI330" s="1009"/>
      <c r="AJ330" s="874"/>
      <c r="BA330" s="644"/>
      <c r="BK330" s="2"/>
    </row>
    <row r="331" spans="2:63" ht="20.149999999999999" customHeight="1" x14ac:dyDescent="0.4">
      <c r="B331" s="2599"/>
      <c r="C331" s="2600"/>
      <c r="D331" s="2503" t="str">
        <f>+IF(Z314=0,"E-9.4.3: Button Characteristics: Braille","E-9.3.3: Button Characteristics: Braille")</f>
        <v>E-9.4.3: Button Characteristics: Braille</v>
      </c>
      <c r="E331" s="2504"/>
      <c r="F331" s="2504"/>
      <c r="G331" s="2504"/>
      <c r="H331" s="2504"/>
      <c r="I331" s="2504"/>
      <c r="J331" s="2504"/>
      <c r="K331" s="2504"/>
      <c r="L331" s="2504"/>
      <c r="M331" s="2504"/>
      <c r="N331" s="2504"/>
      <c r="O331" s="2504"/>
      <c r="P331" s="2504"/>
      <c r="Q331" s="2504"/>
      <c r="R331" s="2504"/>
      <c r="S331" s="2504"/>
      <c r="T331" s="2504"/>
      <c r="U331" s="2504"/>
      <c r="V331" s="2505"/>
      <c r="W331" s="2495" t="s">
        <v>1650</v>
      </c>
      <c r="X331" s="2495"/>
      <c r="Y331" s="2495"/>
      <c r="Z331" s="2496"/>
      <c r="AA331" s="1008"/>
      <c r="AB331" s="1008"/>
      <c r="AC331" s="1008"/>
      <c r="AD331" s="1008"/>
      <c r="AF331" s="1009"/>
      <c r="AG331" s="1009"/>
      <c r="AH331" s="1009"/>
      <c r="AI331" s="1009"/>
      <c r="AJ331" s="874"/>
      <c r="BA331" s="644"/>
      <c r="BK331" s="2"/>
    </row>
    <row r="332" spans="2:63" ht="20.149999999999999" customHeight="1" x14ac:dyDescent="0.4">
      <c r="B332" s="2599"/>
      <c r="C332" s="2600"/>
      <c r="D332" s="2550" t="str">
        <f>+IF(Z314=0,"E-9.4.4: Control Button","E-9.3.4: Control Button")</f>
        <v>E-9.4.4: Control Button</v>
      </c>
      <c r="E332" s="2504"/>
      <c r="F332" s="2504"/>
      <c r="G332" s="2504"/>
      <c r="H332" s="2504"/>
      <c r="I332" s="2504"/>
      <c r="J332" s="2504"/>
      <c r="K332" s="2504"/>
      <c r="L332" s="2504"/>
      <c r="M332" s="2504"/>
      <c r="N332" s="2504"/>
      <c r="O332" s="2504"/>
      <c r="P332" s="2504"/>
      <c r="Q332" s="2504"/>
      <c r="R332" s="2504"/>
      <c r="S332" s="2504"/>
      <c r="T332" s="2504"/>
      <c r="U332" s="2504"/>
      <c r="V332" s="2505"/>
      <c r="W332" s="2495" t="s">
        <v>1650</v>
      </c>
      <c r="X332" s="2495"/>
      <c r="Y332" s="2495"/>
      <c r="Z332" s="2496"/>
      <c r="AA332" s="1008"/>
      <c r="AB332" s="1008"/>
      <c r="AC332" s="1008"/>
      <c r="AD332" s="1008"/>
      <c r="AF332" s="1009"/>
      <c r="AG332" s="1009"/>
      <c r="AH332" s="1009"/>
      <c r="AI332" s="1009"/>
      <c r="AJ332" s="874"/>
      <c r="BA332" s="644"/>
      <c r="BK332" s="2"/>
    </row>
    <row r="333" spans="2:63" ht="20.149999999999999" customHeight="1" x14ac:dyDescent="0.4">
      <c r="B333" s="2599"/>
      <c r="C333" s="2600"/>
      <c r="D333" s="2503" t="str">
        <f>+IF(Z314=0,"E-9.4.5: Visible Indicators","E-9.3.5: Visible Indicators")</f>
        <v>E-9.4.5: Visible Indicators</v>
      </c>
      <c r="E333" s="2504"/>
      <c r="F333" s="2504"/>
      <c r="G333" s="2504"/>
      <c r="H333" s="2504"/>
      <c r="I333" s="2504"/>
      <c r="J333" s="2504"/>
      <c r="K333" s="2504"/>
      <c r="L333" s="2504"/>
      <c r="M333" s="2504"/>
      <c r="N333" s="2504"/>
      <c r="O333" s="2504"/>
      <c r="P333" s="2504"/>
      <c r="Q333" s="2504"/>
      <c r="R333" s="2504"/>
      <c r="S333" s="2504"/>
      <c r="T333" s="2504"/>
      <c r="U333" s="2504"/>
      <c r="V333" s="2505"/>
      <c r="W333" s="2495" t="s">
        <v>1650</v>
      </c>
      <c r="X333" s="2495"/>
      <c r="Y333" s="2495"/>
      <c r="Z333" s="2496"/>
      <c r="AA333" s="1008"/>
      <c r="AB333" s="1008"/>
      <c r="AC333" s="1008"/>
      <c r="AD333" s="1008"/>
      <c r="AF333" s="1009"/>
      <c r="AG333" s="1009"/>
      <c r="AH333" s="1009"/>
      <c r="AI333" s="1009"/>
      <c r="AJ333" s="874"/>
      <c r="BA333" s="644"/>
      <c r="BK333" s="2"/>
    </row>
    <row r="334" spans="2:63" ht="20.149999999999999" customHeight="1" x14ac:dyDescent="0.4">
      <c r="B334" s="2599"/>
      <c r="C334" s="2600"/>
      <c r="D334" s="2503" t="str">
        <f>+IF(Z314=0," ","E-9.3.6: Elevator Car Call Sequential Step Scanning")</f>
        <v xml:space="preserve"> </v>
      </c>
      <c r="E334" s="2504"/>
      <c r="F334" s="2504"/>
      <c r="G334" s="2504"/>
      <c r="H334" s="2504"/>
      <c r="I334" s="2504"/>
      <c r="J334" s="2504"/>
      <c r="K334" s="2504"/>
      <c r="L334" s="2504"/>
      <c r="M334" s="2504"/>
      <c r="N334" s="2504"/>
      <c r="O334" s="2504"/>
      <c r="P334" s="2504"/>
      <c r="Q334" s="2504"/>
      <c r="R334" s="2504"/>
      <c r="S334" s="2504"/>
      <c r="T334" s="2504"/>
      <c r="U334" s="2504"/>
      <c r="V334" s="2505"/>
      <c r="W334" s="2495" t="s">
        <v>1650</v>
      </c>
      <c r="X334" s="2495"/>
      <c r="Y334" s="2495"/>
      <c r="Z334" s="2496"/>
      <c r="AA334" s="1008"/>
      <c r="AB334" s="1008"/>
      <c r="AC334" s="1008"/>
      <c r="AD334" s="1008"/>
      <c r="AF334" s="1009"/>
      <c r="AG334" s="1009"/>
      <c r="AH334" s="1009"/>
      <c r="AI334" s="1009"/>
      <c r="AJ334" s="874"/>
      <c r="BA334" s="644"/>
      <c r="BK334" s="2"/>
    </row>
    <row r="335" spans="2:63" ht="20.149999999999999" customHeight="1" x14ac:dyDescent="0.4">
      <c r="B335" s="2601"/>
      <c r="C335" s="2602"/>
      <c r="D335" s="2506" t="str">
        <f>+IF(Z314=0,"E-9.5: Telephone-Style Keypads","E-9.4: Telephone-Style Keypads")</f>
        <v>E-9.5: Telephone-Style Keypads</v>
      </c>
      <c r="E335" s="2504"/>
      <c r="F335" s="2504"/>
      <c r="G335" s="2504"/>
      <c r="H335" s="2504"/>
      <c r="I335" s="2504"/>
      <c r="J335" s="2504"/>
      <c r="K335" s="2504"/>
      <c r="L335" s="2504"/>
      <c r="M335" s="2504"/>
      <c r="N335" s="2504"/>
      <c r="O335" s="2504"/>
      <c r="P335" s="2504"/>
      <c r="Q335" s="2504"/>
      <c r="R335" s="2504"/>
      <c r="S335" s="2504"/>
      <c r="T335" s="2504"/>
      <c r="U335" s="2504"/>
      <c r="V335" s="2505"/>
      <c r="W335" s="2495" t="s">
        <v>1650</v>
      </c>
      <c r="X335" s="2495"/>
      <c r="Y335" s="2495"/>
      <c r="Z335" s="2496"/>
      <c r="AA335" s="1008"/>
      <c r="AB335" s="1008"/>
      <c r="AC335" s="1008"/>
      <c r="AD335" s="1008"/>
      <c r="AF335" s="1009"/>
      <c r="AG335" s="1009"/>
      <c r="AH335" s="1009"/>
      <c r="AI335" s="1009"/>
      <c r="AJ335" s="874"/>
      <c r="BA335" s="644"/>
      <c r="BK335" s="2"/>
    </row>
    <row r="336" spans="2:63" ht="20.149999999999999" customHeight="1" x14ac:dyDescent="0.4">
      <c r="B336" s="2493" t="s">
        <v>2372</v>
      </c>
      <c r="C336" s="2494"/>
      <c r="D336" s="2478" t="s">
        <v>2373</v>
      </c>
      <c r="E336" s="2479"/>
      <c r="F336" s="2479"/>
      <c r="G336" s="2479"/>
      <c r="H336" s="2479"/>
      <c r="I336" s="2479"/>
      <c r="J336" s="2479"/>
      <c r="K336" s="2479"/>
      <c r="L336" s="2479"/>
      <c r="M336" s="2479"/>
      <c r="N336" s="2479"/>
      <c r="O336" s="2479"/>
      <c r="P336" s="2479"/>
      <c r="Q336" s="2479"/>
      <c r="R336" s="2479"/>
      <c r="S336" s="2479"/>
      <c r="T336" s="2479"/>
      <c r="U336" s="2479"/>
      <c r="V336" s="2480"/>
      <c r="W336" s="2495" t="s">
        <v>1650</v>
      </c>
      <c r="X336" s="2495"/>
      <c r="Y336" s="2495"/>
      <c r="Z336" s="2496"/>
      <c r="AA336" s="1008"/>
      <c r="AB336" s="1008"/>
      <c r="AC336" s="1008"/>
      <c r="AD336" s="1008"/>
      <c r="AF336" s="1009"/>
      <c r="AG336" s="1009"/>
      <c r="AH336" s="1009"/>
      <c r="AI336" s="1009"/>
      <c r="AJ336" s="874"/>
      <c r="BA336" s="644"/>
      <c r="BK336" s="2"/>
    </row>
    <row r="337" spans="2:63" ht="20.149999999999999" customHeight="1" x14ac:dyDescent="0.4">
      <c r="B337" s="2491"/>
      <c r="C337" s="2492"/>
      <c r="D337" s="2507" t="s">
        <v>2607</v>
      </c>
      <c r="E337" s="2484"/>
      <c r="F337" s="2484"/>
      <c r="G337" s="2484"/>
      <c r="H337" s="2484"/>
      <c r="I337" s="2484"/>
      <c r="J337" s="2484"/>
      <c r="K337" s="2484"/>
      <c r="L337" s="2484"/>
      <c r="M337" s="2484"/>
      <c r="N337" s="2484"/>
      <c r="O337" s="2484"/>
      <c r="P337" s="2484"/>
      <c r="Q337" s="2484"/>
      <c r="R337" s="2484"/>
      <c r="S337" s="2484"/>
      <c r="T337" s="2484"/>
      <c r="U337" s="2484"/>
      <c r="V337" s="2485"/>
      <c r="W337" s="2495" t="s">
        <v>1650</v>
      </c>
      <c r="X337" s="2495"/>
      <c r="Y337" s="2495"/>
      <c r="Z337" s="2496"/>
      <c r="AA337" s="1008"/>
      <c r="AB337" s="1008"/>
      <c r="AC337" s="1008"/>
      <c r="AD337" s="1008"/>
      <c r="AF337" s="1009"/>
      <c r="AG337" s="1009"/>
      <c r="AH337" s="1009"/>
      <c r="AI337" s="1009"/>
      <c r="AJ337" s="874"/>
      <c r="BA337" s="644"/>
      <c r="BK337" s="2"/>
    </row>
    <row r="338" spans="2:63" ht="20.149999999999999" customHeight="1" x14ac:dyDescent="0.4">
      <c r="B338" s="2491"/>
      <c r="C338" s="2492"/>
      <c r="D338" s="2507" t="s">
        <v>2608</v>
      </c>
      <c r="E338" s="2484"/>
      <c r="F338" s="2484"/>
      <c r="G338" s="2484"/>
      <c r="H338" s="2484"/>
      <c r="I338" s="2484"/>
      <c r="J338" s="2484"/>
      <c r="K338" s="2484"/>
      <c r="L338" s="2484"/>
      <c r="M338" s="2484"/>
      <c r="N338" s="2484"/>
      <c r="O338" s="2484"/>
      <c r="P338" s="2484"/>
      <c r="Q338" s="2484"/>
      <c r="R338" s="2484"/>
      <c r="S338" s="2484"/>
      <c r="T338" s="2484"/>
      <c r="U338" s="2484"/>
      <c r="V338" s="2485"/>
      <c r="W338" s="2495" t="s">
        <v>1650</v>
      </c>
      <c r="X338" s="2495"/>
      <c r="Y338" s="2495"/>
      <c r="Z338" s="2496"/>
      <c r="AA338" s="1008"/>
      <c r="AB338" s="1008"/>
      <c r="AC338" s="1008"/>
      <c r="AD338" s="1008"/>
      <c r="AF338" s="1009"/>
      <c r="AG338" s="1009"/>
      <c r="AH338" s="1009"/>
      <c r="AI338" s="1009"/>
      <c r="AJ338" s="874"/>
      <c r="BA338" s="644"/>
      <c r="BK338" s="2"/>
    </row>
    <row r="339" spans="2:63" ht="20.149999999999999" customHeight="1" x14ac:dyDescent="0.4">
      <c r="B339" s="2467"/>
      <c r="C339" s="2468"/>
      <c r="D339" s="2508" t="s">
        <v>2609</v>
      </c>
      <c r="E339" s="2509"/>
      <c r="F339" s="2509"/>
      <c r="G339" s="2509"/>
      <c r="H339" s="2509"/>
      <c r="I339" s="2509"/>
      <c r="J339" s="2509"/>
      <c r="K339" s="2509"/>
      <c r="L339" s="2509"/>
      <c r="M339" s="2509"/>
      <c r="N339" s="2509"/>
      <c r="O339" s="2509"/>
      <c r="P339" s="2509"/>
      <c r="Q339" s="2509"/>
      <c r="R339" s="2509"/>
      <c r="S339" s="2509"/>
      <c r="T339" s="2509"/>
      <c r="U339" s="2509"/>
      <c r="V339" s="2510"/>
      <c r="W339" s="2495" t="s">
        <v>1650</v>
      </c>
      <c r="X339" s="2495"/>
      <c r="Y339" s="2495"/>
      <c r="Z339" s="2496"/>
      <c r="AA339" s="1008"/>
      <c r="AB339" s="1008"/>
      <c r="AC339" s="1008"/>
      <c r="AD339" s="1008"/>
      <c r="AF339" s="1009"/>
      <c r="AG339" s="1009"/>
      <c r="AH339" s="1009"/>
      <c r="AI339" s="1009"/>
      <c r="AJ339" s="874"/>
      <c r="BA339" s="644"/>
      <c r="BK339" s="2"/>
    </row>
    <row r="340" spans="2:63" ht="20.149999999999999" customHeight="1" x14ac:dyDescent="0.4">
      <c r="B340" s="2597" t="s">
        <v>2374</v>
      </c>
      <c r="C340" s="2598"/>
      <c r="D340" s="2478" t="s">
        <v>2610</v>
      </c>
      <c r="E340" s="2479"/>
      <c r="F340" s="2479"/>
      <c r="G340" s="2479"/>
      <c r="H340" s="2479"/>
      <c r="I340" s="2479"/>
      <c r="J340" s="2479"/>
      <c r="K340" s="2479"/>
      <c r="L340" s="2479"/>
      <c r="M340" s="2479"/>
      <c r="N340" s="2479"/>
      <c r="O340" s="2479"/>
      <c r="P340" s="2479"/>
      <c r="Q340" s="2479"/>
      <c r="R340" s="2479"/>
      <c r="S340" s="2479"/>
      <c r="T340" s="2479"/>
      <c r="U340" s="2479"/>
      <c r="V340" s="2480"/>
      <c r="W340" s="2495" t="s">
        <v>1650</v>
      </c>
      <c r="X340" s="2495"/>
      <c r="Y340" s="2495"/>
      <c r="Z340" s="2496"/>
      <c r="AA340" s="1008"/>
      <c r="AB340" s="1008"/>
      <c r="AC340" s="1008"/>
      <c r="AD340" s="1008"/>
      <c r="AF340" s="1009"/>
      <c r="AG340" s="1009"/>
      <c r="AH340" s="1009"/>
      <c r="AI340" s="1009"/>
      <c r="AJ340" s="874"/>
      <c r="BA340" s="644"/>
      <c r="BK340" s="2"/>
    </row>
    <row r="341" spans="2:63" ht="20.149999999999999" customHeight="1" x14ac:dyDescent="0.4">
      <c r="B341" s="2599"/>
      <c r="C341" s="2600"/>
      <c r="D341" s="2475" t="s">
        <v>2611</v>
      </c>
      <c r="E341" s="2476"/>
      <c r="F341" s="2476"/>
      <c r="G341" s="2476"/>
      <c r="H341" s="2476"/>
      <c r="I341" s="2476"/>
      <c r="J341" s="2476"/>
      <c r="K341" s="2476"/>
      <c r="L341" s="2476"/>
      <c r="M341" s="2476"/>
      <c r="N341" s="2476"/>
      <c r="O341" s="2476"/>
      <c r="P341" s="2476"/>
      <c r="Q341" s="2476"/>
      <c r="R341" s="2476"/>
      <c r="S341" s="2476"/>
      <c r="T341" s="2476"/>
      <c r="U341" s="2476"/>
      <c r="V341" s="2477"/>
      <c r="W341" s="2495" t="s">
        <v>1650</v>
      </c>
      <c r="X341" s="2495"/>
      <c r="Y341" s="2495"/>
      <c r="Z341" s="2496"/>
      <c r="AA341" s="1008"/>
      <c r="AB341" s="1008"/>
      <c r="AC341" s="1008"/>
      <c r="AD341" s="1008"/>
      <c r="AF341" s="1009"/>
      <c r="AG341" s="1009"/>
      <c r="AH341" s="1009"/>
      <c r="AI341" s="1009"/>
      <c r="AJ341" s="874"/>
      <c r="BA341" s="644"/>
      <c r="BK341" s="2"/>
    </row>
    <row r="342" spans="2:63" ht="20.149999999999999" customHeight="1" x14ac:dyDescent="0.4">
      <c r="B342" s="2599"/>
      <c r="C342" s="2600"/>
      <c r="D342" s="2475" t="s">
        <v>2612</v>
      </c>
      <c r="E342" s="2476"/>
      <c r="F342" s="2476"/>
      <c r="G342" s="2476"/>
      <c r="H342" s="2476"/>
      <c r="I342" s="2476"/>
      <c r="J342" s="2476"/>
      <c r="K342" s="2476"/>
      <c r="L342" s="2476"/>
      <c r="M342" s="2476"/>
      <c r="N342" s="2476"/>
      <c r="O342" s="2476"/>
      <c r="P342" s="2476"/>
      <c r="Q342" s="2476"/>
      <c r="R342" s="2476"/>
      <c r="S342" s="2476"/>
      <c r="T342" s="2476"/>
      <c r="U342" s="2476"/>
      <c r="V342" s="2477"/>
      <c r="W342" s="2495" t="s">
        <v>1650</v>
      </c>
      <c r="X342" s="2495"/>
      <c r="Y342" s="2495"/>
      <c r="Z342" s="2496"/>
      <c r="AA342" s="1008"/>
      <c r="AB342" s="1008"/>
      <c r="AC342" s="1008"/>
      <c r="AD342" s="1008"/>
      <c r="AF342" s="1009"/>
      <c r="AG342" s="1009"/>
      <c r="AH342" s="1009"/>
      <c r="AI342" s="1009"/>
      <c r="AJ342" s="874"/>
      <c r="BA342" s="644"/>
      <c r="BK342" s="2"/>
    </row>
    <row r="343" spans="2:63" ht="20.149999999999999" customHeight="1" x14ac:dyDescent="0.4">
      <c r="B343" s="2601"/>
      <c r="C343" s="2602"/>
      <c r="D343" s="2514" t="str">
        <f>+IF(Z314=0,"E-11.3: Emergency Signalling Device: Instructions shall be presented in both tactile and visual form."," ")</f>
        <v>E-11.3: Emergency Signalling Device: Instructions shall be presented in both tactile and visual form.</v>
      </c>
      <c r="E343" s="2476"/>
      <c r="F343" s="2476"/>
      <c r="G343" s="2476"/>
      <c r="H343" s="2476"/>
      <c r="I343" s="2476"/>
      <c r="J343" s="2476"/>
      <c r="K343" s="2476"/>
      <c r="L343" s="2476"/>
      <c r="M343" s="2476"/>
      <c r="N343" s="2476"/>
      <c r="O343" s="2476"/>
      <c r="P343" s="2476"/>
      <c r="Q343" s="2476"/>
      <c r="R343" s="2476"/>
      <c r="S343" s="2476"/>
      <c r="T343" s="2476"/>
      <c r="U343" s="2476"/>
      <c r="V343" s="2477"/>
      <c r="W343" s="2495" t="s">
        <v>1650</v>
      </c>
      <c r="X343" s="2495"/>
      <c r="Y343" s="2495"/>
      <c r="Z343" s="2496"/>
      <c r="AA343" s="1008"/>
      <c r="AB343" s="1008"/>
      <c r="AC343" s="1008"/>
      <c r="AD343" s="1008"/>
      <c r="AF343" s="1009"/>
      <c r="AG343" s="1009"/>
      <c r="AH343" s="1009"/>
      <c r="AI343" s="1009"/>
      <c r="AJ343" s="874"/>
      <c r="BA343" s="644"/>
      <c r="BK343" s="2"/>
    </row>
    <row r="344" spans="2:63" ht="20.149999999999999" customHeight="1" x14ac:dyDescent="0.4">
      <c r="B344" s="2465" t="s">
        <v>2375</v>
      </c>
      <c r="C344" s="2466"/>
      <c r="D344" s="2478" t="s">
        <v>2613</v>
      </c>
      <c r="E344" s="2479"/>
      <c r="F344" s="2479"/>
      <c r="G344" s="2479"/>
      <c r="H344" s="2479"/>
      <c r="I344" s="2479"/>
      <c r="J344" s="2479"/>
      <c r="K344" s="2479"/>
      <c r="L344" s="2479"/>
      <c r="M344" s="2479"/>
      <c r="N344" s="2479"/>
      <c r="O344" s="2479"/>
      <c r="P344" s="2479"/>
      <c r="Q344" s="2479"/>
      <c r="R344" s="2479"/>
      <c r="S344" s="2479"/>
      <c r="T344" s="2479"/>
      <c r="U344" s="2479"/>
      <c r="V344" s="2480"/>
      <c r="W344" s="2495" t="s">
        <v>1650</v>
      </c>
      <c r="X344" s="2495"/>
      <c r="Y344" s="2495"/>
      <c r="Z344" s="2496"/>
      <c r="AA344" s="1008"/>
      <c r="AB344" s="1008"/>
      <c r="AC344" s="1008"/>
      <c r="AD344" s="1008"/>
      <c r="AF344" s="1009"/>
      <c r="AG344" s="1009"/>
      <c r="AH344" s="1009"/>
      <c r="AI344" s="1009"/>
      <c r="AJ344" s="874"/>
      <c r="BA344" s="644"/>
      <c r="BK344" s="2"/>
    </row>
    <row r="345" spans="2:63" ht="20.149999999999999" customHeight="1" x14ac:dyDescent="0.4">
      <c r="B345" s="2465" t="s">
        <v>2376</v>
      </c>
      <c r="C345" s="2466"/>
      <c r="D345" s="2478" t="s">
        <v>2614</v>
      </c>
      <c r="E345" s="2479"/>
      <c r="F345" s="2479"/>
      <c r="G345" s="2479"/>
      <c r="H345" s="2479"/>
      <c r="I345" s="2479"/>
      <c r="J345" s="2479"/>
      <c r="K345" s="2479"/>
      <c r="L345" s="2479"/>
      <c r="M345" s="2479"/>
      <c r="N345" s="2479"/>
      <c r="O345" s="2479"/>
      <c r="P345" s="2479"/>
      <c r="Q345" s="2479"/>
      <c r="R345" s="2479"/>
      <c r="S345" s="2479"/>
      <c r="T345" s="2479"/>
      <c r="U345" s="2479"/>
      <c r="V345" s="2480"/>
      <c r="W345" s="2495" t="s">
        <v>1650</v>
      </c>
      <c r="X345" s="2495"/>
      <c r="Y345" s="2495"/>
      <c r="Z345" s="2496"/>
      <c r="AA345" s="1008"/>
      <c r="AB345" s="1008"/>
      <c r="AC345" s="1008"/>
      <c r="AD345" s="1008"/>
      <c r="AF345" s="1009"/>
      <c r="AG345" s="1009"/>
      <c r="AH345" s="1009"/>
      <c r="AI345" s="1009"/>
      <c r="AJ345" s="874"/>
      <c r="BA345" s="644"/>
      <c r="BK345" s="2"/>
    </row>
    <row r="346" spans="2:63" ht="20.149999999999999" customHeight="1" x14ac:dyDescent="0.4">
      <c r="B346" s="2465" t="s">
        <v>2377</v>
      </c>
      <c r="C346" s="2466"/>
      <c r="D346" s="2475" t="s">
        <v>2615</v>
      </c>
      <c r="E346" s="2476"/>
      <c r="F346" s="2476"/>
      <c r="G346" s="2476"/>
      <c r="H346" s="2476"/>
      <c r="I346" s="2476"/>
      <c r="J346" s="2476"/>
      <c r="K346" s="2476"/>
      <c r="L346" s="2476"/>
      <c r="M346" s="2476"/>
      <c r="N346" s="2476"/>
      <c r="O346" s="2476"/>
      <c r="P346" s="2476"/>
      <c r="Q346" s="2476"/>
      <c r="R346" s="2476"/>
      <c r="S346" s="2476"/>
      <c r="T346" s="2476"/>
      <c r="U346" s="2476"/>
      <c r="V346" s="2477"/>
      <c r="W346" s="2495" t="s">
        <v>1650</v>
      </c>
      <c r="X346" s="2495"/>
      <c r="Y346" s="2495"/>
      <c r="Z346" s="2496"/>
      <c r="AA346" s="1008"/>
      <c r="AB346" s="1008"/>
      <c r="AC346" s="1008"/>
      <c r="AD346" s="1008"/>
      <c r="AF346" s="1009"/>
      <c r="AG346" s="1009"/>
      <c r="AH346" s="1009"/>
      <c r="AI346" s="1009"/>
      <c r="AJ346" s="874"/>
      <c r="BA346" s="644"/>
      <c r="BK346" s="2"/>
    </row>
    <row r="347" spans="2:63" ht="20.149999999999999" customHeight="1" x14ac:dyDescent="0.4">
      <c r="B347" s="2465" t="s">
        <v>2378</v>
      </c>
      <c r="C347" s="2466"/>
      <c r="D347" s="2478" t="s">
        <v>2379</v>
      </c>
      <c r="E347" s="2481"/>
      <c r="F347" s="2481"/>
      <c r="G347" s="2481"/>
      <c r="H347" s="2481"/>
      <c r="I347" s="2481"/>
      <c r="J347" s="2481"/>
      <c r="K347" s="2481"/>
      <c r="L347" s="2481"/>
      <c r="M347" s="2481"/>
      <c r="N347" s="2481"/>
      <c r="O347" s="2481"/>
      <c r="P347" s="2481"/>
      <c r="Q347" s="2481"/>
      <c r="R347" s="2481"/>
      <c r="S347" s="2481"/>
      <c r="T347" s="2481"/>
      <c r="U347" s="2481"/>
      <c r="V347" s="2482"/>
      <c r="W347" s="2495" t="s">
        <v>1650</v>
      </c>
      <c r="X347" s="2495"/>
      <c r="Y347" s="2495"/>
      <c r="Z347" s="2496"/>
      <c r="AA347" s="1008"/>
      <c r="AB347" s="1008"/>
      <c r="AC347" s="1008"/>
      <c r="AD347" s="1008"/>
      <c r="AF347" s="1009"/>
      <c r="AG347" s="1009"/>
      <c r="AH347" s="1009"/>
      <c r="AI347" s="1009"/>
      <c r="AJ347" s="874"/>
      <c r="BA347" s="644"/>
      <c r="BK347" s="2"/>
    </row>
    <row r="348" spans="2:63" ht="20.149999999999999" customHeight="1" x14ac:dyDescent="0.4">
      <c r="B348" s="2493"/>
      <c r="C348" s="2494"/>
      <c r="D348" s="2483" t="s">
        <v>2380</v>
      </c>
      <c r="E348" s="2484"/>
      <c r="F348" s="2484"/>
      <c r="G348" s="2484"/>
      <c r="H348" s="2484"/>
      <c r="I348" s="2484"/>
      <c r="J348" s="2484"/>
      <c r="K348" s="2484"/>
      <c r="L348" s="2484"/>
      <c r="M348" s="2484"/>
      <c r="N348" s="2484"/>
      <c r="O348" s="2484"/>
      <c r="P348" s="2484"/>
      <c r="Q348" s="2484"/>
      <c r="R348" s="2484"/>
      <c r="S348" s="2484"/>
      <c r="T348" s="2484"/>
      <c r="U348" s="2484"/>
      <c r="V348" s="2485"/>
      <c r="W348" s="2495" t="s">
        <v>1650</v>
      </c>
      <c r="X348" s="2495"/>
      <c r="Y348" s="2495"/>
      <c r="Z348" s="2496"/>
      <c r="AA348" s="1008"/>
      <c r="AB348" s="1008"/>
      <c r="AC348" s="1008"/>
      <c r="AD348" s="1008"/>
      <c r="AF348" s="1009"/>
      <c r="AG348" s="1009"/>
      <c r="AH348" s="1009"/>
      <c r="AI348" s="1009"/>
      <c r="AJ348" s="874"/>
      <c r="BA348" s="644"/>
      <c r="BK348" s="2"/>
    </row>
    <row r="349" spans="2:63" ht="20.149999999999999" customHeight="1" x14ac:dyDescent="0.4">
      <c r="B349" s="2491"/>
      <c r="C349" s="2492"/>
      <c r="D349" s="2483" t="s">
        <v>2381</v>
      </c>
      <c r="E349" s="2484"/>
      <c r="F349" s="2484"/>
      <c r="G349" s="2484"/>
      <c r="H349" s="2484"/>
      <c r="I349" s="2484"/>
      <c r="J349" s="2484"/>
      <c r="K349" s="2484"/>
      <c r="L349" s="2484"/>
      <c r="M349" s="2484"/>
      <c r="N349" s="2484"/>
      <c r="O349" s="2484"/>
      <c r="P349" s="2484"/>
      <c r="Q349" s="2484"/>
      <c r="R349" s="2484"/>
      <c r="S349" s="2484"/>
      <c r="T349" s="2484"/>
      <c r="U349" s="2484"/>
      <c r="V349" s="2485"/>
      <c r="W349" s="2495" t="s">
        <v>1650</v>
      </c>
      <c r="X349" s="2495"/>
      <c r="Y349" s="2495"/>
      <c r="Z349" s="2496"/>
      <c r="AA349" s="1008"/>
      <c r="AB349" s="1008"/>
      <c r="AC349" s="1008"/>
      <c r="AD349" s="1008"/>
      <c r="AF349" s="1009"/>
      <c r="AG349" s="1009"/>
      <c r="AH349" s="1009"/>
      <c r="AI349" s="1009"/>
      <c r="AJ349" s="874"/>
      <c r="BA349" s="644"/>
      <c r="BK349" s="2"/>
    </row>
    <row r="350" spans="2:63" ht="20.149999999999999" customHeight="1" x14ac:dyDescent="0.4">
      <c r="B350" s="2491"/>
      <c r="C350" s="2492"/>
      <c r="D350" s="2507" t="s">
        <v>2616</v>
      </c>
      <c r="E350" s="2484"/>
      <c r="F350" s="2484"/>
      <c r="G350" s="2484"/>
      <c r="H350" s="2484"/>
      <c r="I350" s="2484"/>
      <c r="J350" s="2484"/>
      <c r="K350" s="2484"/>
      <c r="L350" s="2484"/>
      <c r="M350" s="2484"/>
      <c r="N350" s="2484"/>
      <c r="O350" s="2484"/>
      <c r="P350" s="2484"/>
      <c r="Q350" s="2484"/>
      <c r="R350" s="2484"/>
      <c r="S350" s="2484"/>
      <c r="T350" s="2484"/>
      <c r="U350" s="2484"/>
      <c r="V350" s="2485"/>
      <c r="W350" s="2495" t="s">
        <v>1650</v>
      </c>
      <c r="X350" s="2495"/>
      <c r="Y350" s="2495"/>
      <c r="Z350" s="2496"/>
      <c r="AA350" s="1008"/>
      <c r="AB350" s="1008"/>
      <c r="AC350" s="1008"/>
      <c r="AD350" s="1008"/>
      <c r="AF350" s="1009"/>
      <c r="AG350" s="1009"/>
      <c r="AH350" s="1009"/>
      <c r="AI350" s="1009"/>
      <c r="AJ350" s="874"/>
      <c r="BA350" s="644"/>
      <c r="BK350" s="2"/>
    </row>
    <row r="351" spans="2:63" ht="20.149999999999999" customHeight="1" x14ac:dyDescent="0.4">
      <c r="B351" s="2491"/>
      <c r="C351" s="2492"/>
      <c r="D351" s="2483" t="s">
        <v>2382</v>
      </c>
      <c r="E351" s="2484"/>
      <c r="F351" s="2484"/>
      <c r="G351" s="2484"/>
      <c r="H351" s="2484"/>
      <c r="I351" s="2484"/>
      <c r="J351" s="2484"/>
      <c r="K351" s="2484"/>
      <c r="L351" s="2484"/>
      <c r="M351" s="2484"/>
      <c r="N351" s="2484"/>
      <c r="O351" s="2484"/>
      <c r="P351" s="2484"/>
      <c r="Q351" s="2484"/>
      <c r="R351" s="2484"/>
      <c r="S351" s="2484"/>
      <c r="T351" s="2484"/>
      <c r="U351" s="2484"/>
      <c r="V351" s="2485"/>
      <c r="W351" s="2495" t="s">
        <v>1650</v>
      </c>
      <c r="X351" s="2495"/>
      <c r="Y351" s="2495"/>
      <c r="Z351" s="2496"/>
      <c r="AA351" s="1008"/>
      <c r="AB351" s="1008"/>
      <c r="AC351" s="1008"/>
      <c r="AD351" s="1008"/>
      <c r="AF351" s="1009"/>
      <c r="AG351" s="1009"/>
      <c r="AH351" s="1009"/>
      <c r="AI351" s="1009"/>
      <c r="AJ351" s="874"/>
      <c r="BA351" s="644"/>
      <c r="BK351" s="2"/>
    </row>
    <row r="352" spans="2:63" ht="20.149999999999999" customHeight="1" x14ac:dyDescent="0.4">
      <c r="B352" s="2491"/>
      <c r="C352" s="2492"/>
      <c r="D352" s="2483" t="s">
        <v>2383</v>
      </c>
      <c r="E352" s="2484"/>
      <c r="F352" s="2484"/>
      <c r="G352" s="2484"/>
      <c r="H352" s="2484"/>
      <c r="I352" s="2484"/>
      <c r="J352" s="2484"/>
      <c r="K352" s="2484"/>
      <c r="L352" s="2484"/>
      <c r="M352" s="2484"/>
      <c r="N352" s="2484"/>
      <c r="O352" s="2484"/>
      <c r="P352" s="2484"/>
      <c r="Q352" s="2484"/>
      <c r="R352" s="2484"/>
      <c r="S352" s="2484"/>
      <c r="T352" s="2484"/>
      <c r="U352" s="2484"/>
      <c r="V352" s="2485"/>
      <c r="W352" s="2495" t="s">
        <v>1650</v>
      </c>
      <c r="X352" s="2495"/>
      <c r="Y352" s="2495"/>
      <c r="Z352" s="2496"/>
      <c r="AA352" s="1008"/>
      <c r="AB352" s="1008"/>
      <c r="AC352" s="1008"/>
      <c r="AD352" s="1008"/>
      <c r="AF352" s="1009"/>
      <c r="AG352" s="1009"/>
      <c r="AH352" s="1009"/>
      <c r="AI352" s="1009"/>
      <c r="AJ352" s="874"/>
      <c r="BA352" s="644"/>
      <c r="BK352" s="2"/>
    </row>
    <row r="353" spans="2:63" ht="20.149999999999999" customHeight="1" x14ac:dyDescent="0.4">
      <c r="B353" s="1032"/>
      <c r="C353" s="1011"/>
      <c r="D353" s="2483" t="str">
        <f>+IF(Z314=0," ","E-15.6: If Keypads provided, are they compliant with clause E-9.4.")</f>
        <v xml:space="preserve"> </v>
      </c>
      <c r="E353" s="2484"/>
      <c r="F353" s="2484"/>
      <c r="G353" s="2484"/>
      <c r="H353" s="2484"/>
      <c r="I353" s="2484"/>
      <c r="J353" s="2484"/>
      <c r="K353" s="2484"/>
      <c r="L353" s="2484"/>
      <c r="M353" s="2484"/>
      <c r="N353" s="2484"/>
      <c r="O353" s="2484"/>
      <c r="P353" s="2484"/>
      <c r="Q353" s="2484"/>
      <c r="R353" s="2484"/>
      <c r="S353" s="2484"/>
      <c r="T353" s="2484"/>
      <c r="U353" s="2484"/>
      <c r="V353" s="2485"/>
      <c r="W353" s="2495" t="s">
        <v>1650</v>
      </c>
      <c r="X353" s="2495"/>
      <c r="Y353" s="2495"/>
      <c r="Z353" s="2496"/>
      <c r="AA353" s="1008"/>
      <c r="AB353" s="1008"/>
      <c r="AC353" s="1008"/>
      <c r="AD353" s="1008"/>
      <c r="AF353" s="1009"/>
      <c r="AG353" s="1009"/>
      <c r="AH353" s="1009"/>
      <c r="AI353" s="1009"/>
      <c r="AJ353" s="874"/>
      <c r="BA353" s="644"/>
      <c r="BK353" s="2"/>
    </row>
    <row r="354" spans="2:63" ht="20.149999999999999" customHeight="1" x14ac:dyDescent="0.4">
      <c r="B354" s="2493" t="s">
        <v>2384</v>
      </c>
      <c r="C354" s="2494"/>
      <c r="D354" s="2475" t="s">
        <v>2619</v>
      </c>
      <c r="E354" s="2476"/>
      <c r="F354" s="2476"/>
      <c r="G354" s="2476"/>
      <c r="H354" s="2476"/>
      <c r="I354" s="2476"/>
      <c r="J354" s="2476"/>
      <c r="K354" s="2476"/>
      <c r="L354" s="2476"/>
      <c r="M354" s="2476"/>
      <c r="N354" s="2476"/>
      <c r="O354" s="2476"/>
      <c r="P354" s="2476"/>
      <c r="Q354" s="2476"/>
      <c r="R354" s="2476"/>
      <c r="S354" s="2476"/>
      <c r="T354" s="2476"/>
      <c r="U354" s="2476"/>
      <c r="V354" s="2477"/>
      <c r="W354" s="2495" t="s">
        <v>1650</v>
      </c>
      <c r="X354" s="2495"/>
      <c r="Y354" s="2495"/>
      <c r="Z354" s="2496"/>
      <c r="AA354" s="1008"/>
      <c r="AB354" s="1008"/>
      <c r="AC354" s="1008"/>
      <c r="AD354" s="1008"/>
      <c r="AF354" s="1009"/>
      <c r="AG354" s="1009"/>
      <c r="AH354" s="1009"/>
      <c r="AI354" s="1009"/>
      <c r="AJ354" s="874"/>
      <c r="BA354" s="644"/>
      <c r="BK354" s="2"/>
    </row>
    <row r="355" spans="2:63" ht="20.149999999999999" customHeight="1" x14ac:dyDescent="0.4">
      <c r="B355" s="2491"/>
      <c r="C355" s="2492"/>
      <c r="D355" s="2507" t="s">
        <v>2617</v>
      </c>
      <c r="E355" s="2484"/>
      <c r="F355" s="2484"/>
      <c r="G355" s="2484"/>
      <c r="H355" s="2484"/>
      <c r="I355" s="2484"/>
      <c r="J355" s="2484"/>
      <c r="K355" s="2484"/>
      <c r="L355" s="2484"/>
      <c r="M355" s="2484"/>
      <c r="N355" s="2484"/>
      <c r="O355" s="2484"/>
      <c r="P355" s="2484"/>
      <c r="Q355" s="2484"/>
      <c r="R355" s="2484"/>
      <c r="S355" s="2484"/>
      <c r="T355" s="2484"/>
      <c r="U355" s="2484"/>
      <c r="V355" s="2485"/>
      <c r="W355" s="2495" t="s">
        <v>1650</v>
      </c>
      <c r="X355" s="2495"/>
      <c r="Y355" s="2495"/>
      <c r="Z355" s="2496"/>
      <c r="AA355" s="1008"/>
      <c r="AB355" s="1008"/>
      <c r="AC355" s="1008"/>
      <c r="AD355" s="1008"/>
      <c r="AF355" s="1009"/>
      <c r="AG355" s="1009"/>
      <c r="AH355" s="1009"/>
      <c r="AI355" s="1009"/>
      <c r="AJ355" s="874"/>
      <c r="BA355" s="644"/>
      <c r="BK355" s="2"/>
    </row>
    <row r="356" spans="2:63" ht="20.149999999999999" customHeight="1" x14ac:dyDescent="0.4">
      <c r="B356" s="2467"/>
      <c r="C356" s="2468"/>
      <c r="D356" s="2507" t="s">
        <v>2618</v>
      </c>
      <c r="E356" s="2484"/>
      <c r="F356" s="2484"/>
      <c r="G356" s="2484"/>
      <c r="H356" s="2484"/>
      <c r="I356" s="2484"/>
      <c r="J356" s="2484"/>
      <c r="K356" s="2484"/>
      <c r="L356" s="2484"/>
      <c r="M356" s="2484"/>
      <c r="N356" s="2484"/>
      <c r="O356" s="2484"/>
      <c r="P356" s="2484"/>
      <c r="Q356" s="2484"/>
      <c r="R356" s="2484"/>
      <c r="S356" s="2484"/>
      <c r="T356" s="2484"/>
      <c r="U356" s="2484"/>
      <c r="V356" s="2485"/>
      <c r="W356" s="2495" t="s">
        <v>1650</v>
      </c>
      <c r="X356" s="2495"/>
      <c r="Y356" s="2495"/>
      <c r="Z356" s="2496"/>
      <c r="AA356" s="1008"/>
      <c r="AB356" s="1008"/>
      <c r="AC356" s="1008"/>
      <c r="AD356" s="1008"/>
      <c r="AF356" s="1009"/>
      <c r="AG356" s="1009"/>
      <c r="AH356" s="1009"/>
      <c r="AI356" s="1009"/>
      <c r="AJ356" s="874"/>
      <c r="BA356" s="644"/>
      <c r="BK356" s="2"/>
    </row>
    <row r="357" spans="2:63" ht="20.149999999999999" customHeight="1" x14ac:dyDescent="0.4">
      <c r="B357" s="2465" t="s">
        <v>2385</v>
      </c>
      <c r="C357" s="2466"/>
      <c r="D357" s="2475" t="s">
        <v>2620</v>
      </c>
      <c r="E357" s="2476"/>
      <c r="F357" s="2476"/>
      <c r="G357" s="2476"/>
      <c r="H357" s="2476"/>
      <c r="I357" s="2476"/>
      <c r="J357" s="2476"/>
      <c r="K357" s="2476"/>
      <c r="L357" s="2476"/>
      <c r="M357" s="2476"/>
      <c r="N357" s="2476"/>
      <c r="O357" s="2476"/>
      <c r="P357" s="2476"/>
      <c r="Q357" s="2476"/>
      <c r="R357" s="2476"/>
      <c r="S357" s="2476"/>
      <c r="T357" s="2476"/>
      <c r="U357" s="2476"/>
      <c r="V357" s="2477"/>
      <c r="W357" s="2495" t="s">
        <v>1650</v>
      </c>
      <c r="X357" s="2495"/>
      <c r="Y357" s="2495"/>
      <c r="Z357" s="2496"/>
      <c r="AA357" s="1008"/>
      <c r="AB357" s="1008"/>
      <c r="AC357" s="1008"/>
      <c r="AD357" s="1008"/>
      <c r="AF357" s="1009"/>
      <c r="AG357" s="1009"/>
      <c r="AH357" s="1009"/>
      <c r="AI357" s="1009"/>
      <c r="AJ357" s="874"/>
      <c r="BA357" s="644"/>
      <c r="BK357" s="2"/>
    </row>
    <row r="358" spans="2:63" ht="20.149999999999999" customHeight="1" x14ac:dyDescent="0.4">
      <c r="B358" s="2493" t="s">
        <v>2386</v>
      </c>
      <c r="C358" s="2494"/>
      <c r="D358" s="2532" t="s">
        <v>2621</v>
      </c>
      <c r="E358" s="2533"/>
      <c r="F358" s="2533"/>
      <c r="G358" s="2533"/>
      <c r="H358" s="2533"/>
      <c r="I358" s="2533"/>
      <c r="J358" s="2533"/>
      <c r="K358" s="2533"/>
      <c r="L358" s="2533"/>
      <c r="M358" s="2533"/>
      <c r="N358" s="2533"/>
      <c r="O358" s="2533"/>
      <c r="P358" s="2533"/>
      <c r="Q358" s="2533"/>
      <c r="R358" s="2533"/>
      <c r="S358" s="2533"/>
      <c r="T358" s="2533"/>
      <c r="U358" s="2533"/>
      <c r="V358" s="2534"/>
      <c r="W358" s="2495" t="s">
        <v>1650</v>
      </c>
      <c r="X358" s="2495"/>
      <c r="Y358" s="2495"/>
      <c r="Z358" s="2496"/>
      <c r="AA358" s="1008"/>
      <c r="AB358" s="1008"/>
      <c r="AC358" s="1008"/>
      <c r="AD358" s="1008"/>
      <c r="AF358" s="1007"/>
      <c r="AG358" s="1007"/>
      <c r="AH358" s="1007"/>
      <c r="AI358" s="1007"/>
      <c r="AJ358" s="874"/>
      <c r="BA358" s="644"/>
      <c r="BK358" s="2"/>
    </row>
    <row r="359" spans="2:63" ht="20.149999999999999" customHeight="1" x14ac:dyDescent="0.4">
      <c r="B359" s="1031"/>
      <c r="C359" s="1010"/>
      <c r="D359" s="2507" t="s">
        <v>2623</v>
      </c>
      <c r="E359" s="2484"/>
      <c r="F359" s="2484"/>
      <c r="G359" s="2484"/>
      <c r="H359" s="2484"/>
      <c r="I359" s="2484"/>
      <c r="J359" s="2484"/>
      <c r="K359" s="2484"/>
      <c r="L359" s="2484"/>
      <c r="M359" s="2484"/>
      <c r="N359" s="2484"/>
      <c r="O359" s="2484"/>
      <c r="P359" s="2484"/>
      <c r="Q359" s="2484"/>
      <c r="R359" s="2484"/>
      <c r="S359" s="2484"/>
      <c r="T359" s="2484"/>
      <c r="U359" s="2484"/>
      <c r="V359" s="2485"/>
      <c r="W359" s="2495" t="s">
        <v>1650</v>
      </c>
      <c r="X359" s="2495"/>
      <c r="Y359" s="2495"/>
      <c r="Z359" s="2496"/>
      <c r="AA359" s="1008"/>
      <c r="AB359" s="1008"/>
      <c r="AC359" s="1008"/>
      <c r="AD359" s="1008"/>
      <c r="AF359" s="1007"/>
      <c r="AG359" s="1007"/>
      <c r="AH359" s="1007"/>
      <c r="AI359" s="1007"/>
      <c r="AJ359" s="874"/>
      <c r="BA359" s="644"/>
      <c r="BK359" s="2"/>
    </row>
    <row r="360" spans="2:63" ht="20.149999999999999" customHeight="1" x14ac:dyDescent="0.4">
      <c r="B360" s="1031"/>
      <c r="C360" s="1010"/>
      <c r="D360" s="2508" t="s">
        <v>2622</v>
      </c>
      <c r="E360" s="2484"/>
      <c r="F360" s="2484"/>
      <c r="G360" s="2484"/>
      <c r="H360" s="2484"/>
      <c r="I360" s="2484"/>
      <c r="J360" s="2484"/>
      <c r="K360" s="2484"/>
      <c r="L360" s="2484"/>
      <c r="M360" s="2484"/>
      <c r="N360" s="2484"/>
      <c r="O360" s="2484"/>
      <c r="P360" s="2484"/>
      <c r="Q360" s="2484"/>
      <c r="R360" s="2484"/>
      <c r="S360" s="2484"/>
      <c r="T360" s="2484"/>
      <c r="U360" s="2484"/>
      <c r="V360" s="2485"/>
      <c r="W360" s="2495" t="s">
        <v>1650</v>
      </c>
      <c r="X360" s="2495"/>
      <c r="Y360" s="2495"/>
      <c r="Z360" s="2496"/>
      <c r="AA360" s="1008"/>
      <c r="AB360" s="1008"/>
      <c r="AC360" s="1008"/>
      <c r="AD360" s="1008"/>
      <c r="AF360" s="1007"/>
      <c r="AG360" s="1007"/>
      <c r="AH360" s="1007"/>
      <c r="AI360" s="1007"/>
      <c r="AJ360" s="874"/>
      <c r="BA360" s="644"/>
      <c r="BK360" s="2"/>
    </row>
    <row r="361" spans="2:63" ht="20.149999999999999" customHeight="1" x14ac:dyDescent="0.4">
      <c r="B361" s="1031"/>
      <c r="C361" s="1010"/>
      <c r="D361" s="2508" t="s">
        <v>2624</v>
      </c>
      <c r="E361" s="2484"/>
      <c r="F361" s="2484"/>
      <c r="G361" s="2484"/>
      <c r="H361" s="2484"/>
      <c r="I361" s="2484"/>
      <c r="J361" s="2484"/>
      <c r="K361" s="2484"/>
      <c r="L361" s="2484"/>
      <c r="M361" s="2484"/>
      <c r="N361" s="2484"/>
      <c r="O361" s="2484"/>
      <c r="P361" s="2484"/>
      <c r="Q361" s="2484"/>
      <c r="R361" s="2484"/>
      <c r="S361" s="2484"/>
      <c r="T361" s="2484"/>
      <c r="U361" s="2484"/>
      <c r="V361" s="2485"/>
      <c r="W361" s="2495" t="s">
        <v>1650</v>
      </c>
      <c r="X361" s="2495"/>
      <c r="Y361" s="2495"/>
      <c r="Z361" s="2496"/>
      <c r="AA361" s="1008"/>
      <c r="AB361" s="1008"/>
      <c r="AC361" s="1008"/>
      <c r="AD361" s="1008"/>
      <c r="AF361" s="1007"/>
      <c r="AG361" s="1007"/>
      <c r="AH361" s="1007"/>
      <c r="AI361" s="1007"/>
      <c r="AJ361" s="874"/>
      <c r="BA361" s="644"/>
      <c r="BK361" s="2"/>
    </row>
    <row r="362" spans="2:63" ht="20.149999999999999" customHeight="1" x14ac:dyDescent="0.4">
      <c r="B362" s="1031"/>
      <c r="C362" s="1010"/>
      <c r="D362" s="2508" t="s">
        <v>2625</v>
      </c>
      <c r="E362" s="2484"/>
      <c r="F362" s="2484"/>
      <c r="G362" s="2484"/>
      <c r="H362" s="2484"/>
      <c r="I362" s="2484"/>
      <c r="J362" s="2484"/>
      <c r="K362" s="2484"/>
      <c r="L362" s="2484"/>
      <c r="M362" s="2484"/>
      <c r="N362" s="2484"/>
      <c r="O362" s="2484"/>
      <c r="P362" s="2484"/>
      <c r="Q362" s="2484"/>
      <c r="R362" s="2484"/>
      <c r="S362" s="2484"/>
      <c r="T362" s="2484"/>
      <c r="U362" s="2484"/>
      <c r="V362" s="2485"/>
      <c r="W362" s="2495" t="s">
        <v>1650</v>
      </c>
      <c r="X362" s="2495"/>
      <c r="Y362" s="2495"/>
      <c r="Z362" s="2496"/>
      <c r="AA362" s="1008"/>
      <c r="AB362" s="1008"/>
      <c r="AC362" s="1008"/>
      <c r="AD362" s="1008"/>
      <c r="AF362" s="1007"/>
      <c r="AG362" s="1007"/>
      <c r="AH362" s="1007"/>
      <c r="AI362" s="1007"/>
      <c r="AJ362" s="874"/>
      <c r="BA362" s="644"/>
      <c r="BK362" s="2"/>
    </row>
    <row r="363" spans="2:63" ht="20.149999999999999" customHeight="1" x14ac:dyDescent="0.4">
      <c r="B363" s="1031"/>
      <c r="C363" s="1010"/>
      <c r="D363" s="2508" t="s">
        <v>2626</v>
      </c>
      <c r="E363" s="2484"/>
      <c r="F363" s="2484"/>
      <c r="G363" s="2484"/>
      <c r="H363" s="2484"/>
      <c r="I363" s="2484"/>
      <c r="J363" s="2484"/>
      <c r="K363" s="2484"/>
      <c r="L363" s="2484"/>
      <c r="M363" s="2484"/>
      <c r="N363" s="2484"/>
      <c r="O363" s="2484"/>
      <c r="P363" s="2484"/>
      <c r="Q363" s="2484"/>
      <c r="R363" s="2484"/>
      <c r="S363" s="2484"/>
      <c r="T363" s="2484"/>
      <c r="U363" s="2484"/>
      <c r="V363" s="2485"/>
      <c r="W363" s="2495" t="s">
        <v>1650</v>
      </c>
      <c r="X363" s="2495"/>
      <c r="Y363" s="2495"/>
      <c r="Z363" s="2496"/>
      <c r="AA363" s="1008"/>
      <c r="AB363" s="1008"/>
      <c r="AC363" s="1008"/>
      <c r="AD363" s="1008"/>
      <c r="AF363" s="1007"/>
      <c r="AG363" s="1007"/>
      <c r="AH363" s="1007"/>
      <c r="AI363" s="1007"/>
      <c r="AJ363" s="874"/>
      <c r="BA363" s="644"/>
      <c r="BK363" s="2"/>
    </row>
    <row r="364" spans="2:63" ht="20.149999999999999" customHeight="1" x14ac:dyDescent="0.4">
      <c r="B364" s="1031"/>
      <c r="C364" s="1010"/>
      <c r="D364" s="2508" t="s">
        <v>2627</v>
      </c>
      <c r="E364" s="2484"/>
      <c r="F364" s="2484"/>
      <c r="G364" s="2484"/>
      <c r="H364" s="2484"/>
      <c r="I364" s="2484"/>
      <c r="J364" s="2484"/>
      <c r="K364" s="2484"/>
      <c r="L364" s="2484"/>
      <c r="M364" s="2484"/>
      <c r="N364" s="2484"/>
      <c r="O364" s="2484"/>
      <c r="P364" s="2484"/>
      <c r="Q364" s="2484"/>
      <c r="R364" s="2484"/>
      <c r="S364" s="2484"/>
      <c r="T364" s="2484"/>
      <c r="U364" s="2484"/>
      <c r="V364" s="2485"/>
      <c r="W364" s="2495" t="s">
        <v>1650</v>
      </c>
      <c r="X364" s="2495"/>
      <c r="Y364" s="2495"/>
      <c r="Z364" s="2496"/>
      <c r="AA364" s="1008"/>
      <c r="AB364" s="1008"/>
      <c r="AC364" s="1008"/>
      <c r="AD364" s="1008"/>
      <c r="AF364" s="1007"/>
      <c r="AG364" s="1007"/>
      <c r="AH364" s="1007"/>
      <c r="AI364" s="1007"/>
      <c r="AJ364" s="874"/>
      <c r="BA364" s="644"/>
      <c r="BK364" s="2"/>
    </row>
    <row r="365" spans="2:63" ht="20.149999999999999" customHeight="1" x14ac:dyDescent="0.4">
      <c r="B365" s="1031"/>
      <c r="C365" s="1010"/>
      <c r="D365" s="2508" t="str">
        <f>+IF(Z314=0," ","E-18.7 Destination-Oriented Elevators")</f>
        <v xml:space="preserve"> </v>
      </c>
      <c r="E365" s="2484"/>
      <c r="F365" s="2484"/>
      <c r="G365" s="2484"/>
      <c r="H365" s="2484"/>
      <c r="I365" s="2484"/>
      <c r="J365" s="2484"/>
      <c r="K365" s="2484"/>
      <c r="L365" s="2484"/>
      <c r="M365" s="2484"/>
      <c r="N365" s="2484"/>
      <c r="O365" s="2484"/>
      <c r="P365" s="2484"/>
      <c r="Q365" s="2484"/>
      <c r="R365" s="2484"/>
      <c r="S365" s="2484"/>
      <c r="T365" s="2484"/>
      <c r="U365" s="2484"/>
      <c r="V365" s="2485"/>
      <c r="W365" s="2495" t="s">
        <v>1650</v>
      </c>
      <c r="X365" s="2495"/>
      <c r="Y365" s="2495"/>
      <c r="Z365" s="2496"/>
      <c r="AA365" s="1008"/>
      <c r="AB365" s="1008"/>
      <c r="AC365" s="1008"/>
      <c r="AD365" s="1008"/>
      <c r="AF365" s="1007"/>
      <c r="AG365" s="1007"/>
      <c r="AH365" s="1007"/>
      <c r="AI365" s="1007"/>
      <c r="AJ365" s="874"/>
      <c r="BA365" s="644"/>
      <c r="BK365" s="2"/>
    </row>
    <row r="366" spans="2:63" ht="20.149999999999999" customHeight="1" x14ac:dyDescent="0.4">
      <c r="B366" s="2493" t="s">
        <v>2387</v>
      </c>
      <c r="C366" s="2494"/>
      <c r="D366" s="2532" t="s">
        <v>2628</v>
      </c>
      <c r="E366" s="2535"/>
      <c r="F366" s="2535"/>
      <c r="G366" s="2535"/>
      <c r="H366" s="2535"/>
      <c r="I366" s="2535"/>
      <c r="J366" s="2535"/>
      <c r="K366" s="2535"/>
      <c r="L366" s="2535"/>
      <c r="M366" s="2535"/>
      <c r="N366" s="2535"/>
      <c r="O366" s="2535"/>
      <c r="P366" s="2535"/>
      <c r="Q366" s="2535"/>
      <c r="R366" s="2535"/>
      <c r="S366" s="2535"/>
      <c r="T366" s="2535"/>
      <c r="U366" s="2535"/>
      <c r="V366" s="2536"/>
      <c r="W366" s="2495" t="s">
        <v>1650</v>
      </c>
      <c r="X366" s="2495"/>
      <c r="Y366" s="2495"/>
      <c r="Z366" s="2496"/>
      <c r="AA366" s="1008"/>
      <c r="AB366" s="1008"/>
      <c r="AC366" s="1008"/>
      <c r="AD366" s="1008"/>
      <c r="AF366" s="1009"/>
      <c r="AG366" s="1009"/>
      <c r="AH366" s="1009"/>
      <c r="AI366" s="1009"/>
      <c r="AJ366" s="874"/>
      <c r="BA366" s="644"/>
      <c r="BK366" s="2"/>
    </row>
    <row r="367" spans="2:63" ht="20.149999999999999" customHeight="1" x14ac:dyDescent="0.4">
      <c r="B367" s="1031"/>
      <c r="C367" s="1010"/>
      <c r="D367" s="2508" t="str">
        <f>+IF(Z314=0,"Compliance with clause E-1, E-3 to E-17","Compliance with clause E-1, E-3, E-5 to E-17 &amp; E-19")</f>
        <v>Compliance with clause E-1, E-3 to E-17</v>
      </c>
      <c r="E367" s="2509"/>
      <c r="F367" s="2509"/>
      <c r="G367" s="2509"/>
      <c r="H367" s="2509"/>
      <c r="I367" s="2509"/>
      <c r="J367" s="2509"/>
      <c r="K367" s="2509"/>
      <c r="L367" s="2509"/>
      <c r="M367" s="2509"/>
      <c r="N367" s="2509"/>
      <c r="O367" s="2509"/>
      <c r="P367" s="2509"/>
      <c r="Q367" s="2509"/>
      <c r="R367" s="2509"/>
      <c r="S367" s="2509"/>
      <c r="T367" s="2509"/>
      <c r="U367" s="2509"/>
      <c r="V367" s="2510"/>
      <c r="W367" s="2495" t="s">
        <v>1650</v>
      </c>
      <c r="X367" s="2495"/>
      <c r="Y367" s="2495"/>
      <c r="Z367" s="2496"/>
      <c r="AA367" s="1008"/>
      <c r="AB367" s="1008"/>
      <c r="AC367" s="1008"/>
      <c r="AD367" s="1008"/>
      <c r="AF367" s="1009"/>
      <c r="AG367" s="1009"/>
      <c r="AH367" s="1009"/>
      <c r="AI367" s="1009"/>
      <c r="AJ367" s="874"/>
      <c r="BA367" s="644"/>
      <c r="BK367" s="2"/>
    </row>
    <row r="368" spans="2:63" ht="20.149999999999999" customHeight="1" x14ac:dyDescent="0.4">
      <c r="B368" s="2491"/>
      <c r="C368" s="2492"/>
      <c r="D368" s="2508" t="str">
        <f>+IF(Z314=0," ","E-19.1: Elevator door requirements")</f>
        <v xml:space="preserve"> </v>
      </c>
      <c r="E368" s="2509"/>
      <c r="F368" s="2509"/>
      <c r="G368" s="2509"/>
      <c r="H368" s="2509"/>
      <c r="I368" s="2509"/>
      <c r="J368" s="2509"/>
      <c r="K368" s="2509"/>
      <c r="L368" s="2509"/>
      <c r="M368" s="2509"/>
      <c r="N368" s="2509"/>
      <c r="O368" s="2509"/>
      <c r="P368" s="2509"/>
      <c r="Q368" s="2509"/>
      <c r="R368" s="2509"/>
      <c r="S368" s="2509"/>
      <c r="T368" s="2509"/>
      <c r="U368" s="2509"/>
      <c r="V368" s="2510"/>
      <c r="W368" s="2495" t="s">
        <v>1650</v>
      </c>
      <c r="X368" s="2495"/>
      <c r="Y368" s="2495"/>
      <c r="Z368" s="2496"/>
      <c r="AA368" s="1008"/>
      <c r="AB368" s="1008"/>
      <c r="AC368" s="1008"/>
      <c r="AD368" s="1008"/>
      <c r="AF368" s="1009"/>
      <c r="AG368" s="1009"/>
      <c r="AH368" s="1009"/>
      <c r="AI368" s="1009"/>
      <c r="AJ368" s="874"/>
      <c r="BA368" s="644"/>
      <c r="BK368" s="2"/>
    </row>
    <row r="369" spans="2:63" ht="20.149999999999999" customHeight="1" x14ac:dyDescent="0.4">
      <c r="B369" s="1031"/>
      <c r="C369" s="1010"/>
      <c r="D369" s="2508" t="str">
        <f>+IF(Z314=0," ","E-19.2: Elevator Car requirement.")</f>
        <v xml:space="preserve"> </v>
      </c>
      <c r="E369" s="2509"/>
      <c r="F369" s="2509"/>
      <c r="G369" s="2509"/>
      <c r="H369" s="2509"/>
      <c r="I369" s="2509"/>
      <c r="J369" s="2509"/>
      <c r="K369" s="2509"/>
      <c r="L369" s="2509"/>
      <c r="M369" s="2509"/>
      <c r="N369" s="2509"/>
      <c r="O369" s="2509"/>
      <c r="P369" s="2509"/>
      <c r="Q369" s="2509"/>
      <c r="R369" s="2509"/>
      <c r="S369" s="2509"/>
      <c r="T369" s="2509"/>
      <c r="U369" s="2509"/>
      <c r="V369" s="2510"/>
      <c r="W369" s="2495" t="s">
        <v>1650</v>
      </c>
      <c r="X369" s="2495"/>
      <c r="Y369" s="2495"/>
      <c r="Z369" s="2496"/>
      <c r="AA369" s="1008"/>
      <c r="AB369" s="1008"/>
      <c r="AC369" s="1008"/>
      <c r="AD369" s="1008"/>
      <c r="AF369" s="1009"/>
      <c r="AG369" s="1009"/>
      <c r="AH369" s="1009"/>
      <c r="AI369" s="1009"/>
      <c r="AJ369" s="874"/>
      <c r="BA369" s="644"/>
      <c r="BK369" s="2"/>
    </row>
    <row r="370" spans="2:63" ht="20.149999999999999" customHeight="1" x14ac:dyDescent="0.4">
      <c r="B370" s="1032"/>
      <c r="C370" s="1011"/>
      <c r="D370" s="2508" t="str">
        <f>+IF(Z314=0," ","E-19.3: Elevator Car Control requirement.")</f>
        <v xml:space="preserve"> </v>
      </c>
      <c r="E370" s="2509"/>
      <c r="F370" s="2509"/>
      <c r="G370" s="2509"/>
      <c r="H370" s="2509"/>
      <c r="I370" s="2509"/>
      <c r="J370" s="2509"/>
      <c r="K370" s="2509"/>
      <c r="L370" s="2509"/>
      <c r="M370" s="2509"/>
      <c r="N370" s="2509"/>
      <c r="O370" s="2509"/>
      <c r="P370" s="2509"/>
      <c r="Q370" s="2509"/>
      <c r="R370" s="2509"/>
      <c r="S370" s="2509"/>
      <c r="T370" s="2509"/>
      <c r="U370" s="2509"/>
      <c r="V370" s="2510"/>
      <c r="W370" s="2495" t="s">
        <v>1650</v>
      </c>
      <c r="X370" s="2495"/>
      <c r="Y370" s="2495"/>
      <c r="Z370" s="2496"/>
      <c r="AA370" s="1008"/>
      <c r="AB370" s="1008"/>
      <c r="AC370" s="1008"/>
      <c r="AD370" s="1008"/>
      <c r="AF370" s="1009"/>
      <c r="AG370" s="1009"/>
      <c r="AH370" s="1009"/>
      <c r="AI370" s="1009"/>
      <c r="AJ370" s="874"/>
      <c r="BA370" s="644"/>
      <c r="BK370" s="2"/>
    </row>
    <row r="371" spans="2:63" ht="20.149999999999999" customHeight="1" x14ac:dyDescent="0.4">
      <c r="B371" s="2493" t="s">
        <v>2388</v>
      </c>
      <c r="C371" s="2494"/>
      <c r="D371" s="2478" t="s">
        <v>2629</v>
      </c>
      <c r="E371" s="2479"/>
      <c r="F371" s="2479"/>
      <c r="G371" s="2479"/>
      <c r="H371" s="2479"/>
      <c r="I371" s="2479"/>
      <c r="J371" s="2479"/>
      <c r="K371" s="2479"/>
      <c r="L371" s="2479"/>
      <c r="M371" s="2479"/>
      <c r="N371" s="2479"/>
      <c r="O371" s="2479"/>
      <c r="P371" s="2479"/>
      <c r="Q371" s="2479"/>
      <c r="R371" s="2479"/>
      <c r="S371" s="2479"/>
      <c r="T371" s="2479"/>
      <c r="U371" s="2479"/>
      <c r="V371" s="2480"/>
      <c r="W371" s="2495" t="s">
        <v>1650</v>
      </c>
      <c r="X371" s="2495"/>
      <c r="Y371" s="2495"/>
      <c r="Z371" s="2496"/>
      <c r="AA371" s="1008"/>
      <c r="AB371" s="1008"/>
      <c r="AC371" s="1008"/>
      <c r="AD371" s="1008"/>
      <c r="AF371" s="1009"/>
      <c r="AG371" s="1009"/>
      <c r="AH371" s="1009"/>
      <c r="AI371" s="1009"/>
      <c r="AJ371" s="874"/>
      <c r="BA371" s="644"/>
      <c r="BK371" s="2"/>
    </row>
    <row r="372" spans="2:63" ht="20.149999999999999" customHeight="1" x14ac:dyDescent="0.4">
      <c r="B372" s="2491"/>
      <c r="C372" s="2492"/>
      <c r="D372" s="2514" t="str">
        <f>+IF(Z314=0,"E-20.1: Signs comply with Clause E-20.2 to E20.7. Tactile, visual or both.","E-20.1: Accessible signs comply with Clause E-20.2. Tacticle signs visual and raised character requirement. ")</f>
        <v>E-20.1: Signs comply with Clause E-20.2 to E20.7. Tactile, visual or both.</v>
      </c>
      <c r="E372" s="2515"/>
      <c r="F372" s="2515"/>
      <c r="G372" s="2515"/>
      <c r="H372" s="2515"/>
      <c r="I372" s="2515"/>
      <c r="J372" s="2515"/>
      <c r="K372" s="2515"/>
      <c r="L372" s="2515"/>
      <c r="M372" s="2515"/>
      <c r="N372" s="2515"/>
      <c r="O372" s="2515"/>
      <c r="P372" s="2515"/>
      <c r="Q372" s="2515"/>
      <c r="R372" s="2515"/>
      <c r="S372" s="2515"/>
      <c r="T372" s="2515"/>
      <c r="U372" s="2515"/>
      <c r="V372" s="2516"/>
      <c r="W372" s="2495" t="s">
        <v>1650</v>
      </c>
      <c r="X372" s="2495"/>
      <c r="Y372" s="2495"/>
      <c r="Z372" s="2496"/>
      <c r="AA372" s="1008"/>
      <c r="AB372" s="1008"/>
      <c r="AC372" s="1008"/>
      <c r="AD372" s="1008"/>
      <c r="AF372" s="1009"/>
      <c r="AG372" s="1009"/>
      <c r="AH372" s="1009"/>
      <c r="AI372" s="1009"/>
      <c r="AJ372" s="874"/>
      <c r="BA372" s="644"/>
      <c r="BK372" s="2"/>
    </row>
    <row r="373" spans="2:63" ht="20.149999999999999" customHeight="1" x14ac:dyDescent="0.4">
      <c r="B373" s="2491"/>
      <c r="C373" s="2492"/>
      <c r="D373" s="2514" t="str">
        <f>+IF(Z314=0,"E-20.2: Characters that are both Tactile and Visual.","E-20.2: Visual Characters. ")</f>
        <v>E-20.2: Characters that are both Tactile and Visual.</v>
      </c>
      <c r="E373" s="2515"/>
      <c r="F373" s="2515"/>
      <c r="G373" s="2515"/>
      <c r="H373" s="2515"/>
      <c r="I373" s="2515"/>
      <c r="J373" s="2515"/>
      <c r="K373" s="2515"/>
      <c r="L373" s="2515"/>
      <c r="M373" s="2515"/>
      <c r="N373" s="2515"/>
      <c r="O373" s="2515"/>
      <c r="P373" s="2515"/>
      <c r="Q373" s="2515"/>
      <c r="R373" s="2515"/>
      <c r="S373" s="2515"/>
      <c r="T373" s="2515"/>
      <c r="U373" s="2515"/>
      <c r="V373" s="2516"/>
      <c r="W373" s="2495" t="s">
        <v>1650</v>
      </c>
      <c r="X373" s="2495"/>
      <c r="Y373" s="2495"/>
      <c r="Z373" s="2496"/>
      <c r="AA373" s="1008"/>
      <c r="AB373" s="1008"/>
      <c r="AC373" s="1008"/>
      <c r="AD373" s="1008"/>
      <c r="AF373" s="1009"/>
      <c r="AG373" s="1009"/>
      <c r="AH373" s="1009"/>
      <c r="AI373" s="1009"/>
      <c r="AJ373" s="874"/>
      <c r="BA373" s="644"/>
      <c r="BK373" s="2"/>
    </row>
    <row r="374" spans="2:63" ht="20.149999999999999" customHeight="1" x14ac:dyDescent="0.4">
      <c r="B374" s="2491"/>
      <c r="C374" s="2492"/>
      <c r="D374" s="2514" t="str">
        <f>+IF(Z314=0,"E-20.3: Tactile Characters","E-20.3: Raised Characters ")</f>
        <v>E-20.3: Tactile Characters</v>
      </c>
      <c r="E374" s="2515"/>
      <c r="F374" s="2515"/>
      <c r="G374" s="2515"/>
      <c r="H374" s="2515"/>
      <c r="I374" s="2515"/>
      <c r="J374" s="2515"/>
      <c r="K374" s="2515"/>
      <c r="L374" s="2515"/>
      <c r="M374" s="2515"/>
      <c r="N374" s="2515"/>
      <c r="O374" s="2515"/>
      <c r="P374" s="2515"/>
      <c r="Q374" s="2515"/>
      <c r="R374" s="2515"/>
      <c r="S374" s="2515"/>
      <c r="T374" s="2515"/>
      <c r="U374" s="2515"/>
      <c r="V374" s="2516"/>
      <c r="W374" s="2495" t="s">
        <v>1650</v>
      </c>
      <c r="X374" s="2495"/>
      <c r="Y374" s="2495"/>
      <c r="Z374" s="2496"/>
      <c r="AA374" s="1008"/>
      <c r="AB374" s="1008"/>
      <c r="AC374" s="1008"/>
      <c r="AD374" s="1008"/>
      <c r="AF374" s="1009"/>
      <c r="AG374" s="1009"/>
      <c r="AH374" s="1009"/>
      <c r="AI374" s="1009"/>
      <c r="AJ374" s="874"/>
      <c r="BA374" s="644"/>
      <c r="BK374" s="2"/>
    </row>
    <row r="375" spans="2:63" ht="20.149999999999999" customHeight="1" x14ac:dyDescent="0.4">
      <c r="B375" s="2491"/>
      <c r="C375" s="2492"/>
      <c r="D375" s="2514" t="str">
        <f>+IF(Z314=0,"E-20.4: Visual Characters","E-20.4: Braille")</f>
        <v>E-20.4: Visual Characters</v>
      </c>
      <c r="E375" s="2515"/>
      <c r="F375" s="2515"/>
      <c r="G375" s="2515"/>
      <c r="H375" s="2515"/>
      <c r="I375" s="2515"/>
      <c r="J375" s="2515"/>
      <c r="K375" s="2515"/>
      <c r="L375" s="2515"/>
      <c r="M375" s="2515"/>
      <c r="N375" s="2515"/>
      <c r="O375" s="2515"/>
      <c r="P375" s="2515"/>
      <c r="Q375" s="2515"/>
      <c r="R375" s="2515"/>
      <c r="S375" s="2515"/>
      <c r="T375" s="2515"/>
      <c r="U375" s="2515"/>
      <c r="V375" s="2516"/>
      <c r="W375" s="2495" t="s">
        <v>1650</v>
      </c>
      <c r="X375" s="2495"/>
      <c r="Y375" s="2495"/>
      <c r="Z375" s="2496"/>
      <c r="AA375" s="1008"/>
      <c r="AB375" s="1008"/>
      <c r="AC375" s="1008"/>
      <c r="AD375" s="1008"/>
      <c r="AF375" s="1009"/>
      <c r="AG375" s="1009"/>
      <c r="AH375" s="1009"/>
      <c r="AI375" s="1009"/>
      <c r="AJ375" s="874"/>
      <c r="BA375" s="644"/>
      <c r="BK375" s="2"/>
    </row>
    <row r="376" spans="2:63" ht="20.149999999999999" customHeight="1" x14ac:dyDescent="0.4">
      <c r="B376" s="2491"/>
      <c r="C376" s="2492"/>
      <c r="D376" s="2514" t="str">
        <f>+IF(Z314=0,"E-20.5: Braille","E-20.5: Pictogram")</f>
        <v>E-20.5: Braille</v>
      </c>
      <c r="E376" s="2515"/>
      <c r="F376" s="2515"/>
      <c r="G376" s="2515"/>
      <c r="H376" s="2515"/>
      <c r="I376" s="2515"/>
      <c r="J376" s="2515"/>
      <c r="K376" s="2515"/>
      <c r="L376" s="2515"/>
      <c r="M376" s="2515"/>
      <c r="N376" s="2515"/>
      <c r="O376" s="2515"/>
      <c r="P376" s="2515"/>
      <c r="Q376" s="2515"/>
      <c r="R376" s="2515"/>
      <c r="S376" s="2515"/>
      <c r="T376" s="2515"/>
      <c r="U376" s="2515"/>
      <c r="V376" s="2516"/>
      <c r="W376" s="2495" t="s">
        <v>1650</v>
      </c>
      <c r="X376" s="2495"/>
      <c r="Y376" s="2495"/>
      <c r="Z376" s="2496"/>
      <c r="AA376" s="1008"/>
      <c r="AB376" s="1008"/>
      <c r="AC376" s="1008"/>
      <c r="AD376" s="1008"/>
      <c r="AF376" s="1009"/>
      <c r="AG376" s="1009"/>
      <c r="AH376" s="1009"/>
      <c r="AI376" s="1009"/>
      <c r="AJ376" s="874"/>
      <c r="BA376" s="644"/>
      <c r="BK376" s="2"/>
    </row>
    <row r="377" spans="2:63" ht="20.149999999999999" customHeight="1" x14ac:dyDescent="0.4">
      <c r="B377" s="2491"/>
      <c r="C377" s="2492"/>
      <c r="D377" s="2514" t="str">
        <f>+IF(Z314=0,"E-20.6: Identifying Pictograms","E-20.6: Symbols of Accessibility")</f>
        <v>E-20.6: Identifying Pictograms</v>
      </c>
      <c r="E377" s="2515"/>
      <c r="F377" s="2515"/>
      <c r="G377" s="2515"/>
      <c r="H377" s="2515"/>
      <c r="I377" s="2515"/>
      <c r="J377" s="2515"/>
      <c r="K377" s="2515"/>
      <c r="L377" s="2515"/>
      <c r="M377" s="2515"/>
      <c r="N377" s="2515"/>
      <c r="O377" s="2515"/>
      <c r="P377" s="2515"/>
      <c r="Q377" s="2515"/>
      <c r="R377" s="2515"/>
      <c r="S377" s="2515"/>
      <c r="T377" s="2515"/>
      <c r="U377" s="2515"/>
      <c r="V377" s="2516"/>
      <c r="W377" s="2495" t="s">
        <v>1650</v>
      </c>
      <c r="X377" s="2495"/>
      <c r="Y377" s="2495"/>
      <c r="Z377" s="2496"/>
      <c r="AA377" s="1008"/>
      <c r="AB377" s="1008"/>
      <c r="AC377" s="1008"/>
      <c r="AD377" s="1008"/>
      <c r="AF377" s="1009"/>
      <c r="AG377" s="1009"/>
      <c r="AH377" s="1009"/>
      <c r="AI377" s="1009"/>
      <c r="AJ377" s="874"/>
      <c r="BA377" s="644"/>
      <c r="BK377" s="2"/>
    </row>
    <row r="378" spans="2:63" ht="20.149999999999999" customHeight="1" thickBot="1" x14ac:dyDescent="0.45">
      <c r="B378" s="2486"/>
      <c r="C378" s="2487"/>
      <c r="D378" s="2529" t="str">
        <f>+IF(Z314=0,"E-20.7: Symbols of Accessibility","E-20.7: Variable Message Signs")</f>
        <v>E-20.7: Symbols of Accessibility</v>
      </c>
      <c r="E378" s="2530"/>
      <c r="F378" s="2530"/>
      <c r="G378" s="2530"/>
      <c r="H378" s="2530"/>
      <c r="I378" s="2530"/>
      <c r="J378" s="2530"/>
      <c r="K378" s="2530"/>
      <c r="L378" s="2530"/>
      <c r="M378" s="2530"/>
      <c r="N378" s="2530"/>
      <c r="O378" s="2530"/>
      <c r="P378" s="2530"/>
      <c r="Q378" s="2530"/>
      <c r="R378" s="2530"/>
      <c r="S378" s="2530"/>
      <c r="T378" s="2530"/>
      <c r="U378" s="2530"/>
      <c r="V378" s="2531"/>
      <c r="W378" s="2495" t="s">
        <v>1650</v>
      </c>
      <c r="X378" s="2495"/>
      <c r="Y378" s="2495"/>
      <c r="Z378" s="2496"/>
      <c r="AA378" s="1008"/>
      <c r="AB378" s="1008"/>
      <c r="AC378" s="1008"/>
      <c r="AD378" s="1008"/>
      <c r="AF378" s="1009"/>
      <c r="AG378" s="1009"/>
      <c r="AH378" s="1009"/>
      <c r="AI378" s="1009"/>
      <c r="AJ378" s="874"/>
      <c r="BA378" s="644"/>
      <c r="BK378" s="2"/>
    </row>
    <row r="379" spans="2:63" ht="20.149999999999999" customHeight="1" x14ac:dyDescent="0.3">
      <c r="B379" s="1027"/>
      <c r="C379" s="83"/>
      <c r="D379" s="1030" t="s">
        <v>2631</v>
      </c>
      <c r="E379" s="83"/>
      <c r="F379" s="83"/>
      <c r="G379" s="83"/>
      <c r="H379" s="83"/>
      <c r="I379" s="83"/>
      <c r="J379" s="83"/>
      <c r="K379" s="83"/>
      <c r="L379" s="83"/>
      <c r="M379" s="83"/>
      <c r="N379" s="83"/>
      <c r="O379" s="83"/>
      <c r="P379" s="83"/>
      <c r="Q379" s="83"/>
      <c r="R379" s="83"/>
      <c r="S379" s="83"/>
      <c r="T379" s="83"/>
      <c r="U379" s="83"/>
      <c r="V379" s="83"/>
      <c r="W379" s="83"/>
      <c r="X379" s="83"/>
      <c r="Y379" s="83"/>
      <c r="Z379" s="1028"/>
      <c r="AB379" s="2"/>
      <c r="BA379" s="644"/>
      <c r="BK379" s="2"/>
    </row>
    <row r="380" spans="2:63" ht="20.149999999999999" customHeight="1" x14ac:dyDescent="0.3">
      <c r="B380" s="784"/>
      <c r="D380" s="2520" t="s">
        <v>2874</v>
      </c>
      <c r="E380" s="2521"/>
      <c r="F380" s="2521"/>
      <c r="G380" s="2521"/>
      <c r="H380" s="2521"/>
      <c r="I380" s="2521"/>
      <c r="J380" s="2521"/>
      <c r="K380" s="2521"/>
      <c r="L380" s="2521"/>
      <c r="M380" s="2521"/>
      <c r="N380" s="2521"/>
      <c r="O380" s="2521"/>
      <c r="P380" s="2521"/>
      <c r="Q380" s="2521"/>
      <c r="R380" s="2521"/>
      <c r="S380" s="2521"/>
      <c r="T380" s="2521"/>
      <c r="U380" s="2521"/>
      <c r="V380" s="2521"/>
      <c r="W380" s="2521"/>
      <c r="X380" s="2521"/>
      <c r="Y380" s="2521"/>
      <c r="Z380" s="2522"/>
      <c r="AB380" s="2"/>
      <c r="BA380" s="644"/>
      <c r="BK380" s="2"/>
    </row>
    <row r="381" spans="2:63" ht="20.149999999999999" customHeight="1" x14ac:dyDescent="0.3">
      <c r="B381" s="784"/>
      <c r="D381" s="2523"/>
      <c r="E381" s="2524"/>
      <c r="F381" s="2524"/>
      <c r="G381" s="2524"/>
      <c r="H381" s="2524"/>
      <c r="I381" s="2524"/>
      <c r="J381" s="2524"/>
      <c r="K381" s="2524"/>
      <c r="L381" s="2524"/>
      <c r="M381" s="2524"/>
      <c r="N381" s="2524"/>
      <c r="O381" s="2524"/>
      <c r="P381" s="2524"/>
      <c r="Q381" s="2524"/>
      <c r="R381" s="2524"/>
      <c r="S381" s="2524"/>
      <c r="T381" s="2524"/>
      <c r="U381" s="2524"/>
      <c r="V381" s="2524"/>
      <c r="W381" s="2524"/>
      <c r="X381" s="2524"/>
      <c r="Y381" s="2524"/>
      <c r="Z381" s="2525"/>
      <c r="AB381" s="2"/>
      <c r="BA381" s="644"/>
      <c r="BK381" s="2"/>
    </row>
    <row r="382" spans="2:63" ht="20.149999999999999" customHeight="1" x14ac:dyDescent="0.3">
      <c r="B382" s="784"/>
      <c r="D382" s="2523"/>
      <c r="E382" s="2524"/>
      <c r="F382" s="2524"/>
      <c r="G382" s="2524"/>
      <c r="H382" s="2524"/>
      <c r="I382" s="2524"/>
      <c r="J382" s="2524"/>
      <c r="K382" s="2524"/>
      <c r="L382" s="2524"/>
      <c r="M382" s="2524"/>
      <c r="N382" s="2524"/>
      <c r="O382" s="2524"/>
      <c r="P382" s="2524"/>
      <c r="Q382" s="2524"/>
      <c r="R382" s="2524"/>
      <c r="S382" s="2524"/>
      <c r="T382" s="2524"/>
      <c r="U382" s="2524"/>
      <c r="V382" s="2524"/>
      <c r="W382" s="2524"/>
      <c r="X382" s="2524"/>
      <c r="Y382" s="2524"/>
      <c r="Z382" s="2525"/>
      <c r="AB382" s="2"/>
      <c r="BA382" s="644"/>
      <c r="BK382" s="2"/>
    </row>
    <row r="383" spans="2:63" ht="20.149999999999999" customHeight="1" x14ac:dyDescent="0.3">
      <c r="B383" s="784"/>
      <c r="D383" s="2523"/>
      <c r="E383" s="2524"/>
      <c r="F383" s="2524"/>
      <c r="G383" s="2524"/>
      <c r="H383" s="2524"/>
      <c r="I383" s="2524"/>
      <c r="J383" s="2524"/>
      <c r="K383" s="2524"/>
      <c r="L383" s="2524"/>
      <c r="M383" s="2524"/>
      <c r="N383" s="2524"/>
      <c r="O383" s="2524"/>
      <c r="P383" s="2524"/>
      <c r="Q383" s="2524"/>
      <c r="R383" s="2524"/>
      <c r="S383" s="2524"/>
      <c r="T383" s="2524"/>
      <c r="U383" s="2524"/>
      <c r="V383" s="2524"/>
      <c r="W383" s="2524"/>
      <c r="X383" s="2524"/>
      <c r="Y383" s="2524"/>
      <c r="Z383" s="2525"/>
      <c r="AB383" s="2"/>
      <c r="BA383" s="644"/>
      <c r="BK383" s="2"/>
    </row>
    <row r="384" spans="2:63" ht="20.149999999999999" customHeight="1" thickBot="1" x14ac:dyDescent="0.35">
      <c r="B384" s="1029"/>
      <c r="C384" s="41"/>
      <c r="D384" s="2526"/>
      <c r="E384" s="2527"/>
      <c r="F384" s="2527"/>
      <c r="G384" s="2527"/>
      <c r="H384" s="2527"/>
      <c r="I384" s="2527"/>
      <c r="J384" s="2527"/>
      <c r="K384" s="2527"/>
      <c r="L384" s="2527"/>
      <c r="M384" s="2527"/>
      <c r="N384" s="2527"/>
      <c r="O384" s="2527"/>
      <c r="P384" s="2527"/>
      <c r="Q384" s="2527"/>
      <c r="R384" s="2527"/>
      <c r="S384" s="2527"/>
      <c r="T384" s="2527"/>
      <c r="U384" s="2527"/>
      <c r="V384" s="2527"/>
      <c r="W384" s="2527"/>
      <c r="X384" s="2527"/>
      <c r="Y384" s="2527"/>
      <c r="Z384" s="2528"/>
      <c r="AB384" s="2"/>
      <c r="BA384" s="644"/>
      <c r="BK384" s="2"/>
    </row>
    <row r="385" spans="2:63" ht="20.149999999999999" customHeight="1" thickBot="1" x14ac:dyDescent="0.35">
      <c r="Z385" s="3"/>
      <c r="AB385" s="2"/>
      <c r="BA385" s="644"/>
      <c r="BK385" s="2"/>
    </row>
    <row r="386" spans="2:63" ht="31.5" customHeight="1" thickBot="1" x14ac:dyDescent="0.4">
      <c r="B386" s="2551" t="s">
        <v>2979</v>
      </c>
      <c r="C386" s="2552"/>
      <c r="D386" s="2552"/>
      <c r="E386" s="2552"/>
      <c r="F386" s="2552"/>
      <c r="G386" s="2552"/>
      <c r="H386" s="2552"/>
      <c r="I386" s="2552"/>
      <c r="J386" s="2552"/>
      <c r="K386" s="2552"/>
      <c r="L386" s="2552"/>
      <c r="M386" s="2552"/>
      <c r="N386" s="2552"/>
      <c r="O386" s="2552"/>
      <c r="P386" s="2552"/>
      <c r="Q386" s="2552"/>
      <c r="R386" s="2552"/>
      <c r="S386" s="2552"/>
      <c r="T386" s="2552"/>
      <c r="U386" s="2552"/>
      <c r="V386" s="2552"/>
      <c r="W386" s="2552"/>
      <c r="X386" s="2552"/>
      <c r="Y386" s="2552"/>
      <c r="Z386" s="2553"/>
      <c r="AB386" s="2"/>
      <c r="BA386" s="644"/>
      <c r="BK386" s="2"/>
    </row>
    <row r="387" spans="2:63" ht="20.149999999999999" customHeight="1" x14ac:dyDescent="0.3">
      <c r="B387" s="1694"/>
      <c r="C387" s="2554" t="s">
        <v>2980</v>
      </c>
      <c r="D387" s="2554"/>
      <c r="E387" s="2554" t="s">
        <v>2981</v>
      </c>
      <c r="F387" s="2554"/>
      <c r="G387" s="2554"/>
      <c r="H387" s="2555" t="s">
        <v>2345</v>
      </c>
      <c r="I387" s="2555"/>
      <c r="J387" s="2555"/>
      <c r="K387" s="2555"/>
      <c r="L387" s="2555"/>
      <c r="M387" s="2555"/>
      <c r="N387" s="2555"/>
      <c r="O387" s="2555"/>
      <c r="P387" s="2555"/>
      <c r="Q387" s="2555"/>
      <c r="R387" s="2555"/>
      <c r="S387" s="2557" t="s">
        <v>2982</v>
      </c>
      <c r="T387" s="2557"/>
      <c r="U387" s="2557"/>
      <c r="V387" s="2557"/>
      <c r="W387" s="2555" t="s">
        <v>2983</v>
      </c>
      <c r="X387" s="2555"/>
      <c r="Y387" s="2555"/>
      <c r="Z387" s="2559"/>
      <c r="AB387" s="2"/>
      <c r="BA387" s="644"/>
      <c r="BK387" s="2"/>
    </row>
    <row r="388" spans="2:63" ht="13.5" customHeight="1" thickBot="1" x14ac:dyDescent="0.35">
      <c r="B388" s="1695"/>
      <c r="C388" s="2561" t="s">
        <v>2984</v>
      </c>
      <c r="D388" s="2561"/>
      <c r="E388" s="2561" t="s">
        <v>2985</v>
      </c>
      <c r="F388" s="2561"/>
      <c r="G388" s="2561"/>
      <c r="H388" s="2556"/>
      <c r="I388" s="2556"/>
      <c r="J388" s="2556"/>
      <c r="K388" s="2556"/>
      <c r="L388" s="2556"/>
      <c r="M388" s="2556"/>
      <c r="N388" s="2556"/>
      <c r="O388" s="2556"/>
      <c r="P388" s="2556"/>
      <c r="Q388" s="2556"/>
      <c r="R388" s="2556"/>
      <c r="S388" s="2558"/>
      <c r="T388" s="2558"/>
      <c r="U388" s="2558"/>
      <c r="V388" s="2558"/>
      <c r="W388" s="2556"/>
      <c r="X388" s="2556"/>
      <c r="Y388" s="2556"/>
      <c r="Z388" s="2560"/>
      <c r="AB388" s="2"/>
      <c r="BA388" s="644"/>
      <c r="BK388" s="2"/>
    </row>
    <row r="389" spans="2:63" ht="24" customHeight="1" x14ac:dyDescent="0.3">
      <c r="B389" s="2562" t="s">
        <v>2986</v>
      </c>
      <c r="C389" s="2565" t="s">
        <v>2987</v>
      </c>
      <c r="D389" s="2565"/>
      <c r="E389" s="2565" t="s">
        <v>2988</v>
      </c>
      <c r="F389" s="2565"/>
      <c r="G389" s="2565"/>
      <c r="H389" s="2565" t="s">
        <v>2989</v>
      </c>
      <c r="I389" s="2565"/>
      <c r="J389" s="2565"/>
      <c r="K389" s="2565"/>
      <c r="L389" s="2565"/>
      <c r="M389" s="2565"/>
      <c r="N389" s="2565"/>
      <c r="O389" s="2565"/>
      <c r="P389" s="2565"/>
      <c r="Q389" s="2565"/>
      <c r="R389" s="2565"/>
      <c r="S389" s="2566"/>
      <c r="T389" s="2567"/>
      <c r="U389" s="2567"/>
      <c r="V389" s="2568"/>
      <c r="W389" s="2569"/>
      <c r="X389" s="2569"/>
      <c r="Y389" s="2569"/>
      <c r="Z389" s="2570"/>
      <c r="AB389" s="2"/>
      <c r="BA389" s="644"/>
      <c r="BK389" s="2"/>
    </row>
    <row r="390" spans="2:63" ht="19.5" customHeight="1" x14ac:dyDescent="0.3">
      <c r="B390" s="2563"/>
      <c r="C390" s="2571" t="s">
        <v>2990</v>
      </c>
      <c r="D390" s="2571"/>
      <c r="E390" s="2571" t="s">
        <v>2988</v>
      </c>
      <c r="F390" s="2571"/>
      <c r="G390" s="2571"/>
      <c r="H390" s="2571" t="s">
        <v>2991</v>
      </c>
      <c r="I390" s="2571"/>
      <c r="J390" s="2571"/>
      <c r="K390" s="2571"/>
      <c r="L390" s="2571"/>
      <c r="M390" s="2571"/>
      <c r="N390" s="2571"/>
      <c r="O390" s="2571"/>
      <c r="P390" s="2571"/>
      <c r="Q390" s="2571"/>
      <c r="R390" s="2571"/>
      <c r="S390" s="2572"/>
      <c r="T390" s="2573"/>
      <c r="U390" s="2573"/>
      <c r="V390" s="2574"/>
      <c r="W390" s="2575"/>
      <c r="X390" s="2575"/>
      <c r="Y390" s="2575"/>
      <c r="Z390" s="2576"/>
      <c r="AB390" s="2"/>
    </row>
    <row r="391" spans="2:63" ht="19.5" customHeight="1" x14ac:dyDescent="0.3">
      <c r="B391" s="2563"/>
      <c r="C391" s="2571" t="s">
        <v>2992</v>
      </c>
      <c r="D391" s="2571"/>
      <c r="E391" s="2571" t="s">
        <v>2993</v>
      </c>
      <c r="F391" s="2571"/>
      <c r="G391" s="2571"/>
      <c r="H391" s="2571" t="s">
        <v>2994</v>
      </c>
      <c r="I391" s="2571"/>
      <c r="J391" s="2571"/>
      <c r="K391" s="2571"/>
      <c r="L391" s="2571"/>
      <c r="M391" s="2571"/>
      <c r="N391" s="2571"/>
      <c r="O391" s="2571"/>
      <c r="P391" s="2571"/>
      <c r="Q391" s="2571"/>
      <c r="R391" s="2571"/>
      <c r="S391" s="2572"/>
      <c r="T391" s="2573"/>
      <c r="U391" s="2573"/>
      <c r="V391" s="2574"/>
      <c r="W391" s="2575"/>
      <c r="X391" s="2575"/>
      <c r="Y391" s="2575"/>
      <c r="Z391" s="2576"/>
    </row>
    <row r="392" spans="2:63" ht="19.5" customHeight="1" x14ac:dyDescent="0.3">
      <c r="B392" s="2563"/>
      <c r="C392" s="2571" t="s">
        <v>2995</v>
      </c>
      <c r="D392" s="2571"/>
      <c r="E392" s="2571" t="s">
        <v>2996</v>
      </c>
      <c r="F392" s="2571"/>
      <c r="G392" s="2571"/>
      <c r="H392" s="2571" t="s">
        <v>2997</v>
      </c>
      <c r="I392" s="2571"/>
      <c r="J392" s="2571"/>
      <c r="K392" s="2571"/>
      <c r="L392" s="2571"/>
      <c r="M392" s="2571"/>
      <c r="N392" s="2571"/>
      <c r="O392" s="2571"/>
      <c r="P392" s="2571"/>
      <c r="Q392" s="2571"/>
      <c r="R392" s="2571"/>
      <c r="S392" s="2572"/>
      <c r="T392" s="2573"/>
      <c r="U392" s="2573"/>
      <c r="V392" s="2574"/>
      <c r="W392" s="2575"/>
      <c r="X392" s="2575"/>
      <c r="Y392" s="2575"/>
      <c r="Z392" s="2576"/>
    </row>
    <row r="393" spans="2:63" ht="19.5" customHeight="1" x14ac:dyDescent="0.3">
      <c r="B393" s="2563"/>
      <c r="C393" s="2571" t="s">
        <v>2998</v>
      </c>
      <c r="D393" s="2571"/>
      <c r="E393" s="2571" t="s">
        <v>2999</v>
      </c>
      <c r="F393" s="2571"/>
      <c r="G393" s="2571"/>
      <c r="H393" s="2571" t="s">
        <v>3000</v>
      </c>
      <c r="I393" s="2571"/>
      <c r="J393" s="2571"/>
      <c r="K393" s="2571"/>
      <c r="L393" s="2571"/>
      <c r="M393" s="2571"/>
      <c r="N393" s="2571"/>
      <c r="O393" s="2571"/>
      <c r="P393" s="2571"/>
      <c r="Q393" s="2571"/>
      <c r="R393" s="2571"/>
      <c r="S393" s="2572"/>
      <c r="T393" s="2573"/>
      <c r="U393" s="2573"/>
      <c r="V393" s="2574"/>
      <c r="W393" s="2575"/>
      <c r="X393" s="2575"/>
      <c r="Y393" s="2575"/>
      <c r="Z393" s="2576"/>
    </row>
    <row r="394" spans="2:63" ht="24" customHeight="1" x14ac:dyDescent="0.3">
      <c r="B394" s="2563"/>
      <c r="C394" s="2571" t="s">
        <v>3001</v>
      </c>
      <c r="D394" s="2571"/>
      <c r="E394" s="2571" t="s">
        <v>2988</v>
      </c>
      <c r="F394" s="2571"/>
      <c r="G394" s="2571"/>
      <c r="H394" s="2577" t="s">
        <v>3002</v>
      </c>
      <c r="I394" s="2577"/>
      <c r="J394" s="2577"/>
      <c r="K394" s="2577"/>
      <c r="L394" s="2577"/>
      <c r="M394" s="2577"/>
      <c r="N394" s="2577"/>
      <c r="O394" s="2577"/>
      <c r="P394" s="2577"/>
      <c r="Q394" s="2577"/>
      <c r="R394" s="2577"/>
      <c r="S394" s="2572"/>
      <c r="T394" s="2573"/>
      <c r="U394" s="2573"/>
      <c r="V394" s="2574"/>
      <c r="W394" s="2575"/>
      <c r="X394" s="2575"/>
      <c r="Y394" s="2575"/>
      <c r="Z394" s="2576"/>
    </row>
    <row r="395" spans="2:63" ht="19.5" customHeight="1" x14ac:dyDescent="0.3">
      <c r="B395" s="2563"/>
      <c r="C395" s="2578" t="s">
        <v>3003</v>
      </c>
      <c r="D395" s="2578"/>
      <c r="E395" s="2571" t="s">
        <v>2988</v>
      </c>
      <c r="F395" s="2571"/>
      <c r="G395" s="2571"/>
      <c r="H395" s="2571" t="s">
        <v>3004</v>
      </c>
      <c r="I395" s="2571"/>
      <c r="J395" s="2571"/>
      <c r="K395" s="2571"/>
      <c r="L395" s="2571"/>
      <c r="M395" s="2571"/>
      <c r="N395" s="2571"/>
      <c r="O395" s="2571"/>
      <c r="P395" s="2571"/>
      <c r="Q395" s="2571"/>
      <c r="R395" s="2571"/>
      <c r="S395" s="2572"/>
      <c r="T395" s="2573"/>
      <c r="U395" s="2573"/>
      <c r="V395" s="2574"/>
      <c r="W395" s="2575"/>
      <c r="X395" s="2575"/>
      <c r="Y395" s="2575"/>
      <c r="Z395" s="2576"/>
    </row>
    <row r="396" spans="2:63" ht="19.5" customHeight="1" x14ac:dyDescent="0.3">
      <c r="B396" s="2563"/>
      <c r="C396" s="2578" t="s">
        <v>3003</v>
      </c>
      <c r="D396" s="2578"/>
      <c r="E396" s="2571" t="s">
        <v>2988</v>
      </c>
      <c r="F396" s="2571"/>
      <c r="G396" s="2571"/>
      <c r="H396" s="2571" t="s">
        <v>3005</v>
      </c>
      <c r="I396" s="2571"/>
      <c r="J396" s="2571"/>
      <c r="K396" s="2571"/>
      <c r="L396" s="2571"/>
      <c r="M396" s="2571"/>
      <c r="N396" s="2571"/>
      <c r="O396" s="2571"/>
      <c r="P396" s="2571"/>
      <c r="Q396" s="2571"/>
      <c r="R396" s="2571"/>
      <c r="S396" s="2572"/>
      <c r="T396" s="2573"/>
      <c r="U396" s="2573"/>
      <c r="V396" s="2574"/>
      <c r="W396" s="2575"/>
      <c r="X396" s="2575"/>
      <c r="Y396" s="2575"/>
      <c r="Z396" s="2576"/>
    </row>
    <row r="397" spans="2:63" ht="19.5" customHeight="1" x14ac:dyDescent="0.3">
      <c r="B397" s="2563"/>
      <c r="C397" s="2578" t="s">
        <v>3003</v>
      </c>
      <c r="D397" s="2578"/>
      <c r="E397" s="2571" t="s">
        <v>2988</v>
      </c>
      <c r="F397" s="2571"/>
      <c r="G397" s="2571"/>
      <c r="H397" s="2571" t="s">
        <v>3006</v>
      </c>
      <c r="I397" s="2571"/>
      <c r="J397" s="2571"/>
      <c r="K397" s="2571"/>
      <c r="L397" s="2571"/>
      <c r="M397" s="2571"/>
      <c r="N397" s="2571"/>
      <c r="O397" s="2571"/>
      <c r="P397" s="2571"/>
      <c r="Q397" s="2571"/>
      <c r="R397" s="2571"/>
      <c r="S397" s="2572"/>
      <c r="T397" s="2573"/>
      <c r="U397" s="2573"/>
      <c r="V397" s="2574"/>
      <c r="W397" s="2575"/>
      <c r="X397" s="2575"/>
      <c r="Y397" s="2575"/>
      <c r="Z397" s="2576"/>
    </row>
    <row r="398" spans="2:63" ht="24" customHeight="1" x14ac:dyDescent="0.3">
      <c r="B398" s="2563"/>
      <c r="C398" s="2578" t="s">
        <v>3003</v>
      </c>
      <c r="D398" s="2578"/>
      <c r="E398" s="2571" t="s">
        <v>2988</v>
      </c>
      <c r="F398" s="2571"/>
      <c r="G398" s="2571"/>
      <c r="H398" s="2571" t="s">
        <v>3007</v>
      </c>
      <c r="I398" s="2571"/>
      <c r="J398" s="2571"/>
      <c r="K398" s="2571"/>
      <c r="L398" s="2571"/>
      <c r="M398" s="2571"/>
      <c r="N398" s="2571"/>
      <c r="O398" s="2571"/>
      <c r="P398" s="2571"/>
      <c r="Q398" s="2571"/>
      <c r="R398" s="2571"/>
      <c r="S398" s="2572"/>
      <c r="T398" s="2573"/>
      <c r="U398" s="2573"/>
      <c r="V398" s="2574"/>
      <c r="W398" s="2575"/>
      <c r="X398" s="2575"/>
      <c r="Y398" s="2575"/>
      <c r="Z398" s="2576"/>
    </row>
    <row r="399" spans="2:63" ht="19.5" customHeight="1" x14ac:dyDescent="0.3">
      <c r="B399" s="2563"/>
      <c r="C399" s="2578" t="s">
        <v>3003</v>
      </c>
      <c r="D399" s="2578"/>
      <c r="E399" s="2571" t="s">
        <v>2988</v>
      </c>
      <c r="F399" s="2571"/>
      <c r="G399" s="2571"/>
      <c r="H399" s="2571" t="s">
        <v>3008</v>
      </c>
      <c r="I399" s="2571"/>
      <c r="J399" s="2571"/>
      <c r="K399" s="2571"/>
      <c r="L399" s="2571"/>
      <c r="M399" s="2571"/>
      <c r="N399" s="2571"/>
      <c r="O399" s="2571"/>
      <c r="P399" s="2571"/>
      <c r="Q399" s="2571"/>
      <c r="R399" s="2571"/>
      <c r="S399" s="2572"/>
      <c r="T399" s="2573"/>
      <c r="U399" s="2573"/>
      <c r="V399" s="2574"/>
      <c r="W399" s="2575"/>
      <c r="X399" s="2575"/>
      <c r="Y399" s="2575"/>
      <c r="Z399" s="2576"/>
    </row>
    <row r="400" spans="2:63" ht="19.5" customHeight="1" x14ac:dyDescent="0.3">
      <c r="B400" s="2563"/>
      <c r="C400" s="2578" t="s">
        <v>3003</v>
      </c>
      <c r="D400" s="2578"/>
      <c r="E400" s="2571" t="s">
        <v>2988</v>
      </c>
      <c r="F400" s="2571"/>
      <c r="G400" s="2571"/>
      <c r="H400" s="2571" t="s">
        <v>3009</v>
      </c>
      <c r="I400" s="2571"/>
      <c r="J400" s="2571"/>
      <c r="K400" s="2571"/>
      <c r="L400" s="2571"/>
      <c r="M400" s="2571"/>
      <c r="N400" s="2571"/>
      <c r="O400" s="2571"/>
      <c r="P400" s="2571"/>
      <c r="Q400" s="2571"/>
      <c r="R400" s="2571"/>
      <c r="S400" s="2572"/>
      <c r="T400" s="2573"/>
      <c r="U400" s="2573"/>
      <c r="V400" s="2574"/>
      <c r="W400" s="2575"/>
      <c r="X400" s="2575"/>
      <c r="Y400" s="2575"/>
      <c r="Z400" s="2576"/>
    </row>
    <row r="401" spans="2:26" ht="19.5" customHeight="1" x14ac:dyDescent="0.3">
      <c r="B401" s="2563"/>
      <c r="C401" s="2578" t="s">
        <v>3003</v>
      </c>
      <c r="D401" s="2578"/>
      <c r="E401" s="2571" t="s">
        <v>3010</v>
      </c>
      <c r="F401" s="2571"/>
      <c r="G401" s="2571"/>
      <c r="H401" s="2571" t="s">
        <v>3011</v>
      </c>
      <c r="I401" s="2571"/>
      <c r="J401" s="2571"/>
      <c r="K401" s="2571"/>
      <c r="L401" s="2571"/>
      <c r="M401" s="2571"/>
      <c r="N401" s="2571"/>
      <c r="O401" s="2571"/>
      <c r="P401" s="2571"/>
      <c r="Q401" s="2571"/>
      <c r="R401" s="2571"/>
      <c r="S401" s="2572"/>
      <c r="T401" s="2573"/>
      <c r="U401" s="2573"/>
      <c r="V401" s="2574"/>
      <c r="W401" s="2575"/>
      <c r="X401" s="2575"/>
      <c r="Y401" s="2575"/>
      <c r="Z401" s="2576"/>
    </row>
    <row r="402" spans="2:26" ht="24" customHeight="1" x14ac:dyDescent="0.3">
      <c r="B402" s="2563"/>
      <c r="C402" s="2578" t="s">
        <v>3003</v>
      </c>
      <c r="D402" s="2578"/>
      <c r="E402" s="2571" t="s">
        <v>2988</v>
      </c>
      <c r="F402" s="2571"/>
      <c r="G402" s="2571"/>
      <c r="H402" s="2571" t="s">
        <v>3012</v>
      </c>
      <c r="I402" s="2571"/>
      <c r="J402" s="2571"/>
      <c r="K402" s="2571"/>
      <c r="L402" s="2571"/>
      <c r="M402" s="2571"/>
      <c r="N402" s="2571"/>
      <c r="O402" s="2571"/>
      <c r="P402" s="2571"/>
      <c r="Q402" s="2571"/>
      <c r="R402" s="2571"/>
      <c r="S402" s="2572"/>
      <c r="T402" s="2573"/>
      <c r="U402" s="2573"/>
      <c r="V402" s="2574"/>
      <c r="W402" s="2575"/>
      <c r="X402" s="2575"/>
      <c r="Y402" s="2575"/>
      <c r="Z402" s="2576"/>
    </row>
    <row r="403" spans="2:26" ht="19.5" customHeight="1" x14ac:dyDescent="0.3">
      <c r="B403" s="2563"/>
      <c r="C403" s="2571" t="s">
        <v>3013</v>
      </c>
      <c r="D403" s="2571"/>
      <c r="E403" s="2571" t="s">
        <v>2988</v>
      </c>
      <c r="F403" s="2571"/>
      <c r="G403" s="2571"/>
      <c r="H403" s="2571" t="s">
        <v>3014</v>
      </c>
      <c r="I403" s="2571"/>
      <c r="J403" s="2571"/>
      <c r="K403" s="2571"/>
      <c r="L403" s="2571"/>
      <c r="M403" s="2571"/>
      <c r="N403" s="2571"/>
      <c r="O403" s="2571"/>
      <c r="P403" s="2571"/>
      <c r="Q403" s="2571"/>
      <c r="R403" s="2571"/>
      <c r="S403" s="2572"/>
      <c r="T403" s="2573"/>
      <c r="U403" s="2573"/>
      <c r="V403" s="2574"/>
      <c r="W403" s="2575"/>
      <c r="X403" s="2575"/>
      <c r="Y403" s="2575"/>
      <c r="Z403" s="2576"/>
    </row>
    <row r="404" spans="2:26" ht="19.5" customHeight="1" x14ac:dyDescent="0.3">
      <c r="B404" s="2563"/>
      <c r="C404" s="2571" t="s">
        <v>3015</v>
      </c>
      <c r="D404" s="2571"/>
      <c r="E404" s="2571" t="s">
        <v>2988</v>
      </c>
      <c r="F404" s="2571"/>
      <c r="G404" s="2571"/>
      <c r="H404" s="2571" t="s">
        <v>3016</v>
      </c>
      <c r="I404" s="2571"/>
      <c r="J404" s="2571"/>
      <c r="K404" s="2571"/>
      <c r="L404" s="2571"/>
      <c r="M404" s="2571"/>
      <c r="N404" s="2571"/>
      <c r="O404" s="2571"/>
      <c r="P404" s="2571"/>
      <c r="Q404" s="2571"/>
      <c r="R404" s="2571"/>
      <c r="S404" s="2572"/>
      <c r="T404" s="2573"/>
      <c r="U404" s="2573"/>
      <c r="V404" s="2574"/>
      <c r="W404" s="2575"/>
      <c r="X404" s="2575"/>
      <c r="Y404" s="2575"/>
      <c r="Z404" s="2576"/>
    </row>
    <row r="405" spans="2:26" ht="24" customHeight="1" x14ac:dyDescent="0.3">
      <c r="B405" s="2563"/>
      <c r="C405" s="2571" t="s">
        <v>3017</v>
      </c>
      <c r="D405" s="2571"/>
      <c r="E405" s="2571" t="s">
        <v>2988</v>
      </c>
      <c r="F405" s="2571"/>
      <c r="G405" s="2571"/>
      <c r="H405" s="2571" t="s">
        <v>3018</v>
      </c>
      <c r="I405" s="2571"/>
      <c r="J405" s="2571"/>
      <c r="K405" s="2571"/>
      <c r="L405" s="2571"/>
      <c r="M405" s="2571"/>
      <c r="N405" s="2571"/>
      <c r="O405" s="2571"/>
      <c r="P405" s="2571"/>
      <c r="Q405" s="2571"/>
      <c r="R405" s="2571"/>
      <c r="S405" s="2572"/>
      <c r="T405" s="2573"/>
      <c r="U405" s="2573"/>
      <c r="V405" s="2574"/>
      <c r="W405" s="2575"/>
      <c r="X405" s="2575"/>
      <c r="Y405" s="2575"/>
      <c r="Z405" s="2576"/>
    </row>
    <row r="406" spans="2:26" ht="19.5" customHeight="1" x14ac:dyDescent="0.3">
      <c r="B406" s="2563"/>
      <c r="C406" s="2571" t="s">
        <v>3019</v>
      </c>
      <c r="D406" s="2571"/>
      <c r="E406" s="2571" t="s">
        <v>2988</v>
      </c>
      <c r="F406" s="2571"/>
      <c r="G406" s="2571"/>
      <c r="H406" s="2571" t="s">
        <v>3020</v>
      </c>
      <c r="I406" s="2571"/>
      <c r="J406" s="2571"/>
      <c r="K406" s="2571"/>
      <c r="L406" s="2571"/>
      <c r="M406" s="2571"/>
      <c r="N406" s="2571"/>
      <c r="O406" s="2571"/>
      <c r="P406" s="2571"/>
      <c r="Q406" s="2571"/>
      <c r="R406" s="2571"/>
      <c r="S406" s="2572"/>
      <c r="T406" s="2573"/>
      <c r="U406" s="2573"/>
      <c r="V406" s="2574"/>
      <c r="W406" s="2575"/>
      <c r="X406" s="2575"/>
      <c r="Y406" s="2575"/>
      <c r="Z406" s="2576"/>
    </row>
    <row r="407" spans="2:26" ht="19.5" customHeight="1" thickBot="1" x14ac:dyDescent="0.35">
      <c r="B407" s="2564"/>
      <c r="C407" s="2588" t="s">
        <v>3021</v>
      </c>
      <c r="D407" s="2588"/>
      <c r="E407" s="2588" t="s">
        <v>3022</v>
      </c>
      <c r="F407" s="2588"/>
      <c r="G407" s="2588"/>
      <c r="H407" s="2588" t="s">
        <v>3023</v>
      </c>
      <c r="I407" s="2588"/>
      <c r="J407" s="2588"/>
      <c r="K407" s="2588"/>
      <c r="L407" s="2588"/>
      <c r="M407" s="2588"/>
      <c r="N407" s="2588"/>
      <c r="O407" s="2588"/>
      <c r="P407" s="2588"/>
      <c r="Q407" s="2588"/>
      <c r="R407" s="2588"/>
      <c r="S407" s="2589"/>
      <c r="T407" s="2590"/>
      <c r="U407" s="2590"/>
      <c r="V407" s="2591"/>
      <c r="W407" s="2592"/>
      <c r="X407" s="2592"/>
      <c r="Y407" s="2592"/>
      <c r="Z407" s="2593"/>
    </row>
    <row r="408" spans="2:26" ht="19.5" customHeight="1" x14ac:dyDescent="0.3">
      <c r="B408" s="2562" t="s">
        <v>956</v>
      </c>
      <c r="C408" s="2583" t="s">
        <v>3024</v>
      </c>
      <c r="D408" s="2583"/>
      <c r="E408" s="2584"/>
      <c r="F408" s="2584"/>
      <c r="G408" s="2584"/>
      <c r="H408" s="2583" t="s">
        <v>3025</v>
      </c>
      <c r="I408" s="2583"/>
      <c r="J408" s="2583"/>
      <c r="K408" s="2583"/>
      <c r="L408" s="2583"/>
      <c r="M408" s="2583"/>
      <c r="N408" s="2583"/>
      <c r="O408" s="2583"/>
      <c r="P408" s="2583"/>
      <c r="Q408" s="2583"/>
      <c r="R408" s="2583"/>
      <c r="S408" s="2566"/>
      <c r="T408" s="2567"/>
      <c r="U408" s="2567"/>
      <c r="V408" s="2568"/>
      <c r="W408" s="2569"/>
      <c r="X408" s="2569"/>
      <c r="Y408" s="2569"/>
      <c r="Z408" s="2570"/>
    </row>
    <row r="409" spans="2:26" ht="19.5" customHeight="1" x14ac:dyDescent="0.3">
      <c r="B409" s="2563"/>
      <c r="C409" s="2585" t="s">
        <v>3026</v>
      </c>
      <c r="D409" s="2585"/>
      <c r="E409" s="2586"/>
      <c r="F409" s="2586"/>
      <c r="G409" s="2586"/>
      <c r="H409" s="2585" t="s">
        <v>3027</v>
      </c>
      <c r="I409" s="2585"/>
      <c r="J409" s="2585"/>
      <c r="K409" s="2585"/>
      <c r="L409" s="2585"/>
      <c r="M409" s="2585"/>
      <c r="N409" s="2585"/>
      <c r="O409" s="2585"/>
      <c r="P409" s="2585"/>
      <c r="Q409" s="2585"/>
      <c r="R409" s="2585"/>
      <c r="S409" s="2572"/>
      <c r="T409" s="2573"/>
      <c r="U409" s="2573"/>
      <c r="V409" s="2574"/>
      <c r="W409" s="2575"/>
      <c r="X409" s="2575"/>
      <c r="Y409" s="2575"/>
      <c r="Z409" s="2576"/>
    </row>
    <row r="410" spans="2:26" ht="19.5" customHeight="1" x14ac:dyDescent="0.3">
      <c r="B410" s="2563"/>
      <c r="C410" s="2585" t="s">
        <v>3028</v>
      </c>
      <c r="D410" s="2585"/>
      <c r="E410" s="2586"/>
      <c r="F410" s="2586"/>
      <c r="G410" s="2586"/>
      <c r="H410" s="2585" t="s">
        <v>3029</v>
      </c>
      <c r="I410" s="2585"/>
      <c r="J410" s="2585"/>
      <c r="K410" s="2585"/>
      <c r="L410" s="2585"/>
      <c r="M410" s="2585"/>
      <c r="N410" s="2585"/>
      <c r="O410" s="2585"/>
      <c r="P410" s="2585"/>
      <c r="Q410" s="2585"/>
      <c r="R410" s="2585"/>
      <c r="S410" s="2572"/>
      <c r="T410" s="2573"/>
      <c r="U410" s="2573"/>
      <c r="V410" s="2574"/>
      <c r="W410" s="2575"/>
      <c r="X410" s="2575"/>
      <c r="Y410" s="2575"/>
      <c r="Z410" s="2576"/>
    </row>
    <row r="411" spans="2:26" ht="19.5" customHeight="1" x14ac:dyDescent="0.3">
      <c r="B411" s="2563"/>
      <c r="C411" s="2580" t="s">
        <v>3003</v>
      </c>
      <c r="D411" s="2580"/>
      <c r="E411" s="2586"/>
      <c r="F411" s="2586"/>
      <c r="G411" s="2586"/>
      <c r="H411" s="2579" t="s">
        <v>3030</v>
      </c>
      <c r="I411" s="2579"/>
      <c r="J411" s="2579"/>
      <c r="K411" s="2579"/>
      <c r="L411" s="2579"/>
      <c r="M411" s="2579"/>
      <c r="N411" s="2579"/>
      <c r="O411" s="2579"/>
      <c r="P411" s="2579"/>
      <c r="Q411" s="2579"/>
      <c r="R411" s="2579"/>
      <c r="S411" s="2572"/>
      <c r="T411" s="2573"/>
      <c r="U411" s="2573"/>
      <c r="V411" s="2574"/>
      <c r="W411" s="2575"/>
      <c r="X411" s="2575"/>
      <c r="Y411" s="2575"/>
      <c r="Z411" s="2576"/>
    </row>
    <row r="412" spans="2:26" ht="19.5" customHeight="1" x14ac:dyDescent="0.3">
      <c r="B412" s="2563"/>
      <c r="C412" s="2580" t="s">
        <v>3003</v>
      </c>
      <c r="D412" s="2580"/>
      <c r="E412" s="2586"/>
      <c r="F412" s="2586"/>
      <c r="G412" s="2586"/>
      <c r="H412" s="2579" t="s">
        <v>3031</v>
      </c>
      <c r="I412" s="2579"/>
      <c r="J412" s="2579"/>
      <c r="K412" s="2579"/>
      <c r="L412" s="2579"/>
      <c r="M412" s="2579"/>
      <c r="N412" s="2579"/>
      <c r="O412" s="2579"/>
      <c r="P412" s="2579"/>
      <c r="Q412" s="2579"/>
      <c r="R412" s="2579"/>
      <c r="S412" s="2572"/>
      <c r="T412" s="2573"/>
      <c r="U412" s="2573"/>
      <c r="V412" s="2574"/>
      <c r="W412" s="2575"/>
      <c r="X412" s="2575"/>
      <c r="Y412" s="2575"/>
      <c r="Z412" s="2576"/>
    </row>
    <row r="413" spans="2:26" ht="19.5" customHeight="1" x14ac:dyDescent="0.3">
      <c r="B413" s="2563"/>
      <c r="C413" s="2580" t="s">
        <v>3003</v>
      </c>
      <c r="D413" s="2580"/>
      <c r="E413" s="2586"/>
      <c r="F413" s="2586"/>
      <c r="G413" s="2586"/>
      <c r="H413" s="2579" t="s">
        <v>3032</v>
      </c>
      <c r="I413" s="2579"/>
      <c r="J413" s="2579"/>
      <c r="K413" s="2579"/>
      <c r="L413" s="2579"/>
      <c r="M413" s="2579"/>
      <c r="N413" s="2579"/>
      <c r="O413" s="2579"/>
      <c r="P413" s="2579"/>
      <c r="Q413" s="2579"/>
      <c r="R413" s="2579"/>
      <c r="S413" s="2572"/>
      <c r="T413" s="2573"/>
      <c r="U413" s="2573"/>
      <c r="V413" s="2574"/>
      <c r="W413" s="2575"/>
      <c r="X413" s="2575"/>
      <c r="Y413" s="2575"/>
      <c r="Z413" s="2576"/>
    </row>
    <row r="414" spans="2:26" ht="19.5" customHeight="1" x14ac:dyDescent="0.3">
      <c r="B414" s="2563"/>
      <c r="C414" s="2580" t="s">
        <v>3003</v>
      </c>
      <c r="D414" s="2580"/>
      <c r="E414" s="2586"/>
      <c r="F414" s="2586"/>
      <c r="G414" s="2586"/>
      <c r="H414" s="2579" t="s">
        <v>3033</v>
      </c>
      <c r="I414" s="2579"/>
      <c r="J414" s="2579"/>
      <c r="K414" s="2579"/>
      <c r="L414" s="2579"/>
      <c r="M414" s="2579"/>
      <c r="N414" s="2579"/>
      <c r="O414" s="2579"/>
      <c r="P414" s="2579"/>
      <c r="Q414" s="2579"/>
      <c r="R414" s="2579"/>
      <c r="S414" s="2572"/>
      <c r="T414" s="2573"/>
      <c r="U414" s="2573"/>
      <c r="V414" s="2574"/>
      <c r="W414" s="2575"/>
      <c r="X414" s="2575"/>
      <c r="Y414" s="2575"/>
      <c r="Z414" s="2576"/>
    </row>
    <row r="415" spans="2:26" ht="24" customHeight="1" thickBot="1" x14ac:dyDescent="0.35">
      <c r="B415" s="2564"/>
      <c r="C415" s="2609" t="s">
        <v>3003</v>
      </c>
      <c r="D415" s="2609"/>
      <c r="E415" s="2610"/>
      <c r="F415" s="2610"/>
      <c r="G415" s="2610"/>
      <c r="H415" s="2611" t="s">
        <v>3034</v>
      </c>
      <c r="I415" s="2611"/>
      <c r="J415" s="2611"/>
      <c r="K415" s="2611"/>
      <c r="L415" s="2611"/>
      <c r="M415" s="2611"/>
      <c r="N415" s="2611"/>
      <c r="O415" s="2611"/>
      <c r="P415" s="2611"/>
      <c r="Q415" s="2611"/>
      <c r="R415" s="2611"/>
      <c r="S415" s="2589"/>
      <c r="T415" s="2590"/>
      <c r="U415" s="2590"/>
      <c r="V415" s="2591"/>
      <c r="W415" s="2592"/>
      <c r="X415" s="2592"/>
      <c r="Y415" s="2592"/>
      <c r="Z415" s="2593"/>
    </row>
    <row r="416" spans="2:26" ht="19.5" customHeight="1" x14ac:dyDescent="0.3">
      <c r="B416" s="2562" t="s">
        <v>937</v>
      </c>
      <c r="C416" s="2612"/>
      <c r="D416" s="2612"/>
      <c r="E416" s="2613" t="s">
        <v>3035</v>
      </c>
      <c r="F416" s="2613"/>
      <c r="G416" s="2613"/>
      <c r="H416" s="2614" t="s">
        <v>3036</v>
      </c>
      <c r="I416" s="2614"/>
      <c r="J416" s="2614"/>
      <c r="K416" s="2614"/>
      <c r="L416" s="2614"/>
      <c r="M416" s="2614"/>
      <c r="N416" s="2614"/>
      <c r="O416" s="2614"/>
      <c r="P416" s="2614"/>
      <c r="Q416" s="2614"/>
      <c r="R416" s="2614"/>
      <c r="S416" s="2566"/>
      <c r="T416" s="2567"/>
      <c r="U416" s="2567"/>
      <c r="V416" s="2568"/>
      <c r="W416" s="2569"/>
      <c r="X416" s="2569"/>
      <c r="Y416" s="2569"/>
      <c r="Z416" s="2570"/>
    </row>
    <row r="417" spans="2:26" ht="19.5" customHeight="1" x14ac:dyDescent="0.3">
      <c r="B417" s="2563"/>
      <c r="C417" s="2582"/>
      <c r="D417" s="2582"/>
      <c r="E417" s="2587" t="s">
        <v>3037</v>
      </c>
      <c r="F417" s="2587"/>
      <c r="G417" s="2587"/>
      <c r="H417" s="2581" t="s">
        <v>3038</v>
      </c>
      <c r="I417" s="2581"/>
      <c r="J417" s="2581"/>
      <c r="K417" s="2581"/>
      <c r="L417" s="2581"/>
      <c r="M417" s="2581"/>
      <c r="N417" s="2581"/>
      <c r="O417" s="2581"/>
      <c r="P417" s="2581"/>
      <c r="Q417" s="2581"/>
      <c r="R417" s="2581"/>
      <c r="S417" s="2572"/>
      <c r="T417" s="2573"/>
      <c r="U417" s="2573"/>
      <c r="V417" s="2574"/>
      <c r="W417" s="2575"/>
      <c r="X417" s="2575"/>
      <c r="Y417" s="2575"/>
      <c r="Z417" s="2576"/>
    </row>
    <row r="418" spans="2:26" ht="19.5" customHeight="1" x14ac:dyDescent="0.3">
      <c r="B418" s="2563"/>
      <c r="C418" s="2582"/>
      <c r="D418" s="2582"/>
      <c r="E418" s="2587" t="s">
        <v>3039</v>
      </c>
      <c r="F418" s="2587"/>
      <c r="G418" s="2587"/>
      <c r="H418" s="2581" t="s">
        <v>3040</v>
      </c>
      <c r="I418" s="2581"/>
      <c r="J418" s="2581"/>
      <c r="K418" s="2581"/>
      <c r="L418" s="2581"/>
      <c r="M418" s="2581"/>
      <c r="N418" s="2581"/>
      <c r="O418" s="2581"/>
      <c r="P418" s="2581"/>
      <c r="Q418" s="2581"/>
      <c r="R418" s="2581"/>
      <c r="S418" s="2572"/>
      <c r="T418" s="2573"/>
      <c r="U418" s="2573"/>
      <c r="V418" s="2574"/>
      <c r="W418" s="2575"/>
      <c r="X418" s="2575"/>
      <c r="Y418" s="2575"/>
      <c r="Z418" s="2576"/>
    </row>
    <row r="419" spans="2:26" ht="19.5" customHeight="1" x14ac:dyDescent="0.3">
      <c r="B419" s="2563"/>
      <c r="C419" s="2582"/>
      <c r="D419" s="2582"/>
      <c r="E419" s="2587" t="s">
        <v>3041</v>
      </c>
      <c r="F419" s="2587"/>
      <c r="G419" s="2587"/>
      <c r="H419" s="2581" t="s">
        <v>3042</v>
      </c>
      <c r="I419" s="2581"/>
      <c r="J419" s="2581"/>
      <c r="K419" s="2581"/>
      <c r="L419" s="2581"/>
      <c r="M419" s="2581"/>
      <c r="N419" s="2581"/>
      <c r="O419" s="2581"/>
      <c r="P419" s="2581"/>
      <c r="Q419" s="2581"/>
      <c r="R419" s="2581"/>
      <c r="S419" s="2572"/>
      <c r="T419" s="2573"/>
      <c r="U419" s="2573"/>
      <c r="V419" s="2574"/>
      <c r="W419" s="2575"/>
      <c r="X419" s="2575"/>
      <c r="Y419" s="2575"/>
      <c r="Z419" s="2576"/>
    </row>
    <row r="420" spans="2:26" ht="19.5" customHeight="1" x14ac:dyDescent="0.3">
      <c r="B420" s="2563"/>
      <c r="C420" s="2582"/>
      <c r="D420" s="2582"/>
      <c r="E420" s="2587" t="s">
        <v>3043</v>
      </c>
      <c r="F420" s="2587"/>
      <c r="G420" s="2587"/>
      <c r="H420" s="2581" t="s">
        <v>3044</v>
      </c>
      <c r="I420" s="2581"/>
      <c r="J420" s="2581"/>
      <c r="K420" s="2581"/>
      <c r="L420" s="2581"/>
      <c r="M420" s="2581"/>
      <c r="N420" s="2581"/>
      <c r="O420" s="2581"/>
      <c r="P420" s="2581"/>
      <c r="Q420" s="2581"/>
      <c r="R420" s="2581"/>
      <c r="S420" s="2572"/>
      <c r="T420" s="2573"/>
      <c r="U420" s="2573"/>
      <c r="V420" s="2574"/>
      <c r="W420" s="2575"/>
      <c r="X420" s="2575"/>
      <c r="Y420" s="2575"/>
      <c r="Z420" s="2576"/>
    </row>
    <row r="421" spans="2:26" ht="19.5" customHeight="1" x14ac:dyDescent="0.3">
      <c r="B421" s="2563"/>
      <c r="C421" s="2582"/>
      <c r="D421" s="2582"/>
      <c r="E421" s="2587" t="s">
        <v>3045</v>
      </c>
      <c r="F421" s="2587"/>
      <c r="G421" s="2587"/>
      <c r="H421" s="2581" t="s">
        <v>3046</v>
      </c>
      <c r="I421" s="2581"/>
      <c r="J421" s="2581"/>
      <c r="K421" s="2581"/>
      <c r="L421" s="2581"/>
      <c r="M421" s="2581"/>
      <c r="N421" s="2581"/>
      <c r="O421" s="2581"/>
      <c r="P421" s="2581"/>
      <c r="Q421" s="2581"/>
      <c r="R421" s="2581"/>
      <c r="S421" s="2572"/>
      <c r="T421" s="2573"/>
      <c r="U421" s="2573"/>
      <c r="V421" s="2574"/>
      <c r="W421" s="2575"/>
      <c r="X421" s="2575"/>
      <c r="Y421" s="2575"/>
      <c r="Z421" s="2576"/>
    </row>
    <row r="422" spans="2:26" ht="19.5" customHeight="1" thickBot="1" x14ac:dyDescent="0.35">
      <c r="B422" s="2564"/>
      <c r="C422" s="2606"/>
      <c r="D422" s="2606"/>
      <c r="E422" s="2607" t="s">
        <v>3047</v>
      </c>
      <c r="F422" s="2607"/>
      <c r="G422" s="2607"/>
      <c r="H422" s="2608" t="s">
        <v>3048</v>
      </c>
      <c r="I422" s="2608"/>
      <c r="J422" s="2608"/>
      <c r="K422" s="2608"/>
      <c r="L422" s="2608"/>
      <c r="M422" s="2608"/>
      <c r="N422" s="2608"/>
      <c r="O422" s="2608"/>
      <c r="P422" s="2608"/>
      <c r="Q422" s="2608"/>
      <c r="R422" s="2608"/>
      <c r="S422" s="2589"/>
      <c r="T422" s="2590"/>
      <c r="U422" s="2590"/>
      <c r="V422" s="2591"/>
      <c r="W422" s="2592"/>
      <c r="X422" s="2592"/>
      <c r="Y422" s="2592"/>
      <c r="Z422" s="2593"/>
    </row>
  </sheetData>
  <sheetProtection algorithmName="SHA-512" hashValue="upkALCCE2/CkdFRo6sxD95a8N6j7hqj7Jr0n+ZF4kgdpewyq/9PDCpHr1nCSMtG9OwKqPdQDZWed4sBh/IS9pA==" saltValue="MNhxVTBR9Su4M8wPV7Tjzg==" spinCount="100000" sheet="1" formatCells="0"/>
  <mergeCells count="1196">
    <mergeCell ref="W417:Z417"/>
    <mergeCell ref="C418:D418"/>
    <mergeCell ref="E418:G418"/>
    <mergeCell ref="H418:R418"/>
    <mergeCell ref="E414:G414"/>
    <mergeCell ref="H414:R414"/>
    <mergeCell ref="S414:V414"/>
    <mergeCell ref="W414:Z414"/>
    <mergeCell ref="W326:Z326"/>
    <mergeCell ref="D326:V326"/>
    <mergeCell ref="B340:C343"/>
    <mergeCell ref="W343:Z343"/>
    <mergeCell ref="D343:V343"/>
    <mergeCell ref="B325:C335"/>
    <mergeCell ref="B314:O314"/>
    <mergeCell ref="P314:Y314"/>
    <mergeCell ref="C422:D422"/>
    <mergeCell ref="E422:G422"/>
    <mergeCell ref="H422:R422"/>
    <mergeCell ref="S422:V422"/>
    <mergeCell ref="W422:Z422"/>
    <mergeCell ref="C415:D415"/>
    <mergeCell ref="E415:G415"/>
    <mergeCell ref="H415:R415"/>
    <mergeCell ref="S415:V415"/>
    <mergeCell ref="W415:Z415"/>
    <mergeCell ref="B416:B422"/>
    <mergeCell ref="C416:D416"/>
    <mergeCell ref="E416:G416"/>
    <mergeCell ref="H416:R416"/>
    <mergeCell ref="S416:V416"/>
    <mergeCell ref="W416:Z416"/>
    <mergeCell ref="C417:D417"/>
    <mergeCell ref="E417:G417"/>
    <mergeCell ref="H417:R417"/>
    <mergeCell ref="S417:V417"/>
    <mergeCell ref="E421:G421"/>
    <mergeCell ref="H421:R421"/>
    <mergeCell ref="S421:V421"/>
    <mergeCell ref="W421:Z421"/>
    <mergeCell ref="C405:D405"/>
    <mergeCell ref="E405:G405"/>
    <mergeCell ref="H405:R405"/>
    <mergeCell ref="S405:V405"/>
    <mergeCell ref="W405:Z405"/>
    <mergeCell ref="C406:D406"/>
    <mergeCell ref="E406:G406"/>
    <mergeCell ref="H406:R406"/>
    <mergeCell ref="S406:V406"/>
    <mergeCell ref="W406:Z406"/>
    <mergeCell ref="C407:D407"/>
    <mergeCell ref="E407:G407"/>
    <mergeCell ref="H407:R407"/>
    <mergeCell ref="S407:V407"/>
    <mergeCell ref="W407:Z407"/>
    <mergeCell ref="S418:V418"/>
    <mergeCell ref="W418:Z418"/>
    <mergeCell ref="C419:D419"/>
    <mergeCell ref="E419:G419"/>
    <mergeCell ref="H419:R419"/>
    <mergeCell ref="S419:V419"/>
    <mergeCell ref="W419:Z419"/>
    <mergeCell ref="C420:D420"/>
    <mergeCell ref="E420:G420"/>
    <mergeCell ref="H420:R420"/>
    <mergeCell ref="S420:V420"/>
    <mergeCell ref="W420:Z420"/>
    <mergeCell ref="C421:D421"/>
    <mergeCell ref="B408:B415"/>
    <mergeCell ref="C408:D408"/>
    <mergeCell ref="E408:G408"/>
    <mergeCell ref="H408:R408"/>
    <mergeCell ref="S408:V408"/>
    <mergeCell ref="W408:Z408"/>
    <mergeCell ref="C409:D409"/>
    <mergeCell ref="E409:G409"/>
    <mergeCell ref="H409:R409"/>
    <mergeCell ref="S409:V409"/>
    <mergeCell ref="W409:Z409"/>
    <mergeCell ref="C410:D410"/>
    <mergeCell ref="E410:G410"/>
    <mergeCell ref="H410:R410"/>
    <mergeCell ref="S410:V410"/>
    <mergeCell ref="W410:Z410"/>
    <mergeCell ref="C411:D411"/>
    <mergeCell ref="E411:G411"/>
    <mergeCell ref="H411:R411"/>
    <mergeCell ref="S411:V411"/>
    <mergeCell ref="W411:Z411"/>
    <mergeCell ref="C412:D412"/>
    <mergeCell ref="E412:G412"/>
    <mergeCell ref="H412:R412"/>
    <mergeCell ref="S412:V412"/>
    <mergeCell ref="W412:Z412"/>
    <mergeCell ref="C413:D413"/>
    <mergeCell ref="E413:G413"/>
    <mergeCell ref="H413:R413"/>
    <mergeCell ref="S413:V413"/>
    <mergeCell ref="W413:Z413"/>
    <mergeCell ref="C414:D414"/>
    <mergeCell ref="C401:D401"/>
    <mergeCell ref="E401:G401"/>
    <mergeCell ref="H401:R401"/>
    <mergeCell ref="S401:V401"/>
    <mergeCell ref="W401:Z401"/>
    <mergeCell ref="C402:D402"/>
    <mergeCell ref="E402:G402"/>
    <mergeCell ref="H402:R402"/>
    <mergeCell ref="S402:V402"/>
    <mergeCell ref="W402:Z402"/>
    <mergeCell ref="C403:D403"/>
    <mergeCell ref="E403:G403"/>
    <mergeCell ref="H403:R403"/>
    <mergeCell ref="S403:V403"/>
    <mergeCell ref="W403:Z403"/>
    <mergeCell ref="C404:D404"/>
    <mergeCell ref="E404:G404"/>
    <mergeCell ref="H404:R404"/>
    <mergeCell ref="S404:V404"/>
    <mergeCell ref="W404:Z404"/>
    <mergeCell ref="C397:D397"/>
    <mergeCell ref="E397:G397"/>
    <mergeCell ref="H397:R397"/>
    <mergeCell ref="S397:V397"/>
    <mergeCell ref="W397:Z397"/>
    <mergeCell ref="C398:D398"/>
    <mergeCell ref="E398:G398"/>
    <mergeCell ref="H398:R398"/>
    <mergeCell ref="S398:V398"/>
    <mergeCell ref="W398:Z398"/>
    <mergeCell ref="C399:D399"/>
    <mergeCell ref="E399:G399"/>
    <mergeCell ref="H399:R399"/>
    <mergeCell ref="S399:V399"/>
    <mergeCell ref="W399:Z399"/>
    <mergeCell ref="C400:D400"/>
    <mergeCell ref="E400:G400"/>
    <mergeCell ref="H400:R400"/>
    <mergeCell ref="S400:V400"/>
    <mergeCell ref="W400:Z400"/>
    <mergeCell ref="S393:V393"/>
    <mergeCell ref="W393:Z393"/>
    <mergeCell ref="C394:D394"/>
    <mergeCell ref="E394:G394"/>
    <mergeCell ref="H394:R394"/>
    <mergeCell ref="S394:V394"/>
    <mergeCell ref="W394:Z394"/>
    <mergeCell ref="C395:D395"/>
    <mergeCell ref="E395:G395"/>
    <mergeCell ref="H395:R395"/>
    <mergeCell ref="S395:V395"/>
    <mergeCell ref="W395:Z395"/>
    <mergeCell ref="C396:D396"/>
    <mergeCell ref="E396:G396"/>
    <mergeCell ref="H396:R396"/>
    <mergeCell ref="S396:V396"/>
    <mergeCell ref="W396:Z396"/>
    <mergeCell ref="B386:Z386"/>
    <mergeCell ref="C387:D387"/>
    <mergeCell ref="E387:G387"/>
    <mergeCell ref="H387:R388"/>
    <mergeCell ref="S387:V388"/>
    <mergeCell ref="W387:Z388"/>
    <mergeCell ref="C388:D388"/>
    <mergeCell ref="E388:G388"/>
    <mergeCell ref="B389:B407"/>
    <mergeCell ref="C389:D389"/>
    <mergeCell ref="E389:G389"/>
    <mergeCell ref="H389:R389"/>
    <mergeCell ref="S389:V389"/>
    <mergeCell ref="W389:Z389"/>
    <mergeCell ref="C390:D390"/>
    <mergeCell ref="E390:G390"/>
    <mergeCell ref="H390:R390"/>
    <mergeCell ref="S390:V390"/>
    <mergeCell ref="W390:Z390"/>
    <mergeCell ref="C391:D391"/>
    <mergeCell ref="E391:G391"/>
    <mergeCell ref="H391:R391"/>
    <mergeCell ref="S391:V391"/>
    <mergeCell ref="W391:Z391"/>
    <mergeCell ref="C392:D392"/>
    <mergeCell ref="E392:G392"/>
    <mergeCell ref="H392:R392"/>
    <mergeCell ref="S392:V392"/>
    <mergeCell ref="W392:Z392"/>
    <mergeCell ref="C393:D393"/>
    <mergeCell ref="E393:G393"/>
    <mergeCell ref="H393:R393"/>
    <mergeCell ref="B12:B25"/>
    <mergeCell ref="D9:Y11"/>
    <mergeCell ref="D380:Z384"/>
    <mergeCell ref="B355:C356"/>
    <mergeCell ref="D362:V362"/>
    <mergeCell ref="D363:V363"/>
    <mergeCell ref="D364:V364"/>
    <mergeCell ref="D365:V365"/>
    <mergeCell ref="D367:V367"/>
    <mergeCell ref="W328:Z328"/>
    <mergeCell ref="W332:Z332"/>
    <mergeCell ref="W333:Z333"/>
    <mergeCell ref="W334:Z334"/>
    <mergeCell ref="W355:Z355"/>
    <mergeCell ref="W356:Z356"/>
    <mergeCell ref="W360:Z360"/>
    <mergeCell ref="W361:Z361"/>
    <mergeCell ref="W362:Z362"/>
    <mergeCell ref="W363:Z363"/>
    <mergeCell ref="W364:Z364"/>
    <mergeCell ref="W365:Z365"/>
    <mergeCell ref="D377:V377"/>
    <mergeCell ref="D378:V378"/>
    <mergeCell ref="D358:V358"/>
    <mergeCell ref="D366:V366"/>
    <mergeCell ref="B366:C366"/>
    <mergeCell ref="B316:V317"/>
    <mergeCell ref="W316:Z318"/>
    <mergeCell ref="W367:Z367"/>
    <mergeCell ref="D330:V330"/>
    <mergeCell ref="D331:V331"/>
    <mergeCell ref="D332:V332"/>
    <mergeCell ref="D333:V333"/>
    <mergeCell ref="D334:V334"/>
    <mergeCell ref="D328:V328"/>
    <mergeCell ref="D355:V355"/>
    <mergeCell ref="D356:V356"/>
    <mergeCell ref="D359:V359"/>
    <mergeCell ref="D360:V360"/>
    <mergeCell ref="D361:V361"/>
    <mergeCell ref="B337:C339"/>
    <mergeCell ref="W374:Z374"/>
    <mergeCell ref="W375:Z375"/>
    <mergeCell ref="W376:Z376"/>
    <mergeCell ref="W377:Z377"/>
    <mergeCell ref="W353:Z353"/>
    <mergeCell ref="W354:Z354"/>
    <mergeCell ref="W357:Z357"/>
    <mergeCell ref="W345:Z345"/>
    <mergeCell ref="W346:Z346"/>
    <mergeCell ref="D368:V368"/>
    <mergeCell ref="D369:V369"/>
    <mergeCell ref="D370:V370"/>
    <mergeCell ref="D371:V371"/>
    <mergeCell ref="D372:V372"/>
    <mergeCell ref="D373:V373"/>
    <mergeCell ref="D374:V374"/>
    <mergeCell ref="D375:V375"/>
    <mergeCell ref="D376:V376"/>
    <mergeCell ref="D350:V350"/>
    <mergeCell ref="D351:V351"/>
    <mergeCell ref="D352:V352"/>
    <mergeCell ref="D353:V353"/>
    <mergeCell ref="D354:V354"/>
    <mergeCell ref="W378:Z378"/>
    <mergeCell ref="D318:V318"/>
    <mergeCell ref="D319:V319"/>
    <mergeCell ref="D320:V320"/>
    <mergeCell ref="D321:V321"/>
    <mergeCell ref="D322:V322"/>
    <mergeCell ref="D323:V323"/>
    <mergeCell ref="D324:V324"/>
    <mergeCell ref="D325:V325"/>
    <mergeCell ref="D327:V327"/>
    <mergeCell ref="D329:V329"/>
    <mergeCell ref="D335:V335"/>
    <mergeCell ref="D336:V336"/>
    <mergeCell ref="D337:V337"/>
    <mergeCell ref="D338:V338"/>
    <mergeCell ref="D339:V339"/>
    <mergeCell ref="D340:V340"/>
    <mergeCell ref="W358:Z358"/>
    <mergeCell ref="W359:Z359"/>
    <mergeCell ref="W366:Z366"/>
    <mergeCell ref="W368:Z368"/>
    <mergeCell ref="W369:Z369"/>
    <mergeCell ref="W370:Z370"/>
    <mergeCell ref="W371:Z371"/>
    <mergeCell ref="W372:Z372"/>
    <mergeCell ref="W373:Z373"/>
    <mergeCell ref="W347:Z347"/>
    <mergeCell ref="W348:Z348"/>
    <mergeCell ref="W349:Z349"/>
    <mergeCell ref="W350:Z350"/>
    <mergeCell ref="W351:Z351"/>
    <mergeCell ref="W352:Z352"/>
    <mergeCell ref="W319:Z319"/>
    <mergeCell ref="W320:Z320"/>
    <mergeCell ref="W321:Z321"/>
    <mergeCell ref="W322:Z322"/>
    <mergeCell ref="W323:Z323"/>
    <mergeCell ref="W324:Z324"/>
    <mergeCell ref="W325:Z325"/>
    <mergeCell ref="W327:Z327"/>
    <mergeCell ref="W335:Z335"/>
    <mergeCell ref="W336:Z336"/>
    <mergeCell ref="W337:Z337"/>
    <mergeCell ref="W338:Z338"/>
    <mergeCell ref="W339:Z339"/>
    <mergeCell ref="W340:Z340"/>
    <mergeCell ref="W341:Z341"/>
    <mergeCell ref="W342:Z342"/>
    <mergeCell ref="W344:Z344"/>
    <mergeCell ref="W330:Z330"/>
    <mergeCell ref="W329:Z329"/>
    <mergeCell ref="W331:Z331"/>
    <mergeCell ref="D357:V357"/>
    <mergeCell ref="D341:V341"/>
    <mergeCell ref="D342:V342"/>
    <mergeCell ref="D344:V344"/>
    <mergeCell ref="D345:V345"/>
    <mergeCell ref="D346:V346"/>
    <mergeCell ref="D347:V347"/>
    <mergeCell ref="D348:V348"/>
    <mergeCell ref="D349:V349"/>
    <mergeCell ref="B378:C378"/>
    <mergeCell ref="B315:Z315"/>
    <mergeCell ref="B375:C375"/>
    <mergeCell ref="B376:C376"/>
    <mergeCell ref="B377:C377"/>
    <mergeCell ref="B372:C372"/>
    <mergeCell ref="B373:C373"/>
    <mergeCell ref="B374:C374"/>
    <mergeCell ref="B368:C368"/>
    <mergeCell ref="B371:C371"/>
    <mergeCell ref="B357:C357"/>
    <mergeCell ref="B358:C358"/>
    <mergeCell ref="B351:C351"/>
    <mergeCell ref="B352:C352"/>
    <mergeCell ref="B354:C354"/>
    <mergeCell ref="B348:C348"/>
    <mergeCell ref="B349:C349"/>
    <mergeCell ref="B350:C350"/>
    <mergeCell ref="B345:C345"/>
    <mergeCell ref="B346:C346"/>
    <mergeCell ref="B347:C347"/>
    <mergeCell ref="B344:C344"/>
    <mergeCell ref="B336:C336"/>
    <mergeCell ref="B322:C322"/>
    <mergeCell ref="B323:C323"/>
    <mergeCell ref="B324:C324"/>
    <mergeCell ref="B319:C319"/>
    <mergeCell ref="B320:C320"/>
    <mergeCell ref="B321:C321"/>
    <mergeCell ref="B318:C318"/>
    <mergeCell ref="O191:O192"/>
    <mergeCell ref="O196:O197"/>
    <mergeCell ref="F210:N210"/>
    <mergeCell ref="B218:B241"/>
    <mergeCell ref="C218:Z219"/>
    <mergeCell ref="C221:C241"/>
    <mergeCell ref="F221:G221"/>
    <mergeCell ref="H221:N221"/>
    <mergeCell ref="O221:O241"/>
    <mergeCell ref="R221:S221"/>
    <mergeCell ref="T221:Z221"/>
    <mergeCell ref="F222:G222"/>
    <mergeCell ref="F224:G224"/>
    <mergeCell ref="H224:N224"/>
    <mergeCell ref="R224:S224"/>
    <mergeCell ref="T224:Z224"/>
    <mergeCell ref="P191:R192"/>
    <mergeCell ref="S191:Y192"/>
    <mergeCell ref="O198:O199"/>
    <mergeCell ref="P198:R199"/>
    <mergeCell ref="S198:Y199"/>
    <mergeCell ref="R210:Z210"/>
    <mergeCell ref="F211:N211"/>
    <mergeCell ref="R211:Z211"/>
    <mergeCell ref="F212:N212"/>
    <mergeCell ref="O48:O49"/>
    <mergeCell ref="P48:R49"/>
    <mergeCell ref="S48:Y49"/>
    <mergeCell ref="O61:O62"/>
    <mergeCell ref="P61:R62"/>
    <mergeCell ref="S61:Y62"/>
    <mergeCell ref="O150:O151"/>
    <mergeCell ref="P150:R151"/>
    <mergeCell ref="S150:Y151"/>
    <mergeCell ref="D12:F12"/>
    <mergeCell ref="D13:F13"/>
    <mergeCell ref="B6:E7"/>
    <mergeCell ref="G6:H6"/>
    <mergeCell ref="K6:M6"/>
    <mergeCell ref="S6:T6"/>
    <mergeCell ref="W6:Y6"/>
    <mergeCell ref="G7:H7"/>
    <mergeCell ref="K7:M7"/>
    <mergeCell ref="S7:T7"/>
    <mergeCell ref="W7:Y7"/>
    <mergeCell ref="C12:C13"/>
    <mergeCell ref="G12:R13"/>
    <mergeCell ref="C14:C15"/>
    <mergeCell ref="D14:F15"/>
    <mergeCell ref="G14:M15"/>
    <mergeCell ref="O14:O15"/>
    <mergeCell ref="P14:Q15"/>
    <mergeCell ref="S14:Z14"/>
    <mergeCell ref="S15:Z15"/>
    <mergeCell ref="C16:C17"/>
    <mergeCell ref="D16:F17"/>
    <mergeCell ref="C18:C19"/>
    <mergeCell ref="M1:O1"/>
    <mergeCell ref="J5:K5"/>
    <mergeCell ref="L5:P5"/>
    <mergeCell ref="Q5:R5"/>
    <mergeCell ref="S5:U5"/>
    <mergeCell ref="V5:W5"/>
    <mergeCell ref="X5:Z5"/>
    <mergeCell ref="G16:M17"/>
    <mergeCell ref="O16:O17"/>
    <mergeCell ref="P16:R17"/>
    <mergeCell ref="S16:Y17"/>
    <mergeCell ref="S12:Z13"/>
    <mergeCell ref="E1:H3"/>
    <mergeCell ref="I1:L1"/>
    <mergeCell ref="I2:O2"/>
    <mergeCell ref="J3:Z4"/>
    <mergeCell ref="P2:Z2"/>
    <mergeCell ref="G18:H18"/>
    <mergeCell ref="K18:M18"/>
    <mergeCell ref="S18:T18"/>
    <mergeCell ref="W18:Y18"/>
    <mergeCell ref="G19:H19"/>
    <mergeCell ref="K19:M19"/>
    <mergeCell ref="S19:T19"/>
    <mergeCell ref="W19:Y19"/>
    <mergeCell ref="C22:C23"/>
    <mergeCell ref="G22:M23"/>
    <mergeCell ref="O22:O23"/>
    <mergeCell ref="P22:R23"/>
    <mergeCell ref="S22:Y23"/>
    <mergeCell ref="C20:C21"/>
    <mergeCell ref="D20:E21"/>
    <mergeCell ref="G20:H20"/>
    <mergeCell ref="K20:M20"/>
    <mergeCell ref="S20:T20"/>
    <mergeCell ref="W20:Y20"/>
    <mergeCell ref="G21:H21"/>
    <mergeCell ref="K21:M21"/>
    <mergeCell ref="S21:T21"/>
    <mergeCell ref="W21:Y21"/>
    <mergeCell ref="D18:E19"/>
    <mergeCell ref="C42:C43"/>
    <mergeCell ref="D42:E43"/>
    <mergeCell ref="G42:H42"/>
    <mergeCell ref="K42:M42"/>
    <mergeCell ref="G29:H29"/>
    <mergeCell ref="C39:Z39"/>
    <mergeCell ref="B34:B37"/>
    <mergeCell ref="C34:Z37"/>
    <mergeCell ref="W29:Y29"/>
    <mergeCell ref="G30:H30"/>
    <mergeCell ref="K30:M30"/>
    <mergeCell ref="S30:T30"/>
    <mergeCell ref="W30:Y30"/>
    <mergeCell ref="C31:C32"/>
    <mergeCell ref="G31:H31"/>
    <mergeCell ref="K31:M31"/>
    <mergeCell ref="S31:T31"/>
    <mergeCell ref="B27:B32"/>
    <mergeCell ref="C27:C28"/>
    <mergeCell ref="D27:F28"/>
    <mergeCell ref="G27:Z27"/>
    <mergeCell ref="G28:Z28"/>
    <mergeCell ref="C29:C30"/>
    <mergeCell ref="K29:M29"/>
    <mergeCell ref="S29:T29"/>
    <mergeCell ref="B40:B49"/>
    <mergeCell ref="S42:T42"/>
    <mergeCell ref="W42:Y42"/>
    <mergeCell ref="G43:H43"/>
    <mergeCell ref="K43:M43"/>
    <mergeCell ref="S43:T43"/>
    <mergeCell ref="W43:Y43"/>
    <mergeCell ref="C24:C25"/>
    <mergeCell ref="D24:F25"/>
    <mergeCell ref="G24:M25"/>
    <mergeCell ref="O24:O25"/>
    <mergeCell ref="P24:R25"/>
    <mergeCell ref="S24:Y25"/>
    <mergeCell ref="W31:Y31"/>
    <mergeCell ref="G32:H32"/>
    <mergeCell ref="K32:M32"/>
    <mergeCell ref="S32:T32"/>
    <mergeCell ref="W32:Y32"/>
    <mergeCell ref="K40:M40"/>
    <mergeCell ref="S40:T40"/>
    <mergeCell ref="W40:Y40"/>
    <mergeCell ref="G41:H41"/>
    <mergeCell ref="K41:M41"/>
    <mergeCell ref="S41:T41"/>
    <mergeCell ref="W41:Y41"/>
    <mergeCell ref="C40:C41"/>
    <mergeCell ref="D40:E41"/>
    <mergeCell ref="G40:H40"/>
    <mergeCell ref="D29:E30"/>
    <mergeCell ref="D51:E52"/>
    <mergeCell ref="G51:H51"/>
    <mergeCell ref="K51:M51"/>
    <mergeCell ref="S45:T45"/>
    <mergeCell ref="W45:Y45"/>
    <mergeCell ref="C46:C47"/>
    <mergeCell ref="D46:E47"/>
    <mergeCell ref="G46:H46"/>
    <mergeCell ref="K46:M46"/>
    <mergeCell ref="S46:T46"/>
    <mergeCell ref="W46:Y46"/>
    <mergeCell ref="G47:H47"/>
    <mergeCell ref="K47:M47"/>
    <mergeCell ref="S51:T51"/>
    <mergeCell ref="W51:Y51"/>
    <mergeCell ref="G52:H52"/>
    <mergeCell ref="K52:M52"/>
    <mergeCell ref="S52:T52"/>
    <mergeCell ref="W52:Y52"/>
    <mergeCell ref="S47:T47"/>
    <mergeCell ref="W47:Y47"/>
    <mergeCell ref="C48:C49"/>
    <mergeCell ref="D48:F49"/>
    <mergeCell ref="C44:C45"/>
    <mergeCell ref="D44:E45"/>
    <mergeCell ref="G44:H44"/>
    <mergeCell ref="K44:M44"/>
    <mergeCell ref="S44:T44"/>
    <mergeCell ref="W44:Y44"/>
    <mergeCell ref="G48:M49"/>
    <mergeCell ref="G45:H45"/>
    <mergeCell ref="K45:M45"/>
    <mergeCell ref="B54:B59"/>
    <mergeCell ref="C54:C55"/>
    <mergeCell ref="D54:D55"/>
    <mergeCell ref="E54:F54"/>
    <mergeCell ref="G54:M54"/>
    <mergeCell ref="O54:O55"/>
    <mergeCell ref="C58:C59"/>
    <mergeCell ref="D58:M59"/>
    <mergeCell ref="O58:Y58"/>
    <mergeCell ref="O59:Y59"/>
    <mergeCell ref="P54:R55"/>
    <mergeCell ref="S54:Y55"/>
    <mergeCell ref="E55:F55"/>
    <mergeCell ref="G55:M55"/>
    <mergeCell ref="C56:C57"/>
    <mergeCell ref="D56:F57"/>
    <mergeCell ref="G56:M57"/>
    <mergeCell ref="O56:O57"/>
    <mergeCell ref="P56:R57"/>
    <mergeCell ref="S56:Y57"/>
    <mergeCell ref="B51:B52"/>
    <mergeCell ref="C51:C52"/>
    <mergeCell ref="O63:O64"/>
    <mergeCell ref="P63:R64"/>
    <mergeCell ref="S63:Y64"/>
    <mergeCell ref="E64:F64"/>
    <mergeCell ref="G64:M64"/>
    <mergeCell ref="B66:B75"/>
    <mergeCell ref="C66:C67"/>
    <mergeCell ref="D66:D67"/>
    <mergeCell ref="E66:F66"/>
    <mergeCell ref="G66:M66"/>
    <mergeCell ref="B61:B64"/>
    <mergeCell ref="C61:C62"/>
    <mergeCell ref="D61:F62"/>
    <mergeCell ref="G61:M62"/>
    <mergeCell ref="C63:C64"/>
    <mergeCell ref="D63:D64"/>
    <mergeCell ref="E63:F63"/>
    <mergeCell ref="G63:M63"/>
    <mergeCell ref="C68:C69"/>
    <mergeCell ref="D68:F69"/>
    <mergeCell ref="C72:C73"/>
    <mergeCell ref="D72:F73"/>
    <mergeCell ref="G72:M73"/>
    <mergeCell ref="O68:O69"/>
    <mergeCell ref="P68:R69"/>
    <mergeCell ref="O66:O67"/>
    <mergeCell ref="P66:P67"/>
    <mergeCell ref="Q66:R66"/>
    <mergeCell ref="S66:Y66"/>
    <mergeCell ref="E67:F67"/>
    <mergeCell ref="G67:M67"/>
    <mergeCell ref="Q67:R67"/>
    <mergeCell ref="S67:Y67"/>
    <mergeCell ref="O72:O73"/>
    <mergeCell ref="P72:R73"/>
    <mergeCell ref="S72:Y73"/>
    <mergeCell ref="C70:C71"/>
    <mergeCell ref="D70:F71"/>
    <mergeCell ref="G70:M71"/>
    <mergeCell ref="O70:O71"/>
    <mergeCell ref="P70:R71"/>
    <mergeCell ref="S70:Y71"/>
    <mergeCell ref="C77:C78"/>
    <mergeCell ref="D77:F78"/>
    <mergeCell ref="G77:M78"/>
    <mergeCell ref="O77:O78"/>
    <mergeCell ref="P77:R78"/>
    <mergeCell ref="S77:Y78"/>
    <mergeCell ref="C74:C75"/>
    <mergeCell ref="D74:F75"/>
    <mergeCell ref="G74:M75"/>
    <mergeCell ref="O74:O75"/>
    <mergeCell ref="P74:R75"/>
    <mergeCell ref="S74:Y75"/>
    <mergeCell ref="G68:M69"/>
    <mergeCell ref="S68:Y69"/>
    <mergeCell ref="B77:B88"/>
    <mergeCell ref="S83:Y84"/>
    <mergeCell ref="C85:C86"/>
    <mergeCell ref="D85:F86"/>
    <mergeCell ref="G85:M86"/>
    <mergeCell ref="O85:O86"/>
    <mergeCell ref="P85:R86"/>
    <mergeCell ref="S85:Y86"/>
    <mergeCell ref="S79:Y80"/>
    <mergeCell ref="C81:C82"/>
    <mergeCell ref="D81:F82"/>
    <mergeCell ref="G81:M82"/>
    <mergeCell ref="O81:O82"/>
    <mergeCell ref="P81:R82"/>
    <mergeCell ref="S81:Y82"/>
    <mergeCell ref="W88:Z88"/>
    <mergeCell ref="P87:Q87"/>
    <mergeCell ref="P88:Q88"/>
    <mergeCell ref="K90:M90"/>
    <mergeCell ref="S90:T90"/>
    <mergeCell ref="W92:Y92"/>
    <mergeCell ref="G93:H93"/>
    <mergeCell ref="K93:M93"/>
    <mergeCell ref="S93:T93"/>
    <mergeCell ref="W93:Y93"/>
    <mergeCell ref="G87:I87"/>
    <mergeCell ref="G88:I88"/>
    <mergeCell ref="K87:N87"/>
    <mergeCell ref="K88:N88"/>
    <mergeCell ref="S87:U87"/>
    <mergeCell ref="S88:U88"/>
    <mergeCell ref="W87:Z87"/>
    <mergeCell ref="C79:C80"/>
    <mergeCell ref="D79:F80"/>
    <mergeCell ref="G79:M80"/>
    <mergeCell ref="O79:O80"/>
    <mergeCell ref="P79:R80"/>
    <mergeCell ref="C83:C84"/>
    <mergeCell ref="D83:F84"/>
    <mergeCell ref="G83:M84"/>
    <mergeCell ref="O83:O84"/>
    <mergeCell ref="P83:R84"/>
    <mergeCell ref="C87:C88"/>
    <mergeCell ref="D87:E88"/>
    <mergeCell ref="C94:C95"/>
    <mergeCell ref="D94:E95"/>
    <mergeCell ref="G94:H94"/>
    <mergeCell ref="K94:M94"/>
    <mergeCell ref="S94:T94"/>
    <mergeCell ref="B90:B95"/>
    <mergeCell ref="O97:O98"/>
    <mergeCell ref="P97:P98"/>
    <mergeCell ref="Q97:R97"/>
    <mergeCell ref="S97:Y97"/>
    <mergeCell ref="E98:F98"/>
    <mergeCell ref="G98:M98"/>
    <mergeCell ref="Q98:R98"/>
    <mergeCell ref="S98:Y98"/>
    <mergeCell ref="W94:Y94"/>
    <mergeCell ref="G95:H95"/>
    <mergeCell ref="K95:M95"/>
    <mergeCell ref="S95:T95"/>
    <mergeCell ref="W95:Y95"/>
    <mergeCell ref="W90:Y90"/>
    <mergeCell ref="G91:H91"/>
    <mergeCell ref="K91:M91"/>
    <mergeCell ref="S91:T91"/>
    <mergeCell ref="W91:Y91"/>
    <mergeCell ref="C92:C93"/>
    <mergeCell ref="D92:E93"/>
    <mergeCell ref="G92:H92"/>
    <mergeCell ref="K92:M92"/>
    <mergeCell ref="S92:T92"/>
    <mergeCell ref="C90:C91"/>
    <mergeCell ref="D90:E91"/>
    <mergeCell ref="G90:H90"/>
    <mergeCell ref="B104:B107"/>
    <mergeCell ref="C104:C105"/>
    <mergeCell ref="D104:D105"/>
    <mergeCell ref="E104:F104"/>
    <mergeCell ref="G104:M104"/>
    <mergeCell ref="O104:O105"/>
    <mergeCell ref="C106:C107"/>
    <mergeCell ref="D106:F107"/>
    <mergeCell ref="G106:M107"/>
    <mergeCell ref="O106:O107"/>
    <mergeCell ref="P106:R107"/>
    <mergeCell ref="S106:Y107"/>
    <mergeCell ref="B97:B102"/>
    <mergeCell ref="C97:C98"/>
    <mergeCell ref="D97:D98"/>
    <mergeCell ref="E97:F97"/>
    <mergeCell ref="G97:M97"/>
    <mergeCell ref="C101:C102"/>
    <mergeCell ref="D101:F102"/>
    <mergeCell ref="G101:M102"/>
    <mergeCell ref="O101:O102"/>
    <mergeCell ref="P101:R102"/>
    <mergeCell ref="S101:Y102"/>
    <mergeCell ref="C99:C100"/>
    <mergeCell ref="D99:F100"/>
    <mergeCell ref="G99:M100"/>
    <mergeCell ref="O99:O100"/>
    <mergeCell ref="P99:R100"/>
    <mergeCell ref="S99:Y100"/>
    <mergeCell ref="P104:P105"/>
    <mergeCell ref="Q104:R104"/>
    <mergeCell ref="S104:Y104"/>
    <mergeCell ref="E105:F105"/>
    <mergeCell ref="G105:M105"/>
    <mergeCell ref="Q105:R105"/>
    <mergeCell ref="S105:Y105"/>
    <mergeCell ref="P118:R119"/>
    <mergeCell ref="S118:Y119"/>
    <mergeCell ref="B109:B110"/>
    <mergeCell ref="C109:C110"/>
    <mergeCell ref="D109:D110"/>
    <mergeCell ref="E109:F109"/>
    <mergeCell ref="G109:M109"/>
    <mergeCell ref="O109:O110"/>
    <mergeCell ref="P109:P110"/>
    <mergeCell ref="Q109:R109"/>
    <mergeCell ref="S109:Y109"/>
    <mergeCell ref="E110:F110"/>
    <mergeCell ref="G110:M110"/>
    <mergeCell ref="Q110:R110"/>
    <mergeCell ref="S110:Y110"/>
    <mergeCell ref="B112:B119"/>
    <mergeCell ref="C112:C113"/>
    <mergeCell ref="D112:F113"/>
    <mergeCell ref="G112:M113"/>
    <mergeCell ref="O112:O113"/>
    <mergeCell ref="C116:C117"/>
    <mergeCell ref="D116:F117"/>
    <mergeCell ref="G116:M117"/>
    <mergeCell ref="O116:O117"/>
    <mergeCell ref="C118:C119"/>
    <mergeCell ref="D118:F119"/>
    <mergeCell ref="G118:M119"/>
    <mergeCell ref="O118:O119"/>
    <mergeCell ref="P112:R113"/>
    <mergeCell ref="S112:Y113"/>
    <mergeCell ref="C114:C115"/>
    <mergeCell ref="D114:F115"/>
    <mergeCell ref="B121:B132"/>
    <mergeCell ref="G121:H121"/>
    <mergeCell ref="K121:M121"/>
    <mergeCell ref="G123:H123"/>
    <mergeCell ref="K123:M123"/>
    <mergeCell ref="C131:C132"/>
    <mergeCell ref="D131:F132"/>
    <mergeCell ref="G131:M132"/>
    <mergeCell ref="G125:H125"/>
    <mergeCell ref="K125:M125"/>
    <mergeCell ref="C125:C128"/>
    <mergeCell ref="F125:F126"/>
    <mergeCell ref="F127:F128"/>
    <mergeCell ref="J125:J126"/>
    <mergeCell ref="J127:J128"/>
    <mergeCell ref="K128:M128"/>
    <mergeCell ref="D125:D128"/>
    <mergeCell ref="C129:C130"/>
    <mergeCell ref="D129:F130"/>
    <mergeCell ref="G129:M130"/>
    <mergeCell ref="G126:H126"/>
    <mergeCell ref="R125:R126"/>
    <mergeCell ref="V125:V126"/>
    <mergeCell ref="C121:C124"/>
    <mergeCell ref="D121:D124"/>
    <mergeCell ref="F121:F122"/>
    <mergeCell ref="S126:T126"/>
    <mergeCell ref="S128:T128"/>
    <mergeCell ref="G114:M115"/>
    <mergeCell ref="O114:O115"/>
    <mergeCell ref="P114:R115"/>
    <mergeCell ref="S114:Y115"/>
    <mergeCell ref="O131:O132"/>
    <mergeCell ref="P131:R132"/>
    <mergeCell ref="S131:Y132"/>
    <mergeCell ref="O129:O130"/>
    <mergeCell ref="P129:R130"/>
    <mergeCell ref="S129:Y130"/>
    <mergeCell ref="W125:Y125"/>
    <mergeCell ref="W121:Y121"/>
    <mergeCell ref="G122:H122"/>
    <mergeCell ref="S122:T122"/>
    <mergeCell ref="W122:Y122"/>
    <mergeCell ref="O125:O126"/>
    <mergeCell ref="W128:Y128"/>
    <mergeCell ref="O127:O128"/>
    <mergeCell ref="S121:T121"/>
    <mergeCell ref="P116:R117"/>
    <mergeCell ref="S116:Y117"/>
    <mergeCell ref="J121:J122"/>
    <mergeCell ref="J123:J124"/>
    <mergeCell ref="O121:O122"/>
    <mergeCell ref="O123:O124"/>
    <mergeCell ref="R121:R122"/>
    <mergeCell ref="K126:M126"/>
    <mergeCell ref="V121:V122"/>
    <mergeCell ref="V123:V124"/>
    <mergeCell ref="S125:T125"/>
    <mergeCell ref="K122:M122"/>
    <mergeCell ref="S123:T123"/>
    <mergeCell ref="B143:B146"/>
    <mergeCell ref="C143:C144"/>
    <mergeCell ref="D143:F144"/>
    <mergeCell ref="G143:M144"/>
    <mergeCell ref="O143:O144"/>
    <mergeCell ref="P143:R144"/>
    <mergeCell ref="S137:Y137"/>
    <mergeCell ref="C138:C139"/>
    <mergeCell ref="D138:F139"/>
    <mergeCell ref="G138:M139"/>
    <mergeCell ref="O138:O139"/>
    <mergeCell ref="P138:R139"/>
    <mergeCell ref="S138:Y139"/>
    <mergeCell ref="B134:B141"/>
    <mergeCell ref="C140:C141"/>
    <mergeCell ref="D140:F141"/>
    <mergeCell ref="S143:Y144"/>
    <mergeCell ref="C145:C146"/>
    <mergeCell ref="D145:F146"/>
    <mergeCell ref="G145:M146"/>
    <mergeCell ref="O145:O146"/>
    <mergeCell ref="P145:R146"/>
    <mergeCell ref="S145:Y146"/>
    <mergeCell ref="G140:M141"/>
    <mergeCell ref="O140:O141"/>
    <mergeCell ref="P140:R141"/>
    <mergeCell ref="S140:Y141"/>
    <mergeCell ref="S134:Y135"/>
    <mergeCell ref="C136:C137"/>
    <mergeCell ref="D136:D137"/>
    <mergeCell ref="E136:F136"/>
    <mergeCell ref="G136:M136"/>
    <mergeCell ref="O155:O156"/>
    <mergeCell ref="P155:R156"/>
    <mergeCell ref="S155:Y156"/>
    <mergeCell ref="E156:F156"/>
    <mergeCell ref="G156:M156"/>
    <mergeCell ref="G162:M163"/>
    <mergeCell ref="O162:O163"/>
    <mergeCell ref="P162:R163"/>
    <mergeCell ref="S157:Y158"/>
    <mergeCell ref="Q148:R148"/>
    <mergeCell ref="S148:Y148"/>
    <mergeCell ref="Q149:R149"/>
    <mergeCell ref="S149:Y149"/>
    <mergeCell ref="C150:C151"/>
    <mergeCell ref="D150:F151"/>
    <mergeCell ref="G150:M151"/>
    <mergeCell ref="B148:B151"/>
    <mergeCell ref="C148:C149"/>
    <mergeCell ref="D148:F149"/>
    <mergeCell ref="G148:M149"/>
    <mergeCell ref="O148:O149"/>
    <mergeCell ref="P148:P149"/>
    <mergeCell ref="B153:B158"/>
    <mergeCell ref="C153:C154"/>
    <mergeCell ref="D153:F154"/>
    <mergeCell ref="G153:M154"/>
    <mergeCell ref="O153:O154"/>
    <mergeCell ref="P153:R154"/>
    <mergeCell ref="C157:C158"/>
    <mergeCell ref="D157:F158"/>
    <mergeCell ref="G157:M158"/>
    <mergeCell ref="B178:B179"/>
    <mergeCell ref="C178:C179"/>
    <mergeCell ref="D178:F179"/>
    <mergeCell ref="G178:M179"/>
    <mergeCell ref="O178:O179"/>
    <mergeCell ref="P178:R179"/>
    <mergeCell ref="S178:Y179"/>
    <mergeCell ref="C173:C174"/>
    <mergeCell ref="D173:F174"/>
    <mergeCell ref="O173:O174"/>
    <mergeCell ref="P173:R174"/>
    <mergeCell ref="W173:Z174"/>
    <mergeCell ref="W175:Z176"/>
    <mergeCell ref="S173:V174"/>
    <mergeCell ref="S175:V176"/>
    <mergeCell ref="C160:C161"/>
    <mergeCell ref="D160:E161"/>
    <mergeCell ref="G160:H160"/>
    <mergeCell ref="K160:M160"/>
    <mergeCell ref="S160:T160"/>
    <mergeCell ref="S162:Y163"/>
    <mergeCell ref="W160:Y160"/>
    <mergeCell ref="G161:H161"/>
    <mergeCell ref="K161:M161"/>
    <mergeCell ref="S161:T161"/>
    <mergeCell ref="W161:Y161"/>
    <mergeCell ref="C162:C163"/>
    <mergeCell ref="D162:F163"/>
    <mergeCell ref="B173:B176"/>
    <mergeCell ref="D170:F171"/>
    <mergeCell ref="G170:M171"/>
    <mergeCell ref="B160:B171"/>
    <mergeCell ref="S181:Y182"/>
    <mergeCell ref="C183:C184"/>
    <mergeCell ref="D183:F184"/>
    <mergeCell ref="G183:M184"/>
    <mergeCell ref="O183:O184"/>
    <mergeCell ref="P183:R184"/>
    <mergeCell ref="S183:Y184"/>
    <mergeCell ref="B181:B192"/>
    <mergeCell ref="C181:C182"/>
    <mergeCell ref="D181:F182"/>
    <mergeCell ref="G181:M182"/>
    <mergeCell ref="O181:O182"/>
    <mergeCell ref="P181:R182"/>
    <mergeCell ref="C185:C186"/>
    <mergeCell ref="D185:E186"/>
    <mergeCell ref="G185:H185"/>
    <mergeCell ref="K185:M185"/>
    <mergeCell ref="O185:O186"/>
    <mergeCell ref="P185:R186"/>
    <mergeCell ref="S185:Y186"/>
    <mergeCell ref="G186:H186"/>
    <mergeCell ref="K186:M186"/>
    <mergeCell ref="C187:C188"/>
    <mergeCell ref="D187:E188"/>
    <mergeCell ref="G187:H187"/>
    <mergeCell ref="K187:M187"/>
    <mergeCell ref="O187:O188"/>
    <mergeCell ref="O189:O190"/>
    <mergeCell ref="P189:R190"/>
    <mergeCell ref="S189:Y190"/>
    <mergeCell ref="P187:Q188"/>
    <mergeCell ref="S187:T187"/>
    <mergeCell ref="W187:Y187"/>
    <mergeCell ref="G188:H188"/>
    <mergeCell ref="K188:M188"/>
    <mergeCell ref="S188:T188"/>
    <mergeCell ref="W188:Y188"/>
    <mergeCell ref="C191:C192"/>
    <mergeCell ref="D191:F192"/>
    <mergeCell ref="G191:M192"/>
    <mergeCell ref="B194:B199"/>
    <mergeCell ref="C194:C195"/>
    <mergeCell ref="D194:D195"/>
    <mergeCell ref="E194:F194"/>
    <mergeCell ref="G194:M194"/>
    <mergeCell ref="C189:C190"/>
    <mergeCell ref="D189:F190"/>
    <mergeCell ref="G189:M190"/>
    <mergeCell ref="P196:R197"/>
    <mergeCell ref="S196:Y197"/>
    <mergeCell ref="E197:F197"/>
    <mergeCell ref="G197:M197"/>
    <mergeCell ref="C198:C199"/>
    <mergeCell ref="D198:F199"/>
    <mergeCell ref="G198:M199"/>
    <mergeCell ref="O194:O195"/>
    <mergeCell ref="P194:R195"/>
    <mergeCell ref="S194:Y195"/>
    <mergeCell ref="E195:F195"/>
    <mergeCell ref="G195:M195"/>
    <mergeCell ref="C196:C197"/>
    <mergeCell ref="D196:D197"/>
    <mergeCell ref="E196:F196"/>
    <mergeCell ref="G196:M196"/>
    <mergeCell ref="R212:Z212"/>
    <mergeCell ref="B201:B203"/>
    <mergeCell ref="C201:Z203"/>
    <mergeCell ref="B205:B216"/>
    <mergeCell ref="C205:Z206"/>
    <mergeCell ref="C208:C214"/>
    <mergeCell ref="F208:N208"/>
    <mergeCell ref="O208:O214"/>
    <mergeCell ref="R208:Z208"/>
    <mergeCell ref="F209:N209"/>
    <mergeCell ref="R209:Z209"/>
    <mergeCell ref="F213:N213"/>
    <mergeCell ref="R213:Z213"/>
    <mergeCell ref="F214:N214"/>
    <mergeCell ref="R214:Z214"/>
    <mergeCell ref="C215:C216"/>
    <mergeCell ref="D215:G215"/>
    <mergeCell ref="H215:N215"/>
    <mergeCell ref="O215:O216"/>
    <mergeCell ref="P215:R216"/>
    <mergeCell ref="S215:Y216"/>
    <mergeCell ref="D216:N216"/>
    <mergeCell ref="F225:G225"/>
    <mergeCell ref="H225:N225"/>
    <mergeCell ref="R225:S225"/>
    <mergeCell ref="T225:Z225"/>
    <mergeCell ref="H222:N222"/>
    <mergeCell ref="R222:S222"/>
    <mergeCell ref="T222:Z222"/>
    <mergeCell ref="F223:G223"/>
    <mergeCell ref="H223:N223"/>
    <mergeCell ref="R223:S223"/>
    <mergeCell ref="T223:Z223"/>
    <mergeCell ref="F228:G228"/>
    <mergeCell ref="H228:N228"/>
    <mergeCell ref="R228:S228"/>
    <mergeCell ref="T228:Z228"/>
    <mergeCell ref="F229:G229"/>
    <mergeCell ref="H229:N229"/>
    <mergeCell ref="R229:S229"/>
    <mergeCell ref="T229:Z229"/>
    <mergeCell ref="F226:G226"/>
    <mergeCell ref="H226:N226"/>
    <mergeCell ref="R226:S226"/>
    <mergeCell ref="T226:Z226"/>
    <mergeCell ref="F227:G227"/>
    <mergeCell ref="H227:N227"/>
    <mergeCell ref="R227:S227"/>
    <mergeCell ref="T227:Z227"/>
    <mergeCell ref="F236:G236"/>
    <mergeCell ref="H236:N236"/>
    <mergeCell ref="R236:S236"/>
    <mergeCell ref="T236:Z236"/>
    <mergeCell ref="F232:G232"/>
    <mergeCell ref="H232:N232"/>
    <mergeCell ref="R232:S232"/>
    <mergeCell ref="T232:Z232"/>
    <mergeCell ref="F233:G233"/>
    <mergeCell ref="H233:N233"/>
    <mergeCell ref="R233:S233"/>
    <mergeCell ref="T233:Z233"/>
    <mergeCell ref="F230:G230"/>
    <mergeCell ref="H230:N230"/>
    <mergeCell ref="R230:S230"/>
    <mergeCell ref="T230:Z230"/>
    <mergeCell ref="F231:G231"/>
    <mergeCell ref="H231:N231"/>
    <mergeCell ref="R231:S231"/>
    <mergeCell ref="T231:Z231"/>
    <mergeCell ref="F234:G234"/>
    <mergeCell ref="H234:N234"/>
    <mergeCell ref="R234:S234"/>
    <mergeCell ref="T234:Z234"/>
    <mergeCell ref="B282:B312"/>
    <mergeCell ref="C282:Z282"/>
    <mergeCell ref="C283:C312"/>
    <mergeCell ref="D283:Z312"/>
    <mergeCell ref="B257:B275"/>
    <mergeCell ref="C257:Z257"/>
    <mergeCell ref="C258:C259"/>
    <mergeCell ref="D258:F259"/>
    <mergeCell ref="G258:M259"/>
    <mergeCell ref="C260:C261"/>
    <mergeCell ref="D260:F261"/>
    <mergeCell ref="G260:M261"/>
    <mergeCell ref="C262:C263"/>
    <mergeCell ref="D262:F263"/>
    <mergeCell ref="P274:R275"/>
    <mergeCell ref="S274:Y275"/>
    <mergeCell ref="C274:C275"/>
    <mergeCell ref="C270:C271"/>
    <mergeCell ref="D270:F271"/>
    <mergeCell ref="G270:M271"/>
    <mergeCell ref="C272:C273"/>
    <mergeCell ref="D272:F273"/>
    <mergeCell ref="O258:O259"/>
    <mergeCell ref="P258:R259"/>
    <mergeCell ref="G272:M273"/>
    <mergeCell ref="P272:R273"/>
    <mergeCell ref="O272:O273"/>
    <mergeCell ref="B277:B280"/>
    <mergeCell ref="C277:C278"/>
    <mergeCell ref="D277:F278"/>
    <mergeCell ref="G277:Z278"/>
    <mergeCell ref="C279:C280"/>
    <mergeCell ref="B243:B255"/>
    <mergeCell ref="C243:Z247"/>
    <mergeCell ref="C249:C253"/>
    <mergeCell ref="F249:N249"/>
    <mergeCell ref="O249:O253"/>
    <mergeCell ref="R249:Z249"/>
    <mergeCell ref="F250:N250"/>
    <mergeCell ref="R250:Z250"/>
    <mergeCell ref="F251:N251"/>
    <mergeCell ref="R251:Z251"/>
    <mergeCell ref="F252:N252"/>
    <mergeCell ref="R252:Z252"/>
    <mergeCell ref="F253:N253"/>
    <mergeCell ref="R253:Z253"/>
    <mergeCell ref="C254:C255"/>
    <mergeCell ref="D254:G254"/>
    <mergeCell ref="D274:F275"/>
    <mergeCell ref="G274:M275"/>
    <mergeCell ref="O274:O275"/>
    <mergeCell ref="S272:Y273"/>
    <mergeCell ref="C266:C267"/>
    <mergeCell ref="D266:F267"/>
    <mergeCell ref="G266:M267"/>
    <mergeCell ref="C268:C269"/>
    <mergeCell ref="H254:N254"/>
    <mergeCell ref="S258:Z259"/>
    <mergeCell ref="V127:V128"/>
    <mergeCell ref="C166:C167"/>
    <mergeCell ref="D166:F167"/>
    <mergeCell ref="G166:M167"/>
    <mergeCell ref="O170:O171"/>
    <mergeCell ref="P170:R171"/>
    <mergeCell ref="S170:Y171"/>
    <mergeCell ref="C170:C171"/>
    <mergeCell ref="D279:F280"/>
    <mergeCell ref="G279:Z280"/>
    <mergeCell ref="F237:G237"/>
    <mergeCell ref="H237:N237"/>
    <mergeCell ref="R237:S237"/>
    <mergeCell ref="T237:Z237"/>
    <mergeCell ref="R240:S240"/>
    <mergeCell ref="T240:Z240"/>
    <mergeCell ref="F235:G235"/>
    <mergeCell ref="H235:N235"/>
    <mergeCell ref="R235:S235"/>
    <mergeCell ref="T235:Z235"/>
    <mergeCell ref="F241:G241"/>
    <mergeCell ref="H241:N241"/>
    <mergeCell ref="R241:S241"/>
    <mergeCell ref="T241:Z241"/>
    <mergeCell ref="F238:G238"/>
    <mergeCell ref="H238:N238"/>
    <mergeCell ref="R238:S238"/>
    <mergeCell ref="T238:Z238"/>
    <mergeCell ref="F239:G239"/>
    <mergeCell ref="H239:N239"/>
    <mergeCell ref="R239:S239"/>
    <mergeCell ref="T239:Z239"/>
    <mergeCell ref="C164:C165"/>
    <mergeCell ref="D164:F165"/>
    <mergeCell ref="G164:M165"/>
    <mergeCell ref="D268:F269"/>
    <mergeCell ref="G268:M269"/>
    <mergeCell ref="G262:M263"/>
    <mergeCell ref="C264:C265"/>
    <mergeCell ref="D264:F265"/>
    <mergeCell ref="G264:M265"/>
    <mergeCell ref="O254:O255"/>
    <mergeCell ref="P254:R255"/>
    <mergeCell ref="S254:Y255"/>
    <mergeCell ref="D255:G255"/>
    <mergeCell ref="F240:G240"/>
    <mergeCell ref="G127:H127"/>
    <mergeCell ref="K127:M127"/>
    <mergeCell ref="S127:T127"/>
    <mergeCell ref="W127:Y127"/>
    <mergeCell ref="G128:H128"/>
    <mergeCell ref="O168:O169"/>
    <mergeCell ref="P168:R169"/>
    <mergeCell ref="S168:Y169"/>
    <mergeCell ref="P134:R135"/>
    <mergeCell ref="G137:M137"/>
    <mergeCell ref="Q137:R137"/>
    <mergeCell ref="G173:N174"/>
    <mergeCell ref="O175:O176"/>
    <mergeCell ref="P175:R176"/>
    <mergeCell ref="C175:C176"/>
    <mergeCell ref="D175:F176"/>
    <mergeCell ref="G175:N176"/>
    <mergeCell ref="R127:R128"/>
    <mergeCell ref="W123:Y123"/>
    <mergeCell ref="G124:H124"/>
    <mergeCell ref="K124:M124"/>
    <mergeCell ref="S124:T124"/>
    <mergeCell ref="H240:N240"/>
    <mergeCell ref="W124:Y124"/>
    <mergeCell ref="W126:Y126"/>
    <mergeCell ref="O164:O165"/>
    <mergeCell ref="P164:R165"/>
    <mergeCell ref="S164:Y165"/>
    <mergeCell ref="C168:C169"/>
    <mergeCell ref="D168:F169"/>
    <mergeCell ref="G168:M169"/>
    <mergeCell ref="O166:Z167"/>
    <mergeCell ref="S153:Y154"/>
    <mergeCell ref="C155:C156"/>
    <mergeCell ref="D155:D156"/>
    <mergeCell ref="E155:F155"/>
    <mergeCell ref="G155:M155"/>
    <mergeCell ref="F123:F124"/>
    <mergeCell ref="O157:O158"/>
    <mergeCell ref="P157:R158"/>
    <mergeCell ref="O136:O137"/>
    <mergeCell ref="P136:P137"/>
    <mergeCell ref="Q136:R136"/>
    <mergeCell ref="S136:Y136"/>
    <mergeCell ref="E137:F137"/>
    <mergeCell ref="C134:C135"/>
    <mergeCell ref="D134:F135"/>
    <mergeCell ref="R123:R124"/>
    <mergeCell ref="G134:M135"/>
    <mergeCell ref="O134:O135"/>
  </mergeCells>
  <phoneticPr fontId="76" type="noConversion"/>
  <conditionalFormatting sqref="D13:F13">
    <cfRule type="containsText" dxfId="58" priority="6" operator="containsText" text="rev">
      <formula>NOT(ISERROR(SEARCH("rev",D13)))</formula>
    </cfRule>
  </conditionalFormatting>
  <conditionalFormatting sqref="BB22">
    <cfRule type="containsText" dxfId="57" priority="4" operator="containsText" text="n/a">
      <formula>NOT(ISERROR(SEARCH("n/a",BB22)))</formula>
    </cfRule>
    <cfRule type="containsText" dxfId="56" priority="5" operator="containsText" text="n/c">
      <formula>NOT(ISERROR(SEARCH("n/c",BB22)))</formula>
    </cfRule>
  </conditionalFormatting>
  <conditionalFormatting sqref="BB5:BK40">
    <cfRule type="containsText" dxfId="55" priority="1" operator="containsText" text="no change">
      <formula>NOT(ISERROR(SEARCH("no change",BB5)))</formula>
    </cfRule>
    <cfRule type="containsText" dxfId="54" priority="2" operator="containsText" text="n/c">
      <formula>NOT(ISERROR(SEARCH("n/c",BB5)))</formula>
    </cfRule>
    <cfRule type="containsText" dxfId="53" priority="3" operator="containsText" text="n/a">
      <formula>NOT(ISERROR(SEARCH("n/a",BB5)))</formula>
    </cfRule>
  </conditionalFormatting>
  <dataValidations xWindow="361" yWindow="822" count="61">
    <dataValidation type="list" showInputMessage="1" showErrorMessage="1" promptTitle="OPTIONS:" prompt="Select from list" sqref="G189:M190" xr:uid="{91DF4D98-3D02-40F9-BAD9-B6B7CBBDDCB7}">
      <formula1>Bulkhead</formula1>
    </dataValidation>
    <dataValidation type="list" showInputMessage="1" showErrorMessage="1" promptTitle="OPTIONS:" prompt="Select From List" sqref="G99:M100" xr:uid="{620D1F65-EB50-49AD-A298-7BA0B3D2A1E9}">
      <formula1>SafetyType</formula1>
    </dataValidation>
    <dataValidation type="list" showInputMessage="1" showErrorMessage="1" promptTitle="OPTIONS:" prompt="Select From List" sqref="G79:M80 S79:Y80" xr:uid="{86707E2E-9614-4BB8-976F-65C0369AF770}">
      <formula1>EntranceType</formula1>
    </dataValidation>
    <dataValidation type="list" showInputMessage="1" showErrorMessage="1" promptTitle="OPTIONS:" prompt="Select from list" sqref="S54:Y57" xr:uid="{31D2A557-B515-4378-B673-6EB6626D9B24}">
      <formula1>EntranceType</formula1>
    </dataValidation>
    <dataValidation type="list" showInputMessage="1" showErrorMessage="1" promptTitle="OPTIONS:" prompt="Select from list" sqref="G153:M154" xr:uid="{DC81ECE5-1D30-4E90-BD18-534EE4AC8D54}">
      <formula1>OperationType</formula1>
    </dataValidation>
    <dataValidation type="list" showInputMessage="1" showErrorMessage="1" promptTitle="OPTIONS:" prompt="Select from list" sqref="S153:Y154" xr:uid="{FA6298D0-121F-4668-A9B7-C15D38DD2BA8}">
      <formula1>MotorControlType</formula1>
    </dataValidation>
    <dataValidation type="list" allowBlank="1" showInputMessage="1" showErrorMessage="1" errorTitle="ERROR" error="You must pick from the drop down list." prompt="Enter the standard number including revision.  eg. B44-07" sqref="S258:Z259" xr:uid="{A52E87E0-C9E6-46B7-94ED-A0EC55E2470D}">
      <formula1>INDIRECT(SUBSTITUTE(SUBSTITUTE(SUBSTITUTE($G$258,"-"," ")," ",""),"/",""))</formula1>
    </dataValidation>
    <dataValidation type="list" allowBlank="1" showInputMessage="1" showErrorMessage="1" promptTitle="OPTIONS:" prompt="Select from list" sqref="S162" xr:uid="{88928470-7EC3-413B-83B7-3A2E02E057F7}">
      <formula1>"Y,N,N/A,N/C"</formula1>
    </dataValidation>
    <dataValidation type="decimal" allowBlank="1" showInputMessage="1" showErrorMessage="1" sqref="S22:Y23 G22:M23" xr:uid="{6FCCCF3A-BA45-4910-9325-191EF1EFD9CA}">
      <formula1>0</formula1>
      <formula2>9.9</formula2>
    </dataValidation>
    <dataValidation operator="greaterThanOrEqual" allowBlank="1" showInputMessage="1" showErrorMessage="1" sqref="I5:J5" xr:uid="{311B990B-369A-4566-B740-EDFD3F8CD868}"/>
    <dataValidation type="decimal" operator="greaterThanOrEqual" allowBlank="1" showInputMessage="1" showErrorMessage="1" sqref="L5 G18:H19 P90:P93 S90:S93 K90:M93 G90:H93 W90:Y93" xr:uid="{1856CC24-16F3-47A0-9F7D-FA0B1DC94984}">
      <formula1>0</formula1>
    </dataValidation>
    <dataValidation allowBlank="1" showInputMessage="1" showErrorMessage="1" prompt="Revision letter or number for this specification." sqref="X5" xr:uid="{98632E1E-DD45-49F3-8751-3E72FE7B9D92}"/>
    <dataValidation type="date" operator="greaterThan" allowBlank="1" showInputMessage="1" showErrorMessage="1" prompt="Revision date for this specification. " sqref="S5" xr:uid="{05F198C8-2D88-4615-A843-98998252BD45}">
      <formula1>36526</formula1>
    </dataValidation>
    <dataValidation type="list" allowBlank="1" showInputMessage="1" showErrorMessage="1" promptTitle="OPTIONS:" prompt="Select From List" sqref="G24" xr:uid="{837EBF82-99F5-4682-9FB2-B7F02F56C200}">
      <formula1>LoadingClass</formula1>
    </dataValidation>
    <dataValidation allowBlank="1" showErrorMessage="1" prompt="Enter the hight of the entrance sill measured from the floor.  This is one of the parameters used to determine the type of door locking devices allowed." sqref="Z61:Z62" xr:uid="{4BB85782-7065-46FF-8E3E-88C595940E3B}"/>
    <dataValidation type="list" allowBlank="1" showInputMessage="1" showErrorMessage="1" promptTitle="OPTIONS:" prompt="Select From List" sqref="S68 G68" xr:uid="{292B578E-57E0-488A-A254-7205510EFEC6}">
      <formula1>ReOpeningDevice</formula1>
    </dataValidation>
    <dataValidation type="list" operator="greaterThanOrEqual" allowBlank="1" showInputMessage="1" showErrorMessage="1" sqref="G194" xr:uid="{39F3775D-02C5-4EF9-9696-3E944E81B3C6}">
      <formula1>Valve</formula1>
    </dataValidation>
    <dataValidation type="list" allowBlank="1" showInputMessage="1" showErrorMessage="1" sqref="G155" xr:uid="{346EE495-066A-4730-BFF4-85DE4D5854BF}">
      <formula1>Controller</formula1>
    </dataValidation>
    <dataValidation type="list" allowBlank="1" showInputMessage="1" showErrorMessage="1" sqref="S66 G66:M66" xr:uid="{E8CEA77E-6C63-47C5-8CE0-45F7432E3708}">
      <formula1>DoorOperator</formula1>
    </dataValidation>
    <dataValidation type="list" allowBlank="1" showInputMessage="1" showErrorMessage="1" promptTitle="OPTIONS:" prompt="Select From List" sqref="G64:M65" xr:uid="{62421DA1-F771-4A05-A127-02D7500D991A}">
      <formula1>InterlockModel</formula1>
    </dataValidation>
    <dataValidation type="list" allowBlank="1" showInputMessage="1" showErrorMessage="1" promptTitle="OPTIONS:" prompt="Select From List" sqref="G63:M63" xr:uid="{1C465D89-12F5-4194-B362-A8E04AD12894}">
      <formula1>Interlock</formula1>
    </dataValidation>
    <dataValidation type="list" allowBlank="1" showInputMessage="1" showErrorMessage="1" promptTitle="OPTIONS:" prompt="Select from list" sqref="W33:Y33 S33:T33" xr:uid="{A643CECC-497A-4841-975A-F4C0E425B53B}">
      <formula1>#REF!</formula1>
    </dataValidation>
    <dataValidation type="list" allowBlank="1" showInputMessage="1" showErrorMessage="1" promptTitle="OPTIONS:" prompt="Select From List" sqref="S99" xr:uid="{EB42F321-AD36-4C54-9346-792A3B56BC79}">
      <formula1>SafetyType</formula1>
    </dataValidation>
    <dataValidation type="list" allowBlank="1" showInputMessage="1" showErrorMessage="1" promptTitle="OPTIONS:" prompt="Select from list" sqref="G61" xr:uid="{CD404C35-0AEB-4C55-A5F1-F2DAE5335A61}">
      <formula1>DoorLockingDeviceType</formula1>
    </dataValidation>
    <dataValidation allowBlank="1" showErrorMessage="1" promptTitle="OPTIONS:" prompt="Select from list" sqref="Q38:Z38 G81" xr:uid="{D41726BD-C290-47E9-9485-2567BB7C7238}"/>
    <dataValidation allowBlank="1" showErrorMessage="1" sqref="G83 S83" xr:uid="{CB3918A4-92A6-40BB-B653-367CC3AB6E07}"/>
    <dataValidation type="list" showInputMessage="1" showErrorMessage="1" promptTitle="OPTIONS" prompt="Select From List" sqref="G148:M149" xr:uid="{8614A3ED-A801-4FFC-BE40-4FCD68C610E1}">
      <formula1>DriveType</formula1>
    </dataValidation>
    <dataValidation type="list" allowBlank="1" showInputMessage="1" showErrorMessage="1" promptTitle="OPTIONS:" prompt="Select From List" sqref="S134" xr:uid="{BA411DB6-2E17-4680-AACD-34E3DA4BCB5A}">
      <formula1>BufferType</formula1>
    </dataValidation>
    <dataValidation type="list" allowBlank="1" showInputMessage="1" showErrorMessage="1" promptTitle="OPTIONS" prompt="Select From List" sqref="G134" xr:uid="{63AB1C5C-53C8-4B75-A72B-9EB4B8DD7B83}">
      <formula1>BufferType</formula1>
    </dataValidation>
    <dataValidation type="list" allowBlank="1" showInputMessage="1" showErrorMessage="1" promptTitle="OPTIONS" prompt="Select From List" sqref="S116" xr:uid="{65692880-5059-4F10-814F-E0A36DEF7F31}">
      <formula1>RopeConstruction</formula1>
    </dataValidation>
    <dataValidation type="list" allowBlank="1" showInputMessage="1" showErrorMessage="1" promptTitle="OPTIONS:" prompt="Select From List" sqref="G116" xr:uid="{750072F4-05F3-4D18-9C30-A67BBC48AB25}">
      <formula1>RopeStranding</formula1>
    </dataValidation>
    <dataValidation type="list" allowBlank="1" showInputMessage="1" showErrorMessage="1" promptTitle="OPTIONS:" prompt="Select From List" sqref="S112" xr:uid="{DCAE66D6-A7FC-400D-AB9C-0714F1041781}">
      <formula1>SuspensionType</formula1>
    </dataValidation>
    <dataValidation allowBlank="1" showInputMessage="1" showErrorMessage="1" prompt="Enter the maximum distance allowed between the counterweight guide rail brackets or N/A if there is no counterweight." sqref="S145 S157 S168" xr:uid="{9AAD9A0B-A5D1-4610-9E53-66E67B10394F}"/>
    <dataValidation allowBlank="1" showInputMessage="1" showErrorMessage="1" prompt="Enter the maximum distance allowed between the car guide rail brackets." sqref="S143" xr:uid="{4F3E5949-35F5-4A4E-A6D3-CB0982A2BA32}"/>
    <dataValidation type="list" allowBlank="1" showInputMessage="1" showErrorMessage="1" promptTitle="OPTIONS:" prompt="Select from list" sqref="G143 G145" xr:uid="{014949A3-C046-41F3-9DC7-2A83C9ED0725}">
      <formula1>GuideRailMass</formula1>
    </dataValidation>
    <dataValidation type="list" showInputMessage="1" showErrorMessage="1" promptTitle="OPTIONS:" prompt="Select from list" sqref="G191:M193" xr:uid="{4C07B7CD-C1EF-4C55-844B-7B15A4663E68}">
      <formula1>CorrosionProtection</formula1>
    </dataValidation>
    <dataValidation type="list" allowBlank="1" showInputMessage="1" showErrorMessage="1" promptTitle="OPTIONS:" prompt="Select From List" sqref="S183" xr:uid="{0B54B801-E293-4F0F-A8BE-387CB4BF0DC3}">
      <formula1>Connection</formula1>
    </dataValidation>
    <dataValidation type="list" allowBlank="1" showInputMessage="1" showErrorMessage="1" promptTitle="OPTIONS:" prompt="Select From List" sqref="S178" xr:uid="{AA8BD703-039E-4FB1-AC39-8057F2CFAA27}">
      <formula1>GripperActuation</formula1>
    </dataValidation>
    <dataValidation type="list" allowBlank="1" showInputMessage="1" showErrorMessage="1" promptTitle="OPTIONS:" prompt="Select From List" sqref="S164" xr:uid="{52CAF761-8C30-4FF5-BE82-410BDB968AC2}">
      <formula1>"Automatic,Manual,N/A,N/C"</formula1>
    </dataValidation>
    <dataValidation type="list" allowBlank="1" showInputMessage="1" showErrorMessage="1" promptTitle="OPTIONS:" prompt="Select From List" sqref="W51:W53 P89 G160:G161 P160:P161 W160:W161 S160:S161 K160:K161 G51:G53 G89 G164 S89 K89 S51:S53 P51:P53 G168 K51:K53 G48 S170 W89 G166 G170" xr:uid="{5BE6F532-2102-4404-ACCA-D2C2D56C79E5}">
      <formula1>"Yes,No,N/A,N/C"</formula1>
    </dataValidation>
    <dataValidation type="list" allowBlank="1" showInputMessage="1" showErrorMessage="1" promptTitle="OPTIONS:" prompt="Select from list" sqref="G183" xr:uid="{CBDFBCA8-3EE6-42A4-8A21-C0934F82DFBC}">
      <formula1>Orientation</formula1>
    </dataValidation>
    <dataValidation type="list" allowBlank="1" showInputMessage="1" showErrorMessage="1" promptTitle="OPTIONS:" prompt="Select from list" sqref="S181" xr:uid="{41D5721A-F114-4CA3-A3BB-C99016003C7C}">
      <formula1>Stages</formula1>
    </dataValidation>
    <dataValidation type="list" allowBlank="1" showInputMessage="1" showErrorMessage="1" promptTitle="OPTIONS:" prompt="Select from list" sqref="G181" xr:uid="{282668CC-1710-4208-8299-D480D731999D}">
      <formula1>Cylinders</formula1>
    </dataValidation>
    <dataValidation type="list" allowBlank="1" showInputMessage="1" showErrorMessage="1" promptTitle="OPTIONS:" prompt="Select from list" sqref="D221:D242 P221:P242" xr:uid="{4737C253-8127-4616-8770-78EDB1FCB181}">
      <formula1>"Provided,N/A"</formula1>
    </dataValidation>
    <dataValidation type="list" allowBlank="1" showInputMessage="1" showErrorMessage="1" promptTitle="OPTIONS:" prompt="Select from list" sqref="G258:M259" xr:uid="{79413AF2-8A86-4D8E-9354-771E3CA0132A}">
      <formula1>SafetyCode</formula1>
    </dataValidation>
    <dataValidation type="list" allowBlank="1" showInputMessage="1" showErrorMessage="1" sqref="G175" xr:uid="{BAE04F93-6D31-4553-9413-165BA32DEFC7}">
      <formula1>"Seismic Design Required, Seismic Design Not Required, Not applicable for this Alteration"</formula1>
    </dataValidation>
    <dataValidation type="list" allowBlank="1" showInputMessage="1" showErrorMessage="1" sqref="G260:M261" xr:uid="{7C9326A0-8EF5-4744-9D8D-00A6B0E18567}">
      <formula1>OBC</formula1>
    </dataValidation>
    <dataValidation type="list" allowBlank="1" showInputMessage="1" showErrorMessage="1" sqref="G268:M269" xr:uid="{11F0FD3C-55D7-4CFF-BCB3-E7F789611224}">
      <formula1>SafetyCodeforElevators</formula1>
    </dataValidation>
    <dataValidation type="list" allowBlank="1" showInputMessage="1" showErrorMessage="1" promptTitle="OPTIONS:" prompt="Select From List" sqref="S185:Y186" xr:uid="{FDB6D16C-9588-4E15-83CE-926FB6F43ED2}">
      <formula1>Sync</formula1>
    </dataValidation>
    <dataValidation type="list" allowBlank="1" showInputMessage="1" showErrorMessage="1" sqref="AF321:AI359" xr:uid="{38094D8A-CC45-4B24-A7F0-0A282A87F707}">
      <formula1>"Yes, No, N/A"</formula1>
    </dataValidation>
    <dataValidation type="whole" operator="greaterThanOrEqual" allowBlank="1" showInputMessage="1" showErrorMessage="1" sqref="G29:H30 K29:M30 P29:P30 S29:T30 W29:Y30" xr:uid="{0886EAFF-B626-4520-9A93-5EEE15FF2A38}">
      <formula1>1</formula1>
    </dataValidation>
    <dataValidation type="list" allowBlank="1" showInputMessage="1" showErrorMessage="1" promptTitle="OPTIONS:" prompt="Select from list" sqref="G157:M158" xr:uid="{E8282FD5-0886-4F8C-BB53-1B93C6E87BA7}">
      <formula1>"Yes,No,"</formula1>
    </dataValidation>
    <dataValidation type="list" allowBlank="1" showInputMessage="1" showErrorMessage="1" promptTitle="OPTIONS:" prompt="Select From List" sqref="W87:W88 K87:K88 P87:P88 S87:S88 G87:G88" xr:uid="{28A9E524-FE2F-4E0F-B060-FACBF72E7585}">
      <formula1>"Y,N,unknown,N/A"</formula1>
    </dataValidation>
    <dataValidation type="list" allowBlank="1" showInputMessage="1" showErrorMessage="1" prompt="Enter the maximum distance allowed between the counterweight guide rail brackets or N/A if there is no counterweight." sqref="S150:Y151" xr:uid="{4925BAB2-18A8-4280-82E4-1E7F83A195D9}">
      <formula1>"Component Guarding, Global Guarding, Component &amp; Global Guarding,No Guarding, None,N/C,N/A"</formula1>
    </dataValidation>
    <dataValidation type="list" allowBlank="1" showInputMessage="1" showErrorMessage="1" promptTitle="OPTIONS:" prompt="Select From List" sqref="G178:M179" xr:uid="{2CF2AFCF-CB2F-4868-8B32-3CE46F529C58}">
      <formula1>"Y,N,N/A,N/C"</formula1>
    </dataValidation>
    <dataValidation type="list" allowBlank="1" showInputMessage="1" sqref="W319:Z378" xr:uid="{4D303460-29B5-4D2F-8B39-3A334077BB61}">
      <formula1>"Yes, No, Provided, Not Provided, Compliant, N/A"</formula1>
    </dataValidation>
    <dataValidation type="list" allowBlank="1" showInputMessage="1" showErrorMessage="1" promptTitle="as per B44:19, as per B44-10" sqref="P314:Y314" xr:uid="{96A07B25-7970-4AE4-BD3D-2FD9921FE55F}">
      <formula1>"as shown in B44:19,as shown in B44-10 &amp; as required in the Building Code"</formula1>
    </dataValidation>
    <dataValidation type="list" allowBlank="1" showInputMessage="1" showErrorMessage="1" sqref="G266:M267" xr:uid="{188D279F-082B-474E-B50B-2784343CDF29}">
      <formula1>INDIRECT(SUBSTITUTE(SUBSTITUTE(SUBSTITUTE($G$258,"-"," ")," ","_"),"/",""))</formula1>
    </dataValidation>
    <dataValidation type="whole" operator="greaterThanOrEqual" allowBlank="1" showInputMessage="1" showErrorMessage="1" sqref="G112:M113 W21:Y21 G21:H21 K20:M20 K21:M21 P20 P21 S20:T20 S21:T21 W20:Y20 G20:H20" xr:uid="{0790D94E-651F-4DF9-A8D7-948820699D00}">
      <formula1>0</formula1>
    </dataValidation>
    <dataValidation type="decimal" operator="greaterThan" allowBlank="1" showInputMessage="1" showErrorMessage="1" sqref="G94:H94 G95:H95 K94:M94 K95:M95 P94 P95 S94:T94 S95:T95 W94:Y94 W95:Y95" xr:uid="{EB6E9B2B-FFDC-4C4C-8FB1-5AB0B7B1E0B3}">
      <formula1>-3000</formula1>
    </dataValidation>
    <dataValidation operator="greaterThan" allowBlank="1" showInputMessage="1" showErrorMessage="1" sqref="G31:H31 G32:H32 K31:M31 K32:M32 P31 P32 S31:T31 S32:T32 W31:Y31 W32:Y32" xr:uid="{5500CD4C-6B09-4E49-98BE-E7A397EB5709}"/>
  </dataValidations>
  <hyperlinks>
    <hyperlink ref="AA174" r:id="rId1" xr:uid="{D7F9C5A5-223A-4D31-AAD2-6300B9C1A813}"/>
    <hyperlink ref="AA175" r:id="rId2" display=" Table 1.2 in MMAH Supplementary Standard SB-1" xr:uid="{EC24FE02-0D9C-4EF4-A47B-68F7CE4542D2}"/>
    <hyperlink ref="AA176" r:id="rId3" xr:uid="{341ABB9D-790B-45F8-B36F-F1CCBD7FAA16}"/>
  </hyperlinks>
  <printOptions horizontalCentered="1"/>
  <pageMargins left="0.31496062992125984" right="0.31496062992125984" top="0.19685039370078741" bottom="0.19685039370078741" header="0" footer="0"/>
  <pageSetup scale="84" fitToHeight="21" orientation="portrait" r:id="rId4"/>
  <headerFooter alignWithMargins="0">
    <oddFooter xml:space="preserve">&amp;R&amp;"Arial Narrow,Regular"&amp;9Page &amp;P of &amp;N
 </oddFooter>
  </headerFooter>
  <rowBreaks count="10" manualBreakCount="10">
    <brk id="37" min="1" max="25" man="1"/>
    <brk id="75" min="1" max="25" man="1"/>
    <brk id="110" min="1" max="25" man="1"/>
    <brk id="146" min="1" max="25" man="1"/>
    <brk id="179" min="1" max="25" man="1"/>
    <brk id="216" min="1" max="25" man="1"/>
    <brk id="255" min="1" max="25" man="1"/>
    <brk id="280" min="1" max="25" man="1"/>
    <brk id="312" min="1" max="25" man="1"/>
    <brk id="346" min="1" max="25" man="1"/>
  </rowBreaks>
  <ignoredErrors>
    <ignoredError sqref="BB7:BK8 BB26 BB36 BB31:BK31 BB33 BB32 BB39:BK39 BB37 BB38 BB16 BB20 BB28 BB25 BB29 BB10:BK10 BB9 BD9:BK9 BC40:BK40 BB14" unlockedFormula="1"/>
  </ignoredErrors>
  <drawing r:id="rId5"/>
  <legacyDrawing r:id="rId6"/>
  <mc:AlternateContent xmlns:mc="http://schemas.openxmlformats.org/markup-compatibility/2006">
    <mc:Choice Requires="x14">
      <controls>
        <mc:AlternateContent xmlns:mc="http://schemas.openxmlformats.org/markup-compatibility/2006">
          <mc:Choice Requires="x14">
            <control shapeId="4097" r:id="rId7" name="Check Box 1">
              <controlPr defaultSize="0" autoFill="0" autoLine="0" autoPict="0">
                <anchor moveWithCells="1">
                  <from>
                    <xdr:col>3</xdr:col>
                    <xdr:colOff>0</xdr:colOff>
                    <xdr:row>253</xdr:row>
                    <xdr:rowOff>0</xdr:rowOff>
                  </from>
                  <to>
                    <xdr:col>3</xdr:col>
                    <xdr:colOff>304800</xdr:colOff>
                    <xdr:row>254</xdr:row>
                    <xdr:rowOff>0</xdr:rowOff>
                  </to>
                </anchor>
              </controlPr>
            </control>
          </mc:Choice>
        </mc:AlternateContent>
        <mc:AlternateContent xmlns:mc="http://schemas.openxmlformats.org/markup-compatibility/2006">
          <mc:Choice Requires="x14">
            <control shapeId="4098" r:id="rId8" name="Check Box 2">
              <controlPr defaultSize="0" autoFill="0" autoLine="0" autoPict="0">
                <anchor moveWithCells="1">
                  <from>
                    <xdr:col>3</xdr:col>
                    <xdr:colOff>0</xdr:colOff>
                    <xdr:row>254</xdr:row>
                    <xdr:rowOff>0</xdr:rowOff>
                  </from>
                  <to>
                    <xdr:col>3</xdr:col>
                    <xdr:colOff>304800</xdr:colOff>
                    <xdr:row>255</xdr:row>
                    <xdr:rowOff>0</xdr:rowOff>
                  </to>
                </anchor>
              </controlPr>
            </control>
          </mc:Choice>
        </mc:AlternateContent>
        <mc:AlternateContent xmlns:mc="http://schemas.openxmlformats.org/markup-compatibility/2006">
          <mc:Choice Requires="x14">
            <control shapeId="4099" r:id="rId9" name="Check Box 3">
              <controlPr defaultSize="0" autoFill="0" autoLine="0" autoPict="0">
                <anchor moveWithCells="1">
                  <from>
                    <xdr:col>7</xdr:col>
                    <xdr:colOff>0</xdr:colOff>
                    <xdr:row>253</xdr:row>
                    <xdr:rowOff>0</xdr:rowOff>
                  </from>
                  <to>
                    <xdr:col>8</xdr:col>
                    <xdr:colOff>114300</xdr:colOff>
                    <xdr:row>254</xdr:row>
                    <xdr:rowOff>0</xdr:rowOff>
                  </to>
                </anchor>
              </controlPr>
            </control>
          </mc:Choice>
        </mc:AlternateContent>
        <mc:AlternateContent xmlns:mc="http://schemas.openxmlformats.org/markup-compatibility/2006">
          <mc:Choice Requires="x14">
            <control shapeId="4100" r:id="rId10" name="Check Box 4">
              <controlPr defaultSize="0" autoFill="0" autoLine="0" autoPict="0">
                <anchor moveWithCells="1">
                  <from>
                    <xdr:col>3</xdr:col>
                    <xdr:colOff>0</xdr:colOff>
                    <xdr:row>253</xdr:row>
                    <xdr:rowOff>0</xdr:rowOff>
                  </from>
                  <to>
                    <xdr:col>3</xdr:col>
                    <xdr:colOff>304800</xdr:colOff>
                    <xdr:row>254</xdr:row>
                    <xdr:rowOff>0</xdr:rowOff>
                  </to>
                </anchor>
              </controlPr>
            </control>
          </mc:Choice>
        </mc:AlternateContent>
        <mc:AlternateContent xmlns:mc="http://schemas.openxmlformats.org/markup-compatibility/2006">
          <mc:Choice Requires="x14">
            <control shapeId="4101" r:id="rId11" name="Check Box 5">
              <controlPr defaultSize="0" autoFill="0" autoLine="0" autoPict="0">
                <anchor moveWithCells="1">
                  <from>
                    <xdr:col>3</xdr:col>
                    <xdr:colOff>0</xdr:colOff>
                    <xdr:row>254</xdr:row>
                    <xdr:rowOff>0</xdr:rowOff>
                  </from>
                  <to>
                    <xdr:col>3</xdr:col>
                    <xdr:colOff>304800</xdr:colOff>
                    <xdr:row>255</xdr:row>
                    <xdr:rowOff>0</xdr:rowOff>
                  </to>
                </anchor>
              </controlPr>
            </control>
          </mc:Choice>
        </mc:AlternateContent>
        <mc:AlternateContent xmlns:mc="http://schemas.openxmlformats.org/markup-compatibility/2006">
          <mc:Choice Requires="x14">
            <control shapeId="4102" r:id="rId12" name="Check Box 6">
              <controlPr defaultSize="0" autoFill="0" autoLine="0" autoPict="0">
                <anchor moveWithCells="1">
                  <from>
                    <xdr:col>7</xdr:col>
                    <xdr:colOff>0</xdr:colOff>
                    <xdr:row>253</xdr:row>
                    <xdr:rowOff>0</xdr:rowOff>
                  </from>
                  <to>
                    <xdr:col>8</xdr:col>
                    <xdr:colOff>114300</xdr:colOff>
                    <xdr:row>254</xdr:row>
                    <xdr:rowOff>0</xdr:rowOff>
                  </to>
                </anchor>
              </controlPr>
            </control>
          </mc:Choice>
        </mc:AlternateContent>
        <mc:AlternateContent xmlns:mc="http://schemas.openxmlformats.org/markup-compatibility/2006">
          <mc:Choice Requires="x14">
            <control shapeId="4103" r:id="rId13" name="Check Box 7">
              <controlPr defaultSize="0" autoFill="0" autoLine="0" autoPict="0">
                <anchor moveWithCells="1">
                  <from>
                    <xdr:col>3</xdr:col>
                    <xdr:colOff>0</xdr:colOff>
                    <xdr:row>214</xdr:row>
                    <xdr:rowOff>0</xdr:rowOff>
                  </from>
                  <to>
                    <xdr:col>3</xdr:col>
                    <xdr:colOff>304800</xdr:colOff>
                    <xdr:row>215</xdr:row>
                    <xdr:rowOff>0</xdr:rowOff>
                  </to>
                </anchor>
              </controlPr>
            </control>
          </mc:Choice>
        </mc:AlternateContent>
        <mc:AlternateContent xmlns:mc="http://schemas.openxmlformats.org/markup-compatibility/2006">
          <mc:Choice Requires="x14">
            <control shapeId="4104" r:id="rId14" name="Check Box 8">
              <controlPr defaultSize="0" autoFill="0" autoLine="0" autoPict="0">
                <anchor moveWithCells="1">
                  <from>
                    <xdr:col>3</xdr:col>
                    <xdr:colOff>0</xdr:colOff>
                    <xdr:row>215</xdr:row>
                    <xdr:rowOff>0</xdr:rowOff>
                  </from>
                  <to>
                    <xdr:col>3</xdr:col>
                    <xdr:colOff>304800</xdr:colOff>
                    <xdr:row>216</xdr:row>
                    <xdr:rowOff>0</xdr:rowOff>
                  </to>
                </anchor>
              </controlPr>
            </control>
          </mc:Choice>
        </mc:AlternateContent>
        <mc:AlternateContent xmlns:mc="http://schemas.openxmlformats.org/markup-compatibility/2006">
          <mc:Choice Requires="x14">
            <control shapeId="4105" r:id="rId15" name="Check Box 9">
              <controlPr defaultSize="0" autoFill="0" autoLine="0" autoPict="0">
                <anchor moveWithCells="1">
                  <from>
                    <xdr:col>7</xdr:col>
                    <xdr:colOff>0</xdr:colOff>
                    <xdr:row>214</xdr:row>
                    <xdr:rowOff>0</xdr:rowOff>
                  </from>
                  <to>
                    <xdr:col>8</xdr:col>
                    <xdr:colOff>114300</xdr:colOff>
                    <xdr:row>215</xdr:row>
                    <xdr:rowOff>0</xdr:rowOff>
                  </to>
                </anchor>
              </controlPr>
            </control>
          </mc:Choice>
        </mc:AlternateContent>
        <mc:AlternateContent xmlns:mc="http://schemas.openxmlformats.org/markup-compatibility/2006">
          <mc:Choice Requires="x14">
            <control shapeId="4106" r:id="rId16" name="Check Box 10">
              <controlPr defaultSize="0" autoFill="0" autoLine="0" autoPict="0">
                <anchor moveWithCells="1">
                  <from>
                    <xdr:col>3</xdr:col>
                    <xdr:colOff>0</xdr:colOff>
                    <xdr:row>214</xdr:row>
                    <xdr:rowOff>0</xdr:rowOff>
                  </from>
                  <to>
                    <xdr:col>3</xdr:col>
                    <xdr:colOff>304800</xdr:colOff>
                    <xdr:row>215</xdr:row>
                    <xdr:rowOff>0</xdr:rowOff>
                  </to>
                </anchor>
              </controlPr>
            </control>
          </mc:Choice>
        </mc:AlternateContent>
        <mc:AlternateContent xmlns:mc="http://schemas.openxmlformats.org/markup-compatibility/2006">
          <mc:Choice Requires="x14">
            <control shapeId="4107" r:id="rId17" name="Check Box 11">
              <controlPr defaultSize="0" autoFill="0" autoLine="0" autoPict="0">
                <anchor moveWithCells="1">
                  <from>
                    <xdr:col>3</xdr:col>
                    <xdr:colOff>0</xdr:colOff>
                    <xdr:row>215</xdr:row>
                    <xdr:rowOff>0</xdr:rowOff>
                  </from>
                  <to>
                    <xdr:col>3</xdr:col>
                    <xdr:colOff>304800</xdr:colOff>
                    <xdr:row>216</xdr:row>
                    <xdr:rowOff>0</xdr:rowOff>
                  </to>
                </anchor>
              </controlPr>
            </control>
          </mc:Choice>
        </mc:AlternateContent>
        <mc:AlternateContent xmlns:mc="http://schemas.openxmlformats.org/markup-compatibility/2006">
          <mc:Choice Requires="x14">
            <control shapeId="4108" r:id="rId18" name="Check Box 12">
              <controlPr defaultSize="0" autoFill="0" autoLine="0" autoPict="0">
                <anchor moveWithCells="1">
                  <from>
                    <xdr:col>7</xdr:col>
                    <xdr:colOff>0</xdr:colOff>
                    <xdr:row>214</xdr:row>
                    <xdr:rowOff>0</xdr:rowOff>
                  </from>
                  <to>
                    <xdr:col>8</xdr:col>
                    <xdr:colOff>114300</xdr:colOff>
                    <xdr:row>215</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37C78-071A-4AF0-8028-1F2D7D0885C1}">
  <sheetPr codeName="Sheet17">
    <tabColor theme="7" tint="0.39997558519241921"/>
  </sheetPr>
  <dimension ref="B1:AQ130"/>
  <sheetViews>
    <sheetView showGridLines="0" showZeros="0" view="pageBreakPreview" zoomScaleNormal="100" zoomScaleSheetLayoutView="100" workbookViewId="0">
      <selection activeCell="AK2" sqref="AK2"/>
    </sheetView>
  </sheetViews>
  <sheetFormatPr defaultColWidth="9.15234375" defaultRowHeight="20.149999999999999" customHeight="1" x14ac:dyDescent="0.3"/>
  <cols>
    <col min="1" max="1" width="2.84375" style="2" customWidth="1"/>
    <col min="2" max="9" width="3.15234375" style="1" customWidth="1"/>
    <col min="10" max="19" width="3.3046875" style="1" customWidth="1"/>
    <col min="20" max="26" width="3.15234375" style="1" customWidth="1"/>
    <col min="27" max="36" width="3.3046875" style="1" customWidth="1"/>
    <col min="37" max="38" width="9.15234375" style="3"/>
    <col min="39" max="16384" width="9.15234375" style="2"/>
  </cols>
  <sheetData>
    <row r="1" spans="2:38" ht="19.5" customHeight="1" x14ac:dyDescent="0.3">
      <c r="H1" s="1884" t="s">
        <v>1705</v>
      </c>
      <c r="I1" s="1884"/>
      <c r="J1" s="1884"/>
      <c r="K1" s="1884"/>
      <c r="L1" s="1884"/>
      <c r="M1" s="1884"/>
      <c r="N1" s="1885" t="s">
        <v>0</v>
      </c>
      <c r="O1" s="1885"/>
      <c r="P1" s="1885"/>
      <c r="Q1" s="1885"/>
      <c r="R1" s="1886">
        <v>46091</v>
      </c>
      <c r="S1" s="1886"/>
      <c r="T1" s="1886"/>
      <c r="U1" s="47"/>
      <c r="V1" s="47"/>
      <c r="W1" s="1887" t="s">
        <v>56</v>
      </c>
      <c r="X1" s="1887"/>
      <c r="Y1" s="1887"/>
      <c r="Z1" s="1887"/>
      <c r="AA1" s="1887"/>
      <c r="AB1" s="1887"/>
      <c r="AC1" s="1887"/>
      <c r="AD1" s="1887"/>
      <c r="AE1" s="1887"/>
      <c r="AF1" s="1887"/>
      <c r="AG1" s="1887"/>
      <c r="AH1" s="1887"/>
      <c r="AI1" s="1887"/>
      <c r="AJ1" s="1887"/>
    </row>
    <row r="2" spans="2:38" ht="13.75" x14ac:dyDescent="0.3">
      <c r="H2" s="1884"/>
      <c r="I2" s="1884"/>
      <c r="J2" s="1884"/>
      <c r="K2" s="1884"/>
      <c r="L2" s="1884"/>
      <c r="M2" s="1884"/>
      <c r="N2" s="2617" t="s">
        <v>2646</v>
      </c>
      <c r="O2" s="2617"/>
      <c r="P2" s="2617"/>
      <c r="Q2" s="2617"/>
      <c r="R2" s="47"/>
      <c r="S2" s="47"/>
      <c r="T2" s="47"/>
      <c r="U2" s="47"/>
      <c r="V2" s="47"/>
      <c r="W2" s="1887"/>
      <c r="X2" s="1887"/>
      <c r="Y2" s="1887"/>
      <c r="Z2" s="1887"/>
      <c r="AA2" s="1887"/>
      <c r="AB2" s="1887"/>
      <c r="AC2" s="1887"/>
      <c r="AD2" s="1887"/>
      <c r="AE2" s="1887"/>
      <c r="AF2" s="1887"/>
      <c r="AG2" s="1887"/>
      <c r="AH2" s="1887"/>
      <c r="AI2" s="1887"/>
      <c r="AJ2" s="1887"/>
    </row>
    <row r="3" spans="2:38" ht="13.75" x14ac:dyDescent="0.3">
      <c r="H3" s="1884"/>
      <c r="I3" s="1884"/>
      <c r="J3" s="1884"/>
      <c r="K3" s="1884"/>
      <c r="L3" s="1884"/>
      <c r="M3" s="1884"/>
      <c r="N3" s="2667" t="s">
        <v>139</v>
      </c>
      <c r="O3" s="2667"/>
      <c r="P3" s="2667"/>
      <c r="Q3" s="2667"/>
      <c r="R3" s="2667"/>
      <c r="S3" s="2667"/>
      <c r="T3" s="2667"/>
      <c r="U3" s="2667"/>
      <c r="V3" s="2667"/>
      <c r="W3" s="2667"/>
      <c r="X3" s="2667"/>
      <c r="Y3" s="2667"/>
      <c r="Z3" s="2667"/>
      <c r="AA3" s="2667"/>
      <c r="AB3" s="2667"/>
      <c r="AC3" s="2667"/>
      <c r="AD3" s="2667"/>
      <c r="AE3" s="2667"/>
      <c r="AF3" s="2667"/>
      <c r="AG3" s="2667"/>
      <c r="AH3" s="2667"/>
      <c r="AI3" s="2667"/>
      <c r="AJ3" s="2667"/>
    </row>
    <row r="4" spans="2:38" ht="19.5" customHeight="1" thickBot="1" x14ac:dyDescent="0.35">
      <c r="B4" s="48"/>
      <c r="C4" s="48"/>
      <c r="D4" s="48"/>
      <c r="E4" s="48"/>
      <c r="F4" s="48"/>
      <c r="G4" s="48"/>
      <c r="H4" s="1884"/>
      <c r="I4" s="1884"/>
      <c r="J4" s="1884"/>
      <c r="K4" s="1884"/>
      <c r="L4" s="1884"/>
      <c r="M4" s="1884"/>
      <c r="N4" s="2667"/>
      <c r="O4" s="2667"/>
      <c r="P4" s="2667"/>
      <c r="Q4" s="2667"/>
      <c r="R4" s="2667"/>
      <c r="S4" s="2667"/>
      <c r="T4" s="2667"/>
      <c r="U4" s="2667"/>
      <c r="V4" s="2667"/>
      <c r="W4" s="2667"/>
      <c r="X4" s="2667"/>
      <c r="Y4" s="2667"/>
      <c r="Z4" s="2667"/>
      <c r="AA4" s="2667"/>
      <c r="AB4" s="2667"/>
      <c r="AC4" s="2667"/>
      <c r="AD4" s="2667"/>
      <c r="AE4" s="2667"/>
      <c r="AF4" s="2667"/>
      <c r="AG4" s="2667"/>
      <c r="AH4" s="2667"/>
      <c r="AI4" s="2667"/>
      <c r="AJ4" s="2667"/>
      <c r="AK4" s="51"/>
      <c r="AL4" s="51"/>
    </row>
    <row r="5" spans="2:38" ht="20.149999999999999" customHeight="1" thickBot="1" x14ac:dyDescent="0.35">
      <c r="B5" s="562"/>
      <c r="C5" s="18"/>
      <c r="D5" s="19"/>
      <c r="E5" s="19"/>
      <c r="F5" s="19"/>
      <c r="G5" s="19"/>
      <c r="H5" s="59"/>
      <c r="I5" s="59"/>
      <c r="J5" s="59"/>
      <c r="K5" s="59"/>
      <c r="L5" s="59"/>
      <c r="M5" s="59"/>
      <c r="N5" s="1202"/>
      <c r="O5" s="2428" t="s">
        <v>36</v>
      </c>
      <c r="P5" s="2429"/>
      <c r="Q5" s="2668">
        <f>Application!G11</f>
        <v>0</v>
      </c>
      <c r="R5" s="2669"/>
      <c r="S5" s="2669"/>
      <c r="T5" s="2669"/>
      <c r="U5" s="2669"/>
      <c r="V5" s="2669"/>
      <c r="W5" s="2669"/>
      <c r="X5" s="2670"/>
      <c r="Y5" s="2430" t="s">
        <v>32</v>
      </c>
      <c r="Z5" s="2431"/>
      <c r="AA5" s="2432"/>
      <c r="AB5" s="2433"/>
      <c r="AC5" s="2433"/>
      <c r="AD5" s="2433"/>
      <c r="AE5" s="2434"/>
      <c r="AF5" s="2430" t="s">
        <v>58</v>
      </c>
      <c r="AG5" s="2431"/>
      <c r="AH5" s="2046"/>
      <c r="AI5" s="2047"/>
      <c r="AJ5" s="2050"/>
      <c r="AK5" s="53"/>
    </row>
    <row r="6" spans="2:38" ht="20.149999999999999" customHeight="1" thickBot="1" x14ac:dyDescent="0.35">
      <c r="B6" s="562"/>
      <c r="C6" s="18"/>
      <c r="D6" s="19"/>
      <c r="E6" s="19"/>
      <c r="F6" s="19"/>
      <c r="G6" s="19"/>
      <c r="H6" s="476"/>
      <c r="I6" s="476"/>
      <c r="J6" s="476"/>
      <c r="K6" s="476"/>
      <c r="L6" s="476"/>
      <c r="M6" s="476"/>
      <c r="N6" s="1063"/>
      <c r="O6" s="1333"/>
      <c r="P6" s="1333"/>
      <c r="Q6" s="1334"/>
      <c r="R6" s="1334"/>
      <c r="S6" s="1334"/>
      <c r="T6" s="1334"/>
      <c r="U6" s="1334"/>
      <c r="V6" s="1334"/>
      <c r="W6" s="1334"/>
      <c r="X6" s="1334"/>
      <c r="Y6" s="1335"/>
      <c r="Z6" s="1335"/>
      <c r="AA6" s="1325"/>
      <c r="AB6" s="1325"/>
      <c r="AC6" s="1325"/>
      <c r="AD6" s="1325"/>
      <c r="AE6" s="1325"/>
      <c r="AF6" s="1335"/>
      <c r="AG6" s="1335"/>
      <c r="AH6" s="1326"/>
      <c r="AI6" s="1326"/>
      <c r="AJ6" s="1327"/>
    </row>
    <row r="7" spans="2:38" ht="20.149999999999999" customHeight="1" x14ac:dyDescent="0.3">
      <c r="B7" s="2322" t="s">
        <v>59</v>
      </c>
      <c r="C7" s="2319">
        <v>110</v>
      </c>
      <c r="D7" s="2637" t="str">
        <f>VLOOKUP(C7,DataLabels,HLOOKUP($N$3,Type,2,FALSE))</f>
        <v>Type of Submission</v>
      </c>
      <c r="E7" s="2638"/>
      <c r="F7" s="2638"/>
      <c r="G7" s="2638"/>
      <c r="H7" s="2638"/>
      <c r="I7" s="2639"/>
      <c r="J7" s="2671">
        <f>Application!H7</f>
        <v>0</v>
      </c>
      <c r="K7" s="2672"/>
      <c r="L7" s="2672"/>
      <c r="M7" s="2672"/>
      <c r="N7" s="2672"/>
      <c r="O7" s="2672"/>
      <c r="P7" s="2672"/>
      <c r="Q7" s="2672"/>
      <c r="R7" s="2672"/>
      <c r="S7" s="2672"/>
      <c r="T7" s="2672"/>
      <c r="U7" s="2672"/>
      <c r="V7" s="2672"/>
      <c r="W7" s="2672"/>
      <c r="X7" s="2672"/>
      <c r="Y7" s="2672"/>
      <c r="Z7" s="2672"/>
      <c r="AA7" s="2675" t="str">
        <f>Application!S7</f>
        <v xml:space="preserve">                  </v>
      </c>
      <c r="AB7" s="2676"/>
      <c r="AC7" s="2676"/>
      <c r="AD7" s="2676"/>
      <c r="AE7" s="2676"/>
      <c r="AF7" s="2676"/>
      <c r="AG7" s="2676"/>
      <c r="AH7" s="2676"/>
      <c r="AI7" s="2676"/>
      <c r="AJ7" s="1501"/>
    </row>
    <row r="8" spans="2:38" ht="20.149999999999999" customHeight="1" x14ac:dyDescent="0.3">
      <c r="B8" s="1730"/>
      <c r="C8" s="2059"/>
      <c r="D8" s="2640">
        <f>+Application!E7</f>
        <v>0</v>
      </c>
      <c r="E8" s="2641"/>
      <c r="F8" s="2641"/>
      <c r="G8" s="2641"/>
      <c r="H8" s="2641"/>
      <c r="I8" s="2642"/>
      <c r="J8" s="2673"/>
      <c r="K8" s="2674"/>
      <c r="L8" s="2674"/>
      <c r="M8" s="2674"/>
      <c r="N8" s="2674"/>
      <c r="O8" s="2674"/>
      <c r="P8" s="2674"/>
      <c r="Q8" s="2674"/>
      <c r="R8" s="2674"/>
      <c r="S8" s="2674"/>
      <c r="T8" s="2674"/>
      <c r="U8" s="2674"/>
      <c r="V8" s="2674"/>
      <c r="W8" s="2674"/>
      <c r="X8" s="2674"/>
      <c r="Y8" s="2674"/>
      <c r="Z8" s="2674"/>
      <c r="AA8" s="2437"/>
      <c r="AB8" s="2437"/>
      <c r="AC8" s="2437"/>
      <c r="AD8" s="2437"/>
      <c r="AE8" s="2437"/>
      <c r="AF8" s="2437"/>
      <c r="AG8" s="2437"/>
      <c r="AH8" s="2437"/>
      <c r="AI8" s="2437"/>
      <c r="AJ8" s="305"/>
    </row>
    <row r="9" spans="2:38" ht="20.149999999999999" customHeight="1" x14ac:dyDescent="0.35">
      <c r="B9" s="1730"/>
      <c r="C9" s="2058">
        <v>500</v>
      </c>
      <c r="D9" s="2085" t="str">
        <f>VLOOKUP(C9,DataLabels,HLOOKUP($N$3,Type,2,FALSE))</f>
        <v>Elevating Device Make</v>
      </c>
      <c r="E9" s="2085"/>
      <c r="F9" s="2085"/>
      <c r="G9" s="2085"/>
      <c r="H9" s="2085"/>
      <c r="I9" s="2086"/>
      <c r="J9" s="1746"/>
      <c r="K9" s="1747"/>
      <c r="L9" s="1747"/>
      <c r="M9" s="1747"/>
      <c r="N9" s="1747"/>
      <c r="O9" s="1747"/>
      <c r="P9" s="1747"/>
      <c r="Q9" s="1747"/>
      <c r="R9" s="1747"/>
      <c r="S9" s="64"/>
      <c r="T9" s="2058">
        <v>130</v>
      </c>
      <c r="U9" s="2085" t="s">
        <v>61</v>
      </c>
      <c r="V9" s="2085"/>
      <c r="W9" s="2085"/>
      <c r="X9" s="2085"/>
      <c r="Y9" s="2085"/>
      <c r="Z9" s="2086"/>
      <c r="AA9" s="2677">
        <f>Application!S11</f>
        <v>0</v>
      </c>
      <c r="AB9" s="2678"/>
      <c r="AC9" s="2678"/>
      <c r="AD9" s="2678"/>
      <c r="AE9" s="2678"/>
      <c r="AF9" s="2678"/>
      <c r="AG9" s="2678"/>
      <c r="AH9" s="2678"/>
      <c r="AI9" s="2678"/>
      <c r="AJ9" s="2679"/>
    </row>
    <row r="10" spans="2:38" ht="20.149999999999999" customHeight="1" x14ac:dyDescent="0.35">
      <c r="B10" s="1730"/>
      <c r="C10" s="2059"/>
      <c r="D10" s="2097"/>
      <c r="E10" s="2097"/>
      <c r="F10" s="2097"/>
      <c r="G10" s="2097"/>
      <c r="H10" s="2097"/>
      <c r="I10" s="2098"/>
      <c r="J10" s="1748"/>
      <c r="K10" s="1749"/>
      <c r="L10" s="1749"/>
      <c r="M10" s="1749"/>
      <c r="N10" s="1749"/>
      <c r="O10" s="1749"/>
      <c r="P10" s="1749"/>
      <c r="Q10" s="1749"/>
      <c r="R10" s="1749"/>
      <c r="S10" s="65"/>
      <c r="T10" s="2059"/>
      <c r="U10" s="2097"/>
      <c r="V10" s="2097"/>
      <c r="W10" s="2097"/>
      <c r="X10" s="2097"/>
      <c r="Y10" s="2097"/>
      <c r="Z10" s="2098"/>
      <c r="AA10" s="2680">
        <f>Application!S12</f>
        <v>0</v>
      </c>
      <c r="AB10" s="2681"/>
      <c r="AC10" s="2681"/>
      <c r="AD10" s="2681"/>
      <c r="AE10" s="2681"/>
      <c r="AF10" s="2681"/>
      <c r="AG10" s="2681"/>
      <c r="AH10" s="2681"/>
      <c r="AI10" s="2681"/>
      <c r="AJ10" s="2682"/>
    </row>
    <row r="11" spans="2:38" ht="20.149999999999999" customHeight="1" x14ac:dyDescent="0.35">
      <c r="B11" s="1730"/>
      <c r="C11" s="2058">
        <v>510</v>
      </c>
      <c r="D11" s="2085" t="str">
        <f>VLOOKUP(C11,DataLabels,HLOOKUP($N$3,Type,2,FALSE))</f>
        <v>Elevating Device Model</v>
      </c>
      <c r="E11" s="2085"/>
      <c r="F11" s="2085"/>
      <c r="G11" s="2085"/>
      <c r="H11" s="2085"/>
      <c r="I11" s="2086"/>
      <c r="J11" s="1746"/>
      <c r="K11" s="1747"/>
      <c r="L11" s="1747"/>
      <c r="M11" s="1747"/>
      <c r="N11" s="1747"/>
      <c r="O11" s="1747"/>
      <c r="P11" s="1747"/>
      <c r="Q11" s="1747"/>
      <c r="R11" s="1747"/>
      <c r="S11" s="64"/>
      <c r="T11" s="2058">
        <v>1340</v>
      </c>
      <c r="U11" s="2085" t="str">
        <f>VLOOKUP(T11,DataLabels,HLOOKUP($N$3,Type,2,FALSE))</f>
        <v>Type of Drive</v>
      </c>
      <c r="V11" s="2085"/>
      <c r="W11" s="2085"/>
      <c r="X11" s="2085"/>
      <c r="Y11" s="2085"/>
      <c r="Z11" s="2086"/>
      <c r="AA11" s="2663"/>
      <c r="AB11" s="2664"/>
      <c r="AC11" s="2664"/>
      <c r="AD11" s="2664"/>
      <c r="AE11" s="2664"/>
      <c r="AF11" s="2664"/>
      <c r="AG11" s="2664"/>
      <c r="AH11" s="2664"/>
      <c r="AI11" s="2664"/>
      <c r="AJ11" s="255"/>
    </row>
    <row r="12" spans="2:38" ht="20.149999999999999" customHeight="1" x14ac:dyDescent="0.35">
      <c r="B12" s="1730"/>
      <c r="C12" s="2059"/>
      <c r="D12" s="2097"/>
      <c r="E12" s="2097"/>
      <c r="F12" s="2097"/>
      <c r="G12" s="2097"/>
      <c r="H12" s="2097"/>
      <c r="I12" s="2098"/>
      <c r="J12" s="1748"/>
      <c r="K12" s="1749"/>
      <c r="L12" s="1749"/>
      <c r="M12" s="1749"/>
      <c r="N12" s="1749"/>
      <c r="O12" s="1749"/>
      <c r="P12" s="1749"/>
      <c r="Q12" s="1749"/>
      <c r="R12" s="1749"/>
      <c r="S12" s="65"/>
      <c r="T12" s="2059"/>
      <c r="U12" s="2097"/>
      <c r="V12" s="2097"/>
      <c r="W12" s="2097"/>
      <c r="X12" s="2097"/>
      <c r="Y12" s="2097"/>
      <c r="Z12" s="2098"/>
      <c r="AA12" s="2665"/>
      <c r="AB12" s="2666"/>
      <c r="AC12" s="2666"/>
      <c r="AD12" s="2666"/>
      <c r="AE12" s="2666"/>
      <c r="AF12" s="2666"/>
      <c r="AG12" s="2666"/>
      <c r="AH12" s="2666"/>
      <c r="AI12" s="2666"/>
      <c r="AJ12" s="256"/>
    </row>
    <row r="13" spans="2:38" ht="20.149999999999999" customHeight="1" x14ac:dyDescent="0.35">
      <c r="B13" s="1730"/>
      <c r="C13" s="2058">
        <v>520</v>
      </c>
      <c r="D13" s="2085" t="str">
        <f>VLOOKUP(C13,DataLabels,HLOOKUP($N$3,Type,2,FALSE))</f>
        <v>Capacity
(All Cars must be the same)
[2.16.1]</v>
      </c>
      <c r="E13" s="2085"/>
      <c r="F13" s="2085"/>
      <c r="G13" s="2085"/>
      <c r="H13" s="2085"/>
      <c r="I13" s="2086"/>
      <c r="J13" s="1746"/>
      <c r="K13" s="1747"/>
      <c r="L13" s="1747"/>
      <c r="M13" s="1747"/>
      <c r="N13" s="1747"/>
      <c r="O13" s="1747"/>
      <c r="P13" s="1747"/>
      <c r="Q13" s="1747"/>
      <c r="R13" s="1747"/>
      <c r="S13" s="64"/>
      <c r="T13" s="2058">
        <v>540</v>
      </c>
      <c r="U13" s="2085" t="str">
        <f>VLOOKUP(T13,DataLabels,HLOOKUP($N$3,Type,2,FALSE))</f>
        <v>Rated Speed</v>
      </c>
      <c r="V13" s="2085"/>
      <c r="W13" s="2085"/>
      <c r="X13" s="2085"/>
      <c r="Y13" s="2085"/>
      <c r="Z13" s="2086"/>
      <c r="AA13" s="1746"/>
      <c r="AB13" s="1747"/>
      <c r="AC13" s="1747"/>
      <c r="AD13" s="1747"/>
      <c r="AE13" s="1747"/>
      <c r="AF13" s="1747"/>
      <c r="AG13" s="1747"/>
      <c r="AH13" s="1747"/>
      <c r="AI13" s="1747"/>
      <c r="AJ13" s="255"/>
    </row>
    <row r="14" spans="2:38" ht="20.149999999999999" customHeight="1" x14ac:dyDescent="0.3">
      <c r="B14" s="1730"/>
      <c r="C14" s="2059"/>
      <c r="D14" s="2097"/>
      <c r="E14" s="2097"/>
      <c r="F14" s="2097"/>
      <c r="G14" s="2097"/>
      <c r="H14" s="2097"/>
      <c r="I14" s="2098"/>
      <c r="J14" s="1748"/>
      <c r="K14" s="1749"/>
      <c r="L14" s="1749"/>
      <c r="M14" s="1749"/>
      <c r="N14" s="1749"/>
      <c r="O14" s="1749"/>
      <c r="P14" s="1749"/>
      <c r="Q14" s="1749"/>
      <c r="R14" s="1749"/>
      <c r="S14" s="55" t="s">
        <v>62</v>
      </c>
      <c r="T14" s="2059"/>
      <c r="U14" s="2097"/>
      <c r="V14" s="2097"/>
      <c r="W14" s="2097"/>
      <c r="X14" s="2097"/>
      <c r="Y14" s="2097"/>
      <c r="Z14" s="2098"/>
      <c r="AA14" s="1748"/>
      <c r="AB14" s="1749"/>
      <c r="AC14" s="1749"/>
      <c r="AD14" s="1749"/>
      <c r="AE14" s="1749"/>
      <c r="AF14" s="1749"/>
      <c r="AG14" s="1749"/>
      <c r="AH14" s="1749"/>
      <c r="AI14" s="1749"/>
      <c r="AJ14" s="163" t="s">
        <v>64</v>
      </c>
    </row>
    <row r="15" spans="2:38" ht="20.149999999999999" customHeight="1" x14ac:dyDescent="0.3">
      <c r="B15" s="1730"/>
      <c r="C15" s="2058">
        <v>180</v>
      </c>
      <c r="D15" s="2084" t="str">
        <f>VLOOKUP(C15,DataLabels,HLOOKUP($N$3,Type,2,FALSE))</f>
        <v>Address</v>
      </c>
      <c r="E15" s="2085"/>
      <c r="F15" s="2085"/>
      <c r="G15" s="2085"/>
      <c r="H15" s="2085"/>
      <c r="I15" s="2086"/>
      <c r="J15" s="2660" t="str">
        <f>Application!G23</f>
        <v>1234 maple</v>
      </c>
      <c r="K15" s="2661"/>
      <c r="L15" s="2661"/>
      <c r="M15" s="2661"/>
      <c r="N15" s="2661"/>
      <c r="O15" s="2661"/>
      <c r="P15" s="2661"/>
      <c r="Q15" s="2661"/>
      <c r="R15" s="2661"/>
      <c r="S15" s="2661"/>
      <c r="T15" s="2661"/>
      <c r="U15" s="2661"/>
      <c r="V15" s="2661"/>
      <c r="W15" s="2661"/>
      <c r="X15" s="2661"/>
      <c r="Y15" s="2661"/>
      <c r="Z15" s="2661"/>
      <c r="AA15" s="2661"/>
      <c r="AB15" s="2661"/>
      <c r="AC15" s="2661"/>
      <c r="AD15" s="2661"/>
      <c r="AE15" s="2661"/>
      <c r="AF15" s="2662"/>
      <c r="AG15" s="2649" t="s">
        <v>15</v>
      </c>
      <c r="AH15" s="2650"/>
      <c r="AI15" s="2650"/>
      <c r="AJ15" s="2651"/>
    </row>
    <row r="16" spans="2:38" ht="20.149999999999999" customHeight="1" thickBot="1" x14ac:dyDescent="0.35">
      <c r="B16" s="1731"/>
      <c r="C16" s="2083"/>
      <c r="D16" s="2087"/>
      <c r="E16" s="2088"/>
      <c r="F16" s="2088"/>
      <c r="G16" s="2088"/>
      <c r="H16" s="2088"/>
      <c r="I16" s="2089"/>
      <c r="J16" s="2449" t="str">
        <f>Application!G24</f>
        <v>Toronto</v>
      </c>
      <c r="K16" s="2450"/>
      <c r="L16" s="2450"/>
      <c r="M16" s="2450"/>
      <c r="N16" s="2450"/>
      <c r="O16" s="2450"/>
      <c r="P16" s="2450"/>
      <c r="Q16" s="2450"/>
      <c r="R16" s="2450"/>
      <c r="S16" s="2450"/>
      <c r="T16" s="2450"/>
      <c r="U16" s="2450"/>
      <c r="V16" s="2450"/>
      <c r="W16" s="2450"/>
      <c r="X16" s="2450"/>
      <c r="Y16" s="2450"/>
      <c r="Z16" s="2450"/>
      <c r="AA16" s="2450"/>
      <c r="AB16" s="2450"/>
      <c r="AC16" s="2450"/>
      <c r="AD16" s="2450"/>
      <c r="AE16" s="2450"/>
      <c r="AF16" s="2652"/>
      <c r="AG16" s="2449">
        <f>Application!W24</f>
        <v>0</v>
      </c>
      <c r="AH16" s="2450"/>
      <c r="AI16" s="2450"/>
      <c r="AJ16" s="2653"/>
    </row>
    <row r="17" spans="2:40" ht="20.149999999999999" customHeight="1" thickBot="1" x14ac:dyDescent="0.35">
      <c r="B17" s="562"/>
      <c r="C17" s="18"/>
      <c r="D17" s="19"/>
      <c r="E17" s="19"/>
      <c r="F17" s="19"/>
      <c r="G17" s="19"/>
      <c r="H17" s="59"/>
      <c r="I17" s="59"/>
      <c r="J17" s="59"/>
      <c r="K17" s="59"/>
      <c r="L17" s="59"/>
      <c r="M17" s="59"/>
      <c r="N17" s="48"/>
      <c r="O17" s="1336"/>
      <c r="P17" s="1336"/>
      <c r="Q17" s="1337"/>
      <c r="R17" s="1337"/>
      <c r="S17" s="1337"/>
      <c r="T17" s="1337"/>
      <c r="U17" s="1337"/>
      <c r="V17" s="1337"/>
      <c r="W17" s="1337"/>
      <c r="X17" s="1337"/>
      <c r="Y17" s="840"/>
      <c r="Z17" s="840"/>
      <c r="AA17" s="1338"/>
      <c r="AB17" s="1338"/>
      <c r="AC17" s="1338"/>
      <c r="AD17" s="1338"/>
      <c r="AE17" s="1338"/>
      <c r="AF17" s="840"/>
      <c r="AG17" s="840"/>
      <c r="AH17" s="1339"/>
      <c r="AI17" s="1339"/>
      <c r="AJ17" s="1340"/>
    </row>
    <row r="18" spans="2:40" ht="20.149999999999999" customHeight="1" x14ac:dyDescent="0.3">
      <c r="B18" s="2322" t="s">
        <v>132</v>
      </c>
      <c r="C18" s="2319">
        <v>4000</v>
      </c>
      <c r="D18" s="2643" t="s">
        <v>133</v>
      </c>
      <c r="E18" s="2644"/>
      <c r="F18" s="2644"/>
      <c r="G18" s="2644"/>
      <c r="H18" s="2644"/>
      <c r="I18" s="2644"/>
      <c r="J18" s="2644"/>
      <c r="K18" s="2644" t="s">
        <v>140</v>
      </c>
      <c r="L18" s="2644"/>
      <c r="M18" s="2644"/>
      <c r="N18" s="2644"/>
      <c r="O18" s="2644"/>
      <c r="P18" s="2644"/>
      <c r="Q18" s="2644"/>
      <c r="R18" s="2644"/>
      <c r="S18" s="2644"/>
      <c r="T18" s="2644"/>
      <c r="U18" s="2644"/>
      <c r="V18" s="2644"/>
      <c r="W18" s="2644"/>
      <c r="X18" s="2644"/>
      <c r="Y18" s="2644"/>
      <c r="Z18" s="2644"/>
      <c r="AA18" s="2644"/>
      <c r="AB18" s="2644"/>
      <c r="AC18" s="2644"/>
      <c r="AD18" s="2644"/>
      <c r="AE18" s="2644"/>
      <c r="AF18" s="2644"/>
      <c r="AG18" s="2644"/>
      <c r="AH18" s="2644"/>
      <c r="AI18" s="2644"/>
      <c r="AJ18" s="2658"/>
    </row>
    <row r="19" spans="2:40" s="3" customFormat="1" ht="20.149999999999999" customHeight="1" x14ac:dyDescent="0.3">
      <c r="B19" s="1730"/>
      <c r="C19" s="2059"/>
      <c r="D19" s="2645"/>
      <c r="E19" s="2646"/>
      <c r="F19" s="2646"/>
      <c r="G19" s="2646"/>
      <c r="H19" s="2646"/>
      <c r="I19" s="2646"/>
      <c r="J19" s="2646"/>
      <c r="K19" s="2646"/>
      <c r="L19" s="2646"/>
      <c r="M19" s="2646"/>
      <c r="N19" s="2646"/>
      <c r="O19" s="2646"/>
      <c r="P19" s="2646"/>
      <c r="Q19" s="2646"/>
      <c r="R19" s="2646"/>
      <c r="S19" s="2646"/>
      <c r="T19" s="2646"/>
      <c r="U19" s="2646"/>
      <c r="V19" s="2646"/>
      <c r="W19" s="2646"/>
      <c r="X19" s="2646"/>
      <c r="Y19" s="2646"/>
      <c r="Z19" s="2646"/>
      <c r="AA19" s="2646"/>
      <c r="AB19" s="2646"/>
      <c r="AC19" s="2646"/>
      <c r="AD19" s="2646"/>
      <c r="AE19" s="2646"/>
      <c r="AF19" s="2646"/>
      <c r="AG19" s="2646"/>
      <c r="AH19" s="2646"/>
      <c r="AI19" s="2646"/>
      <c r="AJ19" s="2659"/>
    </row>
    <row r="20" spans="2:40" s="3" customFormat="1" ht="15" customHeight="1" x14ac:dyDescent="0.3">
      <c r="B20" s="1730"/>
      <c r="C20" s="68"/>
      <c r="D20" s="1" t="s">
        <v>141</v>
      </c>
      <c r="E20" s="1"/>
      <c r="F20" s="1"/>
      <c r="G20" s="1"/>
      <c r="H20" s="1"/>
      <c r="I20" s="1"/>
      <c r="J20" s="1"/>
      <c r="K20" s="1"/>
      <c r="L20" s="1"/>
      <c r="M20" s="1"/>
      <c r="N20" s="1"/>
      <c r="O20" s="1"/>
      <c r="P20" s="1"/>
      <c r="Q20" s="1"/>
      <c r="R20" s="1"/>
      <c r="S20" s="1"/>
      <c r="T20" s="1"/>
      <c r="U20" s="1"/>
      <c r="V20" s="1"/>
      <c r="W20" s="1"/>
      <c r="X20" s="1"/>
      <c r="Y20" s="68"/>
      <c r="Z20" s="68"/>
      <c r="AA20" s="68"/>
      <c r="AB20" s="68"/>
      <c r="AC20" s="68"/>
      <c r="AD20" s="68"/>
      <c r="AE20" s="68"/>
      <c r="AF20" s="68"/>
      <c r="AG20" s="68"/>
      <c r="AH20" s="68"/>
      <c r="AI20" s="68"/>
      <c r="AJ20" s="69"/>
    </row>
    <row r="21" spans="2:40" s="3" customFormat="1" ht="15" customHeight="1" x14ac:dyDescent="0.3">
      <c r="B21" s="1730"/>
      <c r="C21" s="68"/>
      <c r="D21" s="2647" t="s">
        <v>142</v>
      </c>
      <c r="E21" s="2647"/>
      <c r="F21" s="1341" t="s">
        <v>143</v>
      </c>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9"/>
    </row>
    <row r="22" spans="2:40" s="3" customFormat="1" ht="15" customHeight="1" x14ac:dyDescent="0.3">
      <c r="B22" s="1730"/>
      <c r="C22" s="68"/>
      <c r="D22" s="840"/>
      <c r="E22" s="840"/>
      <c r="F22" s="840"/>
      <c r="G22" s="840"/>
      <c r="H22" s="1342"/>
      <c r="I22" s="1342"/>
      <c r="J22" s="1342"/>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9"/>
    </row>
    <row r="23" spans="2:40" s="3" customFormat="1" ht="15" customHeight="1" x14ac:dyDescent="0.3">
      <c r="B23" s="1730"/>
      <c r="C23" s="1343"/>
      <c r="D23" s="1344" t="s">
        <v>144</v>
      </c>
      <c r="E23" s="1345"/>
      <c r="F23" s="1345"/>
      <c r="G23" s="1345"/>
      <c r="H23" s="1345"/>
      <c r="I23" s="1345"/>
      <c r="J23" s="1345"/>
      <c r="K23" s="1346"/>
      <c r="L23" s="1346"/>
      <c r="M23" s="68"/>
      <c r="N23" s="2634" t="s">
        <v>145</v>
      </c>
      <c r="O23" s="2634"/>
      <c r="P23" s="2634"/>
      <c r="Q23" s="2634"/>
      <c r="R23" s="2634"/>
      <c r="S23" s="2634"/>
      <c r="T23" s="2634"/>
      <c r="U23" s="1347"/>
      <c r="V23" s="1352"/>
      <c r="W23" s="1352"/>
      <c r="X23" s="1352"/>
      <c r="Y23" s="1352"/>
      <c r="Z23" s="1352"/>
      <c r="AA23" s="1352"/>
      <c r="AB23" s="1353"/>
      <c r="AC23" s="1353"/>
      <c r="AD23" s="2654"/>
      <c r="AE23" s="2654"/>
      <c r="AF23" s="2654"/>
      <c r="AG23" s="2654"/>
      <c r="AH23" s="2654"/>
      <c r="AI23" s="2654"/>
      <c r="AJ23" s="2655"/>
    </row>
    <row r="24" spans="2:40" s="3" customFormat="1" ht="15" customHeight="1" x14ac:dyDescent="0.3">
      <c r="B24" s="1730"/>
      <c r="C24" s="68"/>
      <c r="D24" s="1344" t="s">
        <v>148</v>
      </c>
      <c r="E24" s="1345"/>
      <c r="F24" s="1345"/>
      <c r="G24" s="1345"/>
      <c r="H24" s="1345"/>
      <c r="I24" s="1345"/>
      <c r="J24" s="1345"/>
      <c r="K24" s="1346"/>
      <c r="L24" s="1346"/>
      <c r="M24" s="68"/>
      <c r="N24" s="2634" t="s">
        <v>145</v>
      </c>
      <c r="O24" s="2634"/>
      <c r="P24" s="2634"/>
      <c r="Q24" s="2634"/>
      <c r="R24" s="2634"/>
      <c r="S24" s="2634"/>
      <c r="T24" s="2634"/>
      <c r="U24" s="1347"/>
      <c r="V24" s="1354"/>
      <c r="W24" s="1354"/>
      <c r="X24" s="1354"/>
      <c r="Y24" s="1354"/>
      <c r="Z24" s="1354"/>
      <c r="AA24" s="1354"/>
      <c r="AB24" s="1354"/>
      <c r="AC24" s="1354"/>
      <c r="AD24" s="2656"/>
      <c r="AE24" s="2656"/>
      <c r="AF24" s="2656"/>
      <c r="AG24" s="2656"/>
      <c r="AH24" s="2656"/>
      <c r="AI24" s="2656"/>
      <c r="AJ24" s="2657"/>
    </row>
    <row r="25" spans="2:40" s="3" customFormat="1" ht="15" customHeight="1" x14ac:dyDescent="0.3">
      <c r="B25" s="1730"/>
      <c r="C25" s="68"/>
      <c r="D25" s="1344" t="s">
        <v>150</v>
      </c>
      <c r="E25" s="1345"/>
      <c r="F25" s="1345"/>
      <c r="G25" s="1345"/>
      <c r="H25" s="1345"/>
      <c r="I25" s="1345"/>
      <c r="J25" s="1345"/>
      <c r="K25" s="1346"/>
      <c r="L25" s="1346"/>
      <c r="M25" s="68"/>
      <c r="N25" s="2634" t="s">
        <v>145</v>
      </c>
      <c r="O25" s="2634"/>
      <c r="P25" s="2634"/>
      <c r="Q25" s="2634"/>
      <c r="R25" s="2634"/>
      <c r="S25" s="2634"/>
      <c r="T25" s="2634"/>
      <c r="U25" s="1347"/>
      <c r="V25" s="1354"/>
      <c r="W25" s="1354"/>
      <c r="X25" s="1354"/>
      <c r="Y25" s="1354"/>
      <c r="Z25" s="1354"/>
      <c r="AA25" s="1354"/>
      <c r="AB25" s="1354"/>
      <c r="AC25" s="1354"/>
      <c r="AD25" s="2615"/>
      <c r="AE25" s="2615"/>
      <c r="AF25" s="2615"/>
      <c r="AG25" s="2615"/>
      <c r="AH25" s="2615"/>
      <c r="AI25" s="2615"/>
      <c r="AJ25" s="2616"/>
      <c r="AN25" s="1205"/>
    </row>
    <row r="26" spans="2:40" s="3" customFormat="1" ht="15" customHeight="1" x14ac:dyDescent="0.3">
      <c r="B26" s="1730"/>
      <c r="C26" s="68"/>
      <c r="D26" s="1344" t="s">
        <v>152</v>
      </c>
      <c r="E26" s="1345"/>
      <c r="F26" s="1345"/>
      <c r="G26" s="1345"/>
      <c r="H26" s="1345"/>
      <c r="I26" s="1345"/>
      <c r="J26" s="1345"/>
      <c r="K26" s="1346"/>
      <c r="L26" s="1346"/>
      <c r="M26" s="68"/>
      <c r="N26" s="2648" t="s">
        <v>147</v>
      </c>
      <c r="O26" s="2648"/>
      <c r="P26" s="2648"/>
      <c r="Q26" s="2648"/>
      <c r="R26" s="2648"/>
      <c r="S26" s="2648"/>
      <c r="T26" s="2648"/>
      <c r="U26" s="1347"/>
      <c r="V26" s="1346"/>
      <c r="W26" s="1346"/>
      <c r="X26" s="1346"/>
      <c r="Y26" s="1346"/>
      <c r="Z26" s="1346"/>
      <c r="AA26" s="1346"/>
      <c r="AB26" s="1346"/>
      <c r="AC26" s="1346"/>
      <c r="AD26" s="2635"/>
      <c r="AE26" s="2635"/>
      <c r="AF26" s="2635"/>
      <c r="AG26" s="2635"/>
      <c r="AH26" s="2635"/>
      <c r="AI26" s="2635"/>
      <c r="AJ26" s="2636"/>
    </row>
    <row r="27" spans="2:40" s="3" customFormat="1" ht="15" customHeight="1" x14ac:dyDescent="0.3">
      <c r="B27" s="1730"/>
      <c r="C27" s="68"/>
      <c r="D27" s="1344" t="s">
        <v>154</v>
      </c>
      <c r="E27" s="1345"/>
      <c r="F27" s="1345"/>
      <c r="G27" s="1345"/>
      <c r="H27" s="1345"/>
      <c r="I27" s="1345"/>
      <c r="J27" s="1345"/>
      <c r="K27" s="1346"/>
      <c r="L27" s="1346"/>
      <c r="M27" s="68"/>
      <c r="N27" s="2634" t="s">
        <v>145</v>
      </c>
      <c r="O27" s="2634"/>
      <c r="P27" s="2634"/>
      <c r="Q27" s="2634"/>
      <c r="R27" s="2634"/>
      <c r="S27" s="2634"/>
      <c r="T27" s="2634"/>
      <c r="U27" s="1347"/>
      <c r="V27" s="1354"/>
      <c r="W27" s="1354"/>
      <c r="X27" s="1354"/>
      <c r="Y27" s="1354"/>
      <c r="Z27" s="1354"/>
      <c r="AA27" s="1354"/>
      <c r="AB27" s="1354"/>
      <c r="AC27" s="1354"/>
      <c r="AD27" s="2615"/>
      <c r="AE27" s="2615"/>
      <c r="AF27" s="2615"/>
      <c r="AG27" s="2615"/>
      <c r="AH27" s="2615"/>
      <c r="AI27" s="2615"/>
      <c r="AJ27" s="2616"/>
    </row>
    <row r="28" spans="2:40" s="3" customFormat="1" ht="15" customHeight="1" x14ac:dyDescent="0.3">
      <c r="B28" s="1730"/>
      <c r="C28" s="68"/>
      <c r="D28" s="1348" t="s">
        <v>156</v>
      </c>
      <c r="E28" s="1345"/>
      <c r="F28" s="1345"/>
      <c r="G28" s="1345"/>
      <c r="H28" s="1345"/>
      <c r="I28" s="1345"/>
      <c r="J28" s="1345"/>
      <c r="K28" s="1346"/>
      <c r="L28" s="1346"/>
      <c r="M28" s="68"/>
      <c r="N28" s="2648" t="s">
        <v>147</v>
      </c>
      <c r="O28" s="2648"/>
      <c r="P28" s="2648"/>
      <c r="Q28" s="2648"/>
      <c r="R28" s="2648"/>
      <c r="S28" s="2648"/>
      <c r="T28" s="2648"/>
      <c r="U28" s="1347"/>
      <c r="V28" s="1346"/>
      <c r="W28" s="1346"/>
      <c r="X28" s="1346"/>
      <c r="Y28" s="1346"/>
      <c r="Z28" s="1346"/>
      <c r="AA28" s="1346"/>
      <c r="AB28" s="1346"/>
      <c r="AC28" s="1346"/>
      <c r="AD28" s="2635"/>
      <c r="AE28" s="2635"/>
      <c r="AF28" s="2635"/>
      <c r="AG28" s="2635"/>
      <c r="AH28" s="2635"/>
      <c r="AI28" s="2635"/>
      <c r="AJ28" s="2636"/>
    </row>
    <row r="29" spans="2:40" s="3" customFormat="1" ht="15" customHeight="1" x14ac:dyDescent="0.3">
      <c r="B29" s="1730"/>
      <c r="C29" s="68"/>
      <c r="D29" s="1348" t="s">
        <v>158</v>
      </c>
      <c r="E29" s="1345"/>
      <c r="F29" s="1345"/>
      <c r="G29" s="1345"/>
      <c r="H29" s="1345"/>
      <c r="I29" s="1345"/>
      <c r="J29" s="1345"/>
      <c r="K29" s="1346"/>
      <c r="L29" s="1346"/>
      <c r="M29" s="68"/>
      <c r="N29" s="2634" t="s">
        <v>145</v>
      </c>
      <c r="O29" s="2634"/>
      <c r="P29" s="2634"/>
      <c r="Q29" s="2634"/>
      <c r="R29" s="2634"/>
      <c r="S29" s="2634"/>
      <c r="T29" s="2634"/>
      <c r="U29" s="1347"/>
      <c r="V29" s="1354"/>
      <c r="W29" s="1354"/>
      <c r="X29" s="1354"/>
      <c r="Y29" s="1354"/>
      <c r="Z29" s="1354"/>
      <c r="AA29" s="1354"/>
      <c r="AB29" s="1354"/>
      <c r="AC29" s="1354"/>
      <c r="AD29" s="2615"/>
      <c r="AE29" s="2615"/>
      <c r="AF29" s="2615"/>
      <c r="AG29" s="2615"/>
      <c r="AH29" s="2615"/>
      <c r="AI29" s="2615"/>
      <c r="AJ29" s="2616"/>
    </row>
    <row r="30" spans="2:40" s="3" customFormat="1" ht="15" customHeight="1" x14ac:dyDescent="0.3">
      <c r="B30" s="1730"/>
      <c r="C30" s="68"/>
      <c r="D30" s="1348" t="s">
        <v>159</v>
      </c>
      <c r="E30" s="1345"/>
      <c r="F30" s="1345"/>
      <c r="G30" s="1345"/>
      <c r="H30" s="1345"/>
      <c r="I30" s="1345"/>
      <c r="J30" s="1345"/>
      <c r="K30" s="1346"/>
      <c r="L30" s="1346"/>
      <c r="M30" s="68"/>
      <c r="N30" s="2648" t="s">
        <v>147</v>
      </c>
      <c r="O30" s="2648"/>
      <c r="P30" s="2648"/>
      <c r="Q30" s="2648"/>
      <c r="R30" s="2648"/>
      <c r="S30" s="2648"/>
      <c r="T30" s="2648"/>
      <c r="U30" s="68"/>
      <c r="V30" s="68"/>
      <c r="W30" s="1346"/>
      <c r="X30" s="1346"/>
      <c r="Y30" s="1346"/>
      <c r="Z30" s="1346"/>
      <c r="AA30" s="1346"/>
      <c r="AB30" s="1346"/>
      <c r="AC30" s="1346"/>
      <c r="AD30" s="2635"/>
      <c r="AE30" s="2635"/>
      <c r="AF30" s="2635"/>
      <c r="AG30" s="2635"/>
      <c r="AH30" s="2635"/>
      <c r="AI30" s="2635"/>
      <c r="AJ30" s="2636"/>
    </row>
    <row r="31" spans="2:40" s="3" customFormat="1" ht="15" customHeight="1" x14ac:dyDescent="0.3">
      <c r="B31" s="1730"/>
      <c r="C31" s="68"/>
      <c r="D31" s="1348" t="s">
        <v>160</v>
      </c>
      <c r="E31" s="1345"/>
      <c r="F31" s="1345"/>
      <c r="G31" s="1345"/>
      <c r="H31" s="1345"/>
      <c r="I31" s="1345"/>
      <c r="J31" s="1345"/>
      <c r="K31" s="1346"/>
      <c r="L31" s="1346"/>
      <c r="M31" s="68"/>
      <c r="N31" s="2648" t="s">
        <v>147</v>
      </c>
      <c r="O31" s="2648"/>
      <c r="P31" s="2648"/>
      <c r="Q31" s="2648"/>
      <c r="R31" s="2648"/>
      <c r="S31" s="2648"/>
      <c r="T31" s="2648"/>
      <c r="U31" s="68"/>
      <c r="V31" s="68"/>
      <c r="W31" s="68"/>
      <c r="X31" s="68"/>
      <c r="Y31" s="68"/>
      <c r="Z31" s="68"/>
      <c r="AA31" s="68"/>
      <c r="AB31" s="68"/>
      <c r="AC31" s="68"/>
      <c r="AD31" s="68"/>
      <c r="AE31" s="68"/>
      <c r="AF31" s="68"/>
      <c r="AG31" s="68"/>
      <c r="AH31" s="68"/>
      <c r="AI31" s="68"/>
      <c r="AJ31" s="69"/>
    </row>
    <row r="32" spans="2:40" s="3" customFormat="1" ht="15" customHeight="1" x14ac:dyDescent="0.3">
      <c r="B32" s="1730"/>
      <c r="C32" s="68"/>
      <c r="D32" s="1348" t="s">
        <v>161</v>
      </c>
      <c r="E32" s="1345"/>
      <c r="F32" s="1345"/>
      <c r="G32" s="1345"/>
      <c r="H32" s="1345"/>
      <c r="I32" s="1345"/>
      <c r="J32" s="1345"/>
      <c r="K32" s="1346"/>
      <c r="L32" s="1346"/>
      <c r="M32" s="68"/>
      <c r="N32" s="2634" t="s">
        <v>145</v>
      </c>
      <c r="O32" s="2634"/>
      <c r="P32" s="2634"/>
      <c r="Q32" s="2634"/>
      <c r="R32" s="2634"/>
      <c r="S32" s="2634"/>
      <c r="T32" s="2634"/>
      <c r="U32" s="68"/>
      <c r="V32" s="1354"/>
      <c r="W32" s="1354"/>
      <c r="X32" s="1354"/>
      <c r="Y32" s="1354"/>
      <c r="Z32" s="1354"/>
      <c r="AA32" s="1354"/>
      <c r="AB32" s="1354"/>
      <c r="AC32" s="1354"/>
      <c r="AD32" s="2615"/>
      <c r="AE32" s="2615"/>
      <c r="AF32" s="2615"/>
      <c r="AG32" s="2615"/>
      <c r="AH32" s="2615"/>
      <c r="AI32" s="2615"/>
      <c r="AJ32" s="2616"/>
    </row>
    <row r="33" spans="2:36" s="3" customFormat="1" ht="15" customHeight="1" x14ac:dyDescent="0.3">
      <c r="B33" s="1730"/>
      <c r="C33" s="68"/>
      <c r="D33" s="1348" t="s">
        <v>162</v>
      </c>
      <c r="E33" s="1345"/>
      <c r="F33" s="1345"/>
      <c r="G33" s="1345"/>
      <c r="H33" s="1345"/>
      <c r="I33" s="1345"/>
      <c r="J33" s="1345"/>
      <c r="K33" s="1346"/>
      <c r="L33" s="1346"/>
      <c r="M33" s="68"/>
      <c r="N33" s="2634" t="s">
        <v>145</v>
      </c>
      <c r="O33" s="2634"/>
      <c r="P33" s="2634"/>
      <c r="Q33" s="2634"/>
      <c r="R33" s="2634"/>
      <c r="S33" s="2634"/>
      <c r="T33" s="2634"/>
      <c r="U33" s="68"/>
      <c r="V33" s="1354"/>
      <c r="W33" s="1354"/>
      <c r="X33" s="1354"/>
      <c r="Y33" s="1354"/>
      <c r="Z33" s="1354"/>
      <c r="AA33" s="1354"/>
      <c r="AB33" s="1354"/>
      <c r="AC33" s="1354"/>
      <c r="AD33" s="2615"/>
      <c r="AE33" s="2615"/>
      <c r="AF33" s="2615"/>
      <c r="AG33" s="2615"/>
      <c r="AH33" s="2615"/>
      <c r="AI33" s="2615"/>
      <c r="AJ33" s="2616"/>
    </row>
    <row r="34" spans="2:36" s="3" customFormat="1" ht="15" customHeight="1" x14ac:dyDescent="0.3">
      <c r="B34" s="1730"/>
      <c r="C34" s="68"/>
      <c r="D34" s="1348" t="s">
        <v>163</v>
      </c>
      <c r="E34" s="1345"/>
      <c r="F34" s="1345"/>
      <c r="G34" s="1345"/>
      <c r="H34" s="1345"/>
      <c r="I34" s="1345"/>
      <c r="J34" s="1345"/>
      <c r="K34" s="1346"/>
      <c r="L34" s="1346"/>
      <c r="M34" s="68"/>
      <c r="N34" s="2634" t="s">
        <v>145</v>
      </c>
      <c r="O34" s="2634"/>
      <c r="P34" s="2634"/>
      <c r="Q34" s="2634"/>
      <c r="R34" s="2634"/>
      <c r="S34" s="2634"/>
      <c r="T34" s="2634"/>
      <c r="U34" s="68"/>
      <c r="V34" s="1354"/>
      <c r="W34" s="1354"/>
      <c r="X34" s="1354"/>
      <c r="Y34" s="1354"/>
      <c r="Z34" s="1354"/>
      <c r="AA34" s="1354"/>
      <c r="AB34" s="1354"/>
      <c r="AC34" s="1354"/>
      <c r="AD34" s="2615"/>
      <c r="AE34" s="2615"/>
      <c r="AF34" s="2615"/>
      <c r="AG34" s="2615"/>
      <c r="AH34" s="2615"/>
      <c r="AI34" s="2615"/>
      <c r="AJ34" s="2616"/>
    </row>
    <row r="35" spans="2:36" s="3" customFormat="1" ht="15" customHeight="1" x14ac:dyDescent="0.3">
      <c r="B35" s="1730"/>
      <c r="C35" s="68"/>
      <c r="D35" s="1348" t="s">
        <v>164</v>
      </c>
      <c r="E35" s="1345"/>
      <c r="F35" s="1345"/>
      <c r="G35" s="1345"/>
      <c r="H35" s="1345"/>
      <c r="I35" s="1345"/>
      <c r="J35" s="1345"/>
      <c r="K35" s="1346"/>
      <c r="L35" s="1346"/>
      <c r="M35" s="68"/>
      <c r="N35" s="2634" t="s">
        <v>145</v>
      </c>
      <c r="O35" s="2634"/>
      <c r="P35" s="2634"/>
      <c r="Q35" s="2634"/>
      <c r="R35" s="2634"/>
      <c r="S35" s="2634"/>
      <c r="T35" s="2634"/>
      <c r="U35" s="68"/>
      <c r="V35" s="1354"/>
      <c r="W35" s="1354"/>
      <c r="X35" s="1354"/>
      <c r="Y35" s="1354"/>
      <c r="Z35" s="1354"/>
      <c r="AA35" s="1354"/>
      <c r="AB35" s="1354"/>
      <c r="AC35" s="1354"/>
      <c r="AD35" s="2615"/>
      <c r="AE35" s="2615"/>
      <c r="AF35" s="2615"/>
      <c r="AG35" s="2615"/>
      <c r="AH35" s="2615"/>
      <c r="AI35" s="2615"/>
      <c r="AJ35" s="2616"/>
    </row>
    <row r="36" spans="2:36" s="3" customFormat="1" ht="15" customHeight="1" x14ac:dyDescent="0.3">
      <c r="B36" s="1730"/>
      <c r="C36" s="68"/>
      <c r="D36" s="1348" t="s">
        <v>165</v>
      </c>
      <c r="E36" s="1345"/>
      <c r="F36" s="1345"/>
      <c r="G36" s="1345"/>
      <c r="H36" s="1345"/>
      <c r="I36" s="1345"/>
      <c r="J36" s="1345"/>
      <c r="K36" s="1346"/>
      <c r="L36" s="1346"/>
      <c r="M36" s="68"/>
      <c r="N36" s="2634" t="s">
        <v>145</v>
      </c>
      <c r="O36" s="2634"/>
      <c r="P36" s="2634"/>
      <c r="Q36" s="2634"/>
      <c r="R36" s="2634"/>
      <c r="S36" s="2634"/>
      <c r="T36" s="2634"/>
      <c r="U36" s="68"/>
      <c r="V36" s="1354"/>
      <c r="W36" s="1354"/>
      <c r="X36" s="1354"/>
      <c r="Y36" s="1354"/>
      <c r="Z36" s="1354"/>
      <c r="AA36" s="1354"/>
      <c r="AB36" s="1354"/>
      <c r="AC36" s="1354"/>
      <c r="AD36" s="2615"/>
      <c r="AE36" s="2615"/>
      <c r="AF36" s="2615"/>
      <c r="AG36" s="2615"/>
      <c r="AH36" s="2615"/>
      <c r="AI36" s="2615"/>
      <c r="AJ36" s="2616"/>
    </row>
    <row r="37" spans="2:36" s="3" customFormat="1" ht="15" customHeight="1" x14ac:dyDescent="0.3">
      <c r="B37" s="1730"/>
      <c r="C37" s="68"/>
      <c r="D37" s="1348" t="s">
        <v>166</v>
      </c>
      <c r="E37" s="1345"/>
      <c r="F37" s="1345"/>
      <c r="G37" s="1345"/>
      <c r="H37" s="1345"/>
      <c r="I37" s="1345"/>
      <c r="J37" s="1345"/>
      <c r="K37" s="1346"/>
      <c r="L37" s="1346"/>
      <c r="M37" s="68"/>
      <c r="N37" s="2634" t="s">
        <v>145</v>
      </c>
      <c r="O37" s="2634"/>
      <c r="P37" s="2634"/>
      <c r="Q37" s="2634"/>
      <c r="R37" s="2634"/>
      <c r="S37" s="2634"/>
      <c r="T37" s="2634"/>
      <c r="U37" s="68"/>
      <c r="V37" s="1354"/>
      <c r="W37" s="1354"/>
      <c r="X37" s="1354"/>
      <c r="Y37" s="1354"/>
      <c r="Z37" s="1354"/>
      <c r="AA37" s="1354"/>
      <c r="AB37" s="1354"/>
      <c r="AC37" s="1354"/>
      <c r="AD37" s="2615"/>
      <c r="AE37" s="2615"/>
      <c r="AF37" s="2615"/>
      <c r="AG37" s="2615"/>
      <c r="AH37" s="2615"/>
      <c r="AI37" s="2615"/>
      <c r="AJ37" s="2616"/>
    </row>
    <row r="38" spans="2:36" s="3" customFormat="1" ht="15" customHeight="1" x14ac:dyDescent="0.3">
      <c r="B38" s="1730"/>
      <c r="C38" s="68"/>
      <c r="D38" s="1348" t="s">
        <v>167</v>
      </c>
      <c r="E38" s="1345"/>
      <c r="F38" s="1345"/>
      <c r="G38" s="1345"/>
      <c r="H38" s="1345"/>
      <c r="I38" s="1345"/>
      <c r="J38" s="1345"/>
      <c r="K38" s="1346"/>
      <c r="L38" s="1346"/>
      <c r="M38" s="68"/>
      <c r="N38" s="2634" t="s">
        <v>145</v>
      </c>
      <c r="O38" s="2634"/>
      <c r="P38" s="2634"/>
      <c r="Q38" s="2634"/>
      <c r="R38" s="2634"/>
      <c r="S38" s="2634"/>
      <c r="T38" s="2634"/>
      <c r="U38" s="68"/>
      <c r="V38" s="1354"/>
      <c r="W38" s="1354"/>
      <c r="X38" s="1354"/>
      <c r="Y38" s="1354"/>
      <c r="Z38" s="1354"/>
      <c r="AA38" s="1354"/>
      <c r="AB38" s="1354"/>
      <c r="AC38" s="1354"/>
      <c r="AD38" s="2615"/>
      <c r="AE38" s="2615"/>
      <c r="AF38" s="2615"/>
      <c r="AG38" s="2615"/>
      <c r="AH38" s="2615"/>
      <c r="AI38" s="2615"/>
      <c r="AJ38" s="2616"/>
    </row>
    <row r="39" spans="2:36" s="3" customFormat="1" ht="15" customHeight="1" x14ac:dyDescent="0.3">
      <c r="B39" s="1730"/>
      <c r="C39" s="68"/>
      <c r="D39" s="1348" t="s">
        <v>168</v>
      </c>
      <c r="E39" s="1345"/>
      <c r="F39" s="1345"/>
      <c r="G39" s="1345"/>
      <c r="H39" s="1345"/>
      <c r="I39" s="1345"/>
      <c r="J39" s="1345"/>
      <c r="K39" s="1346"/>
      <c r="L39" s="1346"/>
      <c r="M39" s="68"/>
      <c r="N39" s="2633" t="s">
        <v>147</v>
      </c>
      <c r="O39" s="2633"/>
      <c r="P39" s="2633"/>
      <c r="Q39" s="2633"/>
      <c r="R39" s="2633"/>
      <c r="S39" s="2633"/>
      <c r="T39" s="2633"/>
      <c r="U39" s="68"/>
      <c r="V39" s="68"/>
      <c r="W39" s="68"/>
      <c r="X39" s="68"/>
      <c r="Y39" s="68"/>
      <c r="Z39" s="68"/>
      <c r="AA39" s="68"/>
      <c r="AB39" s="68"/>
      <c r="AC39" s="68"/>
      <c r="AD39" s="68"/>
      <c r="AE39" s="68"/>
      <c r="AF39" s="68"/>
      <c r="AG39" s="68"/>
      <c r="AH39" s="68"/>
      <c r="AI39" s="68"/>
      <c r="AJ39" s="69"/>
    </row>
    <row r="40" spans="2:36" s="3" customFormat="1" ht="15" customHeight="1" x14ac:dyDescent="0.3">
      <c r="B40" s="1730"/>
      <c r="C40" s="68"/>
      <c r="D40" s="1348" t="s">
        <v>169</v>
      </c>
      <c r="E40" s="1345"/>
      <c r="F40" s="1345"/>
      <c r="G40" s="1345"/>
      <c r="H40" s="1345"/>
      <c r="I40" s="1345"/>
      <c r="J40" s="1345"/>
      <c r="K40" s="1346"/>
      <c r="L40" s="1346"/>
      <c r="M40" s="68"/>
      <c r="N40" s="2633" t="s">
        <v>147</v>
      </c>
      <c r="O40" s="2633"/>
      <c r="P40" s="2633"/>
      <c r="Q40" s="2633"/>
      <c r="R40" s="2633"/>
      <c r="S40" s="2633"/>
      <c r="T40" s="2633"/>
      <c r="U40" s="68"/>
      <c r="V40" s="68"/>
      <c r="W40" s="68"/>
      <c r="X40" s="68"/>
      <c r="Y40" s="68"/>
      <c r="Z40" s="68"/>
      <c r="AA40" s="68"/>
      <c r="AB40" s="68"/>
      <c r="AC40" s="68"/>
      <c r="AD40" s="68"/>
      <c r="AE40" s="68"/>
      <c r="AF40" s="68"/>
      <c r="AG40" s="68"/>
      <c r="AH40" s="68"/>
      <c r="AI40" s="68"/>
      <c r="AJ40" s="69"/>
    </row>
    <row r="41" spans="2:36" s="3" customFormat="1" ht="15" customHeight="1" x14ac:dyDescent="0.3">
      <c r="B41" s="1730"/>
      <c r="C41" s="68"/>
      <c r="D41" s="1348" t="s">
        <v>170</v>
      </c>
      <c r="E41" s="1345"/>
      <c r="F41" s="1345"/>
      <c r="G41" s="1345"/>
      <c r="H41" s="1345"/>
      <c r="I41" s="1345"/>
      <c r="J41" s="1345"/>
      <c r="K41" s="1346"/>
      <c r="L41" s="1346"/>
      <c r="M41" s="68"/>
      <c r="N41" s="2633" t="s">
        <v>147</v>
      </c>
      <c r="O41" s="2633"/>
      <c r="P41" s="2633"/>
      <c r="Q41" s="2633"/>
      <c r="R41" s="2633"/>
      <c r="S41" s="2633"/>
      <c r="T41" s="2633"/>
      <c r="U41" s="68"/>
      <c r="V41" s="68"/>
      <c r="W41" s="68"/>
      <c r="X41" s="68"/>
      <c r="Y41" s="68"/>
      <c r="Z41" s="68"/>
      <c r="AA41" s="68"/>
      <c r="AB41" s="68"/>
      <c r="AC41" s="68"/>
      <c r="AD41" s="68"/>
      <c r="AE41" s="68"/>
      <c r="AF41" s="68"/>
      <c r="AG41" s="68"/>
      <c r="AH41" s="68"/>
      <c r="AI41" s="68"/>
      <c r="AJ41" s="69"/>
    </row>
    <row r="42" spans="2:36" s="3" customFormat="1" ht="15" customHeight="1" x14ac:dyDescent="0.3">
      <c r="B42" s="1730"/>
      <c r="C42" s="68"/>
      <c r="D42" s="1348" t="s">
        <v>171</v>
      </c>
      <c r="E42" s="1345"/>
      <c r="F42" s="1345"/>
      <c r="G42" s="1345"/>
      <c r="H42" s="1345"/>
      <c r="I42" s="1345"/>
      <c r="J42" s="1345"/>
      <c r="K42" s="1346"/>
      <c r="L42" s="1346"/>
      <c r="M42" s="68"/>
      <c r="N42" s="2633" t="s">
        <v>147</v>
      </c>
      <c r="O42" s="2633"/>
      <c r="P42" s="2633"/>
      <c r="Q42" s="2633"/>
      <c r="R42" s="2633"/>
      <c r="S42" s="2633"/>
      <c r="T42" s="2633"/>
      <c r="U42" s="68"/>
      <c r="V42" s="68"/>
      <c r="W42" s="68"/>
      <c r="X42" s="68"/>
      <c r="Y42" s="68"/>
      <c r="Z42" s="68"/>
      <c r="AA42" s="68"/>
      <c r="AB42" s="68"/>
      <c r="AC42" s="68"/>
      <c r="AD42" s="68"/>
      <c r="AE42" s="68"/>
      <c r="AF42" s="68"/>
      <c r="AG42" s="68"/>
      <c r="AH42" s="68"/>
      <c r="AI42" s="68"/>
      <c r="AJ42" s="69"/>
    </row>
    <row r="43" spans="2:36" s="3" customFormat="1" ht="15" customHeight="1" x14ac:dyDescent="0.3">
      <c r="B43" s="1730"/>
      <c r="C43" s="68"/>
      <c r="D43" s="1347" t="s">
        <v>172</v>
      </c>
      <c r="E43" s="1345"/>
      <c r="F43" s="1345"/>
      <c r="G43" s="1345"/>
      <c r="H43" s="1345"/>
      <c r="I43" s="1345"/>
      <c r="J43" s="1345"/>
      <c r="K43" s="1346"/>
      <c r="L43" s="1346"/>
      <c r="M43" s="68"/>
      <c r="N43" s="2633" t="s">
        <v>147</v>
      </c>
      <c r="O43" s="2633"/>
      <c r="P43" s="2633"/>
      <c r="Q43" s="2633"/>
      <c r="R43" s="2633"/>
      <c r="S43" s="2633"/>
      <c r="T43" s="2633"/>
      <c r="U43" s="68"/>
      <c r="V43" s="68"/>
      <c r="W43" s="68"/>
      <c r="X43" s="68"/>
      <c r="Y43" s="68"/>
      <c r="Z43" s="68"/>
      <c r="AA43" s="68"/>
      <c r="AB43" s="68"/>
      <c r="AC43" s="68"/>
      <c r="AD43" s="68"/>
      <c r="AE43" s="68"/>
      <c r="AF43" s="68"/>
      <c r="AG43" s="68"/>
      <c r="AH43" s="68"/>
      <c r="AI43" s="68"/>
      <c r="AJ43" s="69"/>
    </row>
    <row r="44" spans="2:36" s="3" customFormat="1" ht="15" customHeight="1" x14ac:dyDescent="0.3">
      <c r="B44" s="1730"/>
      <c r="C44" s="68"/>
      <c r="D44" s="1347" t="s">
        <v>146</v>
      </c>
      <c r="E44" s="1345"/>
      <c r="F44" s="1345"/>
      <c r="G44" s="1345"/>
      <c r="H44" s="1345"/>
      <c r="I44" s="1345"/>
      <c r="J44" s="1345"/>
      <c r="K44" s="1346"/>
      <c r="L44" s="1346"/>
      <c r="N44" s="2633" t="s">
        <v>147</v>
      </c>
      <c r="O44" s="2633"/>
      <c r="P44" s="2633"/>
      <c r="Q44" s="2633"/>
      <c r="R44" s="2633"/>
      <c r="S44" s="2633"/>
      <c r="T44" s="2633"/>
      <c r="U44" s="68"/>
      <c r="V44" s="68"/>
      <c r="W44" s="68"/>
      <c r="AE44" s="68"/>
      <c r="AF44" s="68"/>
      <c r="AG44" s="68"/>
      <c r="AH44" s="68"/>
      <c r="AI44" s="68"/>
      <c r="AJ44" s="69"/>
    </row>
    <row r="45" spans="2:36" s="3" customFormat="1" ht="15" customHeight="1" x14ac:dyDescent="0.3">
      <c r="B45" s="1730"/>
      <c r="C45" s="68"/>
      <c r="D45" s="1347" t="s">
        <v>149</v>
      </c>
      <c r="E45" s="1346"/>
      <c r="F45" s="1346"/>
      <c r="G45" s="1346"/>
      <c r="H45" s="1346"/>
      <c r="I45" s="1346"/>
      <c r="J45" s="1346"/>
      <c r="K45" s="1346"/>
      <c r="L45" s="1346"/>
      <c r="N45" s="2633" t="s">
        <v>147</v>
      </c>
      <c r="O45" s="2633"/>
      <c r="P45" s="2633"/>
      <c r="Q45" s="2633"/>
      <c r="R45" s="2633"/>
      <c r="S45" s="2633"/>
      <c r="T45" s="2633"/>
      <c r="U45" s="68"/>
      <c r="V45" s="68"/>
      <c r="W45" s="68"/>
      <c r="AE45" s="68"/>
      <c r="AF45" s="68"/>
      <c r="AG45" s="68"/>
      <c r="AH45" s="68"/>
      <c r="AI45" s="68"/>
      <c r="AJ45" s="69"/>
    </row>
    <row r="46" spans="2:36" s="3" customFormat="1" ht="15" customHeight="1" x14ac:dyDescent="0.3">
      <c r="B46" s="1730"/>
      <c r="C46" s="68"/>
      <c r="D46" s="1347" t="s">
        <v>151</v>
      </c>
      <c r="E46" s="1346"/>
      <c r="F46" s="1346"/>
      <c r="G46" s="1346"/>
      <c r="H46" s="1346"/>
      <c r="I46" s="1346"/>
      <c r="J46" s="1346"/>
      <c r="K46" s="1346"/>
      <c r="L46" s="1346"/>
      <c r="N46" s="2634" t="s">
        <v>145</v>
      </c>
      <c r="O46" s="2634"/>
      <c r="P46" s="2634"/>
      <c r="Q46" s="2634"/>
      <c r="R46" s="2634"/>
      <c r="S46" s="2634"/>
      <c r="T46" s="2634"/>
      <c r="U46" s="68"/>
      <c r="V46" s="1354"/>
      <c r="W46" s="1354"/>
      <c r="X46" s="1354"/>
      <c r="Y46" s="1354"/>
      <c r="Z46" s="1354"/>
      <c r="AA46" s="1354"/>
      <c r="AB46" s="1354"/>
      <c r="AC46" s="1354"/>
      <c r="AD46" s="2615"/>
      <c r="AE46" s="2615"/>
      <c r="AF46" s="2615"/>
      <c r="AG46" s="2615"/>
      <c r="AH46" s="2615"/>
      <c r="AI46" s="2615"/>
      <c r="AJ46" s="2616"/>
    </row>
    <row r="47" spans="2:36" s="3" customFormat="1" ht="15" customHeight="1" x14ac:dyDescent="0.3">
      <c r="B47" s="1730"/>
      <c r="C47" s="68"/>
      <c r="D47" s="1347" t="s">
        <v>153</v>
      </c>
      <c r="E47" s="1346"/>
      <c r="F47" s="1346"/>
      <c r="G47" s="1346"/>
      <c r="H47" s="1346"/>
      <c r="I47" s="1346"/>
      <c r="J47" s="1346"/>
      <c r="K47" s="1346"/>
      <c r="L47" s="1346"/>
      <c r="N47" s="2633" t="s">
        <v>147</v>
      </c>
      <c r="O47" s="2633"/>
      <c r="P47" s="2633"/>
      <c r="Q47" s="2633"/>
      <c r="R47" s="2633"/>
      <c r="S47" s="2633"/>
      <c r="T47" s="2633"/>
      <c r="U47" s="68"/>
      <c r="V47" s="68"/>
      <c r="W47" s="68"/>
      <c r="AE47" s="68"/>
      <c r="AF47" s="68"/>
      <c r="AG47" s="68"/>
      <c r="AH47" s="68"/>
      <c r="AI47" s="68"/>
      <c r="AJ47" s="69"/>
    </row>
    <row r="48" spans="2:36" s="3" customFormat="1" ht="15" customHeight="1" x14ac:dyDescent="0.3">
      <c r="B48" s="1730"/>
      <c r="C48" s="68"/>
      <c r="D48" s="1347" t="s">
        <v>155</v>
      </c>
      <c r="E48" s="1346"/>
      <c r="F48" s="1346"/>
      <c r="G48" s="1346"/>
      <c r="H48" s="1346"/>
      <c r="I48" s="1346"/>
      <c r="J48" s="1346"/>
      <c r="K48" s="1346"/>
      <c r="L48" s="1346"/>
      <c r="N48" s="2633" t="s">
        <v>147</v>
      </c>
      <c r="O48" s="2633"/>
      <c r="P48" s="2633"/>
      <c r="Q48" s="2633"/>
      <c r="R48" s="2633"/>
      <c r="S48" s="2633"/>
      <c r="T48" s="2633"/>
      <c r="U48" s="68"/>
      <c r="V48" s="68"/>
      <c r="W48" s="68"/>
      <c r="AE48" s="68"/>
      <c r="AF48" s="68"/>
      <c r="AG48" s="68"/>
      <c r="AH48" s="68"/>
      <c r="AI48" s="68"/>
      <c r="AJ48" s="69"/>
    </row>
    <row r="49" spans="2:43" s="3" customFormat="1" ht="15" customHeight="1" x14ac:dyDescent="0.3">
      <c r="B49" s="1730"/>
      <c r="C49" s="68"/>
      <c r="D49" s="1347" t="s">
        <v>157</v>
      </c>
      <c r="E49" s="1346"/>
      <c r="F49" s="1346"/>
      <c r="G49" s="1346"/>
      <c r="H49" s="1346"/>
      <c r="I49" s="1346"/>
      <c r="J49" s="1346"/>
      <c r="K49" s="1346"/>
      <c r="L49" s="1346"/>
      <c r="N49" s="2634" t="s">
        <v>145</v>
      </c>
      <c r="O49" s="2634"/>
      <c r="P49" s="2634"/>
      <c r="Q49" s="2634"/>
      <c r="R49" s="2634"/>
      <c r="S49" s="2634"/>
      <c r="T49" s="2634"/>
      <c r="U49" s="68"/>
      <c r="V49" s="1354"/>
      <c r="W49" s="1354"/>
      <c r="X49" s="1354"/>
      <c r="Y49" s="1354"/>
      <c r="Z49" s="1354"/>
      <c r="AA49" s="1354"/>
      <c r="AB49" s="1354"/>
      <c r="AC49" s="1354"/>
      <c r="AD49" s="2615"/>
      <c r="AE49" s="2615"/>
      <c r="AF49" s="2615"/>
      <c r="AG49" s="2615"/>
      <c r="AH49" s="2615"/>
      <c r="AI49" s="2615"/>
      <c r="AJ49" s="2616"/>
    </row>
    <row r="50" spans="2:43" s="3" customFormat="1" ht="15" customHeight="1" thickBot="1" x14ac:dyDescent="0.35">
      <c r="B50" s="1731"/>
      <c r="C50" s="1349"/>
      <c r="D50" s="1355"/>
      <c r="E50" s="1355"/>
      <c r="F50" s="1355"/>
      <c r="G50" s="1355"/>
      <c r="H50" s="1355"/>
      <c r="I50" s="1355"/>
      <c r="J50" s="1355"/>
      <c r="K50" s="1355"/>
      <c r="L50" s="1355"/>
      <c r="M50" s="1355"/>
      <c r="N50" s="1355"/>
      <c r="O50" s="1355"/>
      <c r="P50" s="1355"/>
      <c r="Q50" s="1355"/>
      <c r="R50" s="1355"/>
      <c r="S50" s="1355"/>
      <c r="T50" s="1355"/>
      <c r="U50" s="1355"/>
      <c r="V50" s="1355"/>
      <c r="W50" s="1355"/>
      <c r="X50" s="1355"/>
      <c r="Y50" s="1355"/>
      <c r="Z50" s="1355"/>
      <c r="AA50" s="1355"/>
      <c r="AB50" s="1355"/>
      <c r="AC50" s="1355"/>
      <c r="AD50" s="1355"/>
      <c r="AE50" s="1355"/>
      <c r="AF50" s="1355"/>
      <c r="AG50" s="1355"/>
      <c r="AH50" s="1355"/>
      <c r="AI50" s="1355"/>
      <c r="AJ50" s="1356"/>
    </row>
    <row r="51" spans="2:43" ht="20.149999999999999" customHeight="1" thickBot="1" x14ac:dyDescent="0.35">
      <c r="B51" s="562"/>
      <c r="C51" s="18"/>
      <c r="D51" s="19"/>
      <c r="E51" s="19"/>
      <c r="F51" s="19"/>
      <c r="G51" s="19"/>
      <c r="H51" s="59"/>
      <c r="I51" s="59"/>
      <c r="J51" s="59"/>
      <c r="K51" s="59"/>
      <c r="L51" s="59"/>
      <c r="M51" s="59"/>
      <c r="N51" s="48"/>
      <c r="O51" s="1336"/>
      <c r="P51" s="1336"/>
      <c r="Q51" s="1337"/>
      <c r="R51" s="1337"/>
      <c r="S51" s="1337"/>
      <c r="T51" s="1337"/>
      <c r="U51" s="1337"/>
      <c r="V51" s="1337"/>
      <c r="W51" s="1337"/>
      <c r="X51" s="1337"/>
      <c r="Y51" s="840"/>
      <c r="Z51" s="840"/>
      <c r="AA51" s="1338"/>
      <c r="AB51" s="1338"/>
      <c r="AC51" s="1338"/>
      <c r="AD51" s="1338"/>
      <c r="AE51" s="1338"/>
      <c r="AF51" s="840"/>
      <c r="AG51" s="840"/>
      <c r="AH51" s="1339"/>
      <c r="AI51" s="1339"/>
      <c r="AJ51" s="1340"/>
    </row>
    <row r="52" spans="2:43" ht="20.149999999999999" customHeight="1" x14ac:dyDescent="0.3">
      <c r="B52" s="2322" t="s">
        <v>173</v>
      </c>
      <c r="C52" s="1350"/>
      <c r="D52" s="1351" t="s">
        <v>174</v>
      </c>
      <c r="E52" s="1247"/>
      <c r="F52" s="1247"/>
      <c r="G52" s="1247"/>
      <c r="H52" s="1247"/>
      <c r="I52" s="1247"/>
      <c r="J52" s="1247"/>
      <c r="K52" s="1247"/>
      <c r="L52" s="1247"/>
      <c r="M52" s="1247"/>
      <c r="N52" s="1247"/>
      <c r="O52" s="1247"/>
      <c r="P52" s="1247"/>
      <c r="Q52" s="1247"/>
      <c r="R52" s="1247"/>
      <c r="S52" s="1247"/>
      <c r="T52" s="1247"/>
      <c r="U52" s="1247"/>
      <c r="V52" s="1247"/>
      <c r="W52" s="1247"/>
      <c r="X52" s="1247"/>
      <c r="Y52" s="1247"/>
      <c r="Z52" s="1247"/>
      <c r="AA52" s="1247"/>
      <c r="AB52" s="1247"/>
      <c r="AC52" s="1247"/>
      <c r="AD52" s="1247"/>
      <c r="AE52" s="1247"/>
      <c r="AF52" s="1247"/>
      <c r="AG52" s="1247"/>
      <c r="AH52" s="1247"/>
      <c r="AI52" s="1247"/>
      <c r="AJ52" s="1248"/>
    </row>
    <row r="53" spans="2:43" ht="20.149999999999999" customHeight="1" x14ac:dyDescent="0.3">
      <c r="B53" s="1730"/>
      <c r="C53" s="2618" t="s">
        <v>175</v>
      </c>
      <c r="D53" s="2619"/>
      <c r="E53" s="2619"/>
      <c r="F53" s="2619"/>
      <c r="G53" s="2619"/>
      <c r="H53" s="2619"/>
      <c r="I53" s="2619"/>
      <c r="J53" s="2619"/>
      <c r="K53" s="2619"/>
      <c r="L53" s="2619"/>
      <c r="M53" s="2619"/>
      <c r="N53" s="2619"/>
      <c r="O53" s="2619"/>
      <c r="P53" s="2619"/>
      <c r="Q53" s="2619"/>
      <c r="R53" s="2619"/>
      <c r="S53" s="2619"/>
      <c r="T53" s="2619"/>
      <c r="U53" s="2619"/>
      <c r="V53" s="2619"/>
      <c r="W53" s="2619"/>
      <c r="X53" s="2619"/>
      <c r="Y53" s="2619"/>
      <c r="Z53" s="2619"/>
      <c r="AA53" s="2619"/>
      <c r="AB53" s="2619"/>
      <c r="AC53" s="2619"/>
      <c r="AD53" s="2619"/>
      <c r="AE53" s="2619"/>
      <c r="AF53" s="2619"/>
      <c r="AG53" s="2619"/>
      <c r="AH53" s="2619"/>
      <c r="AI53" s="2619"/>
      <c r="AJ53" s="2620"/>
    </row>
    <row r="54" spans="2:43" ht="20.149999999999999" customHeight="1" x14ac:dyDescent="0.3">
      <c r="B54" s="1730"/>
      <c r="C54" s="2621"/>
      <c r="D54" s="2622"/>
      <c r="E54" s="2622"/>
      <c r="F54" s="2622"/>
      <c r="G54" s="2622"/>
      <c r="H54" s="2622"/>
      <c r="I54" s="2622"/>
      <c r="J54" s="2622"/>
      <c r="K54" s="2622"/>
      <c r="L54" s="2622"/>
      <c r="M54" s="2622"/>
      <c r="N54" s="2622"/>
      <c r="O54" s="2622"/>
      <c r="P54" s="2622"/>
      <c r="Q54" s="2622"/>
      <c r="R54" s="2622"/>
      <c r="S54" s="2622"/>
      <c r="T54" s="2622"/>
      <c r="U54" s="2622"/>
      <c r="V54" s="2622"/>
      <c r="W54" s="2622"/>
      <c r="X54" s="2622"/>
      <c r="Y54" s="2622"/>
      <c r="Z54" s="2622"/>
      <c r="AA54" s="2622"/>
      <c r="AB54" s="2622"/>
      <c r="AC54" s="2622"/>
      <c r="AD54" s="2622"/>
      <c r="AE54" s="2622"/>
      <c r="AF54" s="2622"/>
      <c r="AG54" s="2622"/>
      <c r="AH54" s="2622"/>
      <c r="AI54" s="2622"/>
      <c r="AJ54" s="2623"/>
      <c r="AM54" s="1"/>
      <c r="AN54" s="1"/>
      <c r="AO54" s="1"/>
      <c r="AP54" s="1"/>
      <c r="AQ54" s="1"/>
    </row>
    <row r="55" spans="2:43" ht="20.149999999999999" customHeight="1" x14ac:dyDescent="0.3">
      <c r="B55" s="1730"/>
      <c r="C55" s="2624"/>
      <c r="D55" s="2625"/>
      <c r="E55" s="2625"/>
      <c r="F55" s="2625"/>
      <c r="G55" s="2625"/>
      <c r="H55" s="2625"/>
      <c r="I55" s="2625"/>
      <c r="J55" s="2625"/>
      <c r="K55" s="2625"/>
      <c r="L55" s="2625"/>
      <c r="M55" s="2625"/>
      <c r="N55" s="2625"/>
      <c r="O55" s="2625"/>
      <c r="P55" s="2625"/>
      <c r="Q55" s="2625"/>
      <c r="R55" s="2625"/>
      <c r="S55" s="2625"/>
      <c r="T55" s="2625"/>
      <c r="U55" s="2625"/>
      <c r="V55" s="2625"/>
      <c r="W55" s="2625"/>
      <c r="X55" s="2625"/>
      <c r="Y55" s="2625"/>
      <c r="Z55" s="2625"/>
      <c r="AA55" s="2625"/>
      <c r="AB55" s="2625"/>
      <c r="AC55" s="2625"/>
      <c r="AD55" s="2625"/>
      <c r="AE55" s="2625"/>
      <c r="AF55" s="2625"/>
      <c r="AG55" s="2625"/>
      <c r="AH55" s="2625"/>
      <c r="AI55" s="2625"/>
      <c r="AJ55" s="2626"/>
      <c r="AM55" s="1"/>
      <c r="AN55" s="1"/>
      <c r="AO55" s="1"/>
      <c r="AP55" s="1"/>
      <c r="AQ55" s="1"/>
    </row>
    <row r="56" spans="2:43" ht="20.149999999999999" customHeight="1" x14ac:dyDescent="0.3">
      <c r="B56" s="1730"/>
      <c r="C56" s="2627"/>
      <c r="D56" s="2628"/>
      <c r="E56" s="2628"/>
      <c r="F56" s="2628"/>
      <c r="G56" s="2628"/>
      <c r="H56" s="2628"/>
      <c r="I56" s="2628"/>
      <c r="J56" s="2628"/>
      <c r="K56" s="2628"/>
      <c r="L56" s="2628"/>
      <c r="M56" s="2628"/>
      <c r="N56" s="2628"/>
      <c r="O56" s="2628"/>
      <c r="P56" s="2628"/>
      <c r="Q56" s="2628"/>
      <c r="R56" s="2628"/>
      <c r="S56" s="2628"/>
      <c r="T56" s="2628"/>
      <c r="U56" s="2628"/>
      <c r="V56" s="2628"/>
      <c r="W56" s="2628"/>
      <c r="X56" s="2628"/>
      <c r="Y56" s="2628"/>
      <c r="Z56" s="2628"/>
      <c r="AA56" s="2628"/>
      <c r="AB56" s="2628"/>
      <c r="AC56" s="2628"/>
      <c r="AD56" s="2628"/>
      <c r="AE56" s="2628"/>
      <c r="AF56" s="2628"/>
      <c r="AG56" s="2628"/>
      <c r="AH56" s="2628"/>
      <c r="AI56" s="2628"/>
      <c r="AJ56" s="2629"/>
      <c r="AL56" s="415"/>
      <c r="AM56" s="1"/>
      <c r="AN56" s="1"/>
      <c r="AO56" s="1"/>
      <c r="AP56" s="1"/>
      <c r="AQ56" s="1"/>
    </row>
    <row r="57" spans="2:43" ht="20.149999999999999" customHeight="1" x14ac:dyDescent="0.3">
      <c r="B57" s="1730"/>
      <c r="C57" s="2627"/>
      <c r="D57" s="2628"/>
      <c r="E57" s="2628"/>
      <c r="F57" s="2628"/>
      <c r="G57" s="2628"/>
      <c r="H57" s="2628"/>
      <c r="I57" s="2628"/>
      <c r="J57" s="2628"/>
      <c r="K57" s="2628"/>
      <c r="L57" s="2628"/>
      <c r="M57" s="2628"/>
      <c r="N57" s="2628"/>
      <c r="O57" s="2628"/>
      <c r="P57" s="2628"/>
      <c r="Q57" s="2628"/>
      <c r="R57" s="2628"/>
      <c r="S57" s="2628"/>
      <c r="T57" s="2628"/>
      <c r="U57" s="2628"/>
      <c r="V57" s="2628"/>
      <c r="W57" s="2628"/>
      <c r="X57" s="2628"/>
      <c r="Y57" s="2628"/>
      <c r="Z57" s="2628"/>
      <c r="AA57" s="2628"/>
      <c r="AB57" s="2628"/>
      <c r="AC57" s="2628"/>
      <c r="AD57" s="2628"/>
      <c r="AE57" s="2628"/>
      <c r="AF57" s="2628"/>
      <c r="AG57" s="2628"/>
      <c r="AH57" s="2628"/>
      <c r="AI57" s="2628"/>
      <c r="AJ57" s="2629"/>
      <c r="AM57" s="1"/>
      <c r="AN57" s="1"/>
      <c r="AO57" s="1"/>
      <c r="AP57" s="1"/>
      <c r="AQ57" s="1"/>
    </row>
    <row r="58" spans="2:43" ht="20.149999999999999" customHeight="1" x14ac:dyDescent="0.3">
      <c r="B58" s="1730"/>
      <c r="C58" s="2627"/>
      <c r="D58" s="2628"/>
      <c r="E58" s="2628"/>
      <c r="F58" s="2628"/>
      <c r="G58" s="2628"/>
      <c r="H58" s="2628"/>
      <c r="I58" s="2628"/>
      <c r="J58" s="2628"/>
      <c r="K58" s="2628"/>
      <c r="L58" s="2628"/>
      <c r="M58" s="2628"/>
      <c r="N58" s="2628"/>
      <c r="O58" s="2628"/>
      <c r="P58" s="2628"/>
      <c r="Q58" s="2628"/>
      <c r="R58" s="2628"/>
      <c r="S58" s="2628"/>
      <c r="T58" s="2628"/>
      <c r="U58" s="2628"/>
      <c r="V58" s="2628"/>
      <c r="W58" s="2628"/>
      <c r="X58" s="2628"/>
      <c r="Y58" s="2628"/>
      <c r="Z58" s="2628"/>
      <c r="AA58" s="2628"/>
      <c r="AB58" s="2628"/>
      <c r="AC58" s="2628"/>
      <c r="AD58" s="2628"/>
      <c r="AE58" s="2628"/>
      <c r="AF58" s="2628"/>
      <c r="AG58" s="2628"/>
      <c r="AH58" s="2628"/>
      <c r="AI58" s="2628"/>
      <c r="AJ58" s="2629"/>
      <c r="AM58" s="1"/>
      <c r="AN58" s="1"/>
      <c r="AO58" s="1"/>
      <c r="AP58" s="1"/>
      <c r="AQ58" s="1"/>
    </row>
    <row r="59" spans="2:43" ht="20.149999999999999" customHeight="1" x14ac:dyDescent="0.3">
      <c r="B59" s="1730"/>
      <c r="C59" s="2627"/>
      <c r="D59" s="2628"/>
      <c r="E59" s="2628"/>
      <c r="F59" s="2628"/>
      <c r="G59" s="2628"/>
      <c r="H59" s="2628"/>
      <c r="I59" s="2628"/>
      <c r="J59" s="2628"/>
      <c r="K59" s="2628"/>
      <c r="L59" s="2628"/>
      <c r="M59" s="2628"/>
      <c r="N59" s="2628"/>
      <c r="O59" s="2628"/>
      <c r="P59" s="2628"/>
      <c r="Q59" s="2628"/>
      <c r="R59" s="2628"/>
      <c r="S59" s="2628"/>
      <c r="T59" s="2628"/>
      <c r="U59" s="2628"/>
      <c r="V59" s="2628"/>
      <c r="W59" s="2628"/>
      <c r="X59" s="2628"/>
      <c r="Y59" s="2628"/>
      <c r="Z59" s="2628"/>
      <c r="AA59" s="2628"/>
      <c r="AB59" s="2628"/>
      <c r="AC59" s="2628"/>
      <c r="AD59" s="2628"/>
      <c r="AE59" s="2628"/>
      <c r="AF59" s="2628"/>
      <c r="AG59" s="2628"/>
      <c r="AH59" s="2628"/>
      <c r="AI59" s="2628"/>
      <c r="AJ59" s="2629"/>
    </row>
    <row r="60" spans="2:43" ht="20.149999999999999" customHeight="1" x14ac:dyDescent="0.3">
      <c r="B60" s="1730"/>
      <c r="C60" s="2627"/>
      <c r="D60" s="2628"/>
      <c r="E60" s="2628"/>
      <c r="F60" s="2628"/>
      <c r="G60" s="2628"/>
      <c r="H60" s="2628"/>
      <c r="I60" s="2628"/>
      <c r="J60" s="2628"/>
      <c r="K60" s="2628"/>
      <c r="L60" s="2628"/>
      <c r="M60" s="2628"/>
      <c r="N60" s="2628"/>
      <c r="O60" s="2628"/>
      <c r="P60" s="2628"/>
      <c r="Q60" s="2628"/>
      <c r="R60" s="2628"/>
      <c r="S60" s="2628"/>
      <c r="T60" s="2628"/>
      <c r="U60" s="2628"/>
      <c r="V60" s="2628"/>
      <c r="W60" s="2628"/>
      <c r="X60" s="2628"/>
      <c r="Y60" s="2628"/>
      <c r="Z60" s="2628"/>
      <c r="AA60" s="2628"/>
      <c r="AB60" s="2628"/>
      <c r="AC60" s="2628"/>
      <c r="AD60" s="2628"/>
      <c r="AE60" s="2628"/>
      <c r="AF60" s="2628"/>
      <c r="AG60" s="2628"/>
      <c r="AH60" s="2628"/>
      <c r="AI60" s="2628"/>
      <c r="AJ60" s="2629"/>
    </row>
    <row r="61" spans="2:43" ht="20.149999999999999" customHeight="1" x14ac:dyDescent="0.3">
      <c r="B61" s="1730"/>
      <c r="C61" s="2627"/>
      <c r="D61" s="2628"/>
      <c r="E61" s="2628"/>
      <c r="F61" s="2628"/>
      <c r="G61" s="2628"/>
      <c r="H61" s="2628"/>
      <c r="I61" s="2628"/>
      <c r="J61" s="2628"/>
      <c r="K61" s="2628"/>
      <c r="L61" s="2628"/>
      <c r="M61" s="2628"/>
      <c r="N61" s="2628"/>
      <c r="O61" s="2628"/>
      <c r="P61" s="2628"/>
      <c r="Q61" s="2628"/>
      <c r="R61" s="2628"/>
      <c r="S61" s="2628"/>
      <c r="T61" s="2628"/>
      <c r="U61" s="2628"/>
      <c r="V61" s="2628"/>
      <c r="W61" s="2628"/>
      <c r="X61" s="2628"/>
      <c r="Y61" s="2628"/>
      <c r="Z61" s="2628"/>
      <c r="AA61" s="2628"/>
      <c r="AB61" s="2628"/>
      <c r="AC61" s="2628"/>
      <c r="AD61" s="2628"/>
      <c r="AE61" s="2628"/>
      <c r="AF61" s="2628"/>
      <c r="AG61" s="2628"/>
      <c r="AH61" s="2628"/>
      <c r="AI61" s="2628"/>
      <c r="AJ61" s="2629"/>
    </row>
    <row r="62" spans="2:43" ht="20.149999999999999" customHeight="1" x14ac:dyDescent="0.3">
      <c r="B62" s="1730"/>
      <c r="C62" s="2627"/>
      <c r="D62" s="2628"/>
      <c r="E62" s="2628"/>
      <c r="F62" s="2628"/>
      <c r="G62" s="2628"/>
      <c r="H62" s="2628"/>
      <c r="I62" s="2628"/>
      <c r="J62" s="2628"/>
      <c r="K62" s="2628"/>
      <c r="L62" s="2628"/>
      <c r="M62" s="2628"/>
      <c r="N62" s="2628"/>
      <c r="O62" s="2628"/>
      <c r="P62" s="2628"/>
      <c r="Q62" s="2628"/>
      <c r="R62" s="2628"/>
      <c r="S62" s="2628"/>
      <c r="T62" s="2628"/>
      <c r="U62" s="2628"/>
      <c r="V62" s="2628"/>
      <c r="W62" s="2628"/>
      <c r="X62" s="2628"/>
      <c r="Y62" s="2628"/>
      <c r="Z62" s="2628"/>
      <c r="AA62" s="2628"/>
      <c r="AB62" s="2628"/>
      <c r="AC62" s="2628"/>
      <c r="AD62" s="2628"/>
      <c r="AE62" s="2628"/>
      <c r="AF62" s="2628"/>
      <c r="AG62" s="2628"/>
      <c r="AH62" s="2628"/>
      <c r="AI62" s="2628"/>
      <c r="AJ62" s="2629"/>
    </row>
    <row r="63" spans="2:43" s="3" customFormat="1" ht="20.149999999999999" customHeight="1" x14ac:dyDescent="0.3">
      <c r="B63" s="1730"/>
      <c r="C63" s="2627"/>
      <c r="D63" s="2628"/>
      <c r="E63" s="2628"/>
      <c r="F63" s="2628"/>
      <c r="G63" s="2628"/>
      <c r="H63" s="2628"/>
      <c r="I63" s="2628"/>
      <c r="J63" s="2628"/>
      <c r="K63" s="2628"/>
      <c r="L63" s="2628"/>
      <c r="M63" s="2628"/>
      <c r="N63" s="2628"/>
      <c r="O63" s="2628"/>
      <c r="P63" s="2628"/>
      <c r="Q63" s="2628"/>
      <c r="R63" s="2628"/>
      <c r="S63" s="2628"/>
      <c r="T63" s="2628"/>
      <c r="U63" s="2628"/>
      <c r="V63" s="2628"/>
      <c r="W63" s="2628"/>
      <c r="X63" s="2628"/>
      <c r="Y63" s="2628"/>
      <c r="Z63" s="2628"/>
      <c r="AA63" s="2628"/>
      <c r="AB63" s="2628"/>
      <c r="AC63" s="2628"/>
      <c r="AD63" s="2628"/>
      <c r="AE63" s="2628"/>
      <c r="AF63" s="2628"/>
      <c r="AG63" s="2628"/>
      <c r="AH63" s="2628"/>
      <c r="AI63" s="2628"/>
      <c r="AJ63" s="2629"/>
    </row>
    <row r="64" spans="2:43" s="3" customFormat="1" ht="20.149999999999999" customHeight="1" x14ac:dyDescent="0.3">
      <c r="B64" s="1730"/>
      <c r="C64" s="2627"/>
      <c r="D64" s="2628"/>
      <c r="E64" s="2628"/>
      <c r="F64" s="2628"/>
      <c r="G64" s="2628"/>
      <c r="H64" s="2628"/>
      <c r="I64" s="2628"/>
      <c r="J64" s="2628"/>
      <c r="K64" s="2628"/>
      <c r="L64" s="2628"/>
      <c r="M64" s="2628"/>
      <c r="N64" s="2628"/>
      <c r="O64" s="2628"/>
      <c r="P64" s="2628"/>
      <c r="Q64" s="2628"/>
      <c r="R64" s="2628"/>
      <c r="S64" s="2628"/>
      <c r="T64" s="2628"/>
      <c r="U64" s="2628"/>
      <c r="V64" s="2628"/>
      <c r="W64" s="2628"/>
      <c r="X64" s="2628"/>
      <c r="Y64" s="2628"/>
      <c r="Z64" s="2628"/>
      <c r="AA64" s="2628"/>
      <c r="AB64" s="2628"/>
      <c r="AC64" s="2628"/>
      <c r="AD64" s="2628"/>
      <c r="AE64" s="2628"/>
      <c r="AF64" s="2628"/>
      <c r="AG64" s="2628"/>
      <c r="AH64" s="2628"/>
      <c r="AI64" s="2628"/>
      <c r="AJ64" s="2629"/>
    </row>
    <row r="65" spans="2:36" s="3" customFormat="1" ht="20.149999999999999" customHeight="1" x14ac:dyDescent="0.3">
      <c r="B65" s="1730"/>
      <c r="C65" s="2627"/>
      <c r="D65" s="2628"/>
      <c r="E65" s="2628"/>
      <c r="F65" s="2628"/>
      <c r="G65" s="2628"/>
      <c r="H65" s="2628"/>
      <c r="I65" s="2628"/>
      <c r="J65" s="2628"/>
      <c r="K65" s="2628"/>
      <c r="L65" s="2628"/>
      <c r="M65" s="2628"/>
      <c r="N65" s="2628"/>
      <c r="O65" s="2628"/>
      <c r="P65" s="2628"/>
      <c r="Q65" s="2628"/>
      <c r="R65" s="2628"/>
      <c r="S65" s="2628"/>
      <c r="T65" s="2628"/>
      <c r="U65" s="2628"/>
      <c r="V65" s="2628"/>
      <c r="W65" s="2628"/>
      <c r="X65" s="2628"/>
      <c r="Y65" s="2628"/>
      <c r="Z65" s="2628"/>
      <c r="AA65" s="2628"/>
      <c r="AB65" s="2628"/>
      <c r="AC65" s="2628"/>
      <c r="AD65" s="2628"/>
      <c r="AE65" s="2628"/>
      <c r="AF65" s="2628"/>
      <c r="AG65" s="2628"/>
      <c r="AH65" s="2628"/>
      <c r="AI65" s="2628"/>
      <c r="AJ65" s="2629"/>
    </row>
    <row r="66" spans="2:36" s="3" customFormat="1" ht="20.149999999999999" customHeight="1" x14ac:dyDescent="0.3">
      <c r="B66" s="1730"/>
      <c r="C66" s="2627"/>
      <c r="D66" s="2628"/>
      <c r="E66" s="2628"/>
      <c r="F66" s="2628"/>
      <c r="G66" s="2628"/>
      <c r="H66" s="2628"/>
      <c r="I66" s="2628"/>
      <c r="J66" s="2628"/>
      <c r="K66" s="2628"/>
      <c r="L66" s="2628"/>
      <c r="M66" s="2628"/>
      <c r="N66" s="2628"/>
      <c r="O66" s="2628"/>
      <c r="P66" s="2628"/>
      <c r="Q66" s="2628"/>
      <c r="R66" s="2628"/>
      <c r="S66" s="2628"/>
      <c r="T66" s="2628"/>
      <c r="U66" s="2628"/>
      <c r="V66" s="2628"/>
      <c r="W66" s="2628"/>
      <c r="X66" s="2628"/>
      <c r="Y66" s="2628"/>
      <c r="Z66" s="2628"/>
      <c r="AA66" s="2628"/>
      <c r="AB66" s="2628"/>
      <c r="AC66" s="2628"/>
      <c r="AD66" s="2628"/>
      <c r="AE66" s="2628"/>
      <c r="AF66" s="2628"/>
      <c r="AG66" s="2628"/>
      <c r="AH66" s="2628"/>
      <c r="AI66" s="2628"/>
      <c r="AJ66" s="2629"/>
    </row>
    <row r="67" spans="2:36" s="3" customFormat="1" ht="20.149999999999999" customHeight="1" x14ac:dyDescent="0.3">
      <c r="B67" s="1730"/>
      <c r="C67" s="2627"/>
      <c r="D67" s="2628"/>
      <c r="E67" s="2628"/>
      <c r="F67" s="2628"/>
      <c r="G67" s="2628"/>
      <c r="H67" s="2628"/>
      <c r="I67" s="2628"/>
      <c r="J67" s="2628"/>
      <c r="K67" s="2628"/>
      <c r="L67" s="2628"/>
      <c r="M67" s="2628"/>
      <c r="N67" s="2628"/>
      <c r="O67" s="2628"/>
      <c r="P67" s="2628"/>
      <c r="Q67" s="2628"/>
      <c r="R67" s="2628"/>
      <c r="S67" s="2628"/>
      <c r="T67" s="2628"/>
      <c r="U67" s="2628"/>
      <c r="V67" s="2628"/>
      <c r="W67" s="2628"/>
      <c r="X67" s="2628"/>
      <c r="Y67" s="2628"/>
      <c r="Z67" s="2628"/>
      <c r="AA67" s="2628"/>
      <c r="AB67" s="2628"/>
      <c r="AC67" s="2628"/>
      <c r="AD67" s="2628"/>
      <c r="AE67" s="2628"/>
      <c r="AF67" s="2628"/>
      <c r="AG67" s="2628"/>
      <c r="AH67" s="2628"/>
      <c r="AI67" s="2628"/>
      <c r="AJ67" s="2629"/>
    </row>
    <row r="68" spans="2:36" s="3" customFormat="1" ht="20.149999999999999" customHeight="1" x14ac:dyDescent="0.3">
      <c r="B68" s="1730"/>
      <c r="C68" s="2627"/>
      <c r="D68" s="2628"/>
      <c r="E68" s="2628"/>
      <c r="F68" s="2628"/>
      <c r="G68" s="2628"/>
      <c r="H68" s="2628"/>
      <c r="I68" s="2628"/>
      <c r="J68" s="2628"/>
      <c r="K68" s="2628"/>
      <c r="L68" s="2628"/>
      <c r="M68" s="2628"/>
      <c r="N68" s="2628"/>
      <c r="O68" s="2628"/>
      <c r="P68" s="2628"/>
      <c r="Q68" s="2628"/>
      <c r="R68" s="2628"/>
      <c r="S68" s="2628"/>
      <c r="T68" s="2628"/>
      <c r="U68" s="2628"/>
      <c r="V68" s="2628"/>
      <c r="W68" s="2628"/>
      <c r="X68" s="2628"/>
      <c r="Y68" s="2628"/>
      <c r="Z68" s="2628"/>
      <c r="AA68" s="2628"/>
      <c r="AB68" s="2628"/>
      <c r="AC68" s="2628"/>
      <c r="AD68" s="2628"/>
      <c r="AE68" s="2628"/>
      <c r="AF68" s="2628"/>
      <c r="AG68" s="2628"/>
      <c r="AH68" s="2628"/>
      <c r="AI68" s="2628"/>
      <c r="AJ68" s="2629"/>
    </row>
    <row r="69" spans="2:36" s="3" customFormat="1" ht="20.149999999999999" customHeight="1" x14ac:dyDescent="0.3">
      <c r="B69" s="1730"/>
      <c r="C69" s="2627"/>
      <c r="D69" s="2628"/>
      <c r="E69" s="2628"/>
      <c r="F69" s="2628"/>
      <c r="G69" s="2628"/>
      <c r="H69" s="2628"/>
      <c r="I69" s="2628"/>
      <c r="J69" s="2628"/>
      <c r="K69" s="2628"/>
      <c r="L69" s="2628"/>
      <c r="M69" s="2628"/>
      <c r="N69" s="2628"/>
      <c r="O69" s="2628"/>
      <c r="P69" s="2628"/>
      <c r="Q69" s="2628"/>
      <c r="R69" s="2628"/>
      <c r="S69" s="2628"/>
      <c r="T69" s="2628"/>
      <c r="U69" s="2628"/>
      <c r="V69" s="2628"/>
      <c r="W69" s="2628"/>
      <c r="X69" s="2628"/>
      <c r="Y69" s="2628"/>
      <c r="Z69" s="2628"/>
      <c r="AA69" s="2628"/>
      <c r="AB69" s="2628"/>
      <c r="AC69" s="2628"/>
      <c r="AD69" s="2628"/>
      <c r="AE69" s="2628"/>
      <c r="AF69" s="2628"/>
      <c r="AG69" s="2628"/>
      <c r="AH69" s="2628"/>
      <c r="AI69" s="2628"/>
      <c r="AJ69" s="2629"/>
    </row>
    <row r="70" spans="2:36" s="3" customFormat="1" ht="20.149999999999999" customHeight="1" x14ac:dyDescent="0.3">
      <c r="B70" s="1730"/>
      <c r="C70" s="2627"/>
      <c r="D70" s="2628"/>
      <c r="E70" s="2628"/>
      <c r="F70" s="2628"/>
      <c r="G70" s="2628"/>
      <c r="H70" s="2628"/>
      <c r="I70" s="2628"/>
      <c r="J70" s="2628"/>
      <c r="K70" s="2628"/>
      <c r="L70" s="2628"/>
      <c r="M70" s="2628"/>
      <c r="N70" s="2628"/>
      <c r="O70" s="2628"/>
      <c r="P70" s="2628"/>
      <c r="Q70" s="2628"/>
      <c r="R70" s="2628"/>
      <c r="S70" s="2628"/>
      <c r="T70" s="2628"/>
      <c r="U70" s="2628"/>
      <c r="V70" s="2628"/>
      <c r="W70" s="2628"/>
      <c r="X70" s="2628"/>
      <c r="Y70" s="2628"/>
      <c r="Z70" s="2628"/>
      <c r="AA70" s="2628"/>
      <c r="AB70" s="2628"/>
      <c r="AC70" s="2628"/>
      <c r="AD70" s="2628"/>
      <c r="AE70" s="2628"/>
      <c r="AF70" s="2628"/>
      <c r="AG70" s="2628"/>
      <c r="AH70" s="2628"/>
      <c r="AI70" s="2628"/>
      <c r="AJ70" s="2629"/>
    </row>
    <row r="71" spans="2:36" s="3" customFormat="1" ht="20.149999999999999" customHeight="1" x14ac:dyDescent="0.3">
      <c r="B71" s="1730"/>
      <c r="C71" s="2627"/>
      <c r="D71" s="2628"/>
      <c r="E71" s="2628"/>
      <c r="F71" s="2628"/>
      <c r="G71" s="2628"/>
      <c r="H71" s="2628"/>
      <c r="I71" s="2628"/>
      <c r="J71" s="2628"/>
      <c r="K71" s="2628"/>
      <c r="L71" s="2628"/>
      <c r="M71" s="2628"/>
      <c r="N71" s="2628"/>
      <c r="O71" s="2628"/>
      <c r="P71" s="2628"/>
      <c r="Q71" s="2628"/>
      <c r="R71" s="2628"/>
      <c r="S71" s="2628"/>
      <c r="T71" s="2628"/>
      <c r="U71" s="2628"/>
      <c r="V71" s="2628"/>
      <c r="W71" s="2628"/>
      <c r="X71" s="2628"/>
      <c r="Y71" s="2628"/>
      <c r="Z71" s="2628"/>
      <c r="AA71" s="2628"/>
      <c r="AB71" s="2628"/>
      <c r="AC71" s="2628"/>
      <c r="AD71" s="2628"/>
      <c r="AE71" s="2628"/>
      <c r="AF71" s="2628"/>
      <c r="AG71" s="2628"/>
      <c r="AH71" s="2628"/>
      <c r="AI71" s="2628"/>
      <c r="AJ71" s="2629"/>
    </row>
    <row r="72" spans="2:36" s="3" customFormat="1" ht="20.149999999999999" customHeight="1" x14ac:dyDescent="0.3">
      <c r="B72" s="1730"/>
      <c r="C72" s="2627"/>
      <c r="D72" s="2628"/>
      <c r="E72" s="2628"/>
      <c r="F72" s="2628"/>
      <c r="G72" s="2628"/>
      <c r="H72" s="2628"/>
      <c r="I72" s="2628"/>
      <c r="J72" s="2628"/>
      <c r="K72" s="2628"/>
      <c r="L72" s="2628"/>
      <c r="M72" s="2628"/>
      <c r="N72" s="2628"/>
      <c r="O72" s="2628"/>
      <c r="P72" s="2628"/>
      <c r="Q72" s="2628"/>
      <c r="R72" s="2628"/>
      <c r="S72" s="2628"/>
      <c r="T72" s="2628"/>
      <c r="U72" s="2628"/>
      <c r="V72" s="2628"/>
      <c r="W72" s="2628"/>
      <c r="X72" s="2628"/>
      <c r="Y72" s="2628"/>
      <c r="Z72" s="2628"/>
      <c r="AA72" s="2628"/>
      <c r="AB72" s="2628"/>
      <c r="AC72" s="2628"/>
      <c r="AD72" s="2628"/>
      <c r="AE72" s="2628"/>
      <c r="AF72" s="2628"/>
      <c r="AG72" s="2628"/>
      <c r="AH72" s="2628"/>
      <c r="AI72" s="2628"/>
      <c r="AJ72" s="2629"/>
    </row>
    <row r="73" spans="2:36" s="3" customFormat="1" ht="20.149999999999999" customHeight="1" x14ac:dyDescent="0.3">
      <c r="B73" s="1730"/>
      <c r="C73" s="2627"/>
      <c r="D73" s="2628"/>
      <c r="E73" s="2628"/>
      <c r="F73" s="2628"/>
      <c r="G73" s="2628"/>
      <c r="H73" s="2628"/>
      <c r="I73" s="2628"/>
      <c r="J73" s="2628"/>
      <c r="K73" s="2628"/>
      <c r="L73" s="2628"/>
      <c r="M73" s="2628"/>
      <c r="N73" s="2628"/>
      <c r="O73" s="2628"/>
      <c r="P73" s="2628"/>
      <c r="Q73" s="2628"/>
      <c r="R73" s="2628"/>
      <c r="S73" s="2628"/>
      <c r="T73" s="2628"/>
      <c r="U73" s="2628"/>
      <c r="V73" s="2628"/>
      <c r="W73" s="2628"/>
      <c r="X73" s="2628"/>
      <c r="Y73" s="2628"/>
      <c r="Z73" s="2628"/>
      <c r="AA73" s="2628"/>
      <c r="AB73" s="2628"/>
      <c r="AC73" s="2628"/>
      <c r="AD73" s="2628"/>
      <c r="AE73" s="2628"/>
      <c r="AF73" s="2628"/>
      <c r="AG73" s="2628"/>
      <c r="AH73" s="2628"/>
      <c r="AI73" s="2628"/>
      <c r="AJ73" s="2629"/>
    </row>
    <row r="74" spans="2:36" s="3" customFormat="1" ht="20.149999999999999" customHeight="1" x14ac:dyDescent="0.3">
      <c r="B74" s="1730"/>
      <c r="C74" s="2627"/>
      <c r="D74" s="2628"/>
      <c r="E74" s="2628"/>
      <c r="F74" s="2628"/>
      <c r="G74" s="2628"/>
      <c r="H74" s="2628"/>
      <c r="I74" s="2628"/>
      <c r="J74" s="2628"/>
      <c r="K74" s="2628"/>
      <c r="L74" s="2628"/>
      <c r="M74" s="2628"/>
      <c r="N74" s="2628"/>
      <c r="O74" s="2628"/>
      <c r="P74" s="2628"/>
      <c r="Q74" s="2628"/>
      <c r="R74" s="2628"/>
      <c r="S74" s="2628"/>
      <c r="T74" s="2628"/>
      <c r="U74" s="2628"/>
      <c r="V74" s="2628"/>
      <c r="W74" s="2628"/>
      <c r="X74" s="2628"/>
      <c r="Y74" s="2628"/>
      <c r="Z74" s="2628"/>
      <c r="AA74" s="2628"/>
      <c r="AB74" s="2628"/>
      <c r="AC74" s="2628"/>
      <c r="AD74" s="2628"/>
      <c r="AE74" s="2628"/>
      <c r="AF74" s="2628"/>
      <c r="AG74" s="2628"/>
      <c r="AH74" s="2628"/>
      <c r="AI74" s="2628"/>
      <c r="AJ74" s="2629"/>
    </row>
    <row r="75" spans="2:36" s="3" customFormat="1" ht="20.149999999999999" customHeight="1" x14ac:dyDescent="0.3">
      <c r="B75" s="1730"/>
      <c r="C75" s="2627"/>
      <c r="D75" s="2628"/>
      <c r="E75" s="2628"/>
      <c r="F75" s="2628"/>
      <c r="G75" s="2628"/>
      <c r="H75" s="2628"/>
      <c r="I75" s="2628"/>
      <c r="J75" s="2628"/>
      <c r="K75" s="2628"/>
      <c r="L75" s="2628"/>
      <c r="M75" s="2628"/>
      <c r="N75" s="2628"/>
      <c r="O75" s="2628"/>
      <c r="P75" s="2628"/>
      <c r="Q75" s="2628"/>
      <c r="R75" s="2628"/>
      <c r="S75" s="2628"/>
      <c r="T75" s="2628"/>
      <c r="U75" s="2628"/>
      <c r="V75" s="2628"/>
      <c r="W75" s="2628"/>
      <c r="X75" s="2628"/>
      <c r="Y75" s="2628"/>
      <c r="Z75" s="2628"/>
      <c r="AA75" s="2628"/>
      <c r="AB75" s="2628"/>
      <c r="AC75" s="2628"/>
      <c r="AD75" s="2628"/>
      <c r="AE75" s="2628"/>
      <c r="AF75" s="2628"/>
      <c r="AG75" s="2628"/>
      <c r="AH75" s="2628"/>
      <c r="AI75" s="2628"/>
      <c r="AJ75" s="2629"/>
    </row>
    <row r="76" spans="2:36" s="3" customFormat="1" ht="20.149999999999999" customHeight="1" x14ac:dyDescent="0.3">
      <c r="B76" s="1730"/>
      <c r="C76" s="2627"/>
      <c r="D76" s="2628"/>
      <c r="E76" s="2628"/>
      <c r="F76" s="2628"/>
      <c r="G76" s="2628"/>
      <c r="H76" s="2628"/>
      <c r="I76" s="2628"/>
      <c r="J76" s="2628"/>
      <c r="K76" s="2628"/>
      <c r="L76" s="2628"/>
      <c r="M76" s="2628"/>
      <c r="N76" s="2628"/>
      <c r="O76" s="2628"/>
      <c r="P76" s="2628"/>
      <c r="Q76" s="2628"/>
      <c r="R76" s="2628"/>
      <c r="S76" s="2628"/>
      <c r="T76" s="2628"/>
      <c r="U76" s="2628"/>
      <c r="V76" s="2628"/>
      <c r="W76" s="2628"/>
      <c r="X76" s="2628"/>
      <c r="Y76" s="2628"/>
      <c r="Z76" s="2628"/>
      <c r="AA76" s="2628"/>
      <c r="AB76" s="2628"/>
      <c r="AC76" s="2628"/>
      <c r="AD76" s="2628"/>
      <c r="AE76" s="2628"/>
      <c r="AF76" s="2628"/>
      <c r="AG76" s="2628"/>
      <c r="AH76" s="2628"/>
      <c r="AI76" s="2628"/>
      <c r="AJ76" s="2629"/>
    </row>
    <row r="77" spans="2:36" s="3" customFormat="1" ht="20.149999999999999" customHeight="1" x14ac:dyDescent="0.3">
      <c r="B77" s="1730"/>
      <c r="C77" s="2627"/>
      <c r="D77" s="2628"/>
      <c r="E77" s="2628"/>
      <c r="F77" s="2628"/>
      <c r="G77" s="2628"/>
      <c r="H77" s="2628"/>
      <c r="I77" s="2628"/>
      <c r="J77" s="2628"/>
      <c r="K77" s="2628"/>
      <c r="L77" s="2628"/>
      <c r="M77" s="2628"/>
      <c r="N77" s="2628"/>
      <c r="O77" s="2628"/>
      <c r="P77" s="2628"/>
      <c r="Q77" s="2628"/>
      <c r="R77" s="2628"/>
      <c r="S77" s="2628"/>
      <c r="T77" s="2628"/>
      <c r="U77" s="2628"/>
      <c r="V77" s="2628"/>
      <c r="W77" s="2628"/>
      <c r="X77" s="2628"/>
      <c r="Y77" s="2628"/>
      <c r="Z77" s="2628"/>
      <c r="AA77" s="2628"/>
      <c r="AB77" s="2628"/>
      <c r="AC77" s="2628"/>
      <c r="AD77" s="2628"/>
      <c r="AE77" s="2628"/>
      <c r="AF77" s="2628"/>
      <c r="AG77" s="2628"/>
      <c r="AH77" s="2628"/>
      <c r="AI77" s="2628"/>
      <c r="AJ77" s="2629"/>
    </row>
    <row r="78" spans="2:36" s="3" customFormat="1" ht="20.149999999999999" customHeight="1" x14ac:dyDescent="0.3">
      <c r="B78" s="1730"/>
      <c r="C78" s="2627"/>
      <c r="D78" s="2628"/>
      <c r="E78" s="2628"/>
      <c r="F78" s="2628"/>
      <c r="G78" s="2628"/>
      <c r="H78" s="2628"/>
      <c r="I78" s="2628"/>
      <c r="J78" s="2628"/>
      <c r="K78" s="2628"/>
      <c r="L78" s="2628"/>
      <c r="M78" s="2628"/>
      <c r="N78" s="2628"/>
      <c r="O78" s="2628"/>
      <c r="P78" s="2628"/>
      <c r="Q78" s="2628"/>
      <c r="R78" s="2628"/>
      <c r="S78" s="2628"/>
      <c r="T78" s="2628"/>
      <c r="U78" s="2628"/>
      <c r="V78" s="2628"/>
      <c r="W78" s="2628"/>
      <c r="X78" s="2628"/>
      <c r="Y78" s="2628"/>
      <c r="Z78" s="2628"/>
      <c r="AA78" s="2628"/>
      <c r="AB78" s="2628"/>
      <c r="AC78" s="2628"/>
      <c r="AD78" s="2628"/>
      <c r="AE78" s="2628"/>
      <c r="AF78" s="2628"/>
      <c r="AG78" s="2628"/>
      <c r="AH78" s="2628"/>
      <c r="AI78" s="2628"/>
      <c r="AJ78" s="2629"/>
    </row>
    <row r="79" spans="2:36" ht="20.149999999999999" customHeight="1" x14ac:dyDescent="0.3">
      <c r="B79" s="1730"/>
      <c r="C79" s="2627"/>
      <c r="D79" s="2628"/>
      <c r="E79" s="2628"/>
      <c r="F79" s="2628"/>
      <c r="G79" s="2628"/>
      <c r="H79" s="2628"/>
      <c r="I79" s="2628"/>
      <c r="J79" s="2628"/>
      <c r="K79" s="2628"/>
      <c r="L79" s="2628"/>
      <c r="M79" s="2628"/>
      <c r="N79" s="2628"/>
      <c r="O79" s="2628"/>
      <c r="P79" s="2628"/>
      <c r="Q79" s="2628"/>
      <c r="R79" s="2628"/>
      <c r="S79" s="2628"/>
      <c r="T79" s="2628"/>
      <c r="U79" s="2628"/>
      <c r="V79" s="2628"/>
      <c r="W79" s="2628"/>
      <c r="X79" s="2628"/>
      <c r="Y79" s="2628"/>
      <c r="Z79" s="2628"/>
      <c r="AA79" s="2628"/>
      <c r="AB79" s="2628"/>
      <c r="AC79" s="2628"/>
      <c r="AD79" s="2628"/>
      <c r="AE79" s="2628"/>
      <c r="AF79" s="2628"/>
      <c r="AG79" s="2628"/>
      <c r="AH79" s="2628"/>
      <c r="AI79" s="2628"/>
      <c r="AJ79" s="2629"/>
    </row>
    <row r="80" spans="2:36" ht="20.149999999999999" customHeight="1" x14ac:dyDescent="0.3">
      <c r="B80" s="1730"/>
      <c r="C80" s="2627"/>
      <c r="D80" s="2628"/>
      <c r="E80" s="2628"/>
      <c r="F80" s="2628"/>
      <c r="G80" s="2628"/>
      <c r="H80" s="2628"/>
      <c r="I80" s="2628"/>
      <c r="J80" s="2628"/>
      <c r="K80" s="2628"/>
      <c r="L80" s="2628"/>
      <c r="M80" s="2628"/>
      <c r="N80" s="2628"/>
      <c r="O80" s="2628"/>
      <c r="P80" s="2628"/>
      <c r="Q80" s="2628"/>
      <c r="R80" s="2628"/>
      <c r="S80" s="2628"/>
      <c r="T80" s="2628"/>
      <c r="U80" s="2628"/>
      <c r="V80" s="2628"/>
      <c r="W80" s="2628"/>
      <c r="X80" s="2628"/>
      <c r="Y80" s="2628"/>
      <c r="Z80" s="2628"/>
      <c r="AA80" s="2628"/>
      <c r="AB80" s="2628"/>
      <c r="AC80" s="2628"/>
      <c r="AD80" s="2628"/>
      <c r="AE80" s="2628"/>
      <c r="AF80" s="2628"/>
      <c r="AG80" s="2628"/>
      <c r="AH80" s="2628"/>
      <c r="AI80" s="2628"/>
      <c r="AJ80" s="2629"/>
    </row>
    <row r="81" spans="2:43" ht="20.149999999999999" customHeight="1" x14ac:dyDescent="0.3">
      <c r="B81" s="1730"/>
      <c r="C81" s="2627"/>
      <c r="D81" s="2628"/>
      <c r="E81" s="2628"/>
      <c r="F81" s="2628"/>
      <c r="G81" s="2628"/>
      <c r="H81" s="2628"/>
      <c r="I81" s="2628"/>
      <c r="J81" s="2628"/>
      <c r="K81" s="2628"/>
      <c r="L81" s="2628"/>
      <c r="M81" s="2628"/>
      <c r="N81" s="2628"/>
      <c r="O81" s="2628"/>
      <c r="P81" s="2628"/>
      <c r="Q81" s="2628"/>
      <c r="R81" s="2628"/>
      <c r="S81" s="2628"/>
      <c r="T81" s="2628"/>
      <c r="U81" s="2628"/>
      <c r="V81" s="2628"/>
      <c r="W81" s="2628"/>
      <c r="X81" s="2628"/>
      <c r="Y81" s="2628"/>
      <c r="Z81" s="2628"/>
      <c r="AA81" s="2628"/>
      <c r="AB81" s="2628"/>
      <c r="AC81" s="2628"/>
      <c r="AD81" s="2628"/>
      <c r="AE81" s="2628"/>
      <c r="AF81" s="2628"/>
      <c r="AG81" s="2628"/>
      <c r="AH81" s="2628"/>
      <c r="AI81" s="2628"/>
      <c r="AJ81" s="2629"/>
    </row>
    <row r="82" spans="2:43" ht="20.149999999999999" customHeight="1" x14ac:dyDescent="0.3">
      <c r="B82" s="1730"/>
      <c r="C82" s="2627"/>
      <c r="D82" s="2628"/>
      <c r="E82" s="2628"/>
      <c r="F82" s="2628"/>
      <c r="G82" s="2628"/>
      <c r="H82" s="2628"/>
      <c r="I82" s="2628"/>
      <c r="J82" s="2628"/>
      <c r="K82" s="2628"/>
      <c r="L82" s="2628"/>
      <c r="M82" s="2628"/>
      <c r="N82" s="2628"/>
      <c r="O82" s="2628"/>
      <c r="P82" s="2628"/>
      <c r="Q82" s="2628"/>
      <c r="R82" s="2628"/>
      <c r="S82" s="2628"/>
      <c r="T82" s="2628"/>
      <c r="U82" s="2628"/>
      <c r="V82" s="2628"/>
      <c r="W82" s="2628"/>
      <c r="X82" s="2628"/>
      <c r="Y82" s="2628"/>
      <c r="Z82" s="2628"/>
      <c r="AA82" s="2628"/>
      <c r="AB82" s="2628"/>
      <c r="AC82" s="2628"/>
      <c r="AD82" s="2628"/>
      <c r="AE82" s="2628"/>
      <c r="AF82" s="2628"/>
      <c r="AG82" s="2628"/>
      <c r="AH82" s="2628"/>
      <c r="AI82" s="2628"/>
      <c r="AJ82" s="2629"/>
    </row>
    <row r="83" spans="2:43" s="3" customFormat="1" ht="20.149999999999999" customHeight="1" x14ac:dyDescent="0.3">
      <c r="B83" s="1730"/>
      <c r="C83" s="2627"/>
      <c r="D83" s="2628"/>
      <c r="E83" s="2628"/>
      <c r="F83" s="2628"/>
      <c r="G83" s="2628"/>
      <c r="H83" s="2628"/>
      <c r="I83" s="2628"/>
      <c r="J83" s="2628"/>
      <c r="K83" s="2628"/>
      <c r="L83" s="2628"/>
      <c r="M83" s="2628"/>
      <c r="N83" s="2628"/>
      <c r="O83" s="2628"/>
      <c r="P83" s="2628"/>
      <c r="Q83" s="2628"/>
      <c r="R83" s="2628"/>
      <c r="S83" s="2628"/>
      <c r="T83" s="2628"/>
      <c r="U83" s="2628"/>
      <c r="V83" s="2628"/>
      <c r="W83" s="2628"/>
      <c r="X83" s="2628"/>
      <c r="Y83" s="2628"/>
      <c r="Z83" s="2628"/>
      <c r="AA83" s="2628"/>
      <c r="AB83" s="2628"/>
      <c r="AC83" s="2628"/>
      <c r="AD83" s="2628"/>
      <c r="AE83" s="2628"/>
      <c r="AF83" s="2628"/>
      <c r="AG83" s="2628"/>
      <c r="AH83" s="2628"/>
      <c r="AI83" s="2628"/>
      <c r="AJ83" s="2629"/>
      <c r="AM83" s="2"/>
      <c r="AN83" s="2"/>
      <c r="AO83" s="2"/>
      <c r="AP83" s="2"/>
      <c r="AQ83" s="2"/>
    </row>
    <row r="84" spans="2:43" s="3" customFormat="1" ht="20.149999999999999" customHeight="1" x14ac:dyDescent="0.3">
      <c r="B84" s="1730"/>
      <c r="C84" s="2627"/>
      <c r="D84" s="2628"/>
      <c r="E84" s="2628"/>
      <c r="F84" s="2628"/>
      <c r="G84" s="2628"/>
      <c r="H84" s="2628"/>
      <c r="I84" s="2628"/>
      <c r="J84" s="2628"/>
      <c r="K84" s="2628"/>
      <c r="L84" s="2628"/>
      <c r="M84" s="2628"/>
      <c r="N84" s="2628"/>
      <c r="O84" s="2628"/>
      <c r="P84" s="2628"/>
      <c r="Q84" s="2628"/>
      <c r="R84" s="2628"/>
      <c r="S84" s="2628"/>
      <c r="T84" s="2628"/>
      <c r="U84" s="2628"/>
      <c r="V84" s="2628"/>
      <c r="W84" s="2628"/>
      <c r="X84" s="2628"/>
      <c r="Y84" s="2628"/>
      <c r="Z84" s="2628"/>
      <c r="AA84" s="2628"/>
      <c r="AB84" s="2628"/>
      <c r="AC84" s="2628"/>
      <c r="AD84" s="2628"/>
      <c r="AE84" s="2628"/>
      <c r="AF84" s="2628"/>
      <c r="AG84" s="2628"/>
      <c r="AH84" s="2628"/>
      <c r="AI84" s="2628"/>
      <c r="AJ84" s="2629"/>
      <c r="AM84" s="2"/>
      <c r="AN84" s="2"/>
      <c r="AO84" s="2"/>
      <c r="AP84" s="2"/>
      <c r="AQ84" s="2"/>
    </row>
    <row r="85" spans="2:43" s="3" customFormat="1" ht="20.149999999999999" customHeight="1" x14ac:dyDescent="0.3">
      <c r="B85" s="1730"/>
      <c r="C85" s="2627"/>
      <c r="D85" s="2628"/>
      <c r="E85" s="2628"/>
      <c r="F85" s="2628"/>
      <c r="G85" s="2628"/>
      <c r="H85" s="2628"/>
      <c r="I85" s="2628"/>
      <c r="J85" s="2628"/>
      <c r="K85" s="2628"/>
      <c r="L85" s="2628"/>
      <c r="M85" s="2628"/>
      <c r="N85" s="2628"/>
      <c r="O85" s="2628"/>
      <c r="P85" s="2628"/>
      <c r="Q85" s="2628"/>
      <c r="R85" s="2628"/>
      <c r="S85" s="2628"/>
      <c r="T85" s="2628"/>
      <c r="U85" s="2628"/>
      <c r="V85" s="2628"/>
      <c r="W85" s="2628"/>
      <c r="X85" s="2628"/>
      <c r="Y85" s="2628"/>
      <c r="Z85" s="2628"/>
      <c r="AA85" s="2628"/>
      <c r="AB85" s="2628"/>
      <c r="AC85" s="2628"/>
      <c r="AD85" s="2628"/>
      <c r="AE85" s="2628"/>
      <c r="AF85" s="2628"/>
      <c r="AG85" s="2628"/>
      <c r="AH85" s="2628"/>
      <c r="AI85" s="2628"/>
      <c r="AJ85" s="2629"/>
      <c r="AM85" s="2"/>
      <c r="AN85" s="2"/>
      <c r="AO85" s="2"/>
      <c r="AP85" s="2"/>
      <c r="AQ85" s="2"/>
    </row>
    <row r="86" spans="2:43" s="3" customFormat="1" ht="20.149999999999999" customHeight="1" x14ac:dyDescent="0.3">
      <c r="B86" s="1730"/>
      <c r="C86" s="2627"/>
      <c r="D86" s="2628"/>
      <c r="E86" s="2628"/>
      <c r="F86" s="2628"/>
      <c r="G86" s="2628"/>
      <c r="H86" s="2628"/>
      <c r="I86" s="2628"/>
      <c r="J86" s="2628"/>
      <c r="K86" s="2628"/>
      <c r="L86" s="2628"/>
      <c r="M86" s="2628"/>
      <c r="N86" s="2628"/>
      <c r="O86" s="2628"/>
      <c r="P86" s="2628"/>
      <c r="Q86" s="2628"/>
      <c r="R86" s="2628"/>
      <c r="S86" s="2628"/>
      <c r="T86" s="2628"/>
      <c r="U86" s="2628"/>
      <c r="V86" s="2628"/>
      <c r="W86" s="2628"/>
      <c r="X86" s="2628"/>
      <c r="Y86" s="2628"/>
      <c r="Z86" s="2628"/>
      <c r="AA86" s="2628"/>
      <c r="AB86" s="2628"/>
      <c r="AC86" s="2628"/>
      <c r="AD86" s="2628"/>
      <c r="AE86" s="2628"/>
      <c r="AF86" s="2628"/>
      <c r="AG86" s="2628"/>
      <c r="AH86" s="2628"/>
      <c r="AI86" s="2628"/>
      <c r="AJ86" s="2629"/>
      <c r="AM86" s="2"/>
      <c r="AN86" s="2"/>
      <c r="AO86" s="2"/>
      <c r="AP86" s="2"/>
      <c r="AQ86" s="2"/>
    </row>
    <row r="87" spans="2:43" s="3" customFormat="1" ht="20.149999999999999" customHeight="1" x14ac:dyDescent="0.3">
      <c r="B87" s="1730"/>
      <c r="C87" s="2627"/>
      <c r="D87" s="2628"/>
      <c r="E87" s="2628"/>
      <c r="F87" s="2628"/>
      <c r="G87" s="2628"/>
      <c r="H87" s="2628"/>
      <c r="I87" s="2628"/>
      <c r="J87" s="2628"/>
      <c r="K87" s="2628"/>
      <c r="L87" s="2628"/>
      <c r="M87" s="2628"/>
      <c r="N87" s="2628"/>
      <c r="O87" s="2628"/>
      <c r="P87" s="2628"/>
      <c r="Q87" s="2628"/>
      <c r="R87" s="2628"/>
      <c r="S87" s="2628"/>
      <c r="T87" s="2628"/>
      <c r="U87" s="2628"/>
      <c r="V87" s="2628"/>
      <c r="W87" s="2628"/>
      <c r="X87" s="2628"/>
      <c r="Y87" s="2628"/>
      <c r="Z87" s="2628"/>
      <c r="AA87" s="2628"/>
      <c r="AB87" s="2628"/>
      <c r="AC87" s="2628"/>
      <c r="AD87" s="2628"/>
      <c r="AE87" s="2628"/>
      <c r="AF87" s="2628"/>
      <c r="AG87" s="2628"/>
      <c r="AH87" s="2628"/>
      <c r="AI87" s="2628"/>
      <c r="AJ87" s="2629"/>
      <c r="AM87" s="2"/>
      <c r="AN87" s="2"/>
      <c r="AO87" s="2"/>
      <c r="AP87" s="2"/>
      <c r="AQ87" s="2"/>
    </row>
    <row r="88" spans="2:43" s="3" customFormat="1" ht="20.149999999999999" customHeight="1" x14ac:dyDescent="0.3">
      <c r="B88" s="1730"/>
      <c r="C88" s="2627"/>
      <c r="D88" s="2628"/>
      <c r="E88" s="2628"/>
      <c r="F88" s="2628"/>
      <c r="G88" s="2628"/>
      <c r="H88" s="2628"/>
      <c r="I88" s="2628"/>
      <c r="J88" s="2628"/>
      <c r="K88" s="2628"/>
      <c r="L88" s="2628"/>
      <c r="M88" s="2628"/>
      <c r="N88" s="2628"/>
      <c r="O88" s="2628"/>
      <c r="P88" s="2628"/>
      <c r="Q88" s="2628"/>
      <c r="R88" s="2628"/>
      <c r="S88" s="2628"/>
      <c r="T88" s="2628"/>
      <c r="U88" s="2628"/>
      <c r="V88" s="2628"/>
      <c r="W88" s="2628"/>
      <c r="X88" s="2628"/>
      <c r="Y88" s="2628"/>
      <c r="Z88" s="2628"/>
      <c r="AA88" s="2628"/>
      <c r="AB88" s="2628"/>
      <c r="AC88" s="2628"/>
      <c r="AD88" s="2628"/>
      <c r="AE88" s="2628"/>
      <c r="AF88" s="2628"/>
      <c r="AG88" s="2628"/>
      <c r="AH88" s="2628"/>
      <c r="AI88" s="2628"/>
      <c r="AJ88" s="2629"/>
      <c r="AM88" s="2"/>
      <c r="AN88" s="2"/>
      <c r="AO88" s="2"/>
      <c r="AP88" s="2"/>
      <c r="AQ88" s="2"/>
    </row>
    <row r="89" spans="2:43" s="3" customFormat="1" ht="20.149999999999999" customHeight="1" thickBot="1" x14ac:dyDescent="0.35">
      <c r="B89" s="1731"/>
      <c r="C89" s="2630"/>
      <c r="D89" s="2631"/>
      <c r="E89" s="2631"/>
      <c r="F89" s="2631"/>
      <c r="G89" s="2631"/>
      <c r="H89" s="2631"/>
      <c r="I89" s="2631"/>
      <c r="J89" s="2631"/>
      <c r="K89" s="2631"/>
      <c r="L89" s="2631"/>
      <c r="M89" s="2631"/>
      <c r="N89" s="2631"/>
      <c r="O89" s="2631"/>
      <c r="P89" s="2631"/>
      <c r="Q89" s="2631"/>
      <c r="R89" s="2631"/>
      <c r="S89" s="2631"/>
      <c r="T89" s="2631"/>
      <c r="U89" s="2631"/>
      <c r="V89" s="2631"/>
      <c r="W89" s="2631"/>
      <c r="X89" s="2631"/>
      <c r="Y89" s="2631"/>
      <c r="Z89" s="2631"/>
      <c r="AA89" s="2631"/>
      <c r="AB89" s="2631"/>
      <c r="AC89" s="2631"/>
      <c r="AD89" s="2631"/>
      <c r="AE89" s="2631"/>
      <c r="AF89" s="2631"/>
      <c r="AG89" s="2631"/>
      <c r="AH89" s="2631"/>
      <c r="AI89" s="2631"/>
      <c r="AJ89" s="2632"/>
      <c r="AM89" s="2"/>
      <c r="AN89" s="2"/>
      <c r="AO89" s="2"/>
      <c r="AP89" s="2"/>
      <c r="AQ89" s="2"/>
    </row>
    <row r="90" spans="2:43" s="3" customFormat="1" ht="20.149999999999999" customHeight="1" x14ac:dyDescent="0.3">
      <c r="B90" s="1"/>
      <c r="C90" s="1" t="s">
        <v>176</v>
      </c>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M90" s="2"/>
      <c r="AN90" s="2"/>
      <c r="AO90" s="2"/>
      <c r="AP90" s="2"/>
      <c r="AQ90" s="2"/>
    </row>
    <row r="91" spans="2:43" s="3" customFormat="1" ht="20.149999999999999" customHeight="1" thickBot="1" x14ac:dyDescent="0.35">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M91" s="2"/>
      <c r="AN91" s="2"/>
      <c r="AO91" s="2"/>
      <c r="AP91" s="2"/>
      <c r="AQ91" s="2"/>
    </row>
    <row r="92" spans="2:43" ht="20.149999999999999" customHeight="1" x14ac:dyDescent="0.3">
      <c r="B92" s="2322" t="s">
        <v>173</v>
      </c>
      <c r="C92" s="1350"/>
      <c r="D92" s="1351" t="s">
        <v>174</v>
      </c>
      <c r="E92" s="1247"/>
      <c r="F92" s="1247"/>
      <c r="G92" s="1247"/>
      <c r="H92" s="1247"/>
      <c r="I92" s="1247"/>
      <c r="J92" s="1247"/>
      <c r="K92" s="1247"/>
      <c r="L92" s="1247"/>
      <c r="M92" s="1247"/>
      <c r="N92" s="1247"/>
      <c r="O92" s="1247"/>
      <c r="P92" s="1247"/>
      <c r="Q92" s="1247"/>
      <c r="R92" s="1247"/>
      <c r="S92" s="1247"/>
      <c r="T92" s="1247"/>
      <c r="U92" s="1247"/>
      <c r="V92" s="1247"/>
      <c r="W92" s="1247"/>
      <c r="X92" s="1247"/>
      <c r="Y92" s="1247"/>
      <c r="Z92" s="1247"/>
      <c r="AA92" s="1247"/>
      <c r="AB92" s="1247"/>
      <c r="AC92" s="1247"/>
      <c r="AD92" s="1247"/>
      <c r="AE92" s="1247"/>
      <c r="AF92" s="1247"/>
      <c r="AG92" s="1247"/>
      <c r="AH92" s="1247"/>
      <c r="AI92" s="1247"/>
      <c r="AJ92" s="1248"/>
    </row>
    <row r="93" spans="2:43" ht="20.149999999999999" customHeight="1" x14ac:dyDescent="0.3">
      <c r="B93" s="1730"/>
      <c r="C93" s="2618" t="s">
        <v>175</v>
      </c>
      <c r="D93" s="2619"/>
      <c r="E93" s="2619"/>
      <c r="F93" s="2619"/>
      <c r="G93" s="2619"/>
      <c r="H93" s="2619"/>
      <c r="I93" s="2619"/>
      <c r="J93" s="2619"/>
      <c r="K93" s="2619"/>
      <c r="L93" s="2619"/>
      <c r="M93" s="2619"/>
      <c r="N93" s="2619"/>
      <c r="O93" s="2619"/>
      <c r="P93" s="2619"/>
      <c r="Q93" s="2619"/>
      <c r="R93" s="2619"/>
      <c r="S93" s="2619"/>
      <c r="T93" s="2619"/>
      <c r="U93" s="2619"/>
      <c r="V93" s="2619"/>
      <c r="W93" s="2619"/>
      <c r="X93" s="2619"/>
      <c r="Y93" s="2619"/>
      <c r="Z93" s="2619"/>
      <c r="AA93" s="2619"/>
      <c r="AB93" s="2619"/>
      <c r="AC93" s="2619"/>
      <c r="AD93" s="2619"/>
      <c r="AE93" s="2619"/>
      <c r="AF93" s="2619"/>
      <c r="AG93" s="2619"/>
      <c r="AH93" s="2619"/>
      <c r="AI93" s="2619"/>
      <c r="AJ93" s="2620"/>
    </row>
    <row r="94" spans="2:43" ht="20.149999999999999" customHeight="1" x14ac:dyDescent="0.3">
      <c r="B94" s="1730"/>
      <c r="C94" s="2621"/>
      <c r="D94" s="2622"/>
      <c r="E94" s="2622"/>
      <c r="F94" s="2622"/>
      <c r="G94" s="2622"/>
      <c r="H94" s="2622"/>
      <c r="I94" s="2622"/>
      <c r="J94" s="2622"/>
      <c r="K94" s="2622"/>
      <c r="L94" s="2622"/>
      <c r="M94" s="2622"/>
      <c r="N94" s="2622"/>
      <c r="O94" s="2622"/>
      <c r="P94" s="2622"/>
      <c r="Q94" s="2622"/>
      <c r="R94" s="2622"/>
      <c r="S94" s="2622"/>
      <c r="T94" s="2622"/>
      <c r="U94" s="2622"/>
      <c r="V94" s="2622"/>
      <c r="W94" s="2622"/>
      <c r="X94" s="2622"/>
      <c r="Y94" s="2622"/>
      <c r="Z94" s="2622"/>
      <c r="AA94" s="2622"/>
      <c r="AB94" s="2622"/>
      <c r="AC94" s="2622"/>
      <c r="AD94" s="2622"/>
      <c r="AE94" s="2622"/>
      <c r="AF94" s="2622"/>
      <c r="AG94" s="2622"/>
      <c r="AH94" s="2622"/>
      <c r="AI94" s="2622"/>
      <c r="AJ94" s="2623"/>
    </row>
    <row r="95" spans="2:43" ht="20.149999999999999" customHeight="1" x14ac:dyDescent="0.3">
      <c r="B95" s="1730"/>
      <c r="C95" s="2624"/>
      <c r="D95" s="2625"/>
      <c r="E95" s="2625"/>
      <c r="F95" s="2625"/>
      <c r="G95" s="2625"/>
      <c r="H95" s="2625"/>
      <c r="I95" s="2625"/>
      <c r="J95" s="2625"/>
      <c r="K95" s="2625"/>
      <c r="L95" s="2625"/>
      <c r="M95" s="2625"/>
      <c r="N95" s="2625"/>
      <c r="O95" s="2625"/>
      <c r="P95" s="2625"/>
      <c r="Q95" s="2625"/>
      <c r="R95" s="2625"/>
      <c r="S95" s="2625"/>
      <c r="T95" s="2625"/>
      <c r="U95" s="2625"/>
      <c r="V95" s="2625"/>
      <c r="W95" s="2625"/>
      <c r="X95" s="2625"/>
      <c r="Y95" s="2625"/>
      <c r="Z95" s="2625"/>
      <c r="AA95" s="2625"/>
      <c r="AB95" s="2625"/>
      <c r="AC95" s="2625"/>
      <c r="AD95" s="2625"/>
      <c r="AE95" s="2625"/>
      <c r="AF95" s="2625"/>
      <c r="AG95" s="2625"/>
      <c r="AH95" s="2625"/>
      <c r="AI95" s="2625"/>
      <c r="AJ95" s="2626"/>
    </row>
    <row r="96" spans="2:43" ht="20.149999999999999" customHeight="1" x14ac:dyDescent="0.3">
      <c r="B96" s="1730"/>
      <c r="C96" s="2627"/>
      <c r="D96" s="2628"/>
      <c r="E96" s="2628"/>
      <c r="F96" s="2628"/>
      <c r="G96" s="2628"/>
      <c r="H96" s="2628"/>
      <c r="I96" s="2628"/>
      <c r="J96" s="2628"/>
      <c r="K96" s="2628"/>
      <c r="L96" s="2628"/>
      <c r="M96" s="2628"/>
      <c r="N96" s="2628"/>
      <c r="O96" s="2628"/>
      <c r="P96" s="2628"/>
      <c r="Q96" s="2628"/>
      <c r="R96" s="2628"/>
      <c r="S96" s="2628"/>
      <c r="T96" s="2628"/>
      <c r="U96" s="2628"/>
      <c r="V96" s="2628"/>
      <c r="W96" s="2628"/>
      <c r="X96" s="2628"/>
      <c r="Y96" s="2628"/>
      <c r="Z96" s="2628"/>
      <c r="AA96" s="2628"/>
      <c r="AB96" s="2628"/>
      <c r="AC96" s="2628"/>
      <c r="AD96" s="2628"/>
      <c r="AE96" s="2628"/>
      <c r="AF96" s="2628"/>
      <c r="AG96" s="2628"/>
      <c r="AH96" s="2628"/>
      <c r="AI96" s="2628"/>
      <c r="AJ96" s="2629"/>
    </row>
    <row r="97" spans="2:36" ht="20.149999999999999" customHeight="1" x14ac:dyDescent="0.3">
      <c r="B97" s="1730"/>
      <c r="C97" s="2627"/>
      <c r="D97" s="2628"/>
      <c r="E97" s="2628"/>
      <c r="F97" s="2628"/>
      <c r="G97" s="2628"/>
      <c r="H97" s="2628"/>
      <c r="I97" s="2628"/>
      <c r="J97" s="2628"/>
      <c r="K97" s="2628"/>
      <c r="L97" s="2628"/>
      <c r="M97" s="2628"/>
      <c r="N97" s="2628"/>
      <c r="O97" s="2628"/>
      <c r="P97" s="2628"/>
      <c r="Q97" s="2628"/>
      <c r="R97" s="2628"/>
      <c r="S97" s="2628"/>
      <c r="T97" s="2628"/>
      <c r="U97" s="2628"/>
      <c r="V97" s="2628"/>
      <c r="W97" s="2628"/>
      <c r="X97" s="2628"/>
      <c r="Y97" s="2628"/>
      <c r="Z97" s="2628"/>
      <c r="AA97" s="2628"/>
      <c r="AB97" s="2628"/>
      <c r="AC97" s="2628"/>
      <c r="AD97" s="2628"/>
      <c r="AE97" s="2628"/>
      <c r="AF97" s="2628"/>
      <c r="AG97" s="2628"/>
      <c r="AH97" s="2628"/>
      <c r="AI97" s="2628"/>
      <c r="AJ97" s="2629"/>
    </row>
    <row r="98" spans="2:36" ht="20.149999999999999" customHeight="1" x14ac:dyDescent="0.3">
      <c r="B98" s="1730"/>
      <c r="C98" s="2627"/>
      <c r="D98" s="2628"/>
      <c r="E98" s="2628"/>
      <c r="F98" s="2628"/>
      <c r="G98" s="2628"/>
      <c r="H98" s="2628"/>
      <c r="I98" s="2628"/>
      <c r="J98" s="2628"/>
      <c r="K98" s="2628"/>
      <c r="L98" s="2628"/>
      <c r="M98" s="2628"/>
      <c r="N98" s="2628"/>
      <c r="O98" s="2628"/>
      <c r="P98" s="2628"/>
      <c r="Q98" s="2628"/>
      <c r="R98" s="2628"/>
      <c r="S98" s="2628"/>
      <c r="T98" s="2628"/>
      <c r="U98" s="2628"/>
      <c r="V98" s="2628"/>
      <c r="W98" s="2628"/>
      <c r="X98" s="2628"/>
      <c r="Y98" s="2628"/>
      <c r="Z98" s="2628"/>
      <c r="AA98" s="2628"/>
      <c r="AB98" s="2628"/>
      <c r="AC98" s="2628"/>
      <c r="AD98" s="2628"/>
      <c r="AE98" s="2628"/>
      <c r="AF98" s="2628"/>
      <c r="AG98" s="2628"/>
      <c r="AH98" s="2628"/>
      <c r="AI98" s="2628"/>
      <c r="AJ98" s="2629"/>
    </row>
    <row r="99" spans="2:36" ht="20.149999999999999" customHeight="1" x14ac:dyDescent="0.3">
      <c r="B99" s="1730"/>
      <c r="C99" s="2627"/>
      <c r="D99" s="2628"/>
      <c r="E99" s="2628"/>
      <c r="F99" s="2628"/>
      <c r="G99" s="2628"/>
      <c r="H99" s="2628"/>
      <c r="I99" s="2628"/>
      <c r="J99" s="2628"/>
      <c r="K99" s="2628"/>
      <c r="L99" s="2628"/>
      <c r="M99" s="2628"/>
      <c r="N99" s="2628"/>
      <c r="O99" s="2628"/>
      <c r="P99" s="2628"/>
      <c r="Q99" s="2628"/>
      <c r="R99" s="2628"/>
      <c r="S99" s="2628"/>
      <c r="T99" s="2628"/>
      <c r="U99" s="2628"/>
      <c r="V99" s="2628"/>
      <c r="W99" s="2628"/>
      <c r="X99" s="2628"/>
      <c r="Y99" s="2628"/>
      <c r="Z99" s="2628"/>
      <c r="AA99" s="2628"/>
      <c r="AB99" s="2628"/>
      <c r="AC99" s="2628"/>
      <c r="AD99" s="2628"/>
      <c r="AE99" s="2628"/>
      <c r="AF99" s="2628"/>
      <c r="AG99" s="2628"/>
      <c r="AH99" s="2628"/>
      <c r="AI99" s="2628"/>
      <c r="AJ99" s="2629"/>
    </row>
    <row r="100" spans="2:36" ht="20.149999999999999" customHeight="1" x14ac:dyDescent="0.3">
      <c r="B100" s="1730"/>
      <c r="C100" s="2627"/>
      <c r="D100" s="2628"/>
      <c r="E100" s="2628"/>
      <c r="F100" s="2628"/>
      <c r="G100" s="2628"/>
      <c r="H100" s="2628"/>
      <c r="I100" s="2628"/>
      <c r="J100" s="2628"/>
      <c r="K100" s="2628"/>
      <c r="L100" s="2628"/>
      <c r="M100" s="2628"/>
      <c r="N100" s="2628"/>
      <c r="O100" s="2628"/>
      <c r="P100" s="2628"/>
      <c r="Q100" s="2628"/>
      <c r="R100" s="2628"/>
      <c r="S100" s="2628"/>
      <c r="T100" s="2628"/>
      <c r="U100" s="2628"/>
      <c r="V100" s="2628"/>
      <c r="W100" s="2628"/>
      <c r="X100" s="2628"/>
      <c r="Y100" s="2628"/>
      <c r="Z100" s="2628"/>
      <c r="AA100" s="2628"/>
      <c r="AB100" s="2628"/>
      <c r="AC100" s="2628"/>
      <c r="AD100" s="2628"/>
      <c r="AE100" s="2628"/>
      <c r="AF100" s="2628"/>
      <c r="AG100" s="2628"/>
      <c r="AH100" s="2628"/>
      <c r="AI100" s="2628"/>
      <c r="AJ100" s="2629"/>
    </row>
    <row r="101" spans="2:36" ht="20.149999999999999" customHeight="1" x14ac:dyDescent="0.3">
      <c r="B101" s="1730"/>
      <c r="C101" s="2627"/>
      <c r="D101" s="2628"/>
      <c r="E101" s="2628"/>
      <c r="F101" s="2628"/>
      <c r="G101" s="2628"/>
      <c r="H101" s="2628"/>
      <c r="I101" s="2628"/>
      <c r="J101" s="2628"/>
      <c r="K101" s="2628"/>
      <c r="L101" s="2628"/>
      <c r="M101" s="2628"/>
      <c r="N101" s="2628"/>
      <c r="O101" s="2628"/>
      <c r="P101" s="2628"/>
      <c r="Q101" s="2628"/>
      <c r="R101" s="2628"/>
      <c r="S101" s="2628"/>
      <c r="T101" s="2628"/>
      <c r="U101" s="2628"/>
      <c r="V101" s="2628"/>
      <c r="W101" s="2628"/>
      <c r="X101" s="2628"/>
      <c r="Y101" s="2628"/>
      <c r="Z101" s="2628"/>
      <c r="AA101" s="2628"/>
      <c r="AB101" s="2628"/>
      <c r="AC101" s="2628"/>
      <c r="AD101" s="2628"/>
      <c r="AE101" s="2628"/>
      <c r="AF101" s="2628"/>
      <c r="AG101" s="2628"/>
      <c r="AH101" s="2628"/>
      <c r="AI101" s="2628"/>
      <c r="AJ101" s="2629"/>
    </row>
    <row r="102" spans="2:36" ht="20.149999999999999" customHeight="1" x14ac:dyDescent="0.3">
      <c r="B102" s="1730"/>
      <c r="C102" s="2627"/>
      <c r="D102" s="2628"/>
      <c r="E102" s="2628"/>
      <c r="F102" s="2628"/>
      <c r="G102" s="2628"/>
      <c r="H102" s="2628"/>
      <c r="I102" s="2628"/>
      <c r="J102" s="2628"/>
      <c r="K102" s="2628"/>
      <c r="L102" s="2628"/>
      <c r="M102" s="2628"/>
      <c r="N102" s="2628"/>
      <c r="O102" s="2628"/>
      <c r="P102" s="2628"/>
      <c r="Q102" s="2628"/>
      <c r="R102" s="2628"/>
      <c r="S102" s="2628"/>
      <c r="T102" s="2628"/>
      <c r="U102" s="2628"/>
      <c r="V102" s="2628"/>
      <c r="W102" s="2628"/>
      <c r="X102" s="2628"/>
      <c r="Y102" s="2628"/>
      <c r="Z102" s="2628"/>
      <c r="AA102" s="2628"/>
      <c r="AB102" s="2628"/>
      <c r="AC102" s="2628"/>
      <c r="AD102" s="2628"/>
      <c r="AE102" s="2628"/>
      <c r="AF102" s="2628"/>
      <c r="AG102" s="2628"/>
      <c r="AH102" s="2628"/>
      <c r="AI102" s="2628"/>
      <c r="AJ102" s="2629"/>
    </row>
    <row r="103" spans="2:36" ht="20.149999999999999" customHeight="1" x14ac:dyDescent="0.3">
      <c r="B103" s="1730"/>
      <c r="C103" s="2627"/>
      <c r="D103" s="2628"/>
      <c r="E103" s="2628"/>
      <c r="F103" s="2628"/>
      <c r="G103" s="2628"/>
      <c r="H103" s="2628"/>
      <c r="I103" s="2628"/>
      <c r="J103" s="2628"/>
      <c r="K103" s="2628"/>
      <c r="L103" s="2628"/>
      <c r="M103" s="2628"/>
      <c r="N103" s="2628"/>
      <c r="O103" s="2628"/>
      <c r="P103" s="2628"/>
      <c r="Q103" s="2628"/>
      <c r="R103" s="2628"/>
      <c r="S103" s="2628"/>
      <c r="T103" s="2628"/>
      <c r="U103" s="2628"/>
      <c r="V103" s="2628"/>
      <c r="W103" s="2628"/>
      <c r="X103" s="2628"/>
      <c r="Y103" s="2628"/>
      <c r="Z103" s="2628"/>
      <c r="AA103" s="2628"/>
      <c r="AB103" s="2628"/>
      <c r="AC103" s="2628"/>
      <c r="AD103" s="2628"/>
      <c r="AE103" s="2628"/>
      <c r="AF103" s="2628"/>
      <c r="AG103" s="2628"/>
      <c r="AH103" s="2628"/>
      <c r="AI103" s="2628"/>
      <c r="AJ103" s="2629"/>
    </row>
    <row r="104" spans="2:36" ht="20.149999999999999" customHeight="1" x14ac:dyDescent="0.3">
      <c r="B104" s="1730"/>
      <c r="C104" s="2627"/>
      <c r="D104" s="2628"/>
      <c r="E104" s="2628"/>
      <c r="F104" s="2628"/>
      <c r="G104" s="2628"/>
      <c r="H104" s="2628"/>
      <c r="I104" s="2628"/>
      <c r="J104" s="2628"/>
      <c r="K104" s="2628"/>
      <c r="L104" s="2628"/>
      <c r="M104" s="2628"/>
      <c r="N104" s="2628"/>
      <c r="O104" s="2628"/>
      <c r="P104" s="2628"/>
      <c r="Q104" s="2628"/>
      <c r="R104" s="2628"/>
      <c r="S104" s="2628"/>
      <c r="T104" s="2628"/>
      <c r="U104" s="2628"/>
      <c r="V104" s="2628"/>
      <c r="W104" s="2628"/>
      <c r="X104" s="2628"/>
      <c r="Y104" s="2628"/>
      <c r="Z104" s="2628"/>
      <c r="AA104" s="2628"/>
      <c r="AB104" s="2628"/>
      <c r="AC104" s="2628"/>
      <c r="AD104" s="2628"/>
      <c r="AE104" s="2628"/>
      <c r="AF104" s="2628"/>
      <c r="AG104" s="2628"/>
      <c r="AH104" s="2628"/>
      <c r="AI104" s="2628"/>
      <c r="AJ104" s="2629"/>
    </row>
    <row r="105" spans="2:36" ht="20.149999999999999" customHeight="1" x14ac:dyDescent="0.3">
      <c r="B105" s="1730"/>
      <c r="C105" s="2627"/>
      <c r="D105" s="2628"/>
      <c r="E105" s="2628"/>
      <c r="F105" s="2628"/>
      <c r="G105" s="2628"/>
      <c r="H105" s="2628"/>
      <c r="I105" s="2628"/>
      <c r="J105" s="2628"/>
      <c r="K105" s="2628"/>
      <c r="L105" s="2628"/>
      <c r="M105" s="2628"/>
      <c r="N105" s="2628"/>
      <c r="O105" s="2628"/>
      <c r="P105" s="2628"/>
      <c r="Q105" s="2628"/>
      <c r="R105" s="2628"/>
      <c r="S105" s="2628"/>
      <c r="T105" s="2628"/>
      <c r="U105" s="2628"/>
      <c r="V105" s="2628"/>
      <c r="W105" s="2628"/>
      <c r="X105" s="2628"/>
      <c r="Y105" s="2628"/>
      <c r="Z105" s="2628"/>
      <c r="AA105" s="2628"/>
      <c r="AB105" s="2628"/>
      <c r="AC105" s="2628"/>
      <c r="AD105" s="2628"/>
      <c r="AE105" s="2628"/>
      <c r="AF105" s="2628"/>
      <c r="AG105" s="2628"/>
      <c r="AH105" s="2628"/>
      <c r="AI105" s="2628"/>
      <c r="AJ105" s="2629"/>
    </row>
    <row r="106" spans="2:36" ht="20.149999999999999" customHeight="1" x14ac:dyDescent="0.3">
      <c r="B106" s="1730"/>
      <c r="C106" s="2627"/>
      <c r="D106" s="2628"/>
      <c r="E106" s="2628"/>
      <c r="F106" s="2628"/>
      <c r="G106" s="2628"/>
      <c r="H106" s="2628"/>
      <c r="I106" s="2628"/>
      <c r="J106" s="2628"/>
      <c r="K106" s="2628"/>
      <c r="L106" s="2628"/>
      <c r="M106" s="2628"/>
      <c r="N106" s="2628"/>
      <c r="O106" s="2628"/>
      <c r="P106" s="2628"/>
      <c r="Q106" s="2628"/>
      <c r="R106" s="2628"/>
      <c r="S106" s="2628"/>
      <c r="T106" s="2628"/>
      <c r="U106" s="2628"/>
      <c r="V106" s="2628"/>
      <c r="W106" s="2628"/>
      <c r="X106" s="2628"/>
      <c r="Y106" s="2628"/>
      <c r="Z106" s="2628"/>
      <c r="AA106" s="2628"/>
      <c r="AB106" s="2628"/>
      <c r="AC106" s="2628"/>
      <c r="AD106" s="2628"/>
      <c r="AE106" s="2628"/>
      <c r="AF106" s="2628"/>
      <c r="AG106" s="2628"/>
      <c r="AH106" s="2628"/>
      <c r="AI106" s="2628"/>
      <c r="AJ106" s="2629"/>
    </row>
    <row r="107" spans="2:36" ht="20.149999999999999" customHeight="1" x14ac:dyDescent="0.3">
      <c r="B107" s="1730"/>
      <c r="C107" s="2627"/>
      <c r="D107" s="2628"/>
      <c r="E107" s="2628"/>
      <c r="F107" s="2628"/>
      <c r="G107" s="2628"/>
      <c r="H107" s="2628"/>
      <c r="I107" s="2628"/>
      <c r="J107" s="2628"/>
      <c r="K107" s="2628"/>
      <c r="L107" s="2628"/>
      <c r="M107" s="2628"/>
      <c r="N107" s="2628"/>
      <c r="O107" s="2628"/>
      <c r="P107" s="2628"/>
      <c r="Q107" s="2628"/>
      <c r="R107" s="2628"/>
      <c r="S107" s="2628"/>
      <c r="T107" s="2628"/>
      <c r="U107" s="2628"/>
      <c r="V107" s="2628"/>
      <c r="W107" s="2628"/>
      <c r="X107" s="2628"/>
      <c r="Y107" s="2628"/>
      <c r="Z107" s="2628"/>
      <c r="AA107" s="2628"/>
      <c r="AB107" s="2628"/>
      <c r="AC107" s="2628"/>
      <c r="AD107" s="2628"/>
      <c r="AE107" s="2628"/>
      <c r="AF107" s="2628"/>
      <c r="AG107" s="2628"/>
      <c r="AH107" s="2628"/>
      <c r="AI107" s="2628"/>
      <c r="AJ107" s="2629"/>
    </row>
    <row r="108" spans="2:36" ht="20.149999999999999" customHeight="1" x14ac:dyDescent="0.3">
      <c r="B108" s="1730"/>
      <c r="C108" s="2627"/>
      <c r="D108" s="2628"/>
      <c r="E108" s="2628"/>
      <c r="F108" s="2628"/>
      <c r="G108" s="2628"/>
      <c r="H108" s="2628"/>
      <c r="I108" s="2628"/>
      <c r="J108" s="2628"/>
      <c r="K108" s="2628"/>
      <c r="L108" s="2628"/>
      <c r="M108" s="2628"/>
      <c r="N108" s="2628"/>
      <c r="O108" s="2628"/>
      <c r="P108" s="2628"/>
      <c r="Q108" s="2628"/>
      <c r="R108" s="2628"/>
      <c r="S108" s="2628"/>
      <c r="T108" s="2628"/>
      <c r="U108" s="2628"/>
      <c r="V108" s="2628"/>
      <c r="W108" s="2628"/>
      <c r="X108" s="2628"/>
      <c r="Y108" s="2628"/>
      <c r="Z108" s="2628"/>
      <c r="AA108" s="2628"/>
      <c r="AB108" s="2628"/>
      <c r="AC108" s="2628"/>
      <c r="AD108" s="2628"/>
      <c r="AE108" s="2628"/>
      <c r="AF108" s="2628"/>
      <c r="AG108" s="2628"/>
      <c r="AH108" s="2628"/>
      <c r="AI108" s="2628"/>
      <c r="AJ108" s="2629"/>
    </row>
    <row r="109" spans="2:36" ht="20.149999999999999" customHeight="1" x14ac:dyDescent="0.3">
      <c r="B109" s="1730"/>
      <c r="C109" s="2627"/>
      <c r="D109" s="2628"/>
      <c r="E109" s="2628"/>
      <c r="F109" s="2628"/>
      <c r="G109" s="2628"/>
      <c r="H109" s="2628"/>
      <c r="I109" s="2628"/>
      <c r="J109" s="2628"/>
      <c r="K109" s="2628"/>
      <c r="L109" s="2628"/>
      <c r="M109" s="2628"/>
      <c r="N109" s="2628"/>
      <c r="O109" s="2628"/>
      <c r="P109" s="2628"/>
      <c r="Q109" s="2628"/>
      <c r="R109" s="2628"/>
      <c r="S109" s="2628"/>
      <c r="T109" s="2628"/>
      <c r="U109" s="2628"/>
      <c r="V109" s="2628"/>
      <c r="W109" s="2628"/>
      <c r="X109" s="2628"/>
      <c r="Y109" s="2628"/>
      <c r="Z109" s="2628"/>
      <c r="AA109" s="2628"/>
      <c r="AB109" s="2628"/>
      <c r="AC109" s="2628"/>
      <c r="AD109" s="2628"/>
      <c r="AE109" s="2628"/>
      <c r="AF109" s="2628"/>
      <c r="AG109" s="2628"/>
      <c r="AH109" s="2628"/>
      <c r="AI109" s="2628"/>
      <c r="AJ109" s="2629"/>
    </row>
    <row r="110" spans="2:36" ht="20.149999999999999" customHeight="1" x14ac:dyDescent="0.3">
      <c r="B110" s="1730"/>
      <c r="C110" s="2627"/>
      <c r="D110" s="2628"/>
      <c r="E110" s="2628"/>
      <c r="F110" s="2628"/>
      <c r="G110" s="2628"/>
      <c r="H110" s="2628"/>
      <c r="I110" s="2628"/>
      <c r="J110" s="2628"/>
      <c r="K110" s="2628"/>
      <c r="L110" s="2628"/>
      <c r="M110" s="2628"/>
      <c r="N110" s="2628"/>
      <c r="O110" s="2628"/>
      <c r="P110" s="2628"/>
      <c r="Q110" s="2628"/>
      <c r="R110" s="2628"/>
      <c r="S110" s="2628"/>
      <c r="T110" s="2628"/>
      <c r="U110" s="2628"/>
      <c r="V110" s="2628"/>
      <c r="W110" s="2628"/>
      <c r="X110" s="2628"/>
      <c r="Y110" s="2628"/>
      <c r="Z110" s="2628"/>
      <c r="AA110" s="2628"/>
      <c r="AB110" s="2628"/>
      <c r="AC110" s="2628"/>
      <c r="AD110" s="2628"/>
      <c r="AE110" s="2628"/>
      <c r="AF110" s="2628"/>
      <c r="AG110" s="2628"/>
      <c r="AH110" s="2628"/>
      <c r="AI110" s="2628"/>
      <c r="AJ110" s="2629"/>
    </row>
    <row r="111" spans="2:36" ht="20.149999999999999" customHeight="1" x14ac:dyDescent="0.3">
      <c r="B111" s="1730"/>
      <c r="C111" s="2627"/>
      <c r="D111" s="2628"/>
      <c r="E111" s="2628"/>
      <c r="F111" s="2628"/>
      <c r="G111" s="2628"/>
      <c r="H111" s="2628"/>
      <c r="I111" s="2628"/>
      <c r="J111" s="2628"/>
      <c r="K111" s="2628"/>
      <c r="L111" s="2628"/>
      <c r="M111" s="2628"/>
      <c r="N111" s="2628"/>
      <c r="O111" s="2628"/>
      <c r="P111" s="2628"/>
      <c r="Q111" s="2628"/>
      <c r="R111" s="2628"/>
      <c r="S111" s="2628"/>
      <c r="T111" s="2628"/>
      <c r="U111" s="2628"/>
      <c r="V111" s="2628"/>
      <c r="W111" s="2628"/>
      <c r="X111" s="2628"/>
      <c r="Y111" s="2628"/>
      <c r="Z111" s="2628"/>
      <c r="AA111" s="2628"/>
      <c r="AB111" s="2628"/>
      <c r="AC111" s="2628"/>
      <c r="AD111" s="2628"/>
      <c r="AE111" s="2628"/>
      <c r="AF111" s="2628"/>
      <c r="AG111" s="2628"/>
      <c r="AH111" s="2628"/>
      <c r="AI111" s="2628"/>
      <c r="AJ111" s="2629"/>
    </row>
    <row r="112" spans="2:36" ht="20.149999999999999" customHeight="1" x14ac:dyDescent="0.3">
      <c r="B112" s="1730"/>
      <c r="C112" s="2627"/>
      <c r="D112" s="2628"/>
      <c r="E112" s="2628"/>
      <c r="F112" s="2628"/>
      <c r="G112" s="2628"/>
      <c r="H112" s="2628"/>
      <c r="I112" s="2628"/>
      <c r="J112" s="2628"/>
      <c r="K112" s="2628"/>
      <c r="L112" s="2628"/>
      <c r="M112" s="2628"/>
      <c r="N112" s="2628"/>
      <c r="O112" s="2628"/>
      <c r="P112" s="2628"/>
      <c r="Q112" s="2628"/>
      <c r="R112" s="2628"/>
      <c r="S112" s="2628"/>
      <c r="T112" s="2628"/>
      <c r="U112" s="2628"/>
      <c r="V112" s="2628"/>
      <c r="W112" s="2628"/>
      <c r="X112" s="2628"/>
      <c r="Y112" s="2628"/>
      <c r="Z112" s="2628"/>
      <c r="AA112" s="2628"/>
      <c r="AB112" s="2628"/>
      <c r="AC112" s="2628"/>
      <c r="AD112" s="2628"/>
      <c r="AE112" s="2628"/>
      <c r="AF112" s="2628"/>
      <c r="AG112" s="2628"/>
      <c r="AH112" s="2628"/>
      <c r="AI112" s="2628"/>
      <c r="AJ112" s="2629"/>
    </row>
    <row r="113" spans="2:36" ht="20.149999999999999" customHeight="1" x14ac:dyDescent="0.3">
      <c r="B113" s="1730"/>
      <c r="C113" s="2627"/>
      <c r="D113" s="2628"/>
      <c r="E113" s="2628"/>
      <c r="F113" s="2628"/>
      <c r="G113" s="2628"/>
      <c r="H113" s="2628"/>
      <c r="I113" s="2628"/>
      <c r="J113" s="2628"/>
      <c r="K113" s="2628"/>
      <c r="L113" s="2628"/>
      <c r="M113" s="2628"/>
      <c r="N113" s="2628"/>
      <c r="O113" s="2628"/>
      <c r="P113" s="2628"/>
      <c r="Q113" s="2628"/>
      <c r="R113" s="2628"/>
      <c r="S113" s="2628"/>
      <c r="T113" s="2628"/>
      <c r="U113" s="2628"/>
      <c r="V113" s="2628"/>
      <c r="W113" s="2628"/>
      <c r="X113" s="2628"/>
      <c r="Y113" s="2628"/>
      <c r="Z113" s="2628"/>
      <c r="AA113" s="2628"/>
      <c r="AB113" s="2628"/>
      <c r="AC113" s="2628"/>
      <c r="AD113" s="2628"/>
      <c r="AE113" s="2628"/>
      <c r="AF113" s="2628"/>
      <c r="AG113" s="2628"/>
      <c r="AH113" s="2628"/>
      <c r="AI113" s="2628"/>
      <c r="AJ113" s="2629"/>
    </row>
    <row r="114" spans="2:36" ht="20.149999999999999" customHeight="1" x14ac:dyDescent="0.3">
      <c r="B114" s="1730"/>
      <c r="C114" s="2627"/>
      <c r="D114" s="2628"/>
      <c r="E114" s="2628"/>
      <c r="F114" s="2628"/>
      <c r="G114" s="2628"/>
      <c r="H114" s="2628"/>
      <c r="I114" s="2628"/>
      <c r="J114" s="2628"/>
      <c r="K114" s="2628"/>
      <c r="L114" s="2628"/>
      <c r="M114" s="2628"/>
      <c r="N114" s="2628"/>
      <c r="O114" s="2628"/>
      <c r="P114" s="2628"/>
      <c r="Q114" s="2628"/>
      <c r="R114" s="2628"/>
      <c r="S114" s="2628"/>
      <c r="T114" s="2628"/>
      <c r="U114" s="2628"/>
      <c r="V114" s="2628"/>
      <c r="W114" s="2628"/>
      <c r="X114" s="2628"/>
      <c r="Y114" s="2628"/>
      <c r="Z114" s="2628"/>
      <c r="AA114" s="2628"/>
      <c r="AB114" s="2628"/>
      <c r="AC114" s="2628"/>
      <c r="AD114" s="2628"/>
      <c r="AE114" s="2628"/>
      <c r="AF114" s="2628"/>
      <c r="AG114" s="2628"/>
      <c r="AH114" s="2628"/>
      <c r="AI114" s="2628"/>
      <c r="AJ114" s="2629"/>
    </row>
    <row r="115" spans="2:36" ht="20.149999999999999" customHeight="1" x14ac:dyDescent="0.3">
      <c r="B115" s="1730"/>
      <c r="C115" s="2627"/>
      <c r="D115" s="2628"/>
      <c r="E115" s="2628"/>
      <c r="F115" s="2628"/>
      <c r="G115" s="2628"/>
      <c r="H115" s="2628"/>
      <c r="I115" s="2628"/>
      <c r="J115" s="2628"/>
      <c r="K115" s="2628"/>
      <c r="L115" s="2628"/>
      <c r="M115" s="2628"/>
      <c r="N115" s="2628"/>
      <c r="O115" s="2628"/>
      <c r="P115" s="2628"/>
      <c r="Q115" s="2628"/>
      <c r="R115" s="2628"/>
      <c r="S115" s="2628"/>
      <c r="T115" s="2628"/>
      <c r="U115" s="2628"/>
      <c r="V115" s="2628"/>
      <c r="W115" s="2628"/>
      <c r="X115" s="2628"/>
      <c r="Y115" s="2628"/>
      <c r="Z115" s="2628"/>
      <c r="AA115" s="2628"/>
      <c r="AB115" s="2628"/>
      <c r="AC115" s="2628"/>
      <c r="AD115" s="2628"/>
      <c r="AE115" s="2628"/>
      <c r="AF115" s="2628"/>
      <c r="AG115" s="2628"/>
      <c r="AH115" s="2628"/>
      <c r="AI115" s="2628"/>
      <c r="AJ115" s="2629"/>
    </row>
    <row r="116" spans="2:36" ht="20.149999999999999" customHeight="1" x14ac:dyDescent="0.3">
      <c r="B116" s="1730"/>
      <c r="C116" s="2627"/>
      <c r="D116" s="2628"/>
      <c r="E116" s="2628"/>
      <c r="F116" s="2628"/>
      <c r="G116" s="2628"/>
      <c r="H116" s="2628"/>
      <c r="I116" s="2628"/>
      <c r="J116" s="2628"/>
      <c r="K116" s="2628"/>
      <c r="L116" s="2628"/>
      <c r="M116" s="2628"/>
      <c r="N116" s="2628"/>
      <c r="O116" s="2628"/>
      <c r="P116" s="2628"/>
      <c r="Q116" s="2628"/>
      <c r="R116" s="2628"/>
      <c r="S116" s="2628"/>
      <c r="T116" s="2628"/>
      <c r="U116" s="2628"/>
      <c r="V116" s="2628"/>
      <c r="W116" s="2628"/>
      <c r="X116" s="2628"/>
      <c r="Y116" s="2628"/>
      <c r="Z116" s="2628"/>
      <c r="AA116" s="2628"/>
      <c r="AB116" s="2628"/>
      <c r="AC116" s="2628"/>
      <c r="AD116" s="2628"/>
      <c r="AE116" s="2628"/>
      <c r="AF116" s="2628"/>
      <c r="AG116" s="2628"/>
      <c r="AH116" s="2628"/>
      <c r="AI116" s="2628"/>
      <c r="AJ116" s="2629"/>
    </row>
    <row r="117" spans="2:36" ht="20.149999999999999" customHeight="1" x14ac:dyDescent="0.3">
      <c r="B117" s="1730"/>
      <c r="C117" s="2627"/>
      <c r="D117" s="2628"/>
      <c r="E117" s="2628"/>
      <c r="F117" s="2628"/>
      <c r="G117" s="2628"/>
      <c r="H117" s="2628"/>
      <c r="I117" s="2628"/>
      <c r="J117" s="2628"/>
      <c r="K117" s="2628"/>
      <c r="L117" s="2628"/>
      <c r="M117" s="2628"/>
      <c r="N117" s="2628"/>
      <c r="O117" s="2628"/>
      <c r="P117" s="2628"/>
      <c r="Q117" s="2628"/>
      <c r="R117" s="2628"/>
      <c r="S117" s="2628"/>
      <c r="T117" s="2628"/>
      <c r="U117" s="2628"/>
      <c r="V117" s="2628"/>
      <c r="W117" s="2628"/>
      <c r="X117" s="2628"/>
      <c r="Y117" s="2628"/>
      <c r="Z117" s="2628"/>
      <c r="AA117" s="2628"/>
      <c r="AB117" s="2628"/>
      <c r="AC117" s="2628"/>
      <c r="AD117" s="2628"/>
      <c r="AE117" s="2628"/>
      <c r="AF117" s="2628"/>
      <c r="AG117" s="2628"/>
      <c r="AH117" s="2628"/>
      <c r="AI117" s="2628"/>
      <c r="AJ117" s="2629"/>
    </row>
    <row r="118" spans="2:36" ht="20.149999999999999" customHeight="1" x14ac:dyDescent="0.3">
      <c r="B118" s="1730"/>
      <c r="C118" s="2627"/>
      <c r="D118" s="2628"/>
      <c r="E118" s="2628"/>
      <c r="F118" s="2628"/>
      <c r="G118" s="2628"/>
      <c r="H118" s="2628"/>
      <c r="I118" s="2628"/>
      <c r="J118" s="2628"/>
      <c r="K118" s="2628"/>
      <c r="L118" s="2628"/>
      <c r="M118" s="2628"/>
      <c r="N118" s="2628"/>
      <c r="O118" s="2628"/>
      <c r="P118" s="2628"/>
      <c r="Q118" s="2628"/>
      <c r="R118" s="2628"/>
      <c r="S118" s="2628"/>
      <c r="T118" s="2628"/>
      <c r="U118" s="2628"/>
      <c r="V118" s="2628"/>
      <c r="W118" s="2628"/>
      <c r="X118" s="2628"/>
      <c r="Y118" s="2628"/>
      <c r="Z118" s="2628"/>
      <c r="AA118" s="2628"/>
      <c r="AB118" s="2628"/>
      <c r="AC118" s="2628"/>
      <c r="AD118" s="2628"/>
      <c r="AE118" s="2628"/>
      <c r="AF118" s="2628"/>
      <c r="AG118" s="2628"/>
      <c r="AH118" s="2628"/>
      <c r="AI118" s="2628"/>
      <c r="AJ118" s="2629"/>
    </row>
    <row r="119" spans="2:36" ht="20.149999999999999" customHeight="1" x14ac:dyDescent="0.3">
      <c r="B119" s="1730"/>
      <c r="C119" s="2627"/>
      <c r="D119" s="2628"/>
      <c r="E119" s="2628"/>
      <c r="F119" s="2628"/>
      <c r="G119" s="2628"/>
      <c r="H119" s="2628"/>
      <c r="I119" s="2628"/>
      <c r="J119" s="2628"/>
      <c r="K119" s="2628"/>
      <c r="L119" s="2628"/>
      <c r="M119" s="2628"/>
      <c r="N119" s="2628"/>
      <c r="O119" s="2628"/>
      <c r="P119" s="2628"/>
      <c r="Q119" s="2628"/>
      <c r="R119" s="2628"/>
      <c r="S119" s="2628"/>
      <c r="T119" s="2628"/>
      <c r="U119" s="2628"/>
      <c r="V119" s="2628"/>
      <c r="W119" s="2628"/>
      <c r="X119" s="2628"/>
      <c r="Y119" s="2628"/>
      <c r="Z119" s="2628"/>
      <c r="AA119" s="2628"/>
      <c r="AB119" s="2628"/>
      <c r="AC119" s="2628"/>
      <c r="AD119" s="2628"/>
      <c r="AE119" s="2628"/>
      <c r="AF119" s="2628"/>
      <c r="AG119" s="2628"/>
      <c r="AH119" s="2628"/>
      <c r="AI119" s="2628"/>
      <c r="AJ119" s="2629"/>
    </row>
    <row r="120" spans="2:36" ht="20.149999999999999" customHeight="1" x14ac:dyDescent="0.3">
      <c r="B120" s="1730"/>
      <c r="C120" s="2627"/>
      <c r="D120" s="2628"/>
      <c r="E120" s="2628"/>
      <c r="F120" s="2628"/>
      <c r="G120" s="2628"/>
      <c r="H120" s="2628"/>
      <c r="I120" s="2628"/>
      <c r="J120" s="2628"/>
      <c r="K120" s="2628"/>
      <c r="L120" s="2628"/>
      <c r="M120" s="2628"/>
      <c r="N120" s="2628"/>
      <c r="O120" s="2628"/>
      <c r="P120" s="2628"/>
      <c r="Q120" s="2628"/>
      <c r="R120" s="2628"/>
      <c r="S120" s="2628"/>
      <c r="T120" s="2628"/>
      <c r="U120" s="2628"/>
      <c r="V120" s="2628"/>
      <c r="W120" s="2628"/>
      <c r="X120" s="2628"/>
      <c r="Y120" s="2628"/>
      <c r="Z120" s="2628"/>
      <c r="AA120" s="2628"/>
      <c r="AB120" s="2628"/>
      <c r="AC120" s="2628"/>
      <c r="AD120" s="2628"/>
      <c r="AE120" s="2628"/>
      <c r="AF120" s="2628"/>
      <c r="AG120" s="2628"/>
      <c r="AH120" s="2628"/>
      <c r="AI120" s="2628"/>
      <c r="AJ120" s="2629"/>
    </row>
    <row r="121" spans="2:36" ht="20.149999999999999" customHeight="1" x14ac:dyDescent="0.3">
      <c r="B121" s="1730"/>
      <c r="C121" s="2627"/>
      <c r="D121" s="2628"/>
      <c r="E121" s="2628"/>
      <c r="F121" s="2628"/>
      <c r="G121" s="2628"/>
      <c r="H121" s="2628"/>
      <c r="I121" s="2628"/>
      <c r="J121" s="2628"/>
      <c r="K121" s="2628"/>
      <c r="L121" s="2628"/>
      <c r="M121" s="2628"/>
      <c r="N121" s="2628"/>
      <c r="O121" s="2628"/>
      <c r="P121" s="2628"/>
      <c r="Q121" s="2628"/>
      <c r="R121" s="2628"/>
      <c r="S121" s="2628"/>
      <c r="T121" s="2628"/>
      <c r="U121" s="2628"/>
      <c r="V121" s="2628"/>
      <c r="W121" s="2628"/>
      <c r="X121" s="2628"/>
      <c r="Y121" s="2628"/>
      <c r="Z121" s="2628"/>
      <c r="AA121" s="2628"/>
      <c r="AB121" s="2628"/>
      <c r="AC121" s="2628"/>
      <c r="AD121" s="2628"/>
      <c r="AE121" s="2628"/>
      <c r="AF121" s="2628"/>
      <c r="AG121" s="2628"/>
      <c r="AH121" s="2628"/>
      <c r="AI121" s="2628"/>
      <c r="AJ121" s="2629"/>
    </row>
    <row r="122" spans="2:36" ht="20.149999999999999" customHeight="1" x14ac:dyDescent="0.3">
      <c r="B122" s="1730"/>
      <c r="C122" s="2627"/>
      <c r="D122" s="2628"/>
      <c r="E122" s="2628"/>
      <c r="F122" s="2628"/>
      <c r="G122" s="2628"/>
      <c r="H122" s="2628"/>
      <c r="I122" s="2628"/>
      <c r="J122" s="2628"/>
      <c r="K122" s="2628"/>
      <c r="L122" s="2628"/>
      <c r="M122" s="2628"/>
      <c r="N122" s="2628"/>
      <c r="O122" s="2628"/>
      <c r="P122" s="2628"/>
      <c r="Q122" s="2628"/>
      <c r="R122" s="2628"/>
      <c r="S122" s="2628"/>
      <c r="T122" s="2628"/>
      <c r="U122" s="2628"/>
      <c r="V122" s="2628"/>
      <c r="W122" s="2628"/>
      <c r="X122" s="2628"/>
      <c r="Y122" s="2628"/>
      <c r="Z122" s="2628"/>
      <c r="AA122" s="2628"/>
      <c r="AB122" s="2628"/>
      <c r="AC122" s="2628"/>
      <c r="AD122" s="2628"/>
      <c r="AE122" s="2628"/>
      <c r="AF122" s="2628"/>
      <c r="AG122" s="2628"/>
      <c r="AH122" s="2628"/>
      <c r="AI122" s="2628"/>
      <c r="AJ122" s="2629"/>
    </row>
    <row r="123" spans="2:36" ht="20.149999999999999" customHeight="1" x14ac:dyDescent="0.3">
      <c r="B123" s="1730"/>
      <c r="C123" s="2627"/>
      <c r="D123" s="2628"/>
      <c r="E123" s="2628"/>
      <c r="F123" s="2628"/>
      <c r="G123" s="2628"/>
      <c r="H123" s="2628"/>
      <c r="I123" s="2628"/>
      <c r="J123" s="2628"/>
      <c r="K123" s="2628"/>
      <c r="L123" s="2628"/>
      <c r="M123" s="2628"/>
      <c r="N123" s="2628"/>
      <c r="O123" s="2628"/>
      <c r="P123" s="2628"/>
      <c r="Q123" s="2628"/>
      <c r="R123" s="2628"/>
      <c r="S123" s="2628"/>
      <c r="T123" s="2628"/>
      <c r="U123" s="2628"/>
      <c r="V123" s="2628"/>
      <c r="W123" s="2628"/>
      <c r="X123" s="2628"/>
      <c r="Y123" s="2628"/>
      <c r="Z123" s="2628"/>
      <c r="AA123" s="2628"/>
      <c r="AB123" s="2628"/>
      <c r="AC123" s="2628"/>
      <c r="AD123" s="2628"/>
      <c r="AE123" s="2628"/>
      <c r="AF123" s="2628"/>
      <c r="AG123" s="2628"/>
      <c r="AH123" s="2628"/>
      <c r="AI123" s="2628"/>
      <c r="AJ123" s="2629"/>
    </row>
    <row r="124" spans="2:36" ht="20.149999999999999" customHeight="1" x14ac:dyDescent="0.3">
      <c r="B124" s="1730"/>
      <c r="C124" s="2627"/>
      <c r="D124" s="2628"/>
      <c r="E124" s="2628"/>
      <c r="F124" s="2628"/>
      <c r="G124" s="2628"/>
      <c r="H124" s="2628"/>
      <c r="I124" s="2628"/>
      <c r="J124" s="2628"/>
      <c r="K124" s="2628"/>
      <c r="L124" s="2628"/>
      <c r="M124" s="2628"/>
      <c r="N124" s="2628"/>
      <c r="O124" s="2628"/>
      <c r="P124" s="2628"/>
      <c r="Q124" s="2628"/>
      <c r="R124" s="2628"/>
      <c r="S124" s="2628"/>
      <c r="T124" s="2628"/>
      <c r="U124" s="2628"/>
      <c r="V124" s="2628"/>
      <c r="W124" s="2628"/>
      <c r="X124" s="2628"/>
      <c r="Y124" s="2628"/>
      <c r="Z124" s="2628"/>
      <c r="AA124" s="2628"/>
      <c r="AB124" s="2628"/>
      <c r="AC124" s="2628"/>
      <c r="AD124" s="2628"/>
      <c r="AE124" s="2628"/>
      <c r="AF124" s="2628"/>
      <c r="AG124" s="2628"/>
      <c r="AH124" s="2628"/>
      <c r="AI124" s="2628"/>
      <c r="AJ124" s="2629"/>
    </row>
    <row r="125" spans="2:36" ht="20.149999999999999" customHeight="1" x14ac:dyDescent="0.3">
      <c r="B125" s="1730"/>
      <c r="C125" s="2627"/>
      <c r="D125" s="2628"/>
      <c r="E125" s="2628"/>
      <c r="F125" s="2628"/>
      <c r="G125" s="2628"/>
      <c r="H125" s="2628"/>
      <c r="I125" s="2628"/>
      <c r="J125" s="2628"/>
      <c r="K125" s="2628"/>
      <c r="L125" s="2628"/>
      <c r="M125" s="2628"/>
      <c r="N125" s="2628"/>
      <c r="O125" s="2628"/>
      <c r="P125" s="2628"/>
      <c r="Q125" s="2628"/>
      <c r="R125" s="2628"/>
      <c r="S125" s="2628"/>
      <c r="T125" s="2628"/>
      <c r="U125" s="2628"/>
      <c r="V125" s="2628"/>
      <c r="W125" s="2628"/>
      <c r="X125" s="2628"/>
      <c r="Y125" s="2628"/>
      <c r="Z125" s="2628"/>
      <c r="AA125" s="2628"/>
      <c r="AB125" s="2628"/>
      <c r="AC125" s="2628"/>
      <c r="AD125" s="2628"/>
      <c r="AE125" s="2628"/>
      <c r="AF125" s="2628"/>
      <c r="AG125" s="2628"/>
      <c r="AH125" s="2628"/>
      <c r="AI125" s="2628"/>
      <c r="AJ125" s="2629"/>
    </row>
    <row r="126" spans="2:36" ht="20.149999999999999" customHeight="1" x14ac:dyDescent="0.3">
      <c r="B126" s="1730"/>
      <c r="C126" s="2627"/>
      <c r="D126" s="2628"/>
      <c r="E126" s="2628"/>
      <c r="F126" s="2628"/>
      <c r="G126" s="2628"/>
      <c r="H126" s="2628"/>
      <c r="I126" s="2628"/>
      <c r="J126" s="2628"/>
      <c r="K126" s="2628"/>
      <c r="L126" s="2628"/>
      <c r="M126" s="2628"/>
      <c r="N126" s="2628"/>
      <c r="O126" s="2628"/>
      <c r="P126" s="2628"/>
      <c r="Q126" s="2628"/>
      <c r="R126" s="2628"/>
      <c r="S126" s="2628"/>
      <c r="T126" s="2628"/>
      <c r="U126" s="2628"/>
      <c r="V126" s="2628"/>
      <c r="W126" s="2628"/>
      <c r="X126" s="2628"/>
      <c r="Y126" s="2628"/>
      <c r="Z126" s="2628"/>
      <c r="AA126" s="2628"/>
      <c r="AB126" s="2628"/>
      <c r="AC126" s="2628"/>
      <c r="AD126" s="2628"/>
      <c r="AE126" s="2628"/>
      <c r="AF126" s="2628"/>
      <c r="AG126" s="2628"/>
      <c r="AH126" s="2628"/>
      <c r="AI126" s="2628"/>
      <c r="AJ126" s="2629"/>
    </row>
    <row r="127" spans="2:36" ht="20.149999999999999" customHeight="1" x14ac:dyDescent="0.3">
      <c r="B127" s="1730"/>
      <c r="C127" s="2627"/>
      <c r="D127" s="2628"/>
      <c r="E127" s="2628"/>
      <c r="F127" s="2628"/>
      <c r="G127" s="2628"/>
      <c r="H127" s="2628"/>
      <c r="I127" s="2628"/>
      <c r="J127" s="2628"/>
      <c r="K127" s="2628"/>
      <c r="L127" s="2628"/>
      <c r="M127" s="2628"/>
      <c r="N127" s="2628"/>
      <c r="O127" s="2628"/>
      <c r="P127" s="2628"/>
      <c r="Q127" s="2628"/>
      <c r="R127" s="2628"/>
      <c r="S127" s="2628"/>
      <c r="T127" s="2628"/>
      <c r="U127" s="2628"/>
      <c r="V127" s="2628"/>
      <c r="W127" s="2628"/>
      <c r="X127" s="2628"/>
      <c r="Y127" s="2628"/>
      <c r="Z127" s="2628"/>
      <c r="AA127" s="2628"/>
      <c r="AB127" s="2628"/>
      <c r="AC127" s="2628"/>
      <c r="AD127" s="2628"/>
      <c r="AE127" s="2628"/>
      <c r="AF127" s="2628"/>
      <c r="AG127" s="2628"/>
      <c r="AH127" s="2628"/>
      <c r="AI127" s="2628"/>
      <c r="AJ127" s="2629"/>
    </row>
    <row r="128" spans="2:36" ht="20.149999999999999" customHeight="1" x14ac:dyDescent="0.3">
      <c r="B128" s="1730"/>
      <c r="C128" s="2627"/>
      <c r="D128" s="2628"/>
      <c r="E128" s="2628"/>
      <c r="F128" s="2628"/>
      <c r="G128" s="2628"/>
      <c r="H128" s="2628"/>
      <c r="I128" s="2628"/>
      <c r="J128" s="2628"/>
      <c r="K128" s="2628"/>
      <c r="L128" s="2628"/>
      <c r="M128" s="2628"/>
      <c r="N128" s="2628"/>
      <c r="O128" s="2628"/>
      <c r="P128" s="2628"/>
      <c r="Q128" s="2628"/>
      <c r="R128" s="2628"/>
      <c r="S128" s="2628"/>
      <c r="T128" s="2628"/>
      <c r="U128" s="2628"/>
      <c r="V128" s="2628"/>
      <c r="W128" s="2628"/>
      <c r="X128" s="2628"/>
      <c r="Y128" s="2628"/>
      <c r="Z128" s="2628"/>
      <c r="AA128" s="2628"/>
      <c r="AB128" s="2628"/>
      <c r="AC128" s="2628"/>
      <c r="AD128" s="2628"/>
      <c r="AE128" s="2628"/>
      <c r="AF128" s="2628"/>
      <c r="AG128" s="2628"/>
      <c r="AH128" s="2628"/>
      <c r="AI128" s="2628"/>
      <c r="AJ128" s="2629"/>
    </row>
    <row r="129" spans="2:36" ht="20.149999999999999" customHeight="1" thickBot="1" x14ac:dyDescent="0.35">
      <c r="B129" s="1731"/>
      <c r="C129" s="2630"/>
      <c r="D129" s="2631"/>
      <c r="E129" s="2631"/>
      <c r="F129" s="2631"/>
      <c r="G129" s="2631"/>
      <c r="H129" s="2631"/>
      <c r="I129" s="2631"/>
      <c r="J129" s="2631"/>
      <c r="K129" s="2631"/>
      <c r="L129" s="2631"/>
      <c r="M129" s="2631"/>
      <c r="N129" s="2631"/>
      <c r="O129" s="2631"/>
      <c r="P129" s="2631"/>
      <c r="Q129" s="2631"/>
      <c r="R129" s="2631"/>
      <c r="S129" s="2631"/>
      <c r="T129" s="2631"/>
      <c r="U129" s="2631"/>
      <c r="V129" s="2631"/>
      <c r="W129" s="2631"/>
      <c r="X129" s="2631"/>
      <c r="Y129" s="2631"/>
      <c r="Z129" s="2631"/>
      <c r="AA129" s="2631"/>
      <c r="AB129" s="2631"/>
      <c r="AC129" s="2631"/>
      <c r="AD129" s="2631"/>
      <c r="AE129" s="2631"/>
      <c r="AF129" s="2631"/>
      <c r="AG129" s="2631"/>
      <c r="AH129" s="2631"/>
      <c r="AI129" s="2631"/>
      <c r="AJ129" s="2632"/>
    </row>
    <row r="130" spans="2:36" ht="20.149999999999999" customHeight="1" x14ac:dyDescent="0.3">
      <c r="C130" s="1" t="s">
        <v>177</v>
      </c>
    </row>
  </sheetData>
  <sheetProtection algorithmName="SHA-512" hashValue="S5rPlW1NHBhFTLOEypdBd3b+gRob6GpwdVn4vQO733DyCZtN1jx3Wof9/HjYQg1CAFFPWcahn4lcv365ypGdIw==" saltValue="mSy4/jaXKgOgnyG50fmLSA==" spinCount="100000" sheet="1" formatCells="0" selectLockedCells="1"/>
  <mergeCells count="98">
    <mergeCell ref="AF5:AG5"/>
    <mergeCell ref="AH5:AJ5"/>
    <mergeCell ref="D13:I14"/>
    <mergeCell ref="B7:B16"/>
    <mergeCell ref="C7:C8"/>
    <mergeCell ref="J7:Z8"/>
    <mergeCell ref="AA7:AI8"/>
    <mergeCell ref="C9:C10"/>
    <mergeCell ref="D9:I10"/>
    <mergeCell ref="J9:R10"/>
    <mergeCell ref="T9:T10"/>
    <mergeCell ref="AA13:AI14"/>
    <mergeCell ref="U9:Z10"/>
    <mergeCell ref="AA9:AJ9"/>
    <mergeCell ref="AA10:AJ10"/>
    <mergeCell ref="C11:C12"/>
    <mergeCell ref="U13:Z14"/>
    <mergeCell ref="C15:C16"/>
    <mergeCell ref="D15:I16"/>
    <mergeCell ref="J15:AF15"/>
    <mergeCell ref="H1:M4"/>
    <mergeCell ref="T11:T12"/>
    <mergeCell ref="U11:Z12"/>
    <mergeCell ref="AA11:AI12"/>
    <mergeCell ref="N1:Q1"/>
    <mergeCell ref="R1:T1"/>
    <mergeCell ref="W1:AJ2"/>
    <mergeCell ref="N3:AJ4"/>
    <mergeCell ref="O5:P5"/>
    <mergeCell ref="Q5:X5"/>
    <mergeCell ref="Y5:Z5"/>
    <mergeCell ref="AA5:AE5"/>
    <mergeCell ref="AG15:AJ15"/>
    <mergeCell ref="J16:AF16"/>
    <mergeCell ref="AG16:AJ16"/>
    <mergeCell ref="AD26:AJ26"/>
    <mergeCell ref="N27:T27"/>
    <mergeCell ref="N23:T23"/>
    <mergeCell ref="AD23:AJ23"/>
    <mergeCell ref="N24:T24"/>
    <mergeCell ref="AD24:AJ24"/>
    <mergeCell ref="N25:T25"/>
    <mergeCell ref="AD25:AJ25"/>
    <mergeCell ref="AD27:AJ27"/>
    <mergeCell ref="N26:T26"/>
    <mergeCell ref="K18:AJ19"/>
    <mergeCell ref="AD28:AJ28"/>
    <mergeCell ref="N40:T40"/>
    <mergeCell ref="N29:T29"/>
    <mergeCell ref="N30:T30"/>
    <mergeCell ref="N31:T31"/>
    <mergeCell ref="N32:T32"/>
    <mergeCell ref="N33:T33"/>
    <mergeCell ref="N34:T34"/>
    <mergeCell ref="N35:T35"/>
    <mergeCell ref="N36:T36"/>
    <mergeCell ref="N37:T37"/>
    <mergeCell ref="N38:T38"/>
    <mergeCell ref="N39:T39"/>
    <mergeCell ref="D7:I7"/>
    <mergeCell ref="D8:I8"/>
    <mergeCell ref="B52:B89"/>
    <mergeCell ref="B18:B50"/>
    <mergeCell ref="C18:C19"/>
    <mergeCell ref="D18:J19"/>
    <mergeCell ref="D11:I12"/>
    <mergeCell ref="J11:R12"/>
    <mergeCell ref="C13:C14"/>
    <mergeCell ref="D21:E21"/>
    <mergeCell ref="N28:T28"/>
    <mergeCell ref="N42:T42"/>
    <mergeCell ref="N43:T43"/>
    <mergeCell ref="J13:R14"/>
    <mergeCell ref="T13:T14"/>
    <mergeCell ref="N41:T41"/>
    <mergeCell ref="N2:Q2"/>
    <mergeCell ref="C53:AJ54"/>
    <mergeCell ref="C55:AJ89"/>
    <mergeCell ref="B92:B129"/>
    <mergeCell ref="C93:AJ94"/>
    <mergeCell ref="C95:AJ129"/>
    <mergeCell ref="N44:T44"/>
    <mergeCell ref="N45:T45"/>
    <mergeCell ref="N46:T46"/>
    <mergeCell ref="N47:T47"/>
    <mergeCell ref="N48:T48"/>
    <mergeCell ref="N49:T49"/>
    <mergeCell ref="AD29:AJ29"/>
    <mergeCell ref="AD30:AJ30"/>
    <mergeCell ref="AD32:AJ32"/>
    <mergeCell ref="AD33:AJ33"/>
    <mergeCell ref="AD46:AJ46"/>
    <mergeCell ref="AD49:AJ49"/>
    <mergeCell ref="AD34:AJ34"/>
    <mergeCell ref="AD35:AJ35"/>
    <mergeCell ref="AD36:AJ36"/>
    <mergeCell ref="AD37:AJ37"/>
    <mergeCell ref="AD38:AJ38"/>
  </mergeCells>
  <conditionalFormatting sqref="D8">
    <cfRule type="containsText" dxfId="52" priority="1" operator="containsText" text="rev">
      <formula>NOT(ISERROR(SEARCH("rev",D8)))</formula>
    </cfRule>
  </conditionalFormatting>
  <dataValidations count="8">
    <dataValidation type="list" allowBlank="1" showInputMessage="1" showErrorMessage="1" sqref="D21:E21" xr:uid="{73E4980A-D5AE-4B7C-BC4A-3BF1A4707B93}">
      <formula1>"Y, N,   , "</formula1>
    </dataValidation>
    <dataValidation type="list" allowBlank="1" showInputMessage="1" showErrorMessage="1" promptTitle="OPTIONS:" prompt="Select From List" sqref="AA11" xr:uid="{15BCD868-0109-4FDD-BF85-28D58E81AB79}">
      <formula1>DriveType</formula1>
    </dataValidation>
    <dataValidation operator="greaterThanOrEqual" allowBlank="1" showInputMessage="1" showErrorMessage="1" sqref="N5:O6" xr:uid="{152C1C81-B12A-405B-B68A-D16DE0ADB0B0}"/>
    <dataValidation type="decimal" operator="greaterThanOrEqual" allowBlank="1" showInputMessage="1" showErrorMessage="1" sqref="Q5:Q6 J13:R14" xr:uid="{030C3CD2-34B2-4335-BFCF-D236D66DF1AD}">
      <formula1>0</formula1>
    </dataValidation>
    <dataValidation allowBlank="1" showInputMessage="1" showErrorMessage="1" prompt="Revision letter or number for this specification." sqref="AH5:AH6" xr:uid="{FCF52E4D-BAFE-4949-B84F-608872F32C27}"/>
    <dataValidation type="date" operator="greaterThan" allowBlank="1" showInputMessage="1" showErrorMessage="1" prompt="Revision date for this specification. " sqref="AA5:AA6" xr:uid="{0B1A5C3F-D26B-4D26-8867-0D60A0244E82}">
      <formula1>36526</formula1>
    </dataValidation>
    <dataValidation type="decimal" allowBlank="1" showInputMessage="1" showErrorMessage="1" sqref="AA13" xr:uid="{409C248A-424B-4513-A467-1D5DA86B547B}">
      <formula1>0</formula1>
      <formula2>9.9</formula2>
    </dataValidation>
    <dataValidation type="list" allowBlank="1" showInputMessage="1" showErrorMessage="1" sqref="N46:T46 N29:T29 N32:T38 AD25:AJ25 N23:T25 N27:T27 N49:T49 AD27:AJ27 AD29:AJ29 AD32:AJ38 AD46:AJ46 AD49:AJ49" xr:uid="{4EAC3365-D456-4088-9354-1708C6C82C88}">
      <formula1>"Fully Meets, See Notes"</formula1>
    </dataValidation>
  </dataValidations>
  <printOptions horizontalCentered="1"/>
  <pageMargins left="0.15748031496062992" right="0.15748031496062992" top="0.39370078740157483" bottom="0.23622047244094491" header="0.39370078740157483" footer="0.23622047244094491"/>
  <pageSetup scale="78" fitToHeight="3" orientation="portrait" r:id="rId1"/>
  <headerFooter alignWithMargins="0">
    <oddFooter xml:space="preserve">&amp;C
&amp;G&amp;R&amp;"Arial Narrow,Regular"&amp;9Page &amp;P of &amp;N
 </oddFooter>
  </headerFooter>
  <rowBreaks count="2" manualBreakCount="2">
    <brk id="50" min="1" max="35" man="1"/>
    <brk id="90" min="1" max="35" man="1"/>
  </rowBreaks>
  <drawing r:id="rId2"/>
  <legacyDrawing r:id="rId3"/>
  <legacyDrawingHF r:id="rId4"/>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3C4E1-9F58-45A6-814A-6EBAF43E876B}">
  <sheetPr codeName="Sheet6">
    <tabColor theme="7" tint="0.39997558519241921"/>
  </sheetPr>
  <dimension ref="B1:AQ108"/>
  <sheetViews>
    <sheetView showGridLines="0" showZeros="0" zoomScaleNormal="100" zoomScaleSheetLayoutView="100" zoomScalePageLayoutView="98" workbookViewId="0"/>
  </sheetViews>
  <sheetFormatPr defaultColWidth="9.15234375" defaultRowHeight="20.149999999999999" customHeight="1" x14ac:dyDescent="0.3"/>
  <cols>
    <col min="1" max="1" width="2.84375" style="2" customWidth="1"/>
    <col min="2" max="9" width="3.15234375" style="1" customWidth="1"/>
    <col min="10" max="19" width="3.3046875" style="1" customWidth="1"/>
    <col min="20" max="26" width="3.15234375" style="1" customWidth="1"/>
    <col min="27" max="36" width="3.3046875" style="1" customWidth="1"/>
    <col min="37" max="38" width="9.15234375" style="3"/>
    <col min="39" max="16384" width="9.15234375" style="2"/>
  </cols>
  <sheetData>
    <row r="1" spans="2:38" ht="19.5" customHeight="1" x14ac:dyDescent="0.3">
      <c r="H1" s="1884" t="s">
        <v>1705</v>
      </c>
      <c r="I1" s="1884"/>
      <c r="J1" s="1884"/>
      <c r="K1" s="1884"/>
      <c r="L1" s="1884"/>
      <c r="M1" s="1884"/>
      <c r="N1" s="1885" t="s">
        <v>0</v>
      </c>
      <c r="O1" s="1885"/>
      <c r="P1" s="1885"/>
      <c r="Q1" s="1885"/>
      <c r="R1" s="1886">
        <v>44743</v>
      </c>
      <c r="S1" s="1886"/>
      <c r="T1" s="1886"/>
      <c r="U1" s="47"/>
      <c r="V1" s="47"/>
      <c r="W1" s="2667" t="str">
        <f>IF(ISNUMBER(AA19),IF(ABS(AA19)&lt;0.05,"Minor Type A","Major"),"")</f>
        <v/>
      </c>
      <c r="X1" s="2667"/>
      <c r="Y1" s="2667"/>
      <c r="Z1" s="2667"/>
      <c r="AA1" s="2667"/>
      <c r="AB1" s="2667"/>
      <c r="AC1" s="2667"/>
      <c r="AD1" s="2667"/>
      <c r="AE1" s="2835" t="s">
        <v>178</v>
      </c>
      <c r="AF1" s="2835"/>
      <c r="AG1" s="2835"/>
      <c r="AH1" s="2835"/>
      <c r="AI1" s="2835"/>
      <c r="AJ1" s="2835"/>
    </row>
    <row r="2" spans="2:38" ht="13.5" customHeight="1" x14ac:dyDescent="0.3">
      <c r="H2" s="1884"/>
      <c r="I2" s="1884"/>
      <c r="J2" s="1884"/>
      <c r="K2" s="1884"/>
      <c r="L2" s="1884"/>
      <c r="M2" s="1884"/>
      <c r="N2" s="2617" t="s">
        <v>2646</v>
      </c>
      <c r="O2" s="2617"/>
      <c r="P2" s="2617"/>
      <c r="Q2" s="2617"/>
      <c r="R2" s="2617"/>
      <c r="S2" s="2617"/>
      <c r="T2" s="47"/>
      <c r="U2" s="47"/>
      <c r="V2" s="47"/>
      <c r="W2" s="2667"/>
      <c r="X2" s="2667"/>
      <c r="Y2" s="2667"/>
      <c r="Z2" s="2667"/>
      <c r="AA2" s="2667"/>
      <c r="AB2" s="2667"/>
      <c r="AC2" s="2667"/>
      <c r="AD2" s="2667"/>
      <c r="AE2" s="2835"/>
      <c r="AF2" s="2835"/>
      <c r="AG2" s="2835"/>
      <c r="AH2" s="2835"/>
      <c r="AI2" s="2835"/>
      <c r="AJ2" s="2835"/>
    </row>
    <row r="3" spans="2:38" ht="9.75" customHeight="1" x14ac:dyDescent="0.3">
      <c r="H3" s="1884"/>
      <c r="I3" s="1884"/>
      <c r="J3" s="1884"/>
      <c r="K3" s="1884"/>
      <c r="L3" s="1884"/>
      <c r="M3" s="1884"/>
      <c r="N3" s="2667" t="s">
        <v>179</v>
      </c>
      <c r="O3" s="2667"/>
      <c r="P3" s="2667"/>
      <c r="Q3" s="2667"/>
      <c r="R3" s="2667"/>
      <c r="S3" s="2667"/>
      <c r="T3" s="2667"/>
      <c r="U3" s="2667"/>
      <c r="V3" s="2667"/>
      <c r="W3" s="2667"/>
      <c r="X3" s="2667"/>
      <c r="Y3" s="2667"/>
      <c r="Z3" s="2667"/>
      <c r="AA3" s="2667"/>
      <c r="AB3" s="2667"/>
      <c r="AC3" s="2667"/>
      <c r="AD3" s="2667"/>
      <c r="AE3" s="2667"/>
      <c r="AF3" s="2667"/>
      <c r="AG3" s="2667"/>
      <c r="AH3" s="2667"/>
      <c r="AI3" s="2667"/>
      <c r="AJ3" s="2667"/>
    </row>
    <row r="4" spans="2:38" ht="19.5" customHeight="1" thickBot="1" x14ac:dyDescent="0.35">
      <c r="B4" s="48"/>
      <c r="C4" s="48"/>
      <c r="D4" s="48"/>
      <c r="E4" s="48"/>
      <c r="F4" s="48"/>
      <c r="G4" s="48"/>
      <c r="H4" s="1884"/>
      <c r="I4" s="1884"/>
      <c r="J4" s="1884"/>
      <c r="K4" s="1884"/>
      <c r="L4" s="1884"/>
      <c r="M4" s="1884"/>
      <c r="N4" s="2667"/>
      <c r="O4" s="2667"/>
      <c r="P4" s="2667"/>
      <c r="Q4" s="2667"/>
      <c r="R4" s="2667"/>
      <c r="S4" s="2667"/>
      <c r="T4" s="2667"/>
      <c r="U4" s="2667"/>
      <c r="V4" s="2667"/>
      <c r="W4" s="2667"/>
      <c r="X4" s="2667"/>
      <c r="Y4" s="2667"/>
      <c r="Z4" s="2667"/>
      <c r="AA4" s="2667"/>
      <c r="AB4" s="2667"/>
      <c r="AC4" s="2667"/>
      <c r="AD4" s="2667"/>
      <c r="AE4" s="2667"/>
      <c r="AF4" s="2667"/>
      <c r="AG4" s="2667"/>
      <c r="AH4" s="2667"/>
      <c r="AI4" s="2667"/>
      <c r="AJ4" s="2667"/>
      <c r="AK4" s="51"/>
      <c r="AL4" s="51"/>
    </row>
    <row r="5" spans="2:38" ht="20.149999999999999" customHeight="1" thickBot="1" x14ac:dyDescent="0.35">
      <c r="B5" s="562"/>
      <c r="C5" s="18"/>
      <c r="D5" s="19"/>
      <c r="E5" s="19"/>
      <c r="F5" s="19"/>
      <c r="G5" s="19"/>
      <c r="H5" s="59"/>
      <c r="I5" s="59"/>
      <c r="J5" s="59"/>
      <c r="K5" s="59"/>
      <c r="L5" s="59"/>
      <c r="M5" s="59"/>
      <c r="N5" s="52"/>
      <c r="O5" s="2428" t="s">
        <v>36</v>
      </c>
      <c r="P5" s="2824"/>
      <c r="Q5" s="2668">
        <f>Application!G11</f>
        <v>0</v>
      </c>
      <c r="R5" s="2669"/>
      <c r="S5" s="2669"/>
      <c r="T5" s="2669"/>
      <c r="U5" s="2669"/>
      <c r="V5" s="2669"/>
      <c r="W5" s="2669"/>
      <c r="X5" s="2670"/>
      <c r="Y5" s="2430" t="s">
        <v>32</v>
      </c>
      <c r="Z5" s="2820"/>
      <c r="AA5" s="2432"/>
      <c r="AB5" s="2433"/>
      <c r="AC5" s="2433"/>
      <c r="AD5" s="2821"/>
      <c r="AE5" s="2828"/>
      <c r="AF5" s="2430" t="s">
        <v>58</v>
      </c>
      <c r="AG5" s="2820"/>
      <c r="AH5" s="2046"/>
      <c r="AI5" s="2821"/>
      <c r="AJ5" s="2822"/>
      <c r="AK5" s="53"/>
    </row>
    <row r="6" spans="2:38" ht="20.149999999999999" customHeight="1" x14ac:dyDescent="0.3">
      <c r="B6" s="2322" t="s">
        <v>59</v>
      </c>
      <c r="C6" s="2307">
        <v>110</v>
      </c>
      <c r="D6" s="2836" t="str">
        <f>VLOOKUP(C6,DataLabels,HLOOKUP($N$3,Type,2,FALSE))</f>
        <v>Type of Submission</v>
      </c>
      <c r="E6" s="2837"/>
      <c r="F6" s="2837"/>
      <c r="G6" s="2837"/>
      <c r="H6" s="2837"/>
      <c r="I6" s="2838"/>
      <c r="J6" s="2829" t="str">
        <f>IF(ISNUMBER(AA19),IF(ABS(AA19)&lt;0.05,"Minor-Type 'A' Alteration to Installation No(s):","Major Alteration to Installation No(s):"),"")</f>
        <v/>
      </c>
      <c r="K6" s="2829"/>
      <c r="L6" s="2829"/>
      <c r="M6" s="2829"/>
      <c r="N6" s="2829"/>
      <c r="O6" s="2829"/>
      <c r="P6" s="2829"/>
      <c r="Q6" s="2829"/>
      <c r="R6" s="2829"/>
      <c r="S6" s="2829"/>
      <c r="T6" s="2829"/>
      <c r="U6" s="2829"/>
      <c r="V6" s="2829"/>
      <c r="W6" s="2829"/>
      <c r="X6" s="2829"/>
      <c r="Y6" s="2829"/>
      <c r="Z6" s="2829"/>
      <c r="AA6" s="2676" t="str">
        <f>Application!S7</f>
        <v xml:space="preserve">                  </v>
      </c>
      <c r="AB6" s="2676"/>
      <c r="AC6" s="2676"/>
      <c r="AD6" s="2676"/>
      <c r="AE6" s="2676"/>
      <c r="AF6" s="2676"/>
      <c r="AG6" s="2676"/>
      <c r="AH6" s="2676"/>
      <c r="AI6" s="2676"/>
      <c r="AJ6" s="1501"/>
    </row>
    <row r="7" spans="2:38" ht="20.149999999999999" customHeight="1" x14ac:dyDescent="0.3">
      <c r="B7" s="1730"/>
      <c r="C7" s="2140"/>
      <c r="D7" s="2640">
        <f>+Application!E7</f>
        <v>0</v>
      </c>
      <c r="E7" s="2641"/>
      <c r="F7" s="2641"/>
      <c r="G7" s="2641"/>
      <c r="H7" s="2641"/>
      <c r="I7" s="2642"/>
      <c r="J7" s="2458"/>
      <c r="K7" s="2458"/>
      <c r="L7" s="2458"/>
      <c r="M7" s="2458"/>
      <c r="N7" s="2458"/>
      <c r="O7" s="2458"/>
      <c r="P7" s="2458"/>
      <c r="Q7" s="2458"/>
      <c r="R7" s="2458"/>
      <c r="S7" s="2458"/>
      <c r="T7" s="2458"/>
      <c r="U7" s="2458"/>
      <c r="V7" s="2458"/>
      <c r="W7" s="2458"/>
      <c r="X7" s="2458"/>
      <c r="Y7" s="2458"/>
      <c r="Z7" s="2458"/>
      <c r="AA7" s="2437"/>
      <c r="AB7" s="2437"/>
      <c r="AC7" s="2437"/>
      <c r="AD7" s="2437"/>
      <c r="AE7" s="2437"/>
      <c r="AF7" s="2437"/>
      <c r="AG7" s="2437"/>
      <c r="AH7" s="2437"/>
      <c r="AI7" s="2437"/>
      <c r="AJ7" s="305"/>
    </row>
    <row r="8" spans="2:38" ht="20.149999999999999" customHeight="1" x14ac:dyDescent="0.35">
      <c r="B8" s="1730"/>
      <c r="C8" s="2140">
        <v>520</v>
      </c>
      <c r="D8" s="2085" t="str">
        <f>VLOOKUP(C8,DataLabels,HLOOKUP($N$3,Type,2,FALSE))</f>
        <v>Capacity
(All Cars must be the same)
[2.16.1]</v>
      </c>
      <c r="E8" s="2085"/>
      <c r="F8" s="2085"/>
      <c r="G8" s="2085"/>
      <c r="H8" s="2085"/>
      <c r="I8" s="2086"/>
      <c r="J8" s="1746"/>
      <c r="K8" s="1747"/>
      <c r="L8" s="1747"/>
      <c r="M8" s="1747"/>
      <c r="N8" s="1747"/>
      <c r="O8" s="1747"/>
      <c r="P8" s="1747"/>
      <c r="Q8" s="1747"/>
      <c r="R8" s="1747"/>
      <c r="S8" s="64"/>
      <c r="T8" s="2058">
        <v>130</v>
      </c>
      <c r="U8" s="2085" t="s">
        <v>61</v>
      </c>
      <c r="V8" s="2085"/>
      <c r="W8" s="2085"/>
      <c r="X8" s="2085"/>
      <c r="Y8" s="2085"/>
      <c r="Z8" s="2086"/>
      <c r="AA8" s="2677">
        <f>Application!S11</f>
        <v>0</v>
      </c>
      <c r="AB8" s="2678"/>
      <c r="AC8" s="2678"/>
      <c r="AD8" s="2678"/>
      <c r="AE8" s="2678"/>
      <c r="AF8" s="2678"/>
      <c r="AG8" s="2678"/>
      <c r="AH8" s="2678"/>
      <c r="AI8" s="2678"/>
      <c r="AJ8" s="2679"/>
    </row>
    <row r="9" spans="2:38" ht="20.149999999999999" customHeight="1" x14ac:dyDescent="0.35">
      <c r="B9" s="1730"/>
      <c r="C9" s="2140"/>
      <c r="D9" s="2097"/>
      <c r="E9" s="2097"/>
      <c r="F9" s="2097"/>
      <c r="G9" s="2097"/>
      <c r="H9" s="2097"/>
      <c r="I9" s="2098"/>
      <c r="J9" s="1748"/>
      <c r="K9" s="1749"/>
      <c r="L9" s="1749"/>
      <c r="M9" s="1749"/>
      <c r="N9" s="1749"/>
      <c r="O9" s="1749"/>
      <c r="P9" s="1749"/>
      <c r="Q9" s="1749"/>
      <c r="R9" s="1749"/>
      <c r="S9" s="65" t="s">
        <v>62</v>
      </c>
      <c r="T9" s="2059"/>
      <c r="U9" s="2097"/>
      <c r="V9" s="2097"/>
      <c r="W9" s="2097"/>
      <c r="X9" s="2097"/>
      <c r="Y9" s="2097"/>
      <c r="Z9" s="2098"/>
      <c r="AA9" s="2830">
        <f>Application!S12</f>
        <v>0</v>
      </c>
      <c r="AB9" s="2831"/>
      <c r="AC9" s="2831"/>
      <c r="AD9" s="2831"/>
      <c r="AE9" s="2831"/>
      <c r="AF9" s="2831"/>
      <c r="AG9" s="2831"/>
      <c r="AH9" s="2831"/>
      <c r="AI9" s="2831"/>
      <c r="AJ9" s="2832"/>
    </row>
    <row r="10" spans="2:38" ht="20.149999999999999" customHeight="1" x14ac:dyDescent="0.3">
      <c r="B10" s="1730"/>
      <c r="C10" s="2140">
        <v>540</v>
      </c>
      <c r="D10" s="2084" t="str">
        <f>VLOOKUP(C10,DataLabels,HLOOKUP($N$3,Type,2,FALSE))</f>
        <v>Rated Speed</v>
      </c>
      <c r="E10" s="2085"/>
      <c r="F10" s="2085"/>
      <c r="G10" s="2085"/>
      <c r="H10" s="2085"/>
      <c r="I10" s="2086"/>
      <c r="J10" s="1746"/>
      <c r="K10" s="1747"/>
      <c r="L10" s="1747"/>
      <c r="M10" s="1747"/>
      <c r="N10" s="1747"/>
      <c r="O10" s="1747"/>
      <c r="P10" s="1747"/>
      <c r="Q10" s="1747"/>
      <c r="R10" s="1747"/>
      <c r="S10" s="2714" t="s">
        <v>64</v>
      </c>
      <c r="T10" s="2058">
        <v>1340</v>
      </c>
      <c r="U10" s="2084" t="str">
        <f>VLOOKUP(T10,DataLabels,HLOOKUP($N$3,Type,2,FALSE))</f>
        <v>Type of Drive</v>
      </c>
      <c r="V10" s="2085"/>
      <c r="W10" s="2085"/>
      <c r="X10" s="2085"/>
      <c r="Y10" s="2085"/>
      <c r="Z10" s="2086"/>
      <c r="AA10" s="1747"/>
      <c r="AB10" s="1747"/>
      <c r="AC10" s="1747"/>
      <c r="AD10" s="1747"/>
      <c r="AE10" s="1747"/>
      <c r="AF10" s="1747"/>
      <c r="AG10" s="1747"/>
      <c r="AH10" s="1747"/>
      <c r="AI10" s="1747"/>
      <c r="AJ10" s="2833"/>
    </row>
    <row r="11" spans="2:38" ht="20.149999999999999" customHeight="1" x14ac:dyDescent="0.3">
      <c r="B11" s="1730"/>
      <c r="C11" s="2140"/>
      <c r="D11" s="2090"/>
      <c r="E11" s="2097"/>
      <c r="F11" s="2097"/>
      <c r="G11" s="2097"/>
      <c r="H11" s="2097"/>
      <c r="I11" s="2098"/>
      <c r="J11" s="1748"/>
      <c r="K11" s="1749"/>
      <c r="L11" s="1749"/>
      <c r="M11" s="1749"/>
      <c r="N11" s="1749"/>
      <c r="O11" s="1749"/>
      <c r="P11" s="1749"/>
      <c r="Q11" s="1749"/>
      <c r="R11" s="1749"/>
      <c r="S11" s="2715"/>
      <c r="T11" s="2059"/>
      <c r="U11" s="2090"/>
      <c r="V11" s="2097"/>
      <c r="W11" s="2097"/>
      <c r="X11" s="2097"/>
      <c r="Y11" s="2097"/>
      <c r="Z11" s="2098"/>
      <c r="AA11" s="1749"/>
      <c r="AB11" s="1749"/>
      <c r="AC11" s="1749"/>
      <c r="AD11" s="1749"/>
      <c r="AE11" s="1749"/>
      <c r="AF11" s="1749"/>
      <c r="AG11" s="1749"/>
      <c r="AH11" s="1749"/>
      <c r="AI11" s="1749"/>
      <c r="AJ11" s="2834"/>
    </row>
    <row r="12" spans="2:38" ht="20.149999999999999" customHeight="1" x14ac:dyDescent="0.3">
      <c r="B12" s="1730"/>
      <c r="C12" s="2195">
        <v>180</v>
      </c>
      <c r="D12" s="2347" t="str">
        <f>VLOOKUP(C12,DataLabels,HLOOKUP($N$3,Type,2,FALSE))</f>
        <v>Address</v>
      </c>
      <c r="E12" s="2347"/>
      <c r="F12" s="2347"/>
      <c r="G12" s="2347"/>
      <c r="H12" s="2347"/>
      <c r="I12" s="2348"/>
      <c r="J12" s="2660" t="str">
        <f>Application!G23</f>
        <v>1234 maple</v>
      </c>
      <c r="K12" s="2661"/>
      <c r="L12" s="2661"/>
      <c r="M12" s="2661"/>
      <c r="N12" s="2661"/>
      <c r="O12" s="2661"/>
      <c r="P12" s="2661"/>
      <c r="Q12" s="2661"/>
      <c r="R12" s="2661"/>
      <c r="S12" s="2661"/>
      <c r="T12" s="2661"/>
      <c r="U12" s="2661"/>
      <c r="V12" s="2661"/>
      <c r="W12" s="2661"/>
      <c r="X12" s="2661"/>
      <c r="Y12" s="2661"/>
      <c r="Z12" s="2661"/>
      <c r="AA12" s="2661"/>
      <c r="AB12" s="2661"/>
      <c r="AC12" s="2661"/>
      <c r="AD12" s="2661"/>
      <c r="AE12" s="2661"/>
      <c r="AF12" s="2662"/>
      <c r="AG12" s="2650" t="s">
        <v>15</v>
      </c>
      <c r="AH12" s="2650"/>
      <c r="AI12" s="2650"/>
      <c r="AJ12" s="2651"/>
    </row>
    <row r="13" spans="2:38" ht="20.149999999999999" customHeight="1" thickBot="1" x14ac:dyDescent="0.35">
      <c r="B13" s="1731"/>
      <c r="C13" s="2083"/>
      <c r="D13" s="2088"/>
      <c r="E13" s="2088"/>
      <c r="F13" s="2088"/>
      <c r="G13" s="2088"/>
      <c r="H13" s="2088"/>
      <c r="I13" s="2089"/>
      <c r="J13" s="2449" t="str">
        <f>Application!G24</f>
        <v>Toronto</v>
      </c>
      <c r="K13" s="2450"/>
      <c r="L13" s="2450"/>
      <c r="M13" s="2450"/>
      <c r="N13" s="2450"/>
      <c r="O13" s="2450"/>
      <c r="P13" s="2450"/>
      <c r="Q13" s="2450"/>
      <c r="R13" s="2450"/>
      <c r="S13" s="2450"/>
      <c r="T13" s="2450"/>
      <c r="U13" s="2450"/>
      <c r="V13" s="2450"/>
      <c r="W13" s="2450"/>
      <c r="X13" s="2450"/>
      <c r="Y13" s="2450"/>
      <c r="Z13" s="2450"/>
      <c r="AA13" s="2450"/>
      <c r="AB13" s="2450"/>
      <c r="AC13" s="2450"/>
      <c r="AD13" s="2450"/>
      <c r="AE13" s="2450"/>
      <c r="AF13" s="2652"/>
      <c r="AG13" s="2450">
        <f>Application!W24</f>
        <v>0</v>
      </c>
      <c r="AH13" s="2450"/>
      <c r="AI13" s="2450"/>
      <c r="AJ13" s="2653"/>
    </row>
    <row r="14" spans="2:38" ht="15" customHeight="1" x14ac:dyDescent="0.3">
      <c r="B14" s="1730"/>
      <c r="C14" s="259"/>
      <c r="D14" s="260" t="s">
        <v>180</v>
      </c>
      <c r="E14" s="261"/>
      <c r="F14" s="261"/>
      <c r="G14" s="261"/>
      <c r="H14" s="261"/>
      <c r="I14" s="261"/>
      <c r="J14" s="261"/>
      <c r="K14" s="261"/>
      <c r="L14" s="261"/>
      <c r="M14" s="261"/>
      <c r="N14" s="261"/>
      <c r="O14" s="261"/>
      <c r="P14" s="261"/>
      <c r="Q14" s="261"/>
      <c r="R14" s="261"/>
      <c r="S14" s="261"/>
      <c r="T14" s="261"/>
      <c r="U14" s="261"/>
      <c r="V14" s="261"/>
      <c r="W14" s="261"/>
      <c r="X14" s="261"/>
      <c r="Y14" s="2683" t="s">
        <v>2891</v>
      </c>
      <c r="Z14" s="2683"/>
      <c r="AA14" s="2683"/>
      <c r="AB14" s="2683"/>
      <c r="AC14" s="2683"/>
      <c r="AD14" s="2683"/>
      <c r="AE14" s="2683"/>
      <c r="AF14" s="2683"/>
      <c r="AG14" s="2683"/>
      <c r="AH14" s="2683"/>
      <c r="AI14" s="2683"/>
      <c r="AJ14" s="2684"/>
    </row>
    <row r="15" spans="2:38" ht="15" customHeight="1" x14ac:dyDescent="0.3">
      <c r="B15" s="1730"/>
      <c r="C15" s="259"/>
      <c r="D15" s="2777">
        <v>945</v>
      </c>
      <c r="E15" s="2777"/>
      <c r="F15" s="261" t="s">
        <v>181</v>
      </c>
      <c r="G15" s="261"/>
      <c r="H15" s="261"/>
      <c r="I15" s="261"/>
      <c r="J15" s="261"/>
      <c r="K15" s="261"/>
      <c r="L15" s="261"/>
      <c r="M15" s="261"/>
      <c r="N15" s="261"/>
      <c r="O15" s="261"/>
      <c r="P15" s="261"/>
      <c r="Q15" s="261"/>
      <c r="R15" s="261"/>
      <c r="S15" s="261"/>
      <c r="T15" s="2711"/>
      <c r="U15" s="2712"/>
      <c r="V15" s="2713"/>
      <c r="W15" s="261" t="s">
        <v>62</v>
      </c>
      <c r="Y15" s="2685"/>
      <c r="Z15" s="2685"/>
      <c r="AA15" s="2685"/>
      <c r="AB15" s="2685"/>
      <c r="AC15" s="2685"/>
      <c r="AD15" s="2685"/>
      <c r="AE15" s="2685"/>
      <c r="AF15" s="2685"/>
      <c r="AG15" s="2685"/>
      <c r="AH15" s="2685"/>
      <c r="AI15" s="2685"/>
      <c r="AJ15" s="2686"/>
    </row>
    <row r="16" spans="2:38" ht="15" customHeight="1" x14ac:dyDescent="0.35">
      <c r="B16" s="1730"/>
      <c r="C16" s="259"/>
      <c r="D16" s="2778"/>
      <c r="E16" s="2778"/>
      <c r="F16" s="262" t="s">
        <v>182</v>
      </c>
      <c r="L16" s="2711" t="s">
        <v>83</v>
      </c>
      <c r="M16" s="2712"/>
      <c r="N16" s="2713"/>
      <c r="S16" s="263"/>
      <c r="T16" s="2779"/>
      <c r="U16" s="2780"/>
      <c r="V16" s="2781"/>
      <c r="W16" s="261" t="s">
        <v>62</v>
      </c>
      <c r="X16" s="264" t="s">
        <v>183</v>
      </c>
      <c r="Y16" s="2685"/>
      <c r="Z16" s="2685"/>
      <c r="AA16" s="2685"/>
      <c r="AB16" s="2685"/>
      <c r="AC16" s="2685"/>
      <c r="AD16" s="2685"/>
      <c r="AE16" s="2685"/>
      <c r="AF16" s="2685"/>
      <c r="AG16" s="2685"/>
      <c r="AH16" s="2685"/>
      <c r="AI16" s="2685"/>
      <c r="AJ16" s="2686"/>
    </row>
    <row r="17" spans="2:36" ht="15" customHeight="1" x14ac:dyDescent="0.3">
      <c r="B17" s="1730"/>
      <c r="C17" s="259"/>
      <c r="D17" s="2782"/>
      <c r="E17" s="2782"/>
      <c r="F17" s="261" t="s">
        <v>184</v>
      </c>
      <c r="G17" s="261"/>
      <c r="H17" s="261"/>
      <c r="I17" s="261"/>
      <c r="J17" s="261"/>
      <c r="K17" s="261"/>
      <c r="L17" s="261"/>
      <c r="M17" s="261"/>
      <c r="N17" s="261"/>
      <c r="O17" s="261"/>
      <c r="P17" s="261"/>
      <c r="Q17" s="261"/>
      <c r="R17" s="261"/>
      <c r="S17" s="265" t="s">
        <v>185</v>
      </c>
      <c r="T17" s="2711"/>
      <c r="U17" s="2712"/>
      <c r="V17" s="2713"/>
      <c r="W17" s="262" t="s">
        <v>62</v>
      </c>
      <c r="Y17" s="2685"/>
      <c r="Z17" s="2685"/>
      <c r="AA17" s="2685"/>
      <c r="AB17" s="2685"/>
      <c r="AC17" s="2685"/>
      <c r="AD17" s="2685"/>
      <c r="AE17" s="2685"/>
      <c r="AF17" s="2685"/>
      <c r="AG17" s="2685"/>
      <c r="AH17" s="2685"/>
      <c r="AI17" s="2685"/>
      <c r="AJ17" s="2686"/>
    </row>
    <row r="18" spans="2:36" s="3" customFormat="1" ht="15" customHeight="1" thickBot="1" x14ac:dyDescent="0.35">
      <c r="B18" s="1730"/>
      <c r="C18" s="259"/>
      <c r="D18" s="2778"/>
      <c r="E18" s="2778"/>
      <c r="F18" s="262" t="s">
        <v>186</v>
      </c>
      <c r="G18" s="1"/>
      <c r="H18" s="1"/>
      <c r="I18" s="1"/>
      <c r="J18" s="1"/>
      <c r="K18" s="1"/>
      <c r="L18" s="1"/>
      <c r="M18" s="1"/>
      <c r="N18" s="1"/>
      <c r="O18" s="1"/>
      <c r="P18" s="1"/>
      <c r="Q18" s="1"/>
      <c r="R18" s="1"/>
      <c r="S18" s="266" t="s">
        <v>185</v>
      </c>
      <c r="T18" s="2783">
        <f>IF(L16="y",T19-(T17+T16),T19-(T17+T15))</f>
        <v>0</v>
      </c>
      <c r="U18" s="2784"/>
      <c r="V18" s="2785"/>
      <c r="W18" s="261" t="s">
        <v>62</v>
      </c>
      <c r="X18" s="1"/>
      <c r="Y18" s="267"/>
      <c r="Z18" s="262"/>
      <c r="AA18" s="261" t="s">
        <v>187</v>
      </c>
      <c r="AB18" s="261"/>
      <c r="AC18" s="261"/>
      <c r="AD18" s="261"/>
      <c r="AE18" s="261"/>
      <c r="AF18" s="261"/>
      <c r="AG18" s="261"/>
      <c r="AH18" s="261"/>
      <c r="AI18" s="261"/>
      <c r="AJ18" s="268"/>
    </row>
    <row r="19" spans="2:36" s="3" customFormat="1" ht="15" customHeight="1" thickTop="1" x14ac:dyDescent="0.3">
      <c r="B19" s="1730"/>
      <c r="C19" s="259"/>
      <c r="D19" s="2710"/>
      <c r="E19" s="2710"/>
      <c r="F19" s="262" t="s">
        <v>188</v>
      </c>
      <c r="G19" s="262"/>
      <c r="H19" s="262"/>
      <c r="I19" s="262"/>
      <c r="J19" s="262"/>
      <c r="K19" s="262"/>
      <c r="L19" s="262"/>
      <c r="M19" s="262"/>
      <c r="N19" s="262"/>
      <c r="O19" s="262"/>
      <c r="P19" s="262"/>
      <c r="Q19" s="262"/>
      <c r="R19" s="262"/>
      <c r="S19" s="266" t="s">
        <v>27</v>
      </c>
      <c r="T19" s="2711"/>
      <c r="U19" s="2712"/>
      <c r="V19" s="2713"/>
      <c r="W19" s="262" t="s">
        <v>62</v>
      </c>
      <c r="X19" s="1"/>
      <c r="Y19" s="1"/>
      <c r="Z19" s="261"/>
      <c r="AA19" s="2811" t="str">
        <f>IF(IF(L16="Y",OR(ISBLANK(J8),ISBLANK(T16)),OR(ISBLANK(J8),ISBLANK(T15))),"",(T17+T18+T20)/(IF(L16="N",T15,T16)+J8))</f>
        <v/>
      </c>
      <c r="AB19" s="2811"/>
      <c r="AC19" s="2811"/>
      <c r="AD19" s="261"/>
      <c r="AE19" s="269" t="str">
        <f>IF(ISNUMBER(AA19),IF(ABS(AA19)&gt;0.05,"(&gt;5% per 8.7.2.15.2)",IF(AA20&lt;=115,"(&lt;115kg per 8.7.2.15*1)","(&lt;5% per 8.7.2.15*2)")),"")</f>
        <v/>
      </c>
      <c r="AF19" s="261"/>
      <c r="AG19" s="261"/>
      <c r="AH19" s="261"/>
      <c r="AI19" s="261"/>
      <c r="AJ19" s="268"/>
    </row>
    <row r="20" spans="2:36" s="3" customFormat="1" ht="15" customHeight="1" thickBot="1" x14ac:dyDescent="0.35">
      <c r="B20" s="1730"/>
      <c r="C20" s="259"/>
      <c r="D20" s="2777">
        <v>960</v>
      </c>
      <c r="E20" s="2777"/>
      <c r="F20" s="261" t="s">
        <v>189</v>
      </c>
      <c r="G20" s="261"/>
      <c r="H20" s="261"/>
      <c r="I20" s="261"/>
      <c r="J20" s="261"/>
      <c r="K20" s="261"/>
      <c r="L20" s="261"/>
      <c r="M20" s="261"/>
      <c r="N20" s="261"/>
      <c r="O20" s="261"/>
      <c r="P20" s="261"/>
      <c r="Q20" s="261"/>
      <c r="R20" s="261"/>
      <c r="S20" s="270" t="s">
        <v>185</v>
      </c>
      <c r="T20" s="2702"/>
      <c r="U20" s="2703"/>
      <c r="V20" s="2704"/>
      <c r="W20" s="262" t="s">
        <v>62</v>
      </c>
      <c r="X20" s="1"/>
      <c r="Y20" s="1"/>
      <c r="Z20" s="261"/>
      <c r="AA20" s="2812">
        <f>T18+T17+T20</f>
        <v>0</v>
      </c>
      <c r="AB20" s="2812"/>
      <c r="AC20" s="2812"/>
      <c r="AD20" s="261" t="s">
        <v>62</v>
      </c>
      <c r="AE20" s="261"/>
      <c r="AF20" s="261"/>
      <c r="AG20" s="261"/>
      <c r="AH20" s="261"/>
      <c r="AI20" s="261"/>
      <c r="AJ20" s="268"/>
    </row>
    <row r="21" spans="2:36" s="3" customFormat="1" ht="15" customHeight="1" thickTop="1" x14ac:dyDescent="0.3">
      <c r="B21" s="1730"/>
      <c r="C21" s="259"/>
      <c r="D21" s="2777">
        <v>950</v>
      </c>
      <c r="E21" s="2777"/>
      <c r="F21" s="261" t="s">
        <v>190</v>
      </c>
      <c r="G21" s="261"/>
      <c r="H21" s="261"/>
      <c r="I21" s="261"/>
      <c r="J21" s="261"/>
      <c r="K21" s="261"/>
      <c r="L21" s="261"/>
      <c r="M21" s="261"/>
      <c r="N21" s="261"/>
      <c r="O21" s="261"/>
      <c r="P21" s="261"/>
      <c r="Q21" s="261"/>
      <c r="R21" s="261"/>
      <c r="S21" s="265" t="s">
        <v>27</v>
      </c>
      <c r="T21" s="2803">
        <f>SUM(T19:V20)</f>
        <v>0</v>
      </c>
      <c r="U21" s="2804"/>
      <c r="V21" s="2805"/>
      <c r="W21" s="261" t="s">
        <v>62</v>
      </c>
      <c r="X21" s="1"/>
      <c r="Y21" s="1"/>
      <c r="Z21" s="261"/>
      <c r="AA21" s="271"/>
      <c r="AB21" s="272"/>
      <c r="AC21" s="272"/>
      <c r="AD21" s="272"/>
      <c r="AE21" s="272"/>
      <c r="AF21" s="272"/>
      <c r="AG21" s="272"/>
      <c r="AH21" s="272"/>
      <c r="AI21" s="272"/>
      <c r="AJ21" s="273"/>
    </row>
    <row r="22" spans="2:36" s="3" customFormat="1" ht="15" customHeight="1" x14ac:dyDescent="0.3">
      <c r="B22" s="1730"/>
      <c r="C22" s="259"/>
      <c r="D22" s="2777"/>
      <c r="E22" s="2777"/>
      <c r="F22" s="262" t="s">
        <v>191</v>
      </c>
      <c r="G22" s="1"/>
      <c r="H22" s="1"/>
      <c r="I22" s="1"/>
      <c r="J22" s="1"/>
      <c r="K22" s="1"/>
      <c r="L22" s="1"/>
      <c r="M22" s="1"/>
      <c r="N22" s="1"/>
      <c r="O22" s="1"/>
      <c r="P22" s="1"/>
      <c r="Q22" s="1"/>
      <c r="R22" s="1"/>
      <c r="S22" s="1"/>
      <c r="T22" s="2806"/>
      <c r="U22" s="2807"/>
      <c r="V22" s="2808"/>
      <c r="W22" s="261" t="s">
        <v>62</v>
      </c>
      <c r="X22" s="2809" t="s">
        <v>192</v>
      </c>
      <c r="Y22" s="2809"/>
      <c r="Z22" s="2809"/>
      <c r="AA22" s="2809"/>
      <c r="AB22" s="2810">
        <f>(T22-T21)/(J8+0.0000001)</f>
        <v>0</v>
      </c>
      <c r="AC22" s="2810"/>
      <c r="AD22" s="73"/>
      <c r="AE22" s="2797">
        <f>T22-T21</f>
        <v>0</v>
      </c>
      <c r="AF22" s="2797"/>
      <c r="AG22" s="2797"/>
      <c r="AH22" s="2798" t="s">
        <v>193</v>
      </c>
      <c r="AI22" s="2798"/>
      <c r="AJ22" s="2799"/>
    </row>
    <row r="23" spans="2:36" s="3" customFormat="1" ht="15" customHeight="1" x14ac:dyDescent="0.3">
      <c r="B23" s="1730"/>
      <c r="C23" s="259"/>
      <c r="D23" s="274"/>
      <c r="E23" s="274"/>
      <c r="F23" s="260" t="s">
        <v>194</v>
      </c>
      <c r="G23" s="261"/>
      <c r="H23" s="261"/>
      <c r="I23" s="261"/>
      <c r="J23" s="261"/>
      <c r="K23" s="261"/>
      <c r="L23" s="261"/>
      <c r="M23" s="261"/>
      <c r="N23" s="261"/>
      <c r="O23" s="1"/>
      <c r="P23" s="261"/>
      <c r="Q23" s="261"/>
      <c r="R23" s="261"/>
      <c r="S23" s="1"/>
      <c r="T23" s="275"/>
      <c r="U23" s="275"/>
      <c r="V23" s="275"/>
      <c r="W23" s="262"/>
      <c r="X23" s="276"/>
      <c r="Y23" s="276"/>
      <c r="Z23" s="276"/>
      <c r="AA23" s="276"/>
      <c r="AB23" s="276"/>
      <c r="AC23" s="74"/>
      <c r="AD23" s="75"/>
      <c r="AE23" s="75"/>
      <c r="AF23" s="277"/>
      <c r="AG23" s="278"/>
      <c r="AH23" s="279"/>
      <c r="AI23" s="279"/>
      <c r="AJ23" s="280"/>
    </row>
    <row r="24" spans="2:36" s="3" customFormat="1" ht="15" customHeight="1" x14ac:dyDescent="0.3">
      <c r="B24" s="1730"/>
      <c r="C24" s="259"/>
      <c r="D24" s="1"/>
      <c r="E24" s="1"/>
      <c r="F24" s="1"/>
      <c r="G24" s="1"/>
      <c r="H24" s="1"/>
      <c r="I24" s="1"/>
      <c r="J24" s="1"/>
      <c r="K24" s="1"/>
      <c r="L24" s="1"/>
      <c r="M24" s="1"/>
      <c r="N24" s="1"/>
      <c r="O24" s="1"/>
      <c r="P24" s="1"/>
      <c r="Q24" s="1"/>
      <c r="R24" s="1"/>
      <c r="S24" s="1"/>
      <c r="T24" s="1"/>
      <c r="U24" s="1"/>
      <c r="V24" s="1"/>
      <c r="W24" s="262"/>
      <c r="X24" s="1"/>
      <c r="Y24" s="1"/>
      <c r="Z24" s="261"/>
      <c r="AA24" s="261"/>
      <c r="AB24" s="261"/>
      <c r="AC24" s="261"/>
      <c r="AD24" s="261"/>
      <c r="AE24" s="261"/>
      <c r="AF24" s="261"/>
      <c r="AG24" s="261"/>
      <c r="AH24" s="261"/>
      <c r="AI24" s="261"/>
      <c r="AJ24" s="268"/>
    </row>
    <row r="25" spans="2:36" s="3" customFormat="1" ht="15" customHeight="1" x14ac:dyDescent="0.3">
      <c r="B25" s="1730"/>
      <c r="C25" s="259"/>
      <c r="D25" s="2695">
        <v>1230</v>
      </c>
      <c r="E25" s="2695"/>
      <c r="F25" s="261" t="s">
        <v>195</v>
      </c>
      <c r="G25" s="261"/>
      <c r="H25" s="261"/>
      <c r="I25" s="261"/>
      <c r="J25" s="261"/>
      <c r="K25" s="261"/>
      <c r="L25" s="261"/>
      <c r="M25" s="261"/>
      <c r="N25" s="261"/>
      <c r="O25" s="261"/>
      <c r="P25" s="261"/>
      <c r="Q25" s="261"/>
      <c r="R25" s="261"/>
      <c r="S25" s="281"/>
      <c r="T25" s="2800"/>
      <c r="U25" s="2801"/>
      <c r="V25" s="2802"/>
      <c r="W25" s="261"/>
      <c r="X25" s="1"/>
      <c r="Y25" s="1"/>
      <c r="Z25" s="261"/>
      <c r="AA25" s="261"/>
      <c r="AB25" s="261"/>
      <c r="AC25" s="261"/>
      <c r="AD25" s="261"/>
      <c r="AE25" s="1580" t="s">
        <v>2895</v>
      </c>
      <c r="AF25" s="261"/>
      <c r="AG25" s="270" t="s">
        <v>2894</v>
      </c>
      <c r="AH25" s="261"/>
      <c r="AI25" s="261"/>
      <c r="AJ25" s="268"/>
    </row>
    <row r="26" spans="2:36" s="3" customFormat="1" ht="15" customHeight="1" x14ac:dyDescent="0.3">
      <c r="B26" s="1730"/>
      <c r="C26" s="259"/>
      <c r="D26" s="2695">
        <v>1260</v>
      </c>
      <c r="E26" s="2695"/>
      <c r="F26" s="261" t="s">
        <v>197</v>
      </c>
      <c r="G26" s="261"/>
      <c r="H26" s="261"/>
      <c r="I26" s="261"/>
      <c r="J26" s="261"/>
      <c r="K26" s="261"/>
      <c r="L26" s="261"/>
      <c r="M26" s="261"/>
      <c r="N26" s="261"/>
      <c r="O26" s="261"/>
      <c r="P26" s="261"/>
      <c r="Q26" s="261"/>
      <c r="R26" s="261"/>
      <c r="S26" s="281"/>
      <c r="T26" s="2696"/>
      <c r="U26" s="2697"/>
      <c r="V26" s="2698"/>
      <c r="W26" s="261" t="s">
        <v>66</v>
      </c>
      <c r="X26" s="1"/>
      <c r="Y26" s="1"/>
      <c r="Z26" s="261"/>
      <c r="AA26" s="261"/>
      <c r="AB26" s="261"/>
      <c r="AC26" s="261"/>
      <c r="AD26" s="261"/>
      <c r="AE26" s="261"/>
      <c r="AF26" s="261"/>
      <c r="AG26" s="261"/>
      <c r="AH26" s="261"/>
      <c r="AI26" s="261"/>
      <c r="AJ26" s="268"/>
    </row>
    <row r="27" spans="2:36" s="3" customFormat="1" ht="15" customHeight="1" x14ac:dyDescent="0.3">
      <c r="B27" s="1730"/>
      <c r="C27" s="259"/>
      <c r="D27" s="2695">
        <v>600</v>
      </c>
      <c r="E27" s="2695"/>
      <c r="F27" s="260" t="s">
        <v>198</v>
      </c>
      <c r="G27" s="261"/>
      <c r="H27" s="261"/>
      <c r="I27" s="261"/>
      <c r="J27" s="261"/>
      <c r="K27" s="261"/>
      <c r="L27" s="261"/>
      <c r="M27" s="261"/>
      <c r="N27" s="261"/>
      <c r="O27" s="261"/>
      <c r="P27" s="261"/>
      <c r="Q27" s="261"/>
      <c r="R27" s="261"/>
      <c r="S27" s="281"/>
      <c r="T27" s="2696"/>
      <c r="U27" s="2697"/>
      <c r="V27" s="2698"/>
      <c r="W27" s="261" t="s">
        <v>66</v>
      </c>
      <c r="X27" s="1"/>
      <c r="Y27" s="1"/>
      <c r="Z27" s="261"/>
      <c r="AA27" s="261"/>
      <c r="AB27" s="261"/>
      <c r="AC27" s="261"/>
      <c r="AD27" s="261"/>
      <c r="AE27" s="261"/>
      <c r="AF27" s="261"/>
      <c r="AG27" s="261"/>
      <c r="AH27" s="261"/>
      <c r="AI27" s="261"/>
      <c r="AJ27" s="268"/>
    </row>
    <row r="28" spans="2:36" s="3" customFormat="1" ht="15" customHeight="1" x14ac:dyDescent="0.3">
      <c r="B28" s="1730"/>
      <c r="C28" s="259"/>
      <c r="D28" s="282"/>
      <c r="E28" s="282"/>
      <c r="F28" s="261" t="s">
        <v>199</v>
      </c>
      <c r="G28" s="261"/>
      <c r="H28" s="261"/>
      <c r="I28" s="261"/>
      <c r="J28" s="261"/>
      <c r="K28" s="261"/>
      <c r="L28" s="261"/>
      <c r="M28" s="261"/>
      <c r="N28" s="261"/>
      <c r="O28" s="261"/>
      <c r="P28" s="261"/>
      <c r="Q28" s="261"/>
      <c r="R28" s="261"/>
      <c r="S28" s="281"/>
      <c r="T28" s="2699">
        <f>IF(T26&lt;&gt;0,25.5*(IF(T25="Oil",J10*1.15,J10*1.4))^2,0)</f>
        <v>0</v>
      </c>
      <c r="U28" s="2700"/>
      <c r="V28" s="2701"/>
      <c r="W28" s="261" t="s">
        <v>66</v>
      </c>
      <c r="X28" s="1"/>
      <c r="Y28" s="1"/>
      <c r="Z28" s="261"/>
      <c r="AA28" s="261"/>
      <c r="AB28" s="261"/>
      <c r="AC28" s="261"/>
      <c r="AD28" s="261"/>
      <c r="AE28" s="261"/>
      <c r="AF28" s="261"/>
      <c r="AG28" s="261"/>
      <c r="AH28" s="261"/>
      <c r="AI28" s="261"/>
      <c r="AJ28" s="268"/>
    </row>
    <row r="29" spans="2:36" s="3" customFormat="1" ht="15" customHeight="1" thickBot="1" x14ac:dyDescent="0.35">
      <c r="B29" s="1730"/>
      <c r="C29" s="259"/>
      <c r="D29" s="283"/>
      <c r="E29" s="283"/>
      <c r="F29" s="261" t="s">
        <v>200</v>
      </c>
      <c r="G29" s="261"/>
      <c r="H29" s="261"/>
      <c r="I29" s="261"/>
      <c r="J29" s="261"/>
      <c r="K29" s="261"/>
      <c r="L29" s="261"/>
      <c r="M29" s="261"/>
      <c r="N29" s="261"/>
      <c r="O29" s="261"/>
      <c r="P29" s="261"/>
      <c r="Q29" s="261"/>
      <c r="R29" s="261"/>
      <c r="S29" s="281"/>
      <c r="T29" s="2702"/>
      <c r="U29" s="2703"/>
      <c r="V29" s="2704"/>
      <c r="W29" s="261" t="s">
        <v>66</v>
      </c>
      <c r="X29" s="1"/>
      <c r="Y29" s="1"/>
      <c r="Z29" s="261"/>
      <c r="AA29" s="261"/>
      <c r="AB29" s="261"/>
      <c r="AC29" s="261"/>
      <c r="AD29" s="261"/>
      <c r="AE29" s="261"/>
      <c r="AF29" s="261"/>
      <c r="AG29" s="261"/>
      <c r="AH29" s="261"/>
      <c r="AI29" s="261"/>
      <c r="AJ29" s="268"/>
    </row>
    <row r="30" spans="2:36" s="3" customFormat="1" ht="15" customHeight="1" thickTop="1" x14ac:dyDescent="0.3">
      <c r="B30" s="1730"/>
      <c r="C30" s="259"/>
      <c r="D30" s="2705" t="s">
        <v>201</v>
      </c>
      <c r="E30" s="2705"/>
      <c r="F30" s="2706" t="s">
        <v>202</v>
      </c>
      <c r="G30" s="2706"/>
      <c r="H30" s="2706"/>
      <c r="I30" s="2706"/>
      <c r="J30" s="2706"/>
      <c r="K30" s="2706"/>
      <c r="L30" s="2706"/>
      <c r="M30" s="2706"/>
      <c r="N30" s="2706"/>
      <c r="O30" s="2706"/>
      <c r="P30" s="2706"/>
      <c r="Q30" s="2706"/>
      <c r="R30" s="2706"/>
      <c r="S30" s="284"/>
      <c r="T30" s="2707">
        <f>SUM(T26:V29)</f>
        <v>0</v>
      </c>
      <c r="U30" s="2708"/>
      <c r="V30" s="2709"/>
      <c r="W30" s="261" t="s">
        <v>66</v>
      </c>
      <c r="X30" s="1"/>
      <c r="Y30" s="1"/>
      <c r="Z30" s="261"/>
      <c r="AA30" s="261"/>
      <c r="AB30" s="261"/>
      <c r="AC30" s="261"/>
      <c r="AD30" s="1581" t="s">
        <v>2898</v>
      </c>
      <c r="AE30" s="1573"/>
      <c r="AF30" s="261"/>
      <c r="AG30" s="2691" t="s">
        <v>2897</v>
      </c>
      <c r="AH30" s="2692"/>
      <c r="AI30" s="261"/>
      <c r="AJ30" s="268"/>
    </row>
    <row r="31" spans="2:36" s="3" customFormat="1" ht="15" customHeight="1" x14ac:dyDescent="0.3">
      <c r="B31" s="1730"/>
      <c r="C31" s="1"/>
      <c r="D31" s="282"/>
      <c r="E31" s="282"/>
      <c r="F31" s="2706"/>
      <c r="G31" s="2706"/>
      <c r="H31" s="2706"/>
      <c r="I31" s="2706"/>
      <c r="J31" s="2706"/>
      <c r="K31" s="2706"/>
      <c r="L31" s="2706"/>
      <c r="M31" s="2706"/>
      <c r="N31" s="2706"/>
      <c r="O31" s="2706"/>
      <c r="P31" s="2706"/>
      <c r="Q31" s="2706"/>
      <c r="R31" s="2706"/>
      <c r="S31" s="261"/>
      <c r="T31" s="285"/>
      <c r="U31" s="285"/>
      <c r="V31" s="285"/>
      <c r="W31" s="261"/>
      <c r="X31" s="1"/>
      <c r="Y31" s="1"/>
      <c r="Z31" s="261"/>
      <c r="AA31" s="261"/>
      <c r="AB31" s="261"/>
      <c r="AC31" s="261"/>
      <c r="AD31" s="261"/>
      <c r="AE31" s="261"/>
      <c r="AF31" s="261"/>
      <c r="AG31" s="261"/>
      <c r="AH31" s="261"/>
      <c r="AI31" s="261"/>
      <c r="AJ31" s="268"/>
    </row>
    <row r="32" spans="2:36" s="3" customFormat="1" ht="15" customHeight="1" x14ac:dyDescent="0.3">
      <c r="B32" s="1730"/>
      <c r="C32" s="1"/>
      <c r="D32" s="2757" t="s">
        <v>203</v>
      </c>
      <c r="E32" s="2757"/>
      <c r="F32" s="261" t="s">
        <v>204</v>
      </c>
      <c r="G32" s="261"/>
      <c r="H32" s="261"/>
      <c r="I32" s="261"/>
      <c r="J32" s="261"/>
      <c r="K32" s="261"/>
      <c r="L32" s="261"/>
      <c r="M32" s="261"/>
      <c r="N32" s="261"/>
      <c r="O32" s="261"/>
      <c r="P32" s="261"/>
      <c r="Q32" s="261"/>
      <c r="R32" s="261"/>
      <c r="S32" s="281"/>
      <c r="T32" s="2696"/>
      <c r="U32" s="2697"/>
      <c r="V32" s="2698"/>
      <c r="W32" s="261" t="s">
        <v>66</v>
      </c>
      <c r="X32" s="1"/>
      <c r="Y32" s="1"/>
      <c r="Z32" s="261"/>
      <c r="AA32" s="261"/>
      <c r="AB32" s="261"/>
      <c r="AC32" s="261"/>
      <c r="AD32" s="261"/>
      <c r="AE32" s="1574" t="s">
        <v>2899</v>
      </c>
      <c r="AF32" s="261"/>
      <c r="AG32" s="261"/>
      <c r="AH32" s="261" t="s">
        <v>213</v>
      </c>
      <c r="AI32" s="261"/>
      <c r="AJ32" s="268"/>
    </row>
    <row r="33" spans="2:40" s="3" customFormat="1" ht="15" customHeight="1" x14ac:dyDescent="0.3">
      <c r="B33" s="1730"/>
      <c r="C33" s="259"/>
      <c r="D33"/>
      <c r="E33"/>
      <c r="F33"/>
      <c r="G33"/>
      <c r="H33"/>
      <c r="I33"/>
      <c r="J33"/>
      <c r="K33"/>
      <c r="L33"/>
      <c r="M33"/>
      <c r="N33"/>
      <c r="O33"/>
      <c r="P33"/>
      <c r="Q33"/>
      <c r="R33"/>
      <c r="S33"/>
      <c r="T33"/>
      <c r="U33"/>
      <c r="V33"/>
      <c r="W33"/>
      <c r="X33" s="1"/>
      <c r="Y33" s="261"/>
      <c r="Z33" s="261"/>
      <c r="AA33" s="261"/>
      <c r="AB33" s="261"/>
      <c r="AC33" s="261"/>
      <c r="AD33" s="261"/>
      <c r="AE33" s="261"/>
      <c r="AF33" s="261"/>
      <c r="AG33" s="261"/>
      <c r="AH33" s="261"/>
      <c r="AI33" s="261"/>
      <c r="AJ33" s="268"/>
    </row>
    <row r="34" spans="2:40" ht="15" customHeight="1" x14ac:dyDescent="0.3">
      <c r="B34" s="1730"/>
      <c r="C34" s="259"/>
      <c r="D34" s="2758" t="s">
        <v>205</v>
      </c>
      <c r="E34" s="2759"/>
      <c r="F34" s="260" t="s">
        <v>206</v>
      </c>
      <c r="G34" s="261"/>
      <c r="H34" s="261"/>
      <c r="I34" s="261"/>
      <c r="J34" s="261"/>
      <c r="K34" s="261"/>
      <c r="L34" s="261"/>
      <c r="M34" s="261"/>
      <c r="N34" s="261"/>
      <c r="O34" s="261"/>
      <c r="P34" s="261"/>
      <c r="Q34" s="261"/>
      <c r="R34" s="286"/>
      <c r="S34" s="287"/>
      <c r="T34" s="2699">
        <v>100</v>
      </c>
      <c r="U34" s="2700"/>
      <c r="V34" s="2701"/>
      <c r="W34" s="261" t="s">
        <v>66</v>
      </c>
      <c r="Y34" s="261"/>
      <c r="Z34" s="1576"/>
      <c r="AA34" s="1575"/>
      <c r="AB34" s="1575"/>
      <c r="AC34" s="2693" t="s">
        <v>2896</v>
      </c>
      <c r="AD34" s="261"/>
      <c r="AE34" s="261"/>
      <c r="AF34" s="261"/>
      <c r="AG34" s="261"/>
      <c r="AH34" s="261"/>
      <c r="AI34" s="288"/>
      <c r="AJ34" s="268"/>
      <c r="AN34" s="289"/>
    </row>
    <row r="35" spans="2:40" ht="15" customHeight="1" x14ac:dyDescent="0.3">
      <c r="B35" s="1730"/>
      <c r="C35" s="259"/>
      <c r="D35" s="2757" t="s">
        <v>207</v>
      </c>
      <c r="E35" s="2757"/>
      <c r="F35" s="260" t="s">
        <v>208</v>
      </c>
      <c r="G35" s="261"/>
      <c r="H35" s="261"/>
      <c r="I35" s="261"/>
      <c r="J35" s="261"/>
      <c r="K35" s="261"/>
      <c r="L35" s="261"/>
      <c r="M35" s="261"/>
      <c r="N35" s="261"/>
      <c r="O35" s="261"/>
      <c r="P35" s="261"/>
      <c r="Q35" s="261"/>
      <c r="R35" s="261"/>
      <c r="S35" s="284"/>
      <c r="T35" s="2760" t="str">
        <f>IF(T32&lt;&gt;0,T30+T34,"")</f>
        <v/>
      </c>
      <c r="U35" s="2761"/>
      <c r="V35" s="2762"/>
      <c r="W35" s="261" t="s">
        <v>66</v>
      </c>
      <c r="X35" s="261"/>
      <c r="Y35" s="261"/>
      <c r="Z35" s="261"/>
      <c r="AA35" s="261"/>
      <c r="AB35" s="1574"/>
      <c r="AC35" s="2694"/>
      <c r="AD35" s="261"/>
      <c r="AE35" s="261"/>
      <c r="AF35" s="261"/>
      <c r="AG35" s="261"/>
      <c r="AH35" s="261"/>
      <c r="AI35" s="261"/>
      <c r="AJ35" s="268"/>
    </row>
    <row r="36" spans="2:40" ht="15" customHeight="1" x14ac:dyDescent="0.3">
      <c r="B36" s="1730"/>
      <c r="C36" s="259"/>
      <c r="D36" s="2757" t="s">
        <v>209</v>
      </c>
      <c r="E36" s="2757"/>
      <c r="F36" s="290" t="s">
        <v>210</v>
      </c>
      <c r="G36" s="261"/>
      <c r="H36" s="261"/>
      <c r="I36" s="261"/>
      <c r="J36" s="261"/>
      <c r="K36" s="261"/>
      <c r="L36" s="261"/>
      <c r="M36" s="261"/>
      <c r="N36" s="261"/>
      <c r="O36" s="261"/>
      <c r="P36" s="261"/>
      <c r="Q36" s="261"/>
      <c r="R36" s="261"/>
      <c r="S36" s="261"/>
      <c r="T36" s="2753"/>
      <c r="U36" s="2753"/>
      <c r="V36" s="2753"/>
      <c r="W36" s="261"/>
      <c r="X36" s="261"/>
      <c r="Y36" s="261"/>
      <c r="Z36" s="1576"/>
      <c r="AA36" s="1575"/>
      <c r="AB36" s="1575"/>
      <c r="AC36" s="1577"/>
      <c r="AD36" s="1575"/>
      <c r="AE36" s="1575"/>
      <c r="AF36" s="1575"/>
      <c r="AG36" s="1582"/>
      <c r="AH36" s="1583"/>
      <c r="AI36" s="261"/>
      <c r="AJ36" s="268"/>
    </row>
    <row r="37" spans="2:40" ht="15" customHeight="1" x14ac:dyDescent="0.3">
      <c r="B37" s="1730"/>
      <c r="C37" s="259"/>
      <c r="D37" s="2757" t="s">
        <v>211</v>
      </c>
      <c r="E37" s="2757"/>
      <c r="F37" s="290" t="s">
        <v>212</v>
      </c>
      <c r="G37" s="261"/>
      <c r="H37" s="261"/>
      <c r="I37" s="261"/>
      <c r="J37" s="261"/>
      <c r="K37" s="261"/>
      <c r="L37" s="261"/>
      <c r="M37" s="261"/>
      <c r="N37" s="261"/>
      <c r="O37" s="261"/>
      <c r="P37" s="261"/>
      <c r="Q37" s="261"/>
      <c r="R37" s="261"/>
      <c r="S37" s="261"/>
      <c r="T37" s="2753"/>
      <c r="U37" s="2753"/>
      <c r="V37" s="2753"/>
      <c r="W37" s="261"/>
      <c r="X37" s="261"/>
      <c r="Y37" s="261"/>
      <c r="Z37" s="1578" t="s">
        <v>2893</v>
      </c>
      <c r="AA37" s="291"/>
      <c r="AB37" s="291"/>
      <c r="AC37" s="291"/>
      <c r="AD37" s="291"/>
      <c r="AE37" s="291"/>
      <c r="AF37" s="291"/>
      <c r="AG37" s="291"/>
      <c r="AH37" s="1579"/>
      <c r="AI37" s="291"/>
      <c r="AJ37" s="292"/>
    </row>
    <row r="38" spans="2:40" ht="15" customHeight="1" x14ac:dyDescent="0.3">
      <c r="B38" s="1730"/>
      <c r="C38" s="259"/>
      <c r="D38" s="2754" t="s">
        <v>213</v>
      </c>
      <c r="E38" s="2755"/>
      <c r="F38" s="2706" t="s">
        <v>214</v>
      </c>
      <c r="G38" s="2706"/>
      <c r="H38" s="2706"/>
      <c r="I38" s="2706"/>
      <c r="J38" s="2706"/>
      <c r="K38" s="2706"/>
      <c r="L38" s="2706"/>
      <c r="M38" s="2706"/>
      <c r="N38" s="2706"/>
      <c r="O38" s="2706"/>
      <c r="P38" s="2706"/>
      <c r="Q38" s="2706"/>
      <c r="R38" s="2706"/>
      <c r="S38" s="2687" t="s">
        <v>2892</v>
      </c>
      <c r="T38" s="2687"/>
      <c r="U38" s="2687"/>
      <c r="V38" s="2687"/>
      <c r="W38" s="2687"/>
      <c r="X38" s="2687"/>
      <c r="Y38" s="2687"/>
      <c r="Z38" s="2687"/>
      <c r="AA38" s="2687"/>
      <c r="AB38" s="2687"/>
      <c r="AC38" s="2687"/>
      <c r="AD38" s="2687"/>
      <c r="AE38" s="2687"/>
      <c r="AF38" s="2687"/>
      <c r="AG38" s="2687"/>
      <c r="AH38" s="2687"/>
      <c r="AI38" s="2687"/>
      <c r="AJ38" s="2688"/>
    </row>
    <row r="39" spans="2:40" ht="15" customHeight="1" x14ac:dyDescent="0.3">
      <c r="B39" s="1730"/>
      <c r="D39" s="2756"/>
      <c r="E39" s="2756"/>
      <c r="F39" s="2706"/>
      <c r="G39" s="2706"/>
      <c r="H39" s="2706"/>
      <c r="I39" s="2706"/>
      <c r="J39" s="2706"/>
      <c r="K39" s="2706"/>
      <c r="L39" s="2706"/>
      <c r="M39" s="2706"/>
      <c r="N39" s="2706"/>
      <c r="O39" s="2706"/>
      <c r="P39" s="2706"/>
      <c r="Q39" s="2706"/>
      <c r="R39" s="2706"/>
      <c r="S39" s="2687"/>
      <c r="T39" s="2687"/>
      <c r="U39" s="2687"/>
      <c r="V39" s="2687"/>
      <c r="W39" s="2687"/>
      <c r="X39" s="2687"/>
      <c r="Y39" s="2687"/>
      <c r="Z39" s="2687"/>
      <c r="AA39" s="2687"/>
      <c r="AB39" s="2687"/>
      <c r="AC39" s="2687"/>
      <c r="AD39" s="2687"/>
      <c r="AE39" s="2687"/>
      <c r="AF39" s="2687"/>
      <c r="AG39" s="2687"/>
      <c r="AH39" s="2687"/>
      <c r="AI39" s="2687"/>
      <c r="AJ39" s="2688"/>
    </row>
    <row r="40" spans="2:40" ht="15" customHeight="1" x14ac:dyDescent="0.35">
      <c r="B40" s="1999"/>
      <c r="C40" s="293"/>
      <c r="D40" s="2751" t="s">
        <v>215</v>
      </c>
      <c r="E40" s="2752"/>
      <c r="F40" s="2752"/>
      <c r="G40" s="2752"/>
      <c r="H40" s="2752"/>
      <c r="I40" s="2752"/>
      <c r="J40" s="2752"/>
      <c r="K40" s="2752"/>
      <c r="L40" s="2752"/>
      <c r="M40" s="2752"/>
      <c r="N40" s="2752"/>
      <c r="O40" s="2752"/>
      <c r="P40" s="2752"/>
      <c r="Q40" s="2752"/>
      <c r="R40" s="294"/>
      <c r="S40" s="2689"/>
      <c r="T40" s="2689"/>
      <c r="U40" s="2689"/>
      <c r="V40" s="2689"/>
      <c r="W40" s="2689"/>
      <c r="X40" s="2689"/>
      <c r="Y40" s="2689"/>
      <c r="Z40" s="2689"/>
      <c r="AA40" s="2689"/>
      <c r="AB40" s="2689"/>
      <c r="AC40" s="2689"/>
      <c r="AD40" s="2689"/>
      <c r="AE40" s="2689"/>
      <c r="AF40" s="2689"/>
      <c r="AG40" s="2689"/>
      <c r="AH40" s="2689"/>
      <c r="AI40" s="2689"/>
      <c r="AJ40" s="2690"/>
    </row>
    <row r="41" spans="2:40" ht="20.149999999999999" customHeight="1" x14ac:dyDescent="0.3">
      <c r="B41" s="2763" t="s">
        <v>134</v>
      </c>
      <c r="C41" s="2058"/>
      <c r="D41" s="2766" t="s">
        <v>216</v>
      </c>
      <c r="E41" s="2767"/>
      <c r="F41" s="2767"/>
      <c r="G41" s="2767"/>
      <c r="H41" s="2767"/>
      <c r="I41" s="2767"/>
      <c r="J41" s="2767"/>
      <c r="K41" s="2767"/>
      <c r="L41" s="2767"/>
      <c r="M41" s="2767"/>
      <c r="N41" s="2767"/>
      <c r="O41" s="2767"/>
      <c r="P41" s="2767"/>
      <c r="Q41" s="2768"/>
      <c r="R41" s="2058">
        <v>5000</v>
      </c>
      <c r="S41" s="2769" t="s">
        <v>137</v>
      </c>
      <c r="T41" s="2770"/>
      <c r="U41" s="2770"/>
      <c r="V41" s="2770"/>
      <c r="W41" s="2771"/>
      <c r="X41" s="2775"/>
      <c r="Y41" s="185"/>
      <c r="Z41" s="2058">
        <v>460</v>
      </c>
      <c r="AA41" s="2729" t="s">
        <v>54</v>
      </c>
      <c r="AB41" s="2730"/>
      <c r="AC41" s="2730"/>
      <c r="AD41" s="2730"/>
      <c r="AE41" s="2730"/>
      <c r="AF41" s="2730"/>
      <c r="AG41" s="2730"/>
      <c r="AH41" s="2730"/>
      <c r="AI41" s="2730"/>
      <c r="AJ41" s="2731"/>
    </row>
    <row r="42" spans="2:40" ht="20.149999999999999" customHeight="1" x14ac:dyDescent="0.3">
      <c r="B42" s="2764"/>
      <c r="C42" s="2195"/>
      <c r="D42" s="2732" t="s">
        <v>217</v>
      </c>
      <c r="E42" s="2733"/>
      <c r="F42" s="2733"/>
      <c r="G42" s="2733"/>
      <c r="H42" s="2733"/>
      <c r="I42" s="2733"/>
      <c r="J42" s="2733"/>
      <c r="K42" s="2733"/>
      <c r="L42" s="2733"/>
      <c r="M42" s="2733"/>
      <c r="N42" s="2733"/>
      <c r="O42" s="2733"/>
      <c r="P42" s="2733"/>
      <c r="Q42" s="2734"/>
      <c r="R42" s="2195"/>
      <c r="S42" s="2772"/>
      <c r="T42" s="2773"/>
      <c r="U42" s="2773"/>
      <c r="V42" s="2773"/>
      <c r="W42" s="2774"/>
      <c r="X42" s="2776"/>
      <c r="Y42" s="257"/>
      <c r="Z42" s="2195"/>
      <c r="AA42" s="2738"/>
      <c r="AB42" s="2739"/>
      <c r="AC42" s="2739"/>
      <c r="AD42" s="2739"/>
      <c r="AE42" s="2739"/>
      <c r="AF42" s="2739"/>
      <c r="AG42" s="2739"/>
      <c r="AH42" s="2739"/>
      <c r="AI42" s="2739"/>
      <c r="AJ42" s="2740"/>
    </row>
    <row r="43" spans="2:40" ht="19.5" customHeight="1" x14ac:dyDescent="0.3">
      <c r="B43" s="2764"/>
      <c r="C43" s="2195"/>
      <c r="D43" s="2732"/>
      <c r="E43" s="2733"/>
      <c r="F43" s="2733"/>
      <c r="G43" s="2733"/>
      <c r="H43" s="2733"/>
      <c r="I43" s="2733"/>
      <c r="J43" s="2733"/>
      <c r="K43" s="2733"/>
      <c r="L43" s="2733"/>
      <c r="M43" s="2733"/>
      <c r="N43" s="2733"/>
      <c r="O43" s="2733"/>
      <c r="P43" s="2733"/>
      <c r="Q43" s="2734"/>
      <c r="R43" s="2195"/>
      <c r="S43" s="2741" t="s">
        <v>136</v>
      </c>
      <c r="T43" s="2742"/>
      <c r="U43" s="2742"/>
      <c r="V43" s="2742"/>
      <c r="W43" s="2742"/>
      <c r="X43" s="2742"/>
      <c r="Y43" s="2743"/>
      <c r="Z43" s="2195"/>
      <c r="AA43" s="2738"/>
      <c r="AB43" s="2739"/>
      <c r="AC43" s="2739"/>
      <c r="AD43" s="2739"/>
      <c r="AE43" s="2739"/>
      <c r="AF43" s="2739"/>
      <c r="AG43" s="2739"/>
      <c r="AH43" s="2739"/>
      <c r="AI43" s="2739"/>
      <c r="AJ43" s="2740"/>
    </row>
    <row r="44" spans="2:40" ht="20.149999999999999" customHeight="1" x14ac:dyDescent="0.3">
      <c r="B44" s="2764"/>
      <c r="C44" s="2195"/>
      <c r="D44" s="2732"/>
      <c r="E44" s="2733"/>
      <c r="F44" s="2733"/>
      <c r="G44" s="2733"/>
      <c r="H44" s="2733"/>
      <c r="I44" s="2733"/>
      <c r="J44" s="2733"/>
      <c r="K44" s="2733"/>
      <c r="L44" s="2733"/>
      <c r="M44" s="2733"/>
      <c r="N44" s="2733"/>
      <c r="O44" s="2733"/>
      <c r="P44" s="2733"/>
      <c r="Q44" s="2734"/>
      <c r="R44" s="2195"/>
      <c r="S44" s="2744" t="s">
        <v>2648</v>
      </c>
      <c r="T44" s="2745"/>
      <c r="U44" s="2745"/>
      <c r="V44" s="2745"/>
      <c r="W44" s="2745"/>
      <c r="X44" s="2745"/>
      <c r="Y44" s="2746"/>
      <c r="Z44" s="2195"/>
      <c r="AA44" s="2738"/>
      <c r="AB44" s="2739"/>
      <c r="AC44" s="2739"/>
      <c r="AD44" s="2739"/>
      <c r="AE44" s="2739"/>
      <c r="AF44" s="2739"/>
      <c r="AG44" s="2739"/>
      <c r="AH44" s="2739"/>
      <c r="AI44" s="2739"/>
      <c r="AJ44" s="2740"/>
    </row>
    <row r="45" spans="2:40" ht="20.149999999999999" customHeight="1" x14ac:dyDescent="0.3">
      <c r="B45" s="2764"/>
      <c r="C45" s="2195"/>
      <c r="D45" s="2732"/>
      <c r="E45" s="2733"/>
      <c r="F45" s="2733"/>
      <c r="G45" s="2733"/>
      <c r="H45" s="2733"/>
      <c r="I45" s="2733"/>
      <c r="J45" s="2733"/>
      <c r="K45" s="2733"/>
      <c r="L45" s="2733"/>
      <c r="M45" s="2733"/>
      <c r="N45" s="2733"/>
      <c r="O45" s="2733"/>
      <c r="P45" s="2733"/>
      <c r="Q45" s="2734"/>
      <c r="R45" s="2195"/>
      <c r="S45" s="2747"/>
      <c r="T45" s="2745"/>
      <c r="U45" s="2745"/>
      <c r="V45" s="2745"/>
      <c r="W45" s="2745"/>
      <c r="X45" s="2745"/>
      <c r="Y45" s="2746"/>
      <c r="Z45" s="2195"/>
      <c r="AA45" s="2738"/>
      <c r="AB45" s="2739"/>
      <c r="AC45" s="2739"/>
      <c r="AD45" s="2739"/>
      <c r="AE45" s="2739"/>
      <c r="AF45" s="2739"/>
      <c r="AG45" s="2739"/>
      <c r="AH45" s="2739"/>
      <c r="AI45" s="2739"/>
      <c r="AJ45" s="2740"/>
    </row>
    <row r="46" spans="2:40" ht="20.149999999999999" customHeight="1" x14ac:dyDescent="0.3">
      <c r="B46" s="2764"/>
      <c r="C46" s="2195"/>
      <c r="D46" s="2732"/>
      <c r="E46" s="2733"/>
      <c r="F46" s="2733"/>
      <c r="G46" s="2733"/>
      <c r="H46" s="2733"/>
      <c r="I46" s="2733"/>
      <c r="J46" s="2733"/>
      <c r="K46" s="2733"/>
      <c r="L46" s="2733"/>
      <c r="M46" s="2733"/>
      <c r="N46" s="2733"/>
      <c r="O46" s="2733"/>
      <c r="P46" s="2733"/>
      <c r="Q46" s="2734"/>
      <c r="R46" s="2195"/>
      <c r="S46" s="2747"/>
      <c r="T46" s="2745"/>
      <c r="U46" s="2745"/>
      <c r="V46" s="2745"/>
      <c r="W46" s="2745"/>
      <c r="X46" s="2745"/>
      <c r="Y46" s="2746"/>
      <c r="Z46" s="2195"/>
      <c r="AA46" s="2738"/>
      <c r="AB46" s="2739"/>
      <c r="AC46" s="2739"/>
      <c r="AD46" s="2739"/>
      <c r="AE46" s="2739"/>
      <c r="AF46" s="2739"/>
      <c r="AG46" s="2739"/>
      <c r="AH46" s="2739"/>
      <c r="AI46" s="2739"/>
      <c r="AJ46" s="2740"/>
    </row>
    <row r="47" spans="2:40" ht="19.5" customHeight="1" x14ac:dyDescent="0.3">
      <c r="B47" s="2764"/>
      <c r="C47" s="2059"/>
      <c r="D47" s="2735"/>
      <c r="E47" s="2736"/>
      <c r="F47" s="2736"/>
      <c r="G47" s="2736"/>
      <c r="H47" s="2736"/>
      <c r="I47" s="2736"/>
      <c r="J47" s="2736"/>
      <c r="K47" s="2736"/>
      <c r="L47" s="2736"/>
      <c r="M47" s="2736"/>
      <c r="N47" s="2736"/>
      <c r="O47" s="2736"/>
      <c r="P47" s="2736"/>
      <c r="Q47" s="2737"/>
      <c r="R47" s="2059"/>
      <c r="S47" s="2748" t="str">
        <f>IF(ISNUMBER(AA19),IF(ABS(AA19)&lt;=0.05,IF(AA20&lt;=115,"296/22 [8.7.2.15]*1","296/22 [8.7.2.15]*2"),"B44 8.7.2.15.2"),"")</f>
        <v/>
      </c>
      <c r="T47" s="2749"/>
      <c r="U47" s="2749"/>
      <c r="V47" s="2749"/>
      <c r="W47" s="2749"/>
      <c r="X47" s="2749"/>
      <c r="Y47" s="2750"/>
      <c r="Z47" s="2195"/>
      <c r="AA47" s="2738"/>
      <c r="AB47" s="2739"/>
      <c r="AC47" s="2739"/>
      <c r="AD47" s="2739"/>
      <c r="AE47" s="2739"/>
      <c r="AF47" s="2739"/>
      <c r="AG47" s="2739"/>
      <c r="AH47" s="2739"/>
      <c r="AI47" s="2739"/>
      <c r="AJ47" s="2740"/>
    </row>
    <row r="48" spans="2:40" ht="16.5" customHeight="1" x14ac:dyDescent="0.3">
      <c r="B48" s="2764"/>
      <c r="C48" s="2058">
        <v>450</v>
      </c>
      <c r="D48" s="2346" t="s">
        <v>218</v>
      </c>
      <c r="E48" s="2347"/>
      <c r="F48" s="2347"/>
      <c r="G48" s="2347"/>
      <c r="H48" s="2347"/>
      <c r="I48" s="2347"/>
      <c r="J48" s="2347"/>
      <c r="K48" s="2347"/>
      <c r="L48" s="2347"/>
      <c r="M48" s="2347"/>
      <c r="N48" s="2347"/>
      <c r="O48" s="2347"/>
      <c r="P48" s="2347"/>
      <c r="Q48" s="2347"/>
      <c r="R48" s="2347"/>
      <c r="S48" s="2347"/>
      <c r="T48" s="2347"/>
      <c r="U48" s="2347"/>
      <c r="V48" s="2347"/>
      <c r="W48" s="2347"/>
      <c r="X48" s="2347"/>
      <c r="Y48" s="2786"/>
      <c r="Z48" s="2195"/>
      <c r="AA48" s="2738"/>
      <c r="AB48" s="2739"/>
      <c r="AC48" s="2739"/>
      <c r="AD48" s="2739"/>
      <c r="AE48" s="2739"/>
      <c r="AF48" s="2739"/>
      <c r="AG48" s="2739"/>
      <c r="AH48" s="2739"/>
      <c r="AI48" s="2739"/>
      <c r="AJ48" s="2740"/>
    </row>
    <row r="49" spans="2:43" ht="16.5" customHeight="1" x14ac:dyDescent="0.3">
      <c r="B49" s="2764"/>
      <c r="C49" s="2195"/>
      <c r="D49" s="2346"/>
      <c r="E49" s="2347"/>
      <c r="F49" s="2347"/>
      <c r="G49" s="2347"/>
      <c r="H49" s="2347"/>
      <c r="I49" s="2347"/>
      <c r="J49" s="2347"/>
      <c r="K49" s="2347"/>
      <c r="L49" s="2347"/>
      <c r="M49" s="2347"/>
      <c r="N49" s="2347"/>
      <c r="O49" s="2347"/>
      <c r="P49" s="2347"/>
      <c r="Q49" s="2347"/>
      <c r="R49" s="2347"/>
      <c r="S49" s="2347"/>
      <c r="T49" s="2347"/>
      <c r="U49" s="2347"/>
      <c r="V49" s="2347"/>
      <c r="W49" s="2347"/>
      <c r="X49" s="2347"/>
      <c r="Y49" s="2786"/>
      <c r="Z49" s="2059"/>
      <c r="AA49" s="2738"/>
      <c r="AB49" s="2739"/>
      <c r="AC49" s="2739"/>
      <c r="AD49" s="2739"/>
      <c r="AE49" s="2739"/>
      <c r="AF49" s="2739"/>
      <c r="AG49" s="2739"/>
      <c r="AH49" s="2739"/>
      <c r="AI49" s="2739"/>
      <c r="AJ49" s="2740"/>
    </row>
    <row r="50" spans="2:43" s="3" customFormat="1" ht="16.5" customHeight="1" x14ac:dyDescent="0.3">
      <c r="B50" s="2764"/>
      <c r="C50" s="2195"/>
      <c r="D50" s="2346"/>
      <c r="E50" s="2347"/>
      <c r="F50" s="2347"/>
      <c r="G50" s="2347"/>
      <c r="H50" s="2347"/>
      <c r="I50" s="2347"/>
      <c r="J50" s="2347"/>
      <c r="K50" s="2347"/>
      <c r="L50" s="2347"/>
      <c r="M50" s="2347"/>
      <c r="N50" s="2347"/>
      <c r="O50" s="2347"/>
      <c r="P50" s="2347"/>
      <c r="Q50" s="2347"/>
      <c r="R50" s="2347"/>
      <c r="S50" s="2347"/>
      <c r="T50" s="2347"/>
      <c r="U50" s="2347"/>
      <c r="V50" s="2347"/>
      <c r="W50" s="2347"/>
      <c r="X50" s="2347"/>
      <c r="Y50" s="2786"/>
      <c r="Z50" s="2788"/>
      <c r="AA50" s="2789"/>
      <c r="AB50" s="2789"/>
      <c r="AC50" s="2789"/>
      <c r="AD50" s="2789"/>
      <c r="AE50" s="2789"/>
      <c r="AF50" s="2789"/>
      <c r="AG50" s="2789"/>
      <c r="AH50" s="2789"/>
      <c r="AI50" s="2789"/>
      <c r="AJ50" s="2790"/>
    </row>
    <row r="51" spans="2:43" s="3" customFormat="1" ht="16.5" customHeight="1" x14ac:dyDescent="0.3">
      <c r="B51" s="2764"/>
      <c r="C51" s="2195"/>
      <c r="D51" s="2090"/>
      <c r="E51" s="2097"/>
      <c r="F51" s="2097"/>
      <c r="G51" s="2097"/>
      <c r="H51" s="2097"/>
      <c r="I51" s="2097"/>
      <c r="J51" s="2097"/>
      <c r="K51" s="2097"/>
      <c r="L51" s="2097"/>
      <c r="M51" s="2097"/>
      <c r="N51" s="2097"/>
      <c r="O51" s="2097"/>
      <c r="P51" s="2097"/>
      <c r="Q51" s="2097"/>
      <c r="R51" s="2097"/>
      <c r="S51" s="2097"/>
      <c r="T51" s="2097"/>
      <c r="U51" s="2097"/>
      <c r="V51" s="2097"/>
      <c r="W51" s="2097"/>
      <c r="X51" s="2097"/>
      <c r="Y51" s="2787"/>
      <c r="Z51" s="2791"/>
      <c r="AA51" s="2792"/>
      <c r="AB51" s="2792"/>
      <c r="AC51" s="2792"/>
      <c r="AD51" s="2792"/>
      <c r="AE51" s="2792"/>
      <c r="AF51" s="2792"/>
      <c r="AG51" s="2792"/>
      <c r="AH51" s="2792"/>
      <c r="AI51" s="2792"/>
      <c r="AJ51" s="2793"/>
    </row>
    <row r="52" spans="2:43" s="3" customFormat="1" ht="22.5" customHeight="1" x14ac:dyDescent="0.3">
      <c r="B52" s="2764"/>
      <c r="C52" s="2195"/>
      <c r="D52" s="2114" t="s">
        <v>32</v>
      </c>
      <c r="E52" s="2115"/>
      <c r="F52" s="2115"/>
      <c r="G52" s="2230"/>
      <c r="H52" s="1944"/>
      <c r="I52" s="1945"/>
      <c r="J52" s="1945"/>
      <c r="K52" s="1945"/>
      <c r="L52" s="1946"/>
      <c r="M52" s="2114" t="s">
        <v>33</v>
      </c>
      <c r="N52" s="2115"/>
      <c r="O52" s="2230"/>
      <c r="P52" s="1956"/>
      <c r="Q52" s="1957"/>
      <c r="R52" s="1957"/>
      <c r="S52" s="1957"/>
      <c r="T52" s="1957"/>
      <c r="U52" s="1957"/>
      <c r="V52" s="1957"/>
      <c r="W52" s="1957"/>
      <c r="X52" s="1957"/>
      <c r="Y52" s="1958"/>
      <c r="Z52" s="2791"/>
      <c r="AA52" s="2792"/>
      <c r="AB52" s="2792"/>
      <c r="AC52" s="2792"/>
      <c r="AD52" s="2792"/>
      <c r="AE52" s="2792"/>
      <c r="AF52" s="2792"/>
      <c r="AG52" s="2792"/>
      <c r="AH52" s="2792"/>
      <c r="AI52" s="2792"/>
      <c r="AJ52" s="2793"/>
      <c r="AL52" s="59"/>
      <c r="AM52" s="59"/>
      <c r="AN52" s="59"/>
      <c r="AO52" s="59"/>
      <c r="AP52" s="59"/>
      <c r="AQ52" s="59"/>
    </row>
    <row r="53" spans="2:43" s="3" customFormat="1" ht="20.149999999999999" customHeight="1" x14ac:dyDescent="0.3">
      <c r="B53" s="2764"/>
      <c r="C53" s="2195"/>
      <c r="D53" s="2720"/>
      <c r="E53" s="2721"/>
      <c r="F53" s="2721"/>
      <c r="G53" s="2722"/>
      <c r="H53" s="2717"/>
      <c r="I53" s="2718"/>
      <c r="J53" s="2718"/>
      <c r="K53" s="2718"/>
      <c r="L53" s="2719"/>
      <c r="M53" s="2720"/>
      <c r="N53" s="2721"/>
      <c r="O53" s="2722"/>
      <c r="P53" s="2723"/>
      <c r="Q53" s="2724"/>
      <c r="R53" s="2724"/>
      <c r="S53" s="2724"/>
      <c r="T53" s="2724"/>
      <c r="U53" s="2724"/>
      <c r="V53" s="2724"/>
      <c r="W53" s="2724"/>
      <c r="X53" s="2724"/>
      <c r="Y53" s="2725"/>
      <c r="Z53" s="2791"/>
      <c r="AA53" s="2792"/>
      <c r="AB53" s="2792"/>
      <c r="AC53" s="2792"/>
      <c r="AD53" s="2792"/>
      <c r="AE53" s="2792"/>
      <c r="AF53" s="2792"/>
      <c r="AG53" s="2792"/>
      <c r="AH53" s="2792"/>
      <c r="AI53" s="2792"/>
      <c r="AJ53" s="2793"/>
      <c r="AL53" s="59"/>
      <c r="AM53" s="59"/>
      <c r="AN53" s="59"/>
      <c r="AO53" s="59"/>
      <c r="AP53" s="59"/>
      <c r="AQ53" s="59"/>
    </row>
    <row r="54" spans="2:43" s="3" customFormat="1" ht="19.5" customHeight="1" x14ac:dyDescent="0.3">
      <c r="B54" s="2765"/>
      <c r="C54" s="2726" t="s">
        <v>219</v>
      </c>
      <c r="D54" s="2727"/>
      <c r="E54" s="2727"/>
      <c r="F54" s="2727"/>
      <c r="G54" s="2727"/>
      <c r="H54" s="2727"/>
      <c r="I54" s="2727"/>
      <c r="J54" s="2727"/>
      <c r="K54" s="2727"/>
      <c r="L54" s="2727"/>
      <c r="M54" s="2727"/>
      <c r="N54" s="2727"/>
      <c r="O54" s="2727"/>
      <c r="P54" s="2727"/>
      <c r="Q54" s="2727"/>
      <c r="R54" s="2727"/>
      <c r="S54" s="2727"/>
      <c r="T54" s="2727"/>
      <c r="U54" s="2727"/>
      <c r="V54" s="2727"/>
      <c r="W54" s="2727"/>
      <c r="X54" s="2727"/>
      <c r="Y54" s="2728"/>
      <c r="Z54" s="2794"/>
      <c r="AA54" s="2795"/>
      <c r="AB54" s="2795"/>
      <c r="AC54" s="2795"/>
      <c r="AD54" s="2795"/>
      <c r="AE54" s="2795"/>
      <c r="AF54" s="2795"/>
      <c r="AG54" s="2795"/>
      <c r="AH54" s="2795"/>
      <c r="AI54" s="2795"/>
      <c r="AJ54" s="2796"/>
      <c r="AL54" s="59"/>
      <c r="AM54" s="59"/>
      <c r="AN54" s="59"/>
      <c r="AO54" s="59"/>
      <c r="AP54" s="59"/>
      <c r="AQ54" s="59"/>
    </row>
    <row r="55" spans="2:43" s="3" customFormat="1" ht="20.149999999999999" customHeight="1" x14ac:dyDescent="0.3">
      <c r="B55" s="1"/>
      <c r="C55" s="1"/>
      <c r="D55" s="1"/>
      <c r="E55" s="1"/>
      <c r="F55" s="1"/>
      <c r="G55" s="1"/>
      <c r="H55" s="1884" t="s">
        <v>1705</v>
      </c>
      <c r="I55" s="1884"/>
      <c r="J55" s="1884"/>
      <c r="K55" s="1884"/>
      <c r="L55" s="1884"/>
      <c r="M55" s="1884"/>
      <c r="N55" s="1885" t="s">
        <v>0</v>
      </c>
      <c r="O55" s="1885"/>
      <c r="P55" s="1885"/>
      <c r="Q55" s="1885"/>
      <c r="R55" s="1886">
        <v>44743</v>
      </c>
      <c r="S55" s="1886"/>
      <c r="T55" s="1886"/>
      <c r="U55" s="47"/>
      <c r="V55" s="47"/>
      <c r="W55" s="1887" t="str">
        <f>IF(ISNUMBER(AA73),IF(ABS(AA73)&lt;0.05,"Minor Type A","Major"),"")</f>
        <v/>
      </c>
      <c r="X55" s="1887"/>
      <c r="Y55" s="1887"/>
      <c r="Z55" s="1887"/>
      <c r="AA55" s="1887"/>
      <c r="AB55" s="1887"/>
      <c r="AC55" s="1887"/>
      <c r="AD55" s="1887"/>
      <c r="AE55" s="2716" t="s">
        <v>178</v>
      </c>
      <c r="AF55" s="2716"/>
      <c r="AG55" s="2716"/>
      <c r="AH55" s="2716"/>
      <c r="AI55" s="2716"/>
      <c r="AJ55" s="2716"/>
      <c r="AL55" s="59"/>
      <c r="AM55" s="59"/>
      <c r="AN55" s="59"/>
      <c r="AO55" s="59"/>
      <c r="AP55" s="59"/>
      <c r="AQ55" s="59"/>
    </row>
    <row r="56" spans="2:43" s="3" customFormat="1" ht="13.75" x14ac:dyDescent="0.3">
      <c r="B56" s="1"/>
      <c r="C56" s="1"/>
      <c r="D56" s="1"/>
      <c r="E56" s="1"/>
      <c r="F56" s="1"/>
      <c r="G56" s="1"/>
      <c r="H56" s="1884"/>
      <c r="I56" s="1884"/>
      <c r="J56" s="1884"/>
      <c r="K56" s="1884"/>
      <c r="L56" s="1884"/>
      <c r="M56" s="1884"/>
      <c r="N56" s="2617" t="s">
        <v>2646</v>
      </c>
      <c r="O56" s="2617"/>
      <c r="P56" s="2617"/>
      <c r="Q56" s="2617"/>
      <c r="R56" s="47"/>
      <c r="S56" s="47"/>
      <c r="T56" s="47"/>
      <c r="U56" s="47"/>
      <c r="V56" s="47"/>
      <c r="W56" s="1887"/>
      <c r="X56" s="1887"/>
      <c r="Y56" s="1887"/>
      <c r="Z56" s="1887"/>
      <c r="AA56" s="1887"/>
      <c r="AB56" s="1887"/>
      <c r="AC56" s="1887"/>
      <c r="AD56" s="1887"/>
      <c r="AE56" s="2716"/>
      <c r="AF56" s="2716"/>
      <c r="AG56" s="2716"/>
      <c r="AH56" s="2716"/>
      <c r="AI56" s="2716"/>
      <c r="AJ56" s="2716"/>
      <c r="AL56" s="59"/>
      <c r="AM56" s="59"/>
      <c r="AN56" s="59"/>
      <c r="AO56" s="59"/>
      <c r="AP56" s="59"/>
      <c r="AQ56" s="59"/>
    </row>
    <row r="57" spans="2:43" s="3" customFormat="1" ht="13.75" x14ac:dyDescent="0.3">
      <c r="B57" s="1"/>
      <c r="C57" s="1"/>
      <c r="D57" s="1"/>
      <c r="E57" s="1"/>
      <c r="F57" s="1"/>
      <c r="G57" s="1"/>
      <c r="H57" s="1884"/>
      <c r="I57" s="1884"/>
      <c r="J57" s="1884"/>
      <c r="K57" s="1884"/>
      <c r="L57" s="1884"/>
      <c r="M57" s="1884"/>
      <c r="N57" s="1887" t="s">
        <v>179</v>
      </c>
      <c r="O57" s="1887"/>
      <c r="P57" s="1887"/>
      <c r="Q57" s="1887"/>
      <c r="R57" s="1887"/>
      <c r="S57" s="1887"/>
      <c r="T57" s="1887"/>
      <c r="U57" s="1887"/>
      <c r="V57" s="1887"/>
      <c r="W57" s="1887"/>
      <c r="X57" s="1887"/>
      <c r="Y57" s="1887"/>
      <c r="Z57" s="1887"/>
      <c r="AA57" s="1887"/>
      <c r="AB57" s="1887"/>
      <c r="AC57" s="1887"/>
      <c r="AD57" s="1887"/>
      <c r="AE57" s="1887"/>
      <c r="AF57" s="1887"/>
      <c r="AG57" s="1887"/>
      <c r="AH57" s="1887"/>
      <c r="AI57" s="1887"/>
      <c r="AJ57" s="1887"/>
    </row>
    <row r="58" spans="2:43" s="3" customFormat="1" ht="20.149999999999999" customHeight="1" thickBot="1" x14ac:dyDescent="0.35">
      <c r="B58" s="48"/>
      <c r="C58" s="48"/>
      <c r="D58" s="48"/>
      <c r="E58" s="48"/>
      <c r="F58" s="48"/>
      <c r="G58" s="48"/>
      <c r="H58" s="1884"/>
      <c r="I58" s="1884"/>
      <c r="J58" s="1884"/>
      <c r="K58" s="1884"/>
      <c r="L58" s="1884"/>
      <c r="M58" s="1884"/>
      <c r="N58" s="1887"/>
      <c r="O58" s="1887"/>
      <c r="P58" s="1887"/>
      <c r="Q58" s="1887"/>
      <c r="R58" s="1887"/>
      <c r="S58" s="1887"/>
      <c r="T58" s="1887"/>
      <c r="U58" s="1887"/>
      <c r="V58" s="1887"/>
      <c r="W58" s="1887"/>
      <c r="X58" s="1887"/>
      <c r="Y58" s="1887"/>
      <c r="Z58" s="1887"/>
      <c r="AA58" s="1887"/>
      <c r="AB58" s="1887"/>
      <c r="AC58" s="1887"/>
      <c r="AD58" s="1887"/>
      <c r="AE58" s="1887"/>
      <c r="AF58" s="1887"/>
      <c r="AG58" s="1887"/>
      <c r="AH58" s="1887"/>
      <c r="AI58" s="1887"/>
      <c r="AJ58" s="1887"/>
    </row>
    <row r="59" spans="2:43" s="3" customFormat="1" ht="20.149999999999999" customHeight="1" thickBot="1" x14ac:dyDescent="0.35">
      <c r="B59" s="49"/>
      <c r="C59" s="18"/>
      <c r="D59" s="19"/>
      <c r="E59" s="19"/>
      <c r="F59" s="19"/>
      <c r="G59" s="19"/>
      <c r="N59" s="52"/>
      <c r="O59" s="2428" t="s">
        <v>36</v>
      </c>
      <c r="P59" s="2824"/>
      <c r="Q59" s="2825">
        <f>Application!G11</f>
        <v>0</v>
      </c>
      <c r="R59" s="2826"/>
      <c r="S59" s="2826"/>
      <c r="T59" s="2826"/>
      <c r="U59" s="2826"/>
      <c r="V59" s="2826"/>
      <c r="W59" s="2826"/>
      <c r="X59" s="2827"/>
      <c r="Y59" s="2430" t="s">
        <v>32</v>
      </c>
      <c r="Z59" s="2820"/>
      <c r="AA59" s="2432"/>
      <c r="AB59" s="2433"/>
      <c r="AC59" s="2433"/>
      <c r="AD59" s="2821"/>
      <c r="AE59" s="2828"/>
      <c r="AF59" s="2430" t="s">
        <v>58</v>
      </c>
      <c r="AG59" s="2820"/>
      <c r="AH59" s="2046"/>
      <c r="AI59" s="2821"/>
      <c r="AJ59" s="2822"/>
    </row>
    <row r="60" spans="2:43" s="3" customFormat="1" ht="20.149999999999999" customHeight="1" x14ac:dyDescent="0.3">
      <c r="B60" s="1729" t="s">
        <v>59</v>
      </c>
      <c r="C60" s="2093">
        <v>110</v>
      </c>
      <c r="D60" s="2637" t="str">
        <f>VLOOKUP(C60,DataLabels,HLOOKUP($N$3,Type,2,FALSE))</f>
        <v>Type of Submission</v>
      </c>
      <c r="E60" s="2638"/>
      <c r="F60" s="2638"/>
      <c r="G60" s="2638"/>
      <c r="H60" s="2638"/>
      <c r="I60" s="2639"/>
      <c r="J60" s="2823" t="str">
        <f>IF(ISNUMBER(AA73),IF(ABS(AA73)&lt;0.05,"Minor-Type 'A' Alteration to Installation No(s):","Major Alteration to Installation No(s):"),"")</f>
        <v/>
      </c>
      <c r="K60" s="2823"/>
      <c r="L60" s="2823"/>
      <c r="M60" s="2823"/>
      <c r="N60" s="2823"/>
      <c r="O60" s="2823"/>
      <c r="P60" s="2823"/>
      <c r="Q60" s="2823"/>
      <c r="R60" s="2823"/>
      <c r="S60" s="2823"/>
      <c r="T60" s="2823"/>
      <c r="U60" s="2823"/>
      <c r="V60" s="2823"/>
      <c r="W60" s="2823"/>
      <c r="X60" s="2823"/>
      <c r="Y60" s="2823"/>
      <c r="Z60" s="2823"/>
      <c r="AA60" s="2435" t="str">
        <f>Application!S7</f>
        <v xml:space="preserve">                  </v>
      </c>
      <c r="AB60" s="2435"/>
      <c r="AC60" s="2435"/>
      <c r="AD60" s="2435"/>
      <c r="AE60" s="2435"/>
      <c r="AF60" s="2435"/>
      <c r="AG60" s="2435"/>
      <c r="AH60" s="2435"/>
      <c r="AI60" s="2435"/>
      <c r="AJ60" s="304"/>
    </row>
    <row r="61" spans="2:43" s="3" customFormat="1" ht="20.149999999999999" customHeight="1" x14ac:dyDescent="0.3">
      <c r="B61" s="1730"/>
      <c r="C61" s="2059"/>
      <c r="D61" s="2640">
        <f>+Application!E7</f>
        <v>0</v>
      </c>
      <c r="E61" s="2641"/>
      <c r="F61" s="2641"/>
      <c r="G61" s="2641"/>
      <c r="H61" s="2641"/>
      <c r="I61" s="2642"/>
      <c r="J61" s="2458"/>
      <c r="K61" s="2458"/>
      <c r="L61" s="2458"/>
      <c r="M61" s="2458"/>
      <c r="N61" s="2458"/>
      <c r="O61" s="2458"/>
      <c r="P61" s="2458"/>
      <c r="Q61" s="2458"/>
      <c r="R61" s="2458"/>
      <c r="S61" s="2458"/>
      <c r="T61" s="2458"/>
      <c r="U61" s="2458"/>
      <c r="V61" s="2458"/>
      <c r="W61" s="2458"/>
      <c r="X61" s="2458"/>
      <c r="Y61" s="2458"/>
      <c r="Z61" s="2458"/>
      <c r="AA61" s="2437"/>
      <c r="AB61" s="2437"/>
      <c r="AC61" s="2437"/>
      <c r="AD61" s="2437"/>
      <c r="AE61" s="2437"/>
      <c r="AF61" s="2437"/>
      <c r="AG61" s="2437"/>
      <c r="AH61" s="2437"/>
      <c r="AI61" s="2437"/>
      <c r="AJ61" s="305"/>
    </row>
    <row r="62" spans="2:43" s="3" customFormat="1" ht="20.149999999999999" customHeight="1" x14ac:dyDescent="0.35">
      <c r="B62" s="1730"/>
      <c r="C62" s="2058">
        <v>520</v>
      </c>
      <c r="D62" s="2085" t="str">
        <f>VLOOKUP(C8,DataLabels,HLOOKUP($N$3,Type,2,FALSE))</f>
        <v>Capacity
(All Cars must be the same)
[2.16.1]</v>
      </c>
      <c r="E62" s="2085"/>
      <c r="F62" s="2085"/>
      <c r="G62" s="2085"/>
      <c r="H62" s="2085"/>
      <c r="I62" s="2086"/>
      <c r="J62" s="1746">
        <v>2000</v>
      </c>
      <c r="K62" s="1747"/>
      <c r="L62" s="1747"/>
      <c r="M62" s="1747"/>
      <c r="N62" s="1747"/>
      <c r="O62" s="1747"/>
      <c r="P62" s="1747"/>
      <c r="Q62" s="1747"/>
      <c r="R62" s="1747"/>
      <c r="S62" s="64"/>
      <c r="T62" s="2058">
        <v>130</v>
      </c>
      <c r="U62" s="2085" t="s">
        <v>61</v>
      </c>
      <c r="V62" s="2085"/>
      <c r="W62" s="2085"/>
      <c r="X62" s="2085"/>
      <c r="Y62" s="2085"/>
      <c r="Z62" s="2086"/>
      <c r="AA62" s="2814">
        <f>Application!S11</f>
        <v>0</v>
      </c>
      <c r="AB62" s="2815"/>
      <c r="AC62" s="2815"/>
      <c r="AD62" s="2815"/>
      <c r="AE62" s="2815"/>
      <c r="AF62" s="2815"/>
      <c r="AG62" s="2815"/>
      <c r="AH62" s="2815"/>
      <c r="AI62" s="2815"/>
      <c r="AJ62" s="2816"/>
    </row>
    <row r="63" spans="2:43" s="3" customFormat="1" ht="20.149999999999999" customHeight="1" x14ac:dyDescent="0.35">
      <c r="B63" s="1730"/>
      <c r="C63" s="2059"/>
      <c r="D63" s="2097"/>
      <c r="E63" s="2097"/>
      <c r="F63" s="2097"/>
      <c r="G63" s="2097"/>
      <c r="H63" s="2097"/>
      <c r="I63" s="2098"/>
      <c r="J63" s="1748"/>
      <c r="K63" s="1749"/>
      <c r="L63" s="1749"/>
      <c r="M63" s="1749"/>
      <c r="N63" s="1749"/>
      <c r="O63" s="1749"/>
      <c r="P63" s="1749"/>
      <c r="Q63" s="1749"/>
      <c r="R63" s="1749"/>
      <c r="S63" s="65" t="s">
        <v>62</v>
      </c>
      <c r="T63" s="2059"/>
      <c r="U63" s="2097"/>
      <c r="V63" s="2097"/>
      <c r="W63" s="2097"/>
      <c r="X63" s="2097"/>
      <c r="Y63" s="2097"/>
      <c r="Z63" s="2098"/>
      <c r="AA63" s="2817">
        <f>Application!S12</f>
        <v>0</v>
      </c>
      <c r="AB63" s="2818"/>
      <c r="AC63" s="2818"/>
      <c r="AD63" s="2818"/>
      <c r="AE63" s="2818"/>
      <c r="AF63" s="2818"/>
      <c r="AG63" s="2818"/>
      <c r="AH63" s="2818"/>
      <c r="AI63" s="2818"/>
      <c r="AJ63" s="2819"/>
    </row>
    <row r="64" spans="2:43" s="3" customFormat="1" ht="20.149999999999999" customHeight="1" x14ac:dyDescent="0.3">
      <c r="B64" s="1730"/>
      <c r="C64" s="2058">
        <v>540</v>
      </c>
      <c r="D64" s="2084" t="str">
        <f>VLOOKUP(C64,DataLabels,HLOOKUP($N$3,Type,2,FALSE))</f>
        <v>Rated Speed</v>
      </c>
      <c r="E64" s="2085"/>
      <c r="F64" s="2085"/>
      <c r="G64" s="2085"/>
      <c r="H64" s="2085"/>
      <c r="I64" s="2086"/>
      <c r="J64" s="1746"/>
      <c r="K64" s="1747"/>
      <c r="L64" s="1747"/>
      <c r="M64" s="1747"/>
      <c r="N64" s="1747"/>
      <c r="O64" s="1747"/>
      <c r="P64" s="1747"/>
      <c r="Q64" s="1747"/>
      <c r="R64" s="1747"/>
      <c r="S64" s="2714" t="s">
        <v>64</v>
      </c>
      <c r="T64" s="2058">
        <v>1340</v>
      </c>
      <c r="U64" s="2084" t="str">
        <f>VLOOKUP(T64,DataLabels,HLOOKUP($N$3,Type,2,FALSE))</f>
        <v>Type of Drive</v>
      </c>
      <c r="V64" s="2085"/>
      <c r="W64" s="2085"/>
      <c r="X64" s="2085"/>
      <c r="Y64" s="2085"/>
      <c r="Z64" s="2086"/>
      <c r="AA64" s="1747"/>
      <c r="AB64" s="1747"/>
      <c r="AC64" s="1747"/>
      <c r="AD64" s="1747"/>
      <c r="AE64" s="1747"/>
      <c r="AF64" s="1747"/>
      <c r="AG64" s="1747"/>
      <c r="AH64" s="1747"/>
      <c r="AI64" s="1747"/>
      <c r="AJ64" s="2714"/>
    </row>
    <row r="65" spans="2:36" s="3" customFormat="1" ht="20.149999999999999" customHeight="1" x14ac:dyDescent="0.3">
      <c r="B65" s="1730"/>
      <c r="C65" s="2059"/>
      <c r="D65" s="2090"/>
      <c r="E65" s="2097"/>
      <c r="F65" s="2097"/>
      <c r="G65" s="2097"/>
      <c r="H65" s="2097"/>
      <c r="I65" s="2098"/>
      <c r="J65" s="1748"/>
      <c r="K65" s="1749"/>
      <c r="L65" s="1749"/>
      <c r="M65" s="1749"/>
      <c r="N65" s="1749"/>
      <c r="O65" s="1749"/>
      <c r="P65" s="1749"/>
      <c r="Q65" s="1749"/>
      <c r="R65" s="1749"/>
      <c r="S65" s="2715"/>
      <c r="T65" s="2059"/>
      <c r="U65" s="2090"/>
      <c r="V65" s="2097"/>
      <c r="W65" s="2097"/>
      <c r="X65" s="2097"/>
      <c r="Y65" s="2097"/>
      <c r="Z65" s="2098"/>
      <c r="AA65" s="1749"/>
      <c r="AB65" s="1749"/>
      <c r="AC65" s="1749"/>
      <c r="AD65" s="1749"/>
      <c r="AE65" s="1749"/>
      <c r="AF65" s="1749"/>
      <c r="AG65" s="1749"/>
      <c r="AH65" s="1749"/>
      <c r="AI65" s="1749"/>
      <c r="AJ65" s="2715"/>
    </row>
    <row r="66" spans="2:36" s="3" customFormat="1" ht="20.149999999999999" customHeight="1" x14ac:dyDescent="0.3">
      <c r="B66" s="1730"/>
      <c r="C66" s="2195">
        <v>180</v>
      </c>
      <c r="D66" s="2347" t="str">
        <f>VLOOKUP(C66,DataLabels,HLOOKUP($N$3,Type,2,FALSE))</f>
        <v>Address</v>
      </c>
      <c r="E66" s="2347"/>
      <c r="F66" s="2347"/>
      <c r="G66" s="2347"/>
      <c r="H66" s="2347"/>
      <c r="I66" s="2348"/>
      <c r="J66" s="2660" t="str">
        <f>Application!G23</f>
        <v>1234 maple</v>
      </c>
      <c r="K66" s="2661"/>
      <c r="L66" s="2661"/>
      <c r="M66" s="2661"/>
      <c r="N66" s="2661"/>
      <c r="O66" s="2661"/>
      <c r="P66" s="2661"/>
      <c r="Q66" s="2661"/>
      <c r="R66" s="2661"/>
      <c r="S66" s="2661"/>
      <c r="T66" s="2661"/>
      <c r="U66" s="2661"/>
      <c r="V66" s="2661"/>
      <c r="W66" s="2661"/>
      <c r="X66" s="2661"/>
      <c r="Y66" s="2661"/>
      <c r="Z66" s="2661"/>
      <c r="AA66" s="2661"/>
      <c r="AB66" s="2661"/>
      <c r="AC66" s="2661"/>
      <c r="AD66" s="2661"/>
      <c r="AE66" s="2661"/>
      <c r="AF66" s="2662"/>
      <c r="AG66" s="2650" t="s">
        <v>15</v>
      </c>
      <c r="AH66" s="2650"/>
      <c r="AI66" s="2650"/>
      <c r="AJ66" s="2651"/>
    </row>
    <row r="67" spans="2:36" s="3" customFormat="1" ht="20.149999999999999" customHeight="1" x14ac:dyDescent="0.3">
      <c r="B67" s="1999"/>
      <c r="C67" s="2059"/>
      <c r="D67" s="2097"/>
      <c r="E67" s="2097"/>
      <c r="F67" s="2097"/>
      <c r="G67" s="2097"/>
      <c r="H67" s="2097"/>
      <c r="I67" s="2098"/>
      <c r="J67" s="2413" t="str">
        <f>Application!G24</f>
        <v>Toronto</v>
      </c>
      <c r="K67" s="2414"/>
      <c r="L67" s="2414"/>
      <c r="M67" s="2414"/>
      <c r="N67" s="2414"/>
      <c r="O67" s="2414"/>
      <c r="P67" s="2414"/>
      <c r="Q67" s="2414"/>
      <c r="R67" s="2414"/>
      <c r="S67" s="2414"/>
      <c r="T67" s="2414"/>
      <c r="U67" s="2414"/>
      <c r="V67" s="2414"/>
      <c r="W67" s="2414"/>
      <c r="X67" s="2414"/>
      <c r="Y67" s="2414"/>
      <c r="Z67" s="2414"/>
      <c r="AA67" s="2414"/>
      <c r="AB67" s="2414"/>
      <c r="AC67" s="2414"/>
      <c r="AD67" s="2414"/>
      <c r="AE67" s="2414"/>
      <c r="AF67" s="2813"/>
      <c r="AG67" s="2414">
        <f>Application!W24</f>
        <v>0</v>
      </c>
      <c r="AH67" s="2414"/>
      <c r="AI67" s="2414"/>
      <c r="AJ67" s="2415"/>
    </row>
    <row r="68" spans="2:36" s="3" customFormat="1" ht="15" customHeight="1" x14ac:dyDescent="0.3">
      <c r="B68" s="1730"/>
      <c r="C68" s="259"/>
      <c r="D68" s="260" t="s">
        <v>180</v>
      </c>
      <c r="E68" s="261"/>
      <c r="F68" s="261"/>
      <c r="G68" s="261"/>
      <c r="H68" s="261"/>
      <c r="I68" s="261"/>
      <c r="J68" s="261"/>
      <c r="K68" s="261"/>
      <c r="L68" s="261"/>
      <c r="M68" s="261"/>
      <c r="N68" s="261"/>
      <c r="O68" s="261"/>
      <c r="P68" s="261"/>
      <c r="Q68" s="261"/>
      <c r="R68" s="261"/>
      <c r="S68" s="261"/>
      <c r="T68" s="261"/>
      <c r="U68" s="261"/>
      <c r="V68" s="261"/>
      <c r="W68" s="261"/>
      <c r="X68" s="261"/>
      <c r="Y68" s="2683" t="s">
        <v>2891</v>
      </c>
      <c r="Z68" s="2683"/>
      <c r="AA68" s="2683"/>
      <c r="AB68" s="2683"/>
      <c r="AC68" s="2683"/>
      <c r="AD68" s="2683"/>
      <c r="AE68" s="2683"/>
      <c r="AF68" s="2683"/>
      <c r="AG68" s="2683"/>
      <c r="AH68" s="2683"/>
      <c r="AI68" s="2683"/>
      <c r="AJ68" s="2684"/>
    </row>
    <row r="69" spans="2:36" s="3" customFormat="1" ht="15" customHeight="1" x14ac:dyDescent="0.3">
      <c r="B69" s="1730"/>
      <c r="C69" s="259"/>
      <c r="D69" s="2777">
        <v>945</v>
      </c>
      <c r="E69" s="2777"/>
      <c r="F69" s="261" t="s">
        <v>181</v>
      </c>
      <c r="G69" s="261"/>
      <c r="H69" s="261"/>
      <c r="I69" s="261"/>
      <c r="J69" s="261"/>
      <c r="K69" s="261"/>
      <c r="L69" s="261"/>
      <c r="M69" s="261"/>
      <c r="N69" s="261"/>
      <c r="O69" s="261"/>
      <c r="P69" s="261"/>
      <c r="Q69" s="261"/>
      <c r="R69" s="261"/>
      <c r="S69" s="261"/>
      <c r="T69" s="2711"/>
      <c r="U69" s="2712"/>
      <c r="V69" s="2713"/>
      <c r="W69" s="261" t="s">
        <v>62</v>
      </c>
      <c r="X69" s="1"/>
      <c r="Y69" s="2685"/>
      <c r="Z69" s="2685"/>
      <c r="AA69" s="2685"/>
      <c r="AB69" s="2685"/>
      <c r="AC69" s="2685"/>
      <c r="AD69" s="2685"/>
      <c r="AE69" s="2685"/>
      <c r="AF69" s="2685"/>
      <c r="AG69" s="2685"/>
      <c r="AH69" s="2685"/>
      <c r="AI69" s="2685"/>
      <c r="AJ69" s="2686"/>
    </row>
    <row r="70" spans="2:36" s="3" customFormat="1" ht="15" customHeight="1" x14ac:dyDescent="0.35">
      <c r="B70" s="1730"/>
      <c r="C70" s="259"/>
      <c r="D70" s="2778"/>
      <c r="E70" s="2778"/>
      <c r="F70" s="262" t="s">
        <v>182</v>
      </c>
      <c r="G70" s="1"/>
      <c r="H70" s="1"/>
      <c r="I70" s="1"/>
      <c r="J70" s="1"/>
      <c r="K70" s="1"/>
      <c r="L70" s="2711" t="s">
        <v>83</v>
      </c>
      <c r="M70" s="2712"/>
      <c r="N70" s="2713"/>
      <c r="O70" s="1"/>
      <c r="P70" s="1"/>
      <c r="Q70" s="1"/>
      <c r="R70" s="1"/>
      <c r="S70" s="263"/>
      <c r="T70" s="2779"/>
      <c r="U70" s="2780"/>
      <c r="V70" s="2781"/>
      <c r="W70" s="261" t="s">
        <v>62</v>
      </c>
      <c r="X70" s="264" t="s">
        <v>183</v>
      </c>
      <c r="Y70" s="2685"/>
      <c r="Z70" s="2685"/>
      <c r="AA70" s="2685"/>
      <c r="AB70" s="2685"/>
      <c r="AC70" s="2685"/>
      <c r="AD70" s="2685"/>
      <c r="AE70" s="2685"/>
      <c r="AF70" s="2685"/>
      <c r="AG70" s="2685"/>
      <c r="AH70" s="2685"/>
      <c r="AI70" s="2685"/>
      <c r="AJ70" s="2686"/>
    </row>
    <row r="71" spans="2:36" s="3" customFormat="1" ht="15" customHeight="1" x14ac:dyDescent="0.3">
      <c r="B71" s="1730"/>
      <c r="C71" s="259"/>
      <c r="D71" s="2782"/>
      <c r="E71" s="2782"/>
      <c r="F71" s="261" t="s">
        <v>184</v>
      </c>
      <c r="G71" s="261"/>
      <c r="H71" s="261"/>
      <c r="I71" s="261"/>
      <c r="J71" s="261"/>
      <c r="K71" s="261"/>
      <c r="L71" s="261"/>
      <c r="M71" s="261"/>
      <c r="N71" s="261"/>
      <c r="O71" s="261"/>
      <c r="P71" s="261"/>
      <c r="Q71" s="261"/>
      <c r="R71" s="261"/>
      <c r="S71" s="265" t="s">
        <v>185</v>
      </c>
      <c r="T71" s="2711"/>
      <c r="U71" s="2712"/>
      <c r="V71" s="2713"/>
      <c r="W71" s="262" t="s">
        <v>62</v>
      </c>
      <c r="X71" s="1"/>
      <c r="Y71" s="2685"/>
      <c r="Z71" s="2685"/>
      <c r="AA71" s="2685"/>
      <c r="AB71" s="2685"/>
      <c r="AC71" s="2685"/>
      <c r="AD71" s="2685"/>
      <c r="AE71" s="2685"/>
      <c r="AF71" s="2685"/>
      <c r="AG71" s="2685"/>
      <c r="AH71" s="2685"/>
      <c r="AI71" s="2685"/>
      <c r="AJ71" s="2686"/>
    </row>
    <row r="72" spans="2:36" s="3" customFormat="1" ht="15" customHeight="1" thickBot="1" x14ac:dyDescent="0.35">
      <c r="B72" s="1730"/>
      <c r="C72" s="259"/>
      <c r="D72" s="2778"/>
      <c r="E72" s="2778"/>
      <c r="F72" s="262" t="s">
        <v>186</v>
      </c>
      <c r="G72" s="1"/>
      <c r="H72" s="1"/>
      <c r="I72" s="1"/>
      <c r="J72" s="1"/>
      <c r="K72" s="1"/>
      <c r="L72" s="1"/>
      <c r="M72" s="1"/>
      <c r="N72" s="1"/>
      <c r="O72" s="1"/>
      <c r="P72" s="1"/>
      <c r="Q72" s="1"/>
      <c r="R72" s="1"/>
      <c r="S72" s="266" t="s">
        <v>185</v>
      </c>
      <c r="T72" s="2783">
        <f>IF(L70="Y",T73-(T71+T70),T73-(T71+T69))</f>
        <v>0</v>
      </c>
      <c r="U72" s="2784"/>
      <c r="V72" s="2785"/>
      <c r="W72" s="261" t="s">
        <v>62</v>
      </c>
      <c r="X72" s="1"/>
      <c r="Y72" s="267"/>
      <c r="Z72" s="262"/>
      <c r="AA72" s="261" t="s">
        <v>187</v>
      </c>
      <c r="AB72" s="261"/>
      <c r="AC72" s="261"/>
      <c r="AD72" s="261"/>
      <c r="AE72" s="261"/>
      <c r="AF72" s="261"/>
      <c r="AG72" s="261"/>
      <c r="AH72" s="261"/>
      <c r="AI72" s="261"/>
      <c r="AJ72" s="268"/>
    </row>
    <row r="73" spans="2:36" s="3" customFormat="1" ht="15" customHeight="1" thickTop="1" x14ac:dyDescent="0.3">
      <c r="B73" s="1730"/>
      <c r="C73" s="259"/>
      <c r="D73" s="2710"/>
      <c r="E73" s="2710"/>
      <c r="F73" s="262" t="s">
        <v>188</v>
      </c>
      <c r="G73" s="262"/>
      <c r="H73" s="262"/>
      <c r="I73" s="262"/>
      <c r="J73" s="262"/>
      <c r="K73" s="262"/>
      <c r="L73" s="262"/>
      <c r="M73" s="262"/>
      <c r="N73" s="262"/>
      <c r="O73" s="262"/>
      <c r="P73" s="262"/>
      <c r="Q73" s="262"/>
      <c r="R73" s="262"/>
      <c r="S73" s="266" t="s">
        <v>27</v>
      </c>
      <c r="T73" s="2711"/>
      <c r="U73" s="2712"/>
      <c r="V73" s="2713"/>
      <c r="W73" s="262" t="s">
        <v>62</v>
      </c>
      <c r="X73" s="1"/>
      <c r="Y73" s="1"/>
      <c r="Z73" s="261"/>
      <c r="AA73" s="2811" t="str">
        <f>IF(IF(L70="Y",OR(ISBLANK(J62),ISBLANK(T70)),OR(ISBLANK(J62),ISBLANK(T69))),"",(T71+T72+T74)/(IF(L70="N",T69,T70)+J62))</f>
        <v/>
      </c>
      <c r="AB73" s="2811"/>
      <c r="AC73" s="2811"/>
      <c r="AD73" s="261"/>
      <c r="AE73" s="269" t="str">
        <f>IF(ISNUMBER(AA73),IF(ABS(AA73)&gt;0.05,"(&gt;5% per 8.7.2.15.2)",IF(AA74&lt;=115,"(&lt;115kg per 8.7.2.15*1)","(&lt;5% per 8.7.2.15*2)")),"")</f>
        <v/>
      </c>
      <c r="AF73" s="261"/>
      <c r="AG73" s="261"/>
      <c r="AH73" s="261"/>
      <c r="AI73" s="261"/>
      <c r="AJ73" s="268"/>
    </row>
    <row r="74" spans="2:36" s="3" customFormat="1" ht="15" customHeight="1" thickBot="1" x14ac:dyDescent="0.35">
      <c r="B74" s="1730"/>
      <c r="C74" s="259"/>
      <c r="D74" s="2777">
        <v>960</v>
      </c>
      <c r="E74" s="2777"/>
      <c r="F74" s="261" t="s">
        <v>189</v>
      </c>
      <c r="G74" s="261"/>
      <c r="H74" s="261"/>
      <c r="I74" s="261"/>
      <c r="J74" s="261"/>
      <c r="K74" s="261"/>
      <c r="L74" s="261"/>
      <c r="M74" s="261"/>
      <c r="N74" s="261"/>
      <c r="O74" s="261"/>
      <c r="P74" s="261"/>
      <c r="Q74" s="261"/>
      <c r="R74" s="261"/>
      <c r="S74" s="270" t="s">
        <v>185</v>
      </c>
      <c r="T74" s="2702"/>
      <c r="U74" s="2703"/>
      <c r="V74" s="2704"/>
      <c r="W74" s="262" t="s">
        <v>62</v>
      </c>
      <c r="X74" s="1"/>
      <c r="Y74" s="1"/>
      <c r="Z74" s="261"/>
      <c r="AA74" s="2812">
        <f>T72+T71+T74</f>
        <v>0</v>
      </c>
      <c r="AB74" s="2812"/>
      <c r="AC74" s="2812"/>
      <c r="AD74" s="261" t="s">
        <v>62</v>
      </c>
      <c r="AE74" s="261"/>
      <c r="AF74" s="261"/>
      <c r="AG74" s="261"/>
      <c r="AH74" s="261"/>
      <c r="AI74" s="261"/>
      <c r="AJ74" s="268"/>
    </row>
    <row r="75" spans="2:36" s="3" customFormat="1" ht="15" customHeight="1" thickTop="1" x14ac:dyDescent="0.3">
      <c r="B75" s="1730"/>
      <c r="C75" s="259"/>
      <c r="D75" s="2777">
        <v>950</v>
      </c>
      <c r="E75" s="2777"/>
      <c r="F75" s="261" t="s">
        <v>190</v>
      </c>
      <c r="G75" s="261"/>
      <c r="H75" s="261"/>
      <c r="I75" s="261"/>
      <c r="J75" s="261"/>
      <c r="K75" s="261"/>
      <c r="L75" s="261"/>
      <c r="M75" s="261"/>
      <c r="N75" s="261"/>
      <c r="O75" s="261"/>
      <c r="P75" s="261"/>
      <c r="Q75" s="261"/>
      <c r="R75" s="261"/>
      <c r="S75" s="265" t="s">
        <v>27</v>
      </c>
      <c r="T75" s="2803">
        <f>SUM(T73:V74)</f>
        <v>0</v>
      </c>
      <c r="U75" s="2804"/>
      <c r="V75" s="2805"/>
      <c r="W75" s="261" t="s">
        <v>62</v>
      </c>
      <c r="X75" s="1"/>
      <c r="Y75" s="1"/>
      <c r="Z75" s="261"/>
      <c r="AA75" s="271"/>
      <c r="AB75" s="272"/>
      <c r="AC75" s="272"/>
      <c r="AD75" s="272"/>
      <c r="AE75" s="272"/>
      <c r="AF75" s="272"/>
      <c r="AG75" s="272"/>
      <c r="AH75" s="272"/>
      <c r="AI75" s="272"/>
      <c r="AJ75" s="273"/>
    </row>
    <row r="76" spans="2:36" s="3" customFormat="1" ht="15" customHeight="1" x14ac:dyDescent="0.3">
      <c r="B76" s="1730"/>
      <c r="C76" s="259"/>
      <c r="D76" s="2777"/>
      <c r="E76" s="2777"/>
      <c r="F76" s="262" t="s">
        <v>191</v>
      </c>
      <c r="G76" s="1"/>
      <c r="H76" s="1"/>
      <c r="I76" s="1"/>
      <c r="J76" s="1"/>
      <c r="K76" s="1"/>
      <c r="L76" s="1"/>
      <c r="M76" s="1"/>
      <c r="N76" s="1"/>
      <c r="O76" s="1"/>
      <c r="P76" s="1"/>
      <c r="Q76" s="1"/>
      <c r="R76" s="1"/>
      <c r="S76" s="1"/>
      <c r="T76" s="2806"/>
      <c r="U76" s="2807"/>
      <c r="V76" s="2808"/>
      <c r="W76" s="261" t="s">
        <v>62</v>
      </c>
      <c r="X76" s="2809" t="s">
        <v>192</v>
      </c>
      <c r="Y76" s="2809"/>
      <c r="Z76" s="2809"/>
      <c r="AA76" s="2809"/>
      <c r="AB76" s="2810">
        <f>(T76-T75)/(J62+0.0000001)</f>
        <v>0</v>
      </c>
      <c r="AC76" s="2810"/>
      <c r="AD76" s="73"/>
      <c r="AE76" s="2797">
        <f>T76-T75</f>
        <v>0</v>
      </c>
      <c r="AF76" s="2797"/>
      <c r="AG76" s="2797"/>
      <c r="AH76" s="2798" t="s">
        <v>193</v>
      </c>
      <c r="AI76" s="2798"/>
      <c r="AJ76" s="2799"/>
    </row>
    <row r="77" spans="2:36" s="3" customFormat="1" ht="15" customHeight="1" x14ac:dyDescent="0.3">
      <c r="B77" s="1730"/>
      <c r="C77" s="259"/>
      <c r="D77" s="274"/>
      <c r="E77" s="274"/>
      <c r="F77" s="260" t="s">
        <v>194</v>
      </c>
      <c r="G77" s="261"/>
      <c r="H77" s="261"/>
      <c r="I77" s="261"/>
      <c r="J77" s="261"/>
      <c r="K77" s="261"/>
      <c r="L77" s="261"/>
      <c r="M77" s="261"/>
      <c r="N77" s="261"/>
      <c r="O77" s="1"/>
      <c r="P77" s="261"/>
      <c r="Q77" s="261"/>
      <c r="R77" s="261"/>
      <c r="S77" s="1"/>
      <c r="T77" s="329"/>
      <c r="U77" s="329"/>
      <c r="V77" s="329"/>
      <c r="W77" s="262"/>
      <c r="X77" s="276"/>
      <c r="Y77" s="276"/>
      <c r="Z77" s="276"/>
      <c r="AA77" s="276"/>
      <c r="AB77" s="276"/>
      <c r="AC77" s="74"/>
      <c r="AD77" s="75"/>
      <c r="AE77" s="75"/>
      <c r="AF77" s="277"/>
      <c r="AG77" s="278"/>
      <c r="AH77" s="279"/>
      <c r="AI77" s="279"/>
      <c r="AJ77" s="280"/>
    </row>
    <row r="78" spans="2:36" s="3" customFormat="1" ht="15" customHeight="1" x14ac:dyDescent="0.3">
      <c r="B78" s="1730"/>
      <c r="C78" s="259"/>
      <c r="D78" s="1"/>
      <c r="E78" s="1"/>
      <c r="F78" s="1"/>
      <c r="G78" s="1"/>
      <c r="H78" s="1"/>
      <c r="I78" s="1"/>
      <c r="J78" s="1"/>
      <c r="K78" s="1"/>
      <c r="L78" s="1"/>
      <c r="M78" s="1"/>
      <c r="N78" s="1"/>
      <c r="O78" s="1"/>
      <c r="P78" s="1"/>
      <c r="Q78" s="1"/>
      <c r="R78" s="1"/>
      <c r="S78" s="1"/>
      <c r="T78" s="302"/>
      <c r="U78" s="302"/>
      <c r="V78" s="302"/>
      <c r="W78" s="262"/>
      <c r="X78" s="1"/>
      <c r="Y78" s="1"/>
      <c r="Z78" s="261"/>
      <c r="AA78" s="261"/>
      <c r="AB78" s="261"/>
      <c r="AC78" s="261"/>
      <c r="AD78" s="261"/>
      <c r="AE78" s="261"/>
      <c r="AF78" s="261"/>
      <c r="AG78" s="261"/>
      <c r="AH78" s="261"/>
      <c r="AI78" s="261"/>
      <c r="AJ78" s="268"/>
    </row>
    <row r="79" spans="2:36" s="3" customFormat="1" ht="15" customHeight="1" x14ac:dyDescent="0.3">
      <c r="B79" s="1730"/>
      <c r="C79" s="259"/>
      <c r="D79" s="2695">
        <v>1230</v>
      </c>
      <c r="E79" s="2695"/>
      <c r="F79" s="261" t="s">
        <v>195</v>
      </c>
      <c r="G79" s="261"/>
      <c r="H79" s="261"/>
      <c r="I79" s="261"/>
      <c r="J79" s="261"/>
      <c r="K79" s="261"/>
      <c r="L79" s="261"/>
      <c r="M79" s="261"/>
      <c r="N79" s="261"/>
      <c r="O79" s="261"/>
      <c r="P79" s="261"/>
      <c r="Q79" s="261"/>
      <c r="R79" s="261"/>
      <c r="S79" s="281"/>
      <c r="T79" s="2800"/>
      <c r="U79" s="2801"/>
      <c r="V79" s="2802"/>
      <c r="W79" s="261"/>
      <c r="X79" s="1"/>
      <c r="Y79" s="1"/>
      <c r="Z79" s="261"/>
      <c r="AA79" s="261"/>
      <c r="AB79" s="261"/>
      <c r="AC79" s="261"/>
      <c r="AD79" s="261"/>
      <c r="AE79" s="1580" t="s">
        <v>2895</v>
      </c>
      <c r="AF79" s="261"/>
      <c r="AG79" s="270" t="s">
        <v>2894</v>
      </c>
      <c r="AH79" s="261"/>
      <c r="AI79" s="261"/>
      <c r="AJ79" s="268"/>
    </row>
    <row r="80" spans="2:36" s="3" customFormat="1" ht="15" customHeight="1" x14ac:dyDescent="0.3">
      <c r="B80" s="1730"/>
      <c r="C80" s="259"/>
      <c r="D80" s="2695">
        <v>1260</v>
      </c>
      <c r="E80" s="2695"/>
      <c r="F80" s="261" t="s">
        <v>197</v>
      </c>
      <c r="G80" s="261"/>
      <c r="H80" s="261"/>
      <c r="I80" s="261"/>
      <c r="J80" s="261"/>
      <c r="K80" s="261"/>
      <c r="L80" s="261"/>
      <c r="M80" s="261"/>
      <c r="N80" s="261"/>
      <c r="O80" s="261"/>
      <c r="P80" s="261"/>
      <c r="Q80" s="261"/>
      <c r="R80" s="261"/>
      <c r="S80" s="281"/>
      <c r="T80" s="2696"/>
      <c r="U80" s="2697"/>
      <c r="V80" s="2698"/>
      <c r="W80" s="261" t="s">
        <v>66</v>
      </c>
      <c r="X80" s="1"/>
      <c r="Y80" s="1"/>
      <c r="Z80" s="261"/>
      <c r="AA80" s="261"/>
      <c r="AB80" s="261"/>
      <c r="AC80" s="261"/>
      <c r="AD80" s="261"/>
      <c r="AE80" s="261"/>
      <c r="AF80" s="261"/>
      <c r="AG80" s="261"/>
      <c r="AH80" s="261"/>
      <c r="AI80" s="261"/>
      <c r="AJ80" s="268"/>
    </row>
    <row r="81" spans="2:38" s="3" customFormat="1" ht="15" customHeight="1" x14ac:dyDescent="0.3">
      <c r="B81" s="1730"/>
      <c r="C81" s="259"/>
      <c r="D81" s="2695">
        <v>600</v>
      </c>
      <c r="E81" s="2695"/>
      <c r="F81" s="260" t="s">
        <v>198</v>
      </c>
      <c r="G81" s="261"/>
      <c r="H81" s="261"/>
      <c r="I81" s="261"/>
      <c r="J81" s="261"/>
      <c r="K81" s="261"/>
      <c r="L81" s="261"/>
      <c r="M81" s="261"/>
      <c r="N81" s="261"/>
      <c r="O81" s="261"/>
      <c r="P81" s="261"/>
      <c r="Q81" s="261"/>
      <c r="R81" s="261"/>
      <c r="S81" s="281"/>
      <c r="T81" s="2696">
        <v>0</v>
      </c>
      <c r="U81" s="2697"/>
      <c r="V81" s="2698"/>
      <c r="W81" s="261" t="s">
        <v>66</v>
      </c>
      <c r="X81" s="1"/>
      <c r="Y81" s="1"/>
      <c r="Z81" s="261"/>
      <c r="AA81" s="261"/>
      <c r="AB81" s="261"/>
      <c r="AC81" s="261"/>
      <c r="AD81" s="261"/>
      <c r="AE81" s="261"/>
      <c r="AF81" s="261"/>
      <c r="AG81" s="261"/>
      <c r="AH81" s="261"/>
      <c r="AI81" s="261"/>
      <c r="AJ81" s="268"/>
    </row>
    <row r="82" spans="2:38" ht="15" customHeight="1" x14ac:dyDescent="0.3">
      <c r="B82" s="1730"/>
      <c r="C82" s="259"/>
      <c r="D82" s="282"/>
      <c r="E82" s="282"/>
      <c r="F82" s="261" t="s">
        <v>199</v>
      </c>
      <c r="G82" s="261"/>
      <c r="H82" s="261"/>
      <c r="I82" s="261"/>
      <c r="J82" s="261"/>
      <c r="K82" s="261"/>
      <c r="L82" s="261"/>
      <c r="M82" s="261"/>
      <c r="N82" s="261"/>
      <c r="O82" s="261"/>
      <c r="P82" s="261"/>
      <c r="Q82" s="261"/>
      <c r="R82" s="261"/>
      <c r="S82" s="281"/>
      <c r="T82" s="2699">
        <f>IF(T80&lt;&gt;0,25.5*(IF(T79="Oil",#REF!*1.15,#REF!*1.4))^2,0)</f>
        <v>0</v>
      </c>
      <c r="U82" s="2700"/>
      <c r="V82" s="2701"/>
      <c r="W82" s="261" t="s">
        <v>66</v>
      </c>
      <c r="Z82" s="261"/>
      <c r="AA82" s="261"/>
      <c r="AB82" s="261"/>
      <c r="AC82" s="261"/>
      <c r="AD82" s="261"/>
      <c r="AE82" s="261"/>
      <c r="AF82" s="261"/>
      <c r="AG82" s="261"/>
      <c r="AH82" s="261"/>
      <c r="AI82" s="261"/>
      <c r="AJ82" s="268"/>
    </row>
    <row r="83" spans="2:38" ht="15" customHeight="1" thickBot="1" x14ac:dyDescent="0.35">
      <c r="B83" s="1730"/>
      <c r="C83" s="259"/>
      <c r="D83" s="283"/>
      <c r="E83" s="283"/>
      <c r="F83" s="261" t="s">
        <v>200</v>
      </c>
      <c r="G83" s="261"/>
      <c r="H83" s="261"/>
      <c r="I83" s="261"/>
      <c r="J83" s="261"/>
      <c r="K83" s="261"/>
      <c r="L83" s="261"/>
      <c r="M83" s="261"/>
      <c r="N83" s="261"/>
      <c r="O83" s="261"/>
      <c r="P83" s="261"/>
      <c r="Q83" s="261"/>
      <c r="R83" s="261"/>
      <c r="S83" s="281"/>
      <c r="T83" s="2702"/>
      <c r="U83" s="2703"/>
      <c r="V83" s="2704"/>
      <c r="W83" s="261" t="s">
        <v>66</v>
      </c>
      <c r="Z83" s="261"/>
      <c r="AA83" s="261"/>
      <c r="AB83" s="261"/>
      <c r="AC83" s="261"/>
      <c r="AD83" s="261"/>
      <c r="AE83" s="261"/>
      <c r="AF83" s="261"/>
      <c r="AG83" s="261"/>
      <c r="AH83" s="261"/>
      <c r="AI83" s="261"/>
      <c r="AJ83" s="268"/>
    </row>
    <row r="84" spans="2:38" ht="15" customHeight="1" thickTop="1" x14ac:dyDescent="0.3">
      <c r="B84" s="1730"/>
      <c r="C84" s="259"/>
      <c r="D84" s="2705" t="s">
        <v>201</v>
      </c>
      <c r="E84" s="2705"/>
      <c r="F84" s="2706" t="s">
        <v>202</v>
      </c>
      <c r="G84" s="2706"/>
      <c r="H84" s="2706"/>
      <c r="I84" s="2706"/>
      <c r="J84" s="2706"/>
      <c r="K84" s="2706"/>
      <c r="L84" s="2706"/>
      <c r="M84" s="2706"/>
      <c r="N84" s="2706"/>
      <c r="O84" s="2706"/>
      <c r="P84" s="2706"/>
      <c r="Q84" s="2706"/>
      <c r="R84" s="2706"/>
      <c r="S84" s="284"/>
      <c r="T84" s="2707">
        <f>SUM(T80:V83)</f>
        <v>0</v>
      </c>
      <c r="U84" s="2708"/>
      <c r="V84" s="2709"/>
      <c r="W84" s="261" t="s">
        <v>66</v>
      </c>
      <c r="Z84" s="261"/>
      <c r="AA84" s="261"/>
      <c r="AB84" s="261"/>
      <c r="AC84" s="261"/>
      <c r="AD84" s="1581" t="s">
        <v>2898</v>
      </c>
      <c r="AE84" s="1573"/>
      <c r="AF84" s="261"/>
      <c r="AG84" s="2691" t="s">
        <v>2897</v>
      </c>
      <c r="AH84" s="2692"/>
      <c r="AI84" s="261"/>
      <c r="AJ84" s="268"/>
    </row>
    <row r="85" spans="2:38" ht="15" customHeight="1" x14ac:dyDescent="0.3">
      <c r="B85" s="1730"/>
      <c r="D85" s="282"/>
      <c r="E85" s="282"/>
      <c r="F85" s="2706"/>
      <c r="G85" s="2706"/>
      <c r="H85" s="2706"/>
      <c r="I85" s="2706"/>
      <c r="J85" s="2706"/>
      <c r="K85" s="2706"/>
      <c r="L85" s="2706"/>
      <c r="M85" s="2706"/>
      <c r="N85" s="2706"/>
      <c r="O85" s="2706"/>
      <c r="P85" s="2706"/>
      <c r="Q85" s="2706"/>
      <c r="R85" s="2706"/>
      <c r="S85" s="261"/>
      <c r="T85" s="330"/>
      <c r="U85" s="330"/>
      <c r="V85" s="330"/>
      <c r="W85" s="261"/>
      <c r="Z85" s="261"/>
      <c r="AA85" s="261"/>
      <c r="AB85" s="261"/>
      <c r="AC85" s="261"/>
      <c r="AD85" s="261"/>
      <c r="AE85" s="261"/>
      <c r="AF85" s="261"/>
      <c r="AG85" s="261"/>
      <c r="AH85" s="261"/>
      <c r="AI85" s="261"/>
      <c r="AJ85" s="268"/>
    </row>
    <row r="86" spans="2:38" ht="15" customHeight="1" x14ac:dyDescent="0.3">
      <c r="B86" s="1730"/>
      <c r="D86" s="2757" t="s">
        <v>203</v>
      </c>
      <c r="E86" s="2757"/>
      <c r="F86" s="261" t="s">
        <v>204</v>
      </c>
      <c r="G86" s="261"/>
      <c r="H86" s="261"/>
      <c r="I86" s="261"/>
      <c r="J86" s="261"/>
      <c r="K86" s="261"/>
      <c r="L86" s="261"/>
      <c r="M86" s="261"/>
      <c r="N86" s="261"/>
      <c r="O86" s="261"/>
      <c r="P86" s="261"/>
      <c r="Q86" s="261"/>
      <c r="R86" s="261"/>
      <c r="S86" s="281"/>
      <c r="T86" s="2696"/>
      <c r="U86" s="2697"/>
      <c r="V86" s="2698"/>
      <c r="W86" s="261" t="s">
        <v>66</v>
      </c>
      <c r="Z86" s="261"/>
      <c r="AA86" s="261"/>
      <c r="AB86" s="261"/>
      <c r="AC86" s="261"/>
      <c r="AD86" s="261"/>
      <c r="AE86" s="1574" t="s">
        <v>2899</v>
      </c>
      <c r="AF86" s="261"/>
      <c r="AG86" s="261"/>
      <c r="AH86" s="261" t="s">
        <v>213</v>
      </c>
      <c r="AI86" s="261"/>
      <c r="AJ86" s="268"/>
    </row>
    <row r="87" spans="2:38" ht="15" customHeight="1" x14ac:dyDescent="0.3">
      <c r="B87" s="1730"/>
      <c r="C87" s="259"/>
      <c r="D87"/>
      <c r="E87"/>
      <c r="F87"/>
      <c r="G87"/>
      <c r="H87"/>
      <c r="I87"/>
      <c r="J87"/>
      <c r="K87"/>
      <c r="L87"/>
      <c r="M87"/>
      <c r="N87"/>
      <c r="O87"/>
      <c r="P87"/>
      <c r="Q87"/>
      <c r="R87"/>
      <c r="S87"/>
      <c r="T87" s="331"/>
      <c r="U87" s="331"/>
      <c r="V87" s="331"/>
      <c r="W87"/>
      <c r="Y87" s="261"/>
      <c r="Z87" s="261"/>
      <c r="AA87" s="261"/>
      <c r="AB87" s="261"/>
      <c r="AC87" s="261"/>
      <c r="AD87" s="261"/>
      <c r="AE87" s="261"/>
      <c r="AF87" s="261"/>
      <c r="AG87" s="261"/>
      <c r="AH87" s="261"/>
      <c r="AI87" s="261"/>
      <c r="AJ87" s="268"/>
    </row>
    <row r="88" spans="2:38" ht="15" customHeight="1" x14ac:dyDescent="0.3">
      <c r="B88" s="1730"/>
      <c r="C88" s="259"/>
      <c r="D88" s="2758" t="s">
        <v>205</v>
      </c>
      <c r="E88" s="2759"/>
      <c r="F88" s="260" t="s">
        <v>206</v>
      </c>
      <c r="G88" s="261"/>
      <c r="H88" s="261"/>
      <c r="I88" s="261"/>
      <c r="J88" s="261"/>
      <c r="K88" s="261"/>
      <c r="L88" s="261"/>
      <c r="M88" s="261"/>
      <c r="N88" s="261"/>
      <c r="O88" s="261"/>
      <c r="P88" s="261"/>
      <c r="Q88" s="261"/>
      <c r="R88" s="286"/>
      <c r="S88" s="287"/>
      <c r="T88" s="2699">
        <v>100</v>
      </c>
      <c r="U88" s="2700"/>
      <c r="V88" s="2701"/>
      <c r="W88" s="261" t="s">
        <v>66</v>
      </c>
      <c r="Y88" s="261"/>
      <c r="Z88" s="1576"/>
      <c r="AA88" s="1575"/>
      <c r="AB88" s="1575"/>
      <c r="AC88" s="2693" t="s">
        <v>2896</v>
      </c>
      <c r="AD88" s="261"/>
      <c r="AE88" s="261"/>
      <c r="AF88" s="261"/>
      <c r="AG88" s="261"/>
      <c r="AH88" s="261"/>
      <c r="AI88" s="288"/>
      <c r="AJ88" s="268"/>
    </row>
    <row r="89" spans="2:38" ht="15" customHeight="1" x14ac:dyDescent="0.3">
      <c r="B89" s="1730"/>
      <c r="C89" s="259"/>
      <c r="D89" s="2757" t="s">
        <v>207</v>
      </c>
      <c r="E89" s="2757"/>
      <c r="F89" s="260" t="s">
        <v>208</v>
      </c>
      <c r="G89" s="261"/>
      <c r="H89" s="261"/>
      <c r="I89" s="261"/>
      <c r="J89" s="261"/>
      <c r="K89" s="261"/>
      <c r="L89" s="261"/>
      <c r="M89" s="261"/>
      <c r="N89" s="261"/>
      <c r="O89" s="261"/>
      <c r="P89" s="261"/>
      <c r="Q89" s="261"/>
      <c r="R89" s="261"/>
      <c r="S89" s="284"/>
      <c r="T89" s="2760" t="str">
        <f>IF(T86&lt;&gt;0,T84+T88,"")</f>
        <v/>
      </c>
      <c r="U89" s="2761"/>
      <c r="V89" s="2762"/>
      <c r="W89" s="261" t="s">
        <v>66</v>
      </c>
      <c r="X89" s="261"/>
      <c r="Y89" s="261"/>
      <c r="Z89" s="261"/>
      <c r="AA89" s="261"/>
      <c r="AB89" s="1574"/>
      <c r="AC89" s="2694"/>
      <c r="AD89" s="261"/>
      <c r="AE89" s="261"/>
      <c r="AF89" s="261"/>
      <c r="AG89" s="261"/>
      <c r="AH89" s="261"/>
      <c r="AI89" s="261"/>
      <c r="AJ89" s="268"/>
    </row>
    <row r="90" spans="2:38" ht="15" customHeight="1" x14ac:dyDescent="0.3">
      <c r="B90" s="1730"/>
      <c r="C90" s="259"/>
      <c r="D90" s="2757" t="s">
        <v>209</v>
      </c>
      <c r="E90" s="2757"/>
      <c r="F90" s="290" t="s">
        <v>210</v>
      </c>
      <c r="G90" s="261"/>
      <c r="H90" s="261"/>
      <c r="I90" s="261"/>
      <c r="J90" s="261"/>
      <c r="K90" s="261"/>
      <c r="L90" s="261"/>
      <c r="M90" s="261"/>
      <c r="N90" s="261"/>
      <c r="O90" s="261"/>
      <c r="P90" s="261"/>
      <c r="Q90" s="261"/>
      <c r="R90" s="261"/>
      <c r="S90" s="261"/>
      <c r="T90" s="2753"/>
      <c r="U90" s="2753"/>
      <c r="V90" s="2753"/>
      <c r="W90" s="261"/>
      <c r="X90" s="261"/>
      <c r="Y90" s="261"/>
      <c r="Z90" s="1576"/>
      <c r="AA90" s="1575"/>
      <c r="AB90" s="1575"/>
      <c r="AC90" s="1577"/>
      <c r="AD90" s="1575"/>
      <c r="AE90" s="1575"/>
      <c r="AF90" s="1575"/>
      <c r="AG90" s="1582"/>
      <c r="AH90" s="1583"/>
      <c r="AI90" s="261"/>
      <c r="AJ90" s="268"/>
    </row>
    <row r="91" spans="2:38" ht="15" customHeight="1" x14ac:dyDescent="0.3">
      <c r="B91" s="1730"/>
      <c r="C91" s="259"/>
      <c r="D91" s="2757" t="s">
        <v>211</v>
      </c>
      <c r="E91" s="2757"/>
      <c r="F91" s="290" t="s">
        <v>212</v>
      </c>
      <c r="G91" s="261"/>
      <c r="H91" s="261"/>
      <c r="I91" s="261"/>
      <c r="J91" s="261"/>
      <c r="K91" s="261"/>
      <c r="L91" s="261"/>
      <c r="M91" s="261"/>
      <c r="N91" s="261"/>
      <c r="O91" s="261"/>
      <c r="P91" s="261"/>
      <c r="Q91" s="261"/>
      <c r="R91" s="261"/>
      <c r="S91" s="261"/>
      <c r="T91" s="2753"/>
      <c r="U91" s="2753"/>
      <c r="V91" s="2753"/>
      <c r="W91" s="261"/>
      <c r="X91" s="261"/>
      <c r="Y91" s="261"/>
      <c r="Z91" s="1578" t="s">
        <v>2893</v>
      </c>
      <c r="AA91" s="291"/>
      <c r="AB91" s="291"/>
      <c r="AC91" s="291"/>
      <c r="AD91" s="291"/>
      <c r="AE91" s="291"/>
      <c r="AF91" s="291"/>
      <c r="AG91" s="291"/>
      <c r="AH91" s="1579"/>
      <c r="AI91" s="291"/>
      <c r="AJ91" s="292"/>
    </row>
    <row r="92" spans="2:38" ht="15" customHeight="1" x14ac:dyDescent="0.3">
      <c r="B92" s="1730"/>
      <c r="C92" s="259"/>
      <c r="D92" s="2754" t="s">
        <v>213</v>
      </c>
      <c r="E92" s="2755"/>
      <c r="F92" s="2706" t="s">
        <v>214</v>
      </c>
      <c r="G92" s="2706"/>
      <c r="H92" s="2706"/>
      <c r="I92" s="2706"/>
      <c r="J92" s="2706"/>
      <c r="K92" s="2706"/>
      <c r="L92" s="2706"/>
      <c r="M92" s="2706"/>
      <c r="N92" s="2706"/>
      <c r="O92" s="2706"/>
      <c r="P92" s="2706"/>
      <c r="Q92" s="2706"/>
      <c r="R92" s="2706"/>
      <c r="S92" s="2687" t="s">
        <v>2892</v>
      </c>
      <c r="T92" s="2687"/>
      <c r="U92" s="2687"/>
      <c r="V92" s="2687"/>
      <c r="W92" s="2687"/>
      <c r="X92" s="2687"/>
      <c r="Y92" s="2687"/>
      <c r="Z92" s="2687"/>
      <c r="AA92" s="2687"/>
      <c r="AB92" s="2687"/>
      <c r="AC92" s="2687"/>
      <c r="AD92" s="2687"/>
      <c r="AE92" s="2687"/>
      <c r="AF92" s="2687"/>
      <c r="AG92" s="2687"/>
      <c r="AH92" s="2687"/>
      <c r="AI92" s="2687"/>
      <c r="AJ92" s="2688"/>
    </row>
    <row r="93" spans="2:38" ht="15" customHeight="1" x14ac:dyDescent="0.3">
      <c r="B93" s="1730"/>
      <c r="D93" s="2756"/>
      <c r="E93" s="2756"/>
      <c r="F93" s="2706"/>
      <c r="G93" s="2706"/>
      <c r="H93" s="2706"/>
      <c r="I93" s="2706"/>
      <c r="J93" s="2706"/>
      <c r="K93" s="2706"/>
      <c r="L93" s="2706"/>
      <c r="M93" s="2706"/>
      <c r="N93" s="2706"/>
      <c r="O93" s="2706"/>
      <c r="P93" s="2706"/>
      <c r="Q93" s="2706"/>
      <c r="R93" s="2706"/>
      <c r="S93" s="2687"/>
      <c r="T93" s="2687"/>
      <c r="U93" s="2687"/>
      <c r="V93" s="2687"/>
      <c r="W93" s="2687"/>
      <c r="X93" s="2687"/>
      <c r="Y93" s="2687"/>
      <c r="Z93" s="2687"/>
      <c r="AA93" s="2687"/>
      <c r="AB93" s="2687"/>
      <c r="AC93" s="2687"/>
      <c r="AD93" s="2687"/>
      <c r="AE93" s="2687"/>
      <c r="AF93" s="2687"/>
      <c r="AG93" s="2687"/>
      <c r="AH93" s="2687"/>
      <c r="AI93" s="2687"/>
      <c r="AJ93" s="2688"/>
    </row>
    <row r="94" spans="2:38" ht="15" customHeight="1" x14ac:dyDescent="0.35">
      <c r="B94" s="1999"/>
      <c r="C94" s="293"/>
      <c r="D94" s="2751" t="s">
        <v>215</v>
      </c>
      <c r="E94" s="2752"/>
      <c r="F94" s="2752"/>
      <c r="G94" s="2752"/>
      <c r="H94" s="2752"/>
      <c r="I94" s="2752"/>
      <c r="J94" s="2752"/>
      <c r="K94" s="2752"/>
      <c r="L94" s="2752"/>
      <c r="M94" s="2752"/>
      <c r="N94" s="2752"/>
      <c r="O94" s="2752"/>
      <c r="P94" s="2752"/>
      <c r="Q94" s="2752"/>
      <c r="R94" s="294"/>
      <c r="S94" s="2689"/>
      <c r="T94" s="2689"/>
      <c r="U94" s="2689"/>
      <c r="V94" s="2689"/>
      <c r="W94" s="2689"/>
      <c r="X94" s="2689"/>
      <c r="Y94" s="2689"/>
      <c r="Z94" s="2689"/>
      <c r="AA94" s="2689"/>
      <c r="AB94" s="2689"/>
      <c r="AC94" s="2689"/>
      <c r="AD94" s="2689"/>
      <c r="AE94" s="2689"/>
      <c r="AF94" s="2689"/>
      <c r="AG94" s="2689"/>
      <c r="AH94" s="2689"/>
      <c r="AI94" s="2689"/>
      <c r="AJ94" s="2690"/>
    </row>
    <row r="95" spans="2:38" ht="20.149999999999999" customHeight="1" x14ac:dyDescent="0.3">
      <c r="B95" s="2763" t="s">
        <v>134</v>
      </c>
      <c r="C95" s="2058"/>
      <c r="D95" s="2766" t="s">
        <v>216</v>
      </c>
      <c r="E95" s="2767"/>
      <c r="F95" s="2767"/>
      <c r="G95" s="2767"/>
      <c r="H95" s="2767"/>
      <c r="I95" s="2767"/>
      <c r="J95" s="2767"/>
      <c r="K95" s="2767"/>
      <c r="L95" s="2767"/>
      <c r="M95" s="2767"/>
      <c r="N95" s="2767"/>
      <c r="O95" s="2767"/>
      <c r="P95" s="2767"/>
      <c r="Q95" s="2768"/>
      <c r="R95" s="2058">
        <v>5000</v>
      </c>
      <c r="S95" s="2769" t="s">
        <v>137</v>
      </c>
      <c r="T95" s="2770"/>
      <c r="U95" s="2770"/>
      <c r="V95" s="2770"/>
      <c r="W95" s="2771"/>
      <c r="X95" s="2775"/>
      <c r="Y95" s="185"/>
      <c r="Z95" s="2058">
        <v>460</v>
      </c>
      <c r="AA95" s="2729" t="s">
        <v>54</v>
      </c>
      <c r="AB95" s="2730"/>
      <c r="AC95" s="2730"/>
      <c r="AD95" s="2730"/>
      <c r="AE95" s="2730"/>
      <c r="AF95" s="2730"/>
      <c r="AG95" s="2730"/>
      <c r="AH95" s="2730"/>
      <c r="AI95" s="2730"/>
      <c r="AJ95" s="2731"/>
      <c r="AK95" s="2"/>
      <c r="AL95" s="2"/>
    </row>
    <row r="96" spans="2:38" ht="20.149999999999999" customHeight="1" x14ac:dyDescent="0.3">
      <c r="B96" s="2764"/>
      <c r="C96" s="2195"/>
      <c r="D96" s="2732" t="s">
        <v>217</v>
      </c>
      <c r="E96" s="2733"/>
      <c r="F96" s="2733"/>
      <c r="G96" s="2733"/>
      <c r="H96" s="2733"/>
      <c r="I96" s="2733"/>
      <c r="J96" s="2733"/>
      <c r="K96" s="2733"/>
      <c r="L96" s="2733"/>
      <c r="M96" s="2733"/>
      <c r="N96" s="2733"/>
      <c r="O96" s="2733"/>
      <c r="P96" s="2733"/>
      <c r="Q96" s="2734"/>
      <c r="R96" s="2195"/>
      <c r="S96" s="2772"/>
      <c r="T96" s="2773"/>
      <c r="U96" s="2773"/>
      <c r="V96" s="2773"/>
      <c r="W96" s="2774"/>
      <c r="X96" s="2776"/>
      <c r="Y96" s="257"/>
      <c r="Z96" s="2195"/>
      <c r="AA96" s="2738"/>
      <c r="AB96" s="2739"/>
      <c r="AC96" s="2739"/>
      <c r="AD96" s="2739"/>
      <c r="AE96" s="2739"/>
      <c r="AF96" s="2739"/>
      <c r="AG96" s="2739"/>
      <c r="AH96" s="2739"/>
      <c r="AI96" s="2739"/>
      <c r="AJ96" s="2740"/>
      <c r="AK96" s="2"/>
      <c r="AL96" s="2"/>
    </row>
    <row r="97" spans="2:38" ht="20.149999999999999" customHeight="1" x14ac:dyDescent="0.3">
      <c r="B97" s="2764"/>
      <c r="C97" s="2195"/>
      <c r="D97" s="2732"/>
      <c r="E97" s="2733"/>
      <c r="F97" s="2733"/>
      <c r="G97" s="2733"/>
      <c r="H97" s="2733"/>
      <c r="I97" s="2733"/>
      <c r="J97" s="2733"/>
      <c r="K97" s="2733"/>
      <c r="L97" s="2733"/>
      <c r="M97" s="2733"/>
      <c r="N97" s="2733"/>
      <c r="O97" s="2733"/>
      <c r="P97" s="2733"/>
      <c r="Q97" s="2734"/>
      <c r="R97" s="2195"/>
      <c r="S97" s="2741" t="s">
        <v>136</v>
      </c>
      <c r="T97" s="2742"/>
      <c r="U97" s="2742"/>
      <c r="V97" s="2742"/>
      <c r="W97" s="2742"/>
      <c r="X97" s="2742"/>
      <c r="Y97" s="2743"/>
      <c r="Z97" s="2195"/>
      <c r="AA97" s="2738"/>
      <c r="AB97" s="2739"/>
      <c r="AC97" s="2739"/>
      <c r="AD97" s="2739"/>
      <c r="AE97" s="2739"/>
      <c r="AF97" s="2739"/>
      <c r="AG97" s="2739"/>
      <c r="AH97" s="2739"/>
      <c r="AI97" s="2739"/>
      <c r="AJ97" s="2740"/>
      <c r="AK97" s="2"/>
      <c r="AL97" s="2"/>
    </row>
    <row r="98" spans="2:38" ht="20.149999999999999" customHeight="1" x14ac:dyDescent="0.3">
      <c r="B98" s="2764"/>
      <c r="C98" s="2195"/>
      <c r="D98" s="2732"/>
      <c r="E98" s="2733"/>
      <c r="F98" s="2733"/>
      <c r="G98" s="2733"/>
      <c r="H98" s="2733"/>
      <c r="I98" s="2733"/>
      <c r="J98" s="2733"/>
      <c r="K98" s="2733"/>
      <c r="L98" s="2733"/>
      <c r="M98" s="2733"/>
      <c r="N98" s="2733"/>
      <c r="O98" s="2733"/>
      <c r="P98" s="2733"/>
      <c r="Q98" s="2734"/>
      <c r="R98" s="2195"/>
      <c r="S98" s="2744" t="s">
        <v>2648</v>
      </c>
      <c r="T98" s="2745"/>
      <c r="U98" s="2745"/>
      <c r="V98" s="2745"/>
      <c r="W98" s="2745"/>
      <c r="X98" s="2745"/>
      <c r="Y98" s="2746"/>
      <c r="Z98" s="2195"/>
      <c r="AA98" s="2738"/>
      <c r="AB98" s="2739"/>
      <c r="AC98" s="2739"/>
      <c r="AD98" s="2739"/>
      <c r="AE98" s="2739"/>
      <c r="AF98" s="2739"/>
      <c r="AG98" s="2739"/>
      <c r="AH98" s="2739"/>
      <c r="AI98" s="2739"/>
      <c r="AJ98" s="2740"/>
      <c r="AK98" s="2"/>
      <c r="AL98" s="2"/>
    </row>
    <row r="99" spans="2:38" ht="20.149999999999999" customHeight="1" x14ac:dyDescent="0.3">
      <c r="B99" s="2764"/>
      <c r="C99" s="2195"/>
      <c r="D99" s="2732"/>
      <c r="E99" s="2733"/>
      <c r="F99" s="2733"/>
      <c r="G99" s="2733"/>
      <c r="H99" s="2733"/>
      <c r="I99" s="2733"/>
      <c r="J99" s="2733"/>
      <c r="K99" s="2733"/>
      <c r="L99" s="2733"/>
      <c r="M99" s="2733"/>
      <c r="N99" s="2733"/>
      <c r="O99" s="2733"/>
      <c r="P99" s="2733"/>
      <c r="Q99" s="2734"/>
      <c r="R99" s="2195"/>
      <c r="S99" s="2747"/>
      <c r="T99" s="2745"/>
      <c r="U99" s="2745"/>
      <c r="V99" s="2745"/>
      <c r="W99" s="2745"/>
      <c r="X99" s="2745"/>
      <c r="Y99" s="2746"/>
      <c r="Z99" s="2195"/>
      <c r="AA99" s="2738"/>
      <c r="AB99" s="2739"/>
      <c r="AC99" s="2739"/>
      <c r="AD99" s="2739"/>
      <c r="AE99" s="2739"/>
      <c r="AF99" s="2739"/>
      <c r="AG99" s="2739"/>
      <c r="AH99" s="2739"/>
      <c r="AI99" s="2739"/>
      <c r="AJ99" s="2740"/>
      <c r="AK99" s="2"/>
      <c r="AL99" s="2"/>
    </row>
    <row r="100" spans="2:38" ht="20.149999999999999" customHeight="1" x14ac:dyDescent="0.3">
      <c r="B100" s="2764"/>
      <c r="C100" s="2195"/>
      <c r="D100" s="2732"/>
      <c r="E100" s="2733"/>
      <c r="F100" s="2733"/>
      <c r="G100" s="2733"/>
      <c r="H100" s="2733"/>
      <c r="I100" s="2733"/>
      <c r="J100" s="2733"/>
      <c r="K100" s="2733"/>
      <c r="L100" s="2733"/>
      <c r="M100" s="2733"/>
      <c r="N100" s="2733"/>
      <c r="O100" s="2733"/>
      <c r="P100" s="2733"/>
      <c r="Q100" s="2734"/>
      <c r="R100" s="2195"/>
      <c r="S100" s="2747"/>
      <c r="T100" s="2745"/>
      <c r="U100" s="2745"/>
      <c r="V100" s="2745"/>
      <c r="W100" s="2745"/>
      <c r="X100" s="2745"/>
      <c r="Y100" s="2746"/>
      <c r="Z100" s="2195"/>
      <c r="AA100" s="2738"/>
      <c r="AB100" s="2739"/>
      <c r="AC100" s="2739"/>
      <c r="AD100" s="2739"/>
      <c r="AE100" s="2739"/>
      <c r="AF100" s="2739"/>
      <c r="AG100" s="2739"/>
      <c r="AH100" s="2739"/>
      <c r="AI100" s="2739"/>
      <c r="AJ100" s="2740"/>
      <c r="AK100" s="2"/>
      <c r="AL100" s="2"/>
    </row>
    <row r="101" spans="2:38" ht="20.149999999999999" customHeight="1" x14ac:dyDescent="0.3">
      <c r="B101" s="2764"/>
      <c r="C101" s="2059"/>
      <c r="D101" s="2735"/>
      <c r="E101" s="2736"/>
      <c r="F101" s="2736"/>
      <c r="G101" s="2736"/>
      <c r="H101" s="2736"/>
      <c r="I101" s="2736"/>
      <c r="J101" s="2736"/>
      <c r="K101" s="2736"/>
      <c r="L101" s="2736"/>
      <c r="M101" s="2736"/>
      <c r="N101" s="2736"/>
      <c r="O101" s="2736"/>
      <c r="P101" s="2736"/>
      <c r="Q101" s="2737"/>
      <c r="R101" s="2059"/>
      <c r="S101" s="2748" t="str">
        <f>IF(ISNUMBER(AA73),IF(ABS(AA73)&lt;=0.05,IF(AA74&lt;=115,"296/22 [8.7.2.15]*1","296/22 [8.7.2.15]*2"),"CAD 8.7.2.15.2"),"")</f>
        <v/>
      </c>
      <c r="T101" s="2749"/>
      <c r="U101" s="2749"/>
      <c r="V101" s="2749"/>
      <c r="W101" s="2749"/>
      <c r="X101" s="2749"/>
      <c r="Y101" s="2750"/>
      <c r="Z101" s="2195"/>
      <c r="AA101" s="2738"/>
      <c r="AB101" s="2739"/>
      <c r="AC101" s="2739"/>
      <c r="AD101" s="2739"/>
      <c r="AE101" s="2739"/>
      <c r="AF101" s="2739"/>
      <c r="AG101" s="2739"/>
      <c r="AH101" s="2739"/>
      <c r="AI101" s="2739"/>
      <c r="AJ101" s="2740"/>
      <c r="AK101" s="2"/>
      <c r="AL101" s="2"/>
    </row>
    <row r="102" spans="2:38" ht="16.5" customHeight="1" x14ac:dyDescent="0.3">
      <c r="B102" s="2764"/>
      <c r="C102" s="2058">
        <v>450</v>
      </c>
      <c r="D102" s="2346" t="s">
        <v>218</v>
      </c>
      <c r="E102" s="2347"/>
      <c r="F102" s="2347"/>
      <c r="G102" s="2347"/>
      <c r="H102" s="2347"/>
      <c r="I102" s="2347"/>
      <c r="J102" s="2347"/>
      <c r="K102" s="2347"/>
      <c r="L102" s="2347"/>
      <c r="M102" s="2347"/>
      <c r="N102" s="2347"/>
      <c r="O102" s="2347"/>
      <c r="P102" s="2347"/>
      <c r="Q102" s="2347"/>
      <c r="R102" s="2347"/>
      <c r="S102" s="2347"/>
      <c r="T102" s="2347"/>
      <c r="U102" s="2347"/>
      <c r="V102" s="2347"/>
      <c r="W102" s="2347"/>
      <c r="X102" s="2347"/>
      <c r="Y102" s="2786"/>
      <c r="Z102" s="2195"/>
      <c r="AA102" s="2738"/>
      <c r="AB102" s="2739"/>
      <c r="AC102" s="2739"/>
      <c r="AD102" s="2739"/>
      <c r="AE102" s="2739"/>
      <c r="AF102" s="2739"/>
      <c r="AG102" s="2739"/>
      <c r="AH102" s="2739"/>
      <c r="AI102" s="2739"/>
      <c r="AJ102" s="2740"/>
      <c r="AK102" s="2"/>
      <c r="AL102" s="2"/>
    </row>
    <row r="103" spans="2:38" ht="16.5" customHeight="1" x14ac:dyDescent="0.3">
      <c r="B103" s="2764"/>
      <c r="C103" s="2195"/>
      <c r="D103" s="2346"/>
      <c r="E103" s="2347"/>
      <c r="F103" s="2347"/>
      <c r="G103" s="2347"/>
      <c r="H103" s="2347"/>
      <c r="I103" s="2347"/>
      <c r="J103" s="2347"/>
      <c r="K103" s="2347"/>
      <c r="L103" s="2347"/>
      <c r="M103" s="2347"/>
      <c r="N103" s="2347"/>
      <c r="O103" s="2347"/>
      <c r="P103" s="2347"/>
      <c r="Q103" s="2347"/>
      <c r="R103" s="2347"/>
      <c r="S103" s="2347"/>
      <c r="T103" s="2347"/>
      <c r="U103" s="2347"/>
      <c r="V103" s="2347"/>
      <c r="W103" s="2347"/>
      <c r="X103" s="2347"/>
      <c r="Y103" s="2786"/>
      <c r="Z103" s="2059"/>
      <c r="AA103" s="2738"/>
      <c r="AB103" s="2739"/>
      <c r="AC103" s="2739"/>
      <c r="AD103" s="2739"/>
      <c r="AE103" s="2739"/>
      <c r="AF103" s="2739"/>
      <c r="AG103" s="2739"/>
      <c r="AH103" s="2739"/>
      <c r="AI103" s="2739"/>
      <c r="AJ103" s="2740"/>
      <c r="AK103" s="2"/>
      <c r="AL103" s="2"/>
    </row>
    <row r="104" spans="2:38" ht="16.5" customHeight="1" x14ac:dyDescent="0.3">
      <c r="B104" s="2764"/>
      <c r="C104" s="2195"/>
      <c r="D104" s="2346"/>
      <c r="E104" s="2347"/>
      <c r="F104" s="2347"/>
      <c r="G104" s="2347"/>
      <c r="H104" s="2347"/>
      <c r="I104" s="2347"/>
      <c r="J104" s="2347"/>
      <c r="K104" s="2347"/>
      <c r="L104" s="2347"/>
      <c r="M104" s="2347"/>
      <c r="N104" s="2347"/>
      <c r="O104" s="2347"/>
      <c r="P104" s="2347"/>
      <c r="Q104" s="2347"/>
      <c r="R104" s="2347"/>
      <c r="S104" s="2347"/>
      <c r="T104" s="2347"/>
      <c r="U104" s="2347"/>
      <c r="V104" s="2347"/>
      <c r="W104" s="2347"/>
      <c r="X104" s="2347"/>
      <c r="Y104" s="2786"/>
      <c r="Z104" s="2788"/>
      <c r="AA104" s="2789"/>
      <c r="AB104" s="2789"/>
      <c r="AC104" s="2789"/>
      <c r="AD104" s="2789"/>
      <c r="AE104" s="2789"/>
      <c r="AF104" s="2789"/>
      <c r="AG104" s="2789"/>
      <c r="AH104" s="2789"/>
      <c r="AI104" s="2789"/>
      <c r="AJ104" s="2790"/>
      <c r="AK104" s="2"/>
      <c r="AL104" s="2"/>
    </row>
    <row r="105" spans="2:38" ht="16.5" customHeight="1" x14ac:dyDescent="0.3">
      <c r="B105" s="2764"/>
      <c r="C105" s="2195"/>
      <c r="D105" s="2090"/>
      <c r="E105" s="2097"/>
      <c r="F105" s="2097"/>
      <c r="G105" s="2097"/>
      <c r="H105" s="2097"/>
      <c r="I105" s="2097"/>
      <c r="J105" s="2097"/>
      <c r="K105" s="2097"/>
      <c r="L105" s="2097"/>
      <c r="M105" s="2097"/>
      <c r="N105" s="2097"/>
      <c r="O105" s="2097"/>
      <c r="P105" s="2097"/>
      <c r="Q105" s="2097"/>
      <c r="R105" s="2097"/>
      <c r="S105" s="2097"/>
      <c r="T105" s="2097"/>
      <c r="U105" s="2097"/>
      <c r="V105" s="2097"/>
      <c r="W105" s="2097"/>
      <c r="X105" s="2097"/>
      <c r="Y105" s="2787"/>
      <c r="Z105" s="2791"/>
      <c r="AA105" s="2792"/>
      <c r="AB105" s="2792"/>
      <c r="AC105" s="2792"/>
      <c r="AD105" s="2792"/>
      <c r="AE105" s="2792"/>
      <c r="AF105" s="2792"/>
      <c r="AG105" s="2792"/>
      <c r="AH105" s="2792"/>
      <c r="AI105" s="2792"/>
      <c r="AJ105" s="2793"/>
      <c r="AK105" s="2"/>
      <c r="AL105" s="2"/>
    </row>
    <row r="106" spans="2:38" ht="20.149999999999999" customHeight="1" x14ac:dyDescent="0.3">
      <c r="B106" s="2764"/>
      <c r="C106" s="2195"/>
      <c r="D106" s="2114" t="s">
        <v>32</v>
      </c>
      <c r="E106" s="2115"/>
      <c r="F106" s="2115"/>
      <c r="G106" s="2230"/>
      <c r="H106" s="1944"/>
      <c r="I106" s="1945"/>
      <c r="J106" s="1945"/>
      <c r="K106" s="1945"/>
      <c r="L106" s="1946"/>
      <c r="M106" s="2114" t="s">
        <v>33</v>
      </c>
      <c r="N106" s="2115"/>
      <c r="O106" s="2230"/>
      <c r="P106" s="1956"/>
      <c r="Q106" s="1957"/>
      <c r="R106" s="1957"/>
      <c r="S106" s="1957"/>
      <c r="T106" s="1957"/>
      <c r="U106" s="1957"/>
      <c r="V106" s="1957"/>
      <c r="W106" s="1957"/>
      <c r="X106" s="1957"/>
      <c r="Y106" s="1958"/>
      <c r="Z106" s="2791"/>
      <c r="AA106" s="2792"/>
      <c r="AB106" s="2792"/>
      <c r="AC106" s="2792"/>
      <c r="AD106" s="2792"/>
      <c r="AE106" s="2792"/>
      <c r="AF106" s="2792"/>
      <c r="AG106" s="2792"/>
      <c r="AH106" s="2792"/>
      <c r="AI106" s="2792"/>
      <c r="AJ106" s="2793"/>
    </row>
    <row r="107" spans="2:38" ht="20.149999999999999" customHeight="1" x14ac:dyDescent="0.3">
      <c r="B107" s="2764"/>
      <c r="C107" s="2195"/>
      <c r="D107" s="2720"/>
      <c r="E107" s="2721"/>
      <c r="F107" s="2721"/>
      <c r="G107" s="2722"/>
      <c r="H107" s="2717"/>
      <c r="I107" s="2718"/>
      <c r="J107" s="2718"/>
      <c r="K107" s="2718"/>
      <c r="L107" s="2719"/>
      <c r="M107" s="2720"/>
      <c r="N107" s="2721"/>
      <c r="O107" s="2722"/>
      <c r="P107" s="2723"/>
      <c r="Q107" s="2724"/>
      <c r="R107" s="2724"/>
      <c r="S107" s="2724"/>
      <c r="T107" s="2724"/>
      <c r="U107" s="2724"/>
      <c r="V107" s="2724"/>
      <c r="W107" s="2724"/>
      <c r="X107" s="2724"/>
      <c r="Y107" s="2725"/>
      <c r="Z107" s="2791"/>
      <c r="AA107" s="2792"/>
      <c r="AB107" s="2792"/>
      <c r="AC107" s="2792"/>
      <c r="AD107" s="2792"/>
      <c r="AE107" s="2792"/>
      <c r="AF107" s="2792"/>
      <c r="AG107" s="2792"/>
      <c r="AH107" s="2792"/>
      <c r="AI107" s="2792"/>
      <c r="AJ107" s="2793"/>
    </row>
    <row r="108" spans="2:38" ht="20.149999999999999" customHeight="1" x14ac:dyDescent="0.3">
      <c r="B108" s="2765"/>
      <c r="C108" s="2726" t="s">
        <v>219</v>
      </c>
      <c r="D108" s="2727"/>
      <c r="E108" s="2727"/>
      <c r="F108" s="2727"/>
      <c r="G108" s="2727"/>
      <c r="H108" s="2727"/>
      <c r="I108" s="2727"/>
      <c r="J108" s="2727"/>
      <c r="K108" s="2727"/>
      <c r="L108" s="2727"/>
      <c r="M108" s="2727"/>
      <c r="N108" s="2727"/>
      <c r="O108" s="2727"/>
      <c r="P108" s="2727"/>
      <c r="Q108" s="2727"/>
      <c r="R108" s="2727"/>
      <c r="S108" s="2727"/>
      <c r="T108" s="2727"/>
      <c r="U108" s="2727"/>
      <c r="V108" s="2727"/>
      <c r="W108" s="2727"/>
      <c r="X108" s="2727"/>
      <c r="Y108" s="2728"/>
      <c r="Z108" s="2794"/>
      <c r="AA108" s="2795"/>
      <c r="AB108" s="2795"/>
      <c r="AC108" s="2795"/>
      <c r="AD108" s="2795"/>
      <c r="AE108" s="2795"/>
      <c r="AF108" s="2795"/>
      <c r="AG108" s="2795"/>
      <c r="AH108" s="2795"/>
      <c r="AI108" s="2795"/>
      <c r="AJ108" s="2796"/>
    </row>
  </sheetData>
  <sheetProtection algorithmName="SHA-512" hashValue="xRQ3/6wt6jejzlhDKloZd5wpptH9GBHdJq/kCqTEGaBtPHlM8LIOk5X9RG4GA3DAOD9ESFt1X2z4CXL/+jyUgg==" saltValue="Bf54RGE77o1OPD81ez1UQA==" spinCount="100000" sheet="1" formatCells="0" selectLockedCells="1"/>
  <mergeCells count="226">
    <mergeCell ref="W1:AD2"/>
    <mergeCell ref="AE1:AJ2"/>
    <mergeCell ref="N3:AJ4"/>
    <mergeCell ref="O5:P5"/>
    <mergeCell ref="Q5:X5"/>
    <mergeCell ref="Y5:Z5"/>
    <mergeCell ref="AA5:AE5"/>
    <mergeCell ref="C12:C13"/>
    <mergeCell ref="D12:I13"/>
    <mergeCell ref="J12:AF12"/>
    <mergeCell ref="AG12:AJ12"/>
    <mergeCell ref="J13:AF13"/>
    <mergeCell ref="AF5:AG5"/>
    <mergeCell ref="AH5:AJ5"/>
    <mergeCell ref="N1:Q1"/>
    <mergeCell ref="D6:I6"/>
    <mergeCell ref="D7:I7"/>
    <mergeCell ref="H1:M4"/>
    <mergeCell ref="R1:T1"/>
    <mergeCell ref="N2:S2"/>
    <mergeCell ref="B6:B13"/>
    <mergeCell ref="C6:C7"/>
    <mergeCell ref="J6:Z7"/>
    <mergeCell ref="AA6:AI7"/>
    <mergeCell ref="C8:C9"/>
    <mergeCell ref="D8:I9"/>
    <mergeCell ref="J8:R9"/>
    <mergeCell ref="AA19:AC19"/>
    <mergeCell ref="D20:E20"/>
    <mergeCell ref="T20:V20"/>
    <mergeCell ref="AA20:AC20"/>
    <mergeCell ref="AG13:AJ13"/>
    <mergeCell ref="T8:T9"/>
    <mergeCell ref="U8:Z9"/>
    <mergeCell ref="AA8:AJ8"/>
    <mergeCell ref="AA9:AJ9"/>
    <mergeCell ref="S10:S11"/>
    <mergeCell ref="T10:T11"/>
    <mergeCell ref="U10:Z11"/>
    <mergeCell ref="AA10:AI11"/>
    <mergeCell ref="AJ10:AJ11"/>
    <mergeCell ref="C10:C11"/>
    <mergeCell ref="D10:I11"/>
    <mergeCell ref="J10:R11"/>
    <mergeCell ref="AE22:AG22"/>
    <mergeCell ref="AH22:AJ22"/>
    <mergeCell ref="D25:E25"/>
    <mergeCell ref="T25:V25"/>
    <mergeCell ref="D26:E26"/>
    <mergeCell ref="T26:V26"/>
    <mergeCell ref="D21:E21"/>
    <mergeCell ref="T21:V21"/>
    <mergeCell ref="D22:E22"/>
    <mergeCell ref="T22:V22"/>
    <mergeCell ref="X22:AA22"/>
    <mergeCell ref="AB22:AC22"/>
    <mergeCell ref="Z50:AJ54"/>
    <mergeCell ref="D52:G53"/>
    <mergeCell ref="D36:E36"/>
    <mergeCell ref="T36:V36"/>
    <mergeCell ref="D37:E37"/>
    <mergeCell ref="T37:V37"/>
    <mergeCell ref="D38:E39"/>
    <mergeCell ref="F38:R39"/>
    <mergeCell ref="D32:E32"/>
    <mergeCell ref="T32:V32"/>
    <mergeCell ref="D34:E34"/>
    <mergeCell ref="T34:V34"/>
    <mergeCell ref="D35:E35"/>
    <mergeCell ref="T35:V35"/>
    <mergeCell ref="S43:Y43"/>
    <mergeCell ref="S44:Y46"/>
    <mergeCell ref="S47:Y47"/>
    <mergeCell ref="D40:Q40"/>
    <mergeCell ref="AA41:AJ41"/>
    <mergeCell ref="AA42:AJ49"/>
    <mergeCell ref="B41:B54"/>
    <mergeCell ref="C41:C47"/>
    <mergeCell ref="D41:Q41"/>
    <mergeCell ref="R41:R47"/>
    <mergeCell ref="S41:W42"/>
    <mergeCell ref="X41:X42"/>
    <mergeCell ref="Z41:Z49"/>
    <mergeCell ref="B14:B40"/>
    <mergeCell ref="D15:E15"/>
    <mergeCell ref="T15:V15"/>
    <mergeCell ref="D16:E16"/>
    <mergeCell ref="L16:N16"/>
    <mergeCell ref="T16:V16"/>
    <mergeCell ref="D17:E17"/>
    <mergeCell ref="T17:V17"/>
    <mergeCell ref="D18:E18"/>
    <mergeCell ref="T18:V18"/>
    <mergeCell ref="C48:C53"/>
    <mergeCell ref="H52:L53"/>
    <mergeCell ref="M52:O53"/>
    <mergeCell ref="P52:Y53"/>
    <mergeCell ref="C54:Y54"/>
    <mergeCell ref="D42:Q47"/>
    <mergeCell ref="D48:Y51"/>
    <mergeCell ref="J67:AF67"/>
    <mergeCell ref="AG67:AJ67"/>
    <mergeCell ref="T62:T63"/>
    <mergeCell ref="U62:Z63"/>
    <mergeCell ref="AA62:AJ62"/>
    <mergeCell ref="AA63:AJ63"/>
    <mergeCell ref="AF59:AG59"/>
    <mergeCell ref="AH59:AJ59"/>
    <mergeCell ref="B60:B67"/>
    <mergeCell ref="C60:C61"/>
    <mergeCell ref="J60:Z61"/>
    <mergeCell ref="AA60:AI61"/>
    <mergeCell ref="C62:C63"/>
    <mergeCell ref="D62:I63"/>
    <mergeCell ref="J62:R63"/>
    <mergeCell ref="O59:P59"/>
    <mergeCell ref="Q59:X59"/>
    <mergeCell ref="Y59:Z59"/>
    <mergeCell ref="AA59:AE59"/>
    <mergeCell ref="C66:C67"/>
    <mergeCell ref="D66:I67"/>
    <mergeCell ref="J66:AF66"/>
    <mergeCell ref="AG66:AJ66"/>
    <mergeCell ref="C64:C65"/>
    <mergeCell ref="D75:E75"/>
    <mergeCell ref="T75:V75"/>
    <mergeCell ref="D76:E76"/>
    <mergeCell ref="T76:V76"/>
    <mergeCell ref="X76:AA76"/>
    <mergeCell ref="AB76:AC76"/>
    <mergeCell ref="D73:E73"/>
    <mergeCell ref="T73:V73"/>
    <mergeCell ref="AA73:AC73"/>
    <mergeCell ref="D74:E74"/>
    <mergeCell ref="T74:V74"/>
    <mergeCell ref="AA74:AC74"/>
    <mergeCell ref="D81:E81"/>
    <mergeCell ref="T81:V81"/>
    <mergeCell ref="T82:V82"/>
    <mergeCell ref="T83:V83"/>
    <mergeCell ref="D84:E84"/>
    <mergeCell ref="F84:R85"/>
    <mergeCell ref="T84:V84"/>
    <mergeCell ref="AE76:AG76"/>
    <mergeCell ref="AH76:AJ76"/>
    <mergeCell ref="D79:E79"/>
    <mergeCell ref="T79:V79"/>
    <mergeCell ref="D80:E80"/>
    <mergeCell ref="T80:V80"/>
    <mergeCell ref="B95:B108"/>
    <mergeCell ref="C95:C101"/>
    <mergeCell ref="D95:Q95"/>
    <mergeCell ref="R95:R101"/>
    <mergeCell ref="S95:W96"/>
    <mergeCell ref="X95:X96"/>
    <mergeCell ref="Z95:Z103"/>
    <mergeCell ref="B68:B94"/>
    <mergeCell ref="D69:E69"/>
    <mergeCell ref="T69:V69"/>
    <mergeCell ref="D70:E70"/>
    <mergeCell ref="L70:N70"/>
    <mergeCell ref="T70:V70"/>
    <mergeCell ref="D71:E71"/>
    <mergeCell ref="T71:V71"/>
    <mergeCell ref="D72:E72"/>
    <mergeCell ref="T72:V72"/>
    <mergeCell ref="C102:C107"/>
    <mergeCell ref="D102:Y105"/>
    <mergeCell ref="Z104:AJ108"/>
    <mergeCell ref="D106:G107"/>
    <mergeCell ref="D90:E90"/>
    <mergeCell ref="T90:V90"/>
    <mergeCell ref="D91:E91"/>
    <mergeCell ref="D94:Q94"/>
    <mergeCell ref="T91:V91"/>
    <mergeCell ref="D92:E93"/>
    <mergeCell ref="F92:R93"/>
    <mergeCell ref="D86:E86"/>
    <mergeCell ref="T86:V86"/>
    <mergeCell ref="D88:E88"/>
    <mergeCell ref="T88:V88"/>
    <mergeCell ref="D89:E89"/>
    <mergeCell ref="T89:V89"/>
    <mergeCell ref="H106:L107"/>
    <mergeCell ref="M106:O107"/>
    <mergeCell ref="P106:Y107"/>
    <mergeCell ref="C108:Y108"/>
    <mergeCell ref="AA95:AJ95"/>
    <mergeCell ref="D96:Q101"/>
    <mergeCell ref="AA96:AJ103"/>
    <mergeCell ref="S97:Y97"/>
    <mergeCell ref="S98:Y100"/>
    <mergeCell ref="S101:Y101"/>
    <mergeCell ref="R55:T55"/>
    <mergeCell ref="W55:AD56"/>
    <mergeCell ref="AE55:AJ56"/>
    <mergeCell ref="N57:AJ58"/>
    <mergeCell ref="N55:Q55"/>
    <mergeCell ref="N56:Q56"/>
    <mergeCell ref="H55:M58"/>
    <mergeCell ref="D60:I60"/>
    <mergeCell ref="D61:I61"/>
    <mergeCell ref="Y68:AJ71"/>
    <mergeCell ref="S92:AJ94"/>
    <mergeCell ref="AG84:AH84"/>
    <mergeCell ref="Y14:AJ17"/>
    <mergeCell ref="S38:AJ40"/>
    <mergeCell ref="AC88:AC89"/>
    <mergeCell ref="AG30:AH30"/>
    <mergeCell ref="AC34:AC35"/>
    <mergeCell ref="D27:E27"/>
    <mergeCell ref="T27:V27"/>
    <mergeCell ref="T28:V28"/>
    <mergeCell ref="T29:V29"/>
    <mergeCell ref="D30:E30"/>
    <mergeCell ref="F30:R31"/>
    <mergeCell ref="T30:V30"/>
    <mergeCell ref="D19:E19"/>
    <mergeCell ref="T19:V19"/>
    <mergeCell ref="D64:I65"/>
    <mergeCell ref="J64:R65"/>
    <mergeCell ref="S64:S65"/>
    <mergeCell ref="T64:T65"/>
    <mergeCell ref="U64:Z65"/>
    <mergeCell ref="AA64:AI65"/>
    <mergeCell ref="AJ64:AJ65"/>
  </mergeCells>
  <conditionalFormatting sqref="D7">
    <cfRule type="containsText" dxfId="51" priority="2" operator="containsText" text="rev">
      <formula>NOT(ISERROR(SEARCH("rev",D7)))</formula>
    </cfRule>
  </conditionalFormatting>
  <conditionalFormatting sqref="D61">
    <cfRule type="containsText" dxfId="50" priority="1" operator="containsText" text="rev">
      <formula>NOT(ISERROR(SEARCH("rev",D61)))</formula>
    </cfRule>
  </conditionalFormatting>
  <conditionalFormatting sqref="T16">
    <cfRule type="expression" dxfId="49" priority="7" stopIfTrue="1">
      <formula>IF($L$16="Y",FALSE,TRUE)</formula>
    </cfRule>
  </conditionalFormatting>
  <conditionalFormatting sqref="T27">
    <cfRule type="cellIs" dxfId="48" priority="8" stopIfTrue="1" operator="greaterThan">
      <formula>900</formula>
    </cfRule>
  </conditionalFormatting>
  <conditionalFormatting sqref="T70">
    <cfRule type="expression" dxfId="47" priority="3" stopIfTrue="1">
      <formula>IF($L$16="Y",FALSE,TRUE)</formula>
    </cfRule>
  </conditionalFormatting>
  <conditionalFormatting sqref="T81">
    <cfRule type="cellIs" dxfId="46" priority="4" stopIfTrue="1" operator="greaterThan">
      <formula>900</formula>
    </cfRule>
  </conditionalFormatting>
  <conditionalFormatting sqref="T34:V34">
    <cfRule type="cellIs" dxfId="45" priority="9" stopIfTrue="1" operator="lessThan">
      <formula>100</formula>
    </cfRule>
  </conditionalFormatting>
  <conditionalFormatting sqref="T88:V88">
    <cfRule type="cellIs" dxfId="44" priority="5" stopIfTrue="1" operator="lessThan">
      <formula>100</formula>
    </cfRule>
  </conditionalFormatting>
  <dataValidations count="10">
    <dataValidation type="list" allowBlank="1" showInputMessage="1" showErrorMessage="1" sqref="AA10 AA64" xr:uid="{9A10E1AE-E0F1-4CC1-8350-A7D40C8C66E4}">
      <formula1>DriveType</formula1>
    </dataValidation>
    <dataValidation type="list" allowBlank="1" showInputMessage="1" showErrorMessage="1" sqref="X41:X42 X95:X96" xr:uid="{82C358AB-700E-45CF-BF93-D454B12339BF}">
      <formula1>"Yes,No"</formula1>
    </dataValidation>
    <dataValidation type="list" showInputMessage="1" showErrorMessage="1" errorTitle="Car Weight Reset" error="You must select either 'Y' or 'N'" promptTitle="Car Weight Reset" prompt="If you are reseting the car weight include a supporting statement in the submitter's notes box:" sqref="L16:N16 L70:N70" xr:uid="{CF714158-F6D9-49D6-BCD1-01C6E3220048}">
      <formula1>"Y,N"</formula1>
    </dataValidation>
    <dataValidation operator="greaterThanOrEqual" allowBlank="1" showInputMessage="1" showErrorMessage="1" sqref="N59:O59 N5:O5" xr:uid="{D503964D-E3A4-47E8-81BD-AD2F5C687D9D}"/>
    <dataValidation type="decimal" operator="greaterThanOrEqual" allowBlank="1" showInputMessage="1" showErrorMessage="1" sqref="Q59 Q5 J8:R9 J10 J64" xr:uid="{E56189F3-5711-4D3D-93E4-9BBCF73558A2}">
      <formula1>0</formula1>
    </dataValidation>
    <dataValidation allowBlank="1" showInputMessage="1" showErrorMessage="1" prompt="Revision letter or number for this specification." sqref="AH59 AH5" xr:uid="{40AFA097-A631-4132-AE62-223B79AA13D9}"/>
    <dataValidation type="date" operator="greaterThan" allowBlank="1" showInputMessage="1" showErrorMessage="1" prompt="Revision date for this specification. " sqref="AA59:AC59 AA5:AC5" xr:uid="{322E49AC-4024-4F1D-B3CE-E7873F5C52FF}">
      <formula1>36526</formula1>
    </dataValidation>
    <dataValidation type="decimal" errorStyle="warning" allowBlank="1" showErrorMessage="1" errorTitle="Runby out of range" error="The runby entered exceeds 900mm or is less than 0mm." sqref="T81 T27" xr:uid="{F8C19974-DC4C-4E9F-A666-C5421BF46639}">
      <formula1>0</formula1>
      <formula2>900</formula2>
    </dataValidation>
    <dataValidation type="list" allowBlank="1" showInputMessage="1" showErrorMessage="1" sqref="T79 T25" xr:uid="{6D54B012-F069-4B50-A0E7-42C492FDBCE3}">
      <formula1>"Spring,Oil"</formula1>
    </dataValidation>
    <dataValidation type="date" operator="greaterThan" allowBlank="1" showInputMessage="1" showErrorMessage="1" sqref="H52 H106" xr:uid="{7B4F8B43-A5DD-4195-8B54-5FFD41B00230}">
      <formula1>36892</formula1>
    </dataValidation>
  </dataValidations>
  <printOptions horizontalCentered="1"/>
  <pageMargins left="0.35433070866141736" right="0.35433070866141736" top="0.19685039370078741" bottom="0.19685039370078741" header="0.19685039370078741" footer="0.23622047244094491"/>
  <pageSetup scale="79" orientation="portrait" r:id="rId1"/>
  <headerFooter alignWithMargins="0">
    <oddFooter xml:space="preserve">&amp;C
&amp;G&amp;R&amp;"Arial Narrow,Regular"&amp;9Page &amp;P of &amp;N
 </oddFooter>
  </headerFooter>
  <rowBreaks count="1" manualBreakCount="1">
    <brk id="54" min="1" max="35" man="1"/>
  </rowBreaks>
  <drawing r:id="rId2"/>
  <legacyDrawing r:id="rId3"/>
  <legacyDrawingHF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CC035-15E9-44C0-AEFA-772DFC47214C}">
  <sheetPr codeName="Sheet1">
    <tabColor theme="7" tint="0.39997558519241921"/>
  </sheetPr>
  <dimension ref="A1:AK95"/>
  <sheetViews>
    <sheetView showGridLines="0" showZeros="0" zoomScaleNormal="100" zoomScaleSheetLayoutView="100" workbookViewId="0"/>
  </sheetViews>
  <sheetFormatPr defaultColWidth="9.15234375" defaultRowHeight="20.149999999999999" customHeight="1" x14ac:dyDescent="0.3"/>
  <cols>
    <col min="1" max="8" width="3.15234375" style="1" customWidth="1"/>
    <col min="9" max="18" width="3.3046875" style="1" customWidth="1"/>
    <col min="19" max="25" width="3.15234375" style="1" customWidth="1"/>
    <col min="26" max="35" width="3.3046875" style="1" customWidth="1"/>
    <col min="36" max="37" width="9.15234375" style="3"/>
    <col min="38" max="16384" width="9.15234375" style="2"/>
  </cols>
  <sheetData>
    <row r="1" spans="1:37" ht="19.5" customHeight="1" x14ac:dyDescent="0.3">
      <c r="G1" s="1884" t="s">
        <v>1705</v>
      </c>
      <c r="H1" s="1884"/>
      <c r="I1" s="1884"/>
      <c r="J1" s="1884"/>
      <c r="K1" s="1884"/>
      <c r="L1" s="1884"/>
      <c r="M1" s="1885" t="s">
        <v>0</v>
      </c>
      <c r="N1" s="1885"/>
      <c r="O1" s="1885"/>
      <c r="P1" s="1885"/>
      <c r="Q1" s="1886">
        <v>44743</v>
      </c>
      <c r="R1" s="1886"/>
      <c r="S1" s="1886"/>
      <c r="T1" s="47"/>
      <c r="U1" s="47"/>
      <c r="V1" s="2667" t="s">
        <v>220</v>
      </c>
      <c r="W1" s="2667"/>
      <c r="X1" s="2667"/>
      <c r="Y1" s="2667"/>
      <c r="Z1" s="2667"/>
      <c r="AA1" s="2667"/>
      <c r="AB1" s="2667"/>
      <c r="AC1" s="2667"/>
      <c r="AD1" s="2667"/>
      <c r="AE1" s="2667"/>
      <c r="AF1" s="2667"/>
      <c r="AG1" s="2667"/>
      <c r="AH1" s="2667"/>
      <c r="AI1" s="2667"/>
    </row>
    <row r="2" spans="1:37" ht="9.75" customHeight="1" x14ac:dyDescent="0.3">
      <c r="G2" s="1884"/>
      <c r="H2" s="1884"/>
      <c r="I2" s="1884"/>
      <c r="J2" s="1884"/>
      <c r="K2" s="1884"/>
      <c r="L2" s="1884"/>
      <c r="M2" s="47"/>
      <c r="N2" s="2440" t="s">
        <v>2646</v>
      </c>
      <c r="O2" s="2440"/>
      <c r="P2" s="2440"/>
      <c r="Q2" s="2440"/>
      <c r="R2" s="2440"/>
      <c r="S2" s="2440"/>
      <c r="T2" s="2440"/>
      <c r="U2" s="47"/>
      <c r="V2" s="2667"/>
      <c r="W2" s="2667"/>
      <c r="X2" s="2667"/>
      <c r="Y2" s="2667"/>
      <c r="Z2" s="2667"/>
      <c r="AA2" s="2667"/>
      <c r="AB2" s="2667"/>
      <c r="AC2" s="2667"/>
      <c r="AD2" s="2667"/>
      <c r="AE2" s="2667"/>
      <c r="AF2" s="2667"/>
      <c r="AG2" s="2667"/>
      <c r="AH2" s="2667"/>
      <c r="AI2" s="2667"/>
    </row>
    <row r="3" spans="1:37" ht="9.75" customHeight="1" x14ac:dyDescent="0.3">
      <c r="G3" s="1884"/>
      <c r="H3" s="1884"/>
      <c r="I3" s="1884"/>
      <c r="J3" s="1884"/>
      <c r="K3" s="1884"/>
      <c r="L3" s="1884"/>
      <c r="M3" s="2667" t="s">
        <v>221</v>
      </c>
      <c r="N3" s="2667"/>
      <c r="O3" s="2667"/>
      <c r="P3" s="2667"/>
      <c r="Q3" s="2667"/>
      <c r="R3" s="2667"/>
      <c r="S3" s="2667"/>
      <c r="T3" s="2667"/>
      <c r="U3" s="2667"/>
      <c r="V3" s="2667"/>
      <c r="W3" s="2667"/>
      <c r="X3" s="2667"/>
      <c r="Y3" s="2667"/>
      <c r="Z3" s="2667"/>
      <c r="AA3" s="2667"/>
      <c r="AB3" s="2667"/>
      <c r="AC3" s="2667"/>
      <c r="AD3" s="2667"/>
      <c r="AE3" s="2667"/>
      <c r="AF3" s="2667"/>
      <c r="AG3" s="2667"/>
      <c r="AH3" s="2667"/>
      <c r="AI3" s="2667"/>
    </row>
    <row r="4" spans="1:37" ht="19.5" customHeight="1" thickBot="1" x14ac:dyDescent="0.35">
      <c r="A4" s="48"/>
      <c r="B4" s="48"/>
      <c r="C4" s="48"/>
      <c r="D4" s="48"/>
      <c r="E4" s="48"/>
      <c r="F4" s="48"/>
      <c r="G4" s="1884"/>
      <c r="H4" s="1884"/>
      <c r="I4" s="1884"/>
      <c r="J4" s="1884"/>
      <c r="K4" s="1884"/>
      <c r="L4" s="1884"/>
      <c r="M4" s="2667"/>
      <c r="N4" s="2667"/>
      <c r="O4" s="2667"/>
      <c r="P4" s="2667"/>
      <c r="Q4" s="2667"/>
      <c r="R4" s="2667"/>
      <c r="S4" s="2667"/>
      <c r="T4" s="2667"/>
      <c r="U4" s="2667"/>
      <c r="V4" s="2667"/>
      <c r="W4" s="2667"/>
      <c r="X4" s="2667"/>
      <c r="Y4" s="2667"/>
      <c r="Z4" s="2667"/>
      <c r="AA4" s="2667"/>
      <c r="AB4" s="2667"/>
      <c r="AC4" s="2667"/>
      <c r="AD4" s="2667"/>
      <c r="AE4" s="2667"/>
      <c r="AF4" s="2667"/>
      <c r="AG4" s="2667"/>
      <c r="AH4" s="2667"/>
      <c r="AI4" s="2667"/>
      <c r="AJ4" s="51"/>
      <c r="AK4" s="51"/>
    </row>
    <row r="5" spans="1:37" ht="20.149999999999999" customHeight="1" thickBot="1" x14ac:dyDescent="0.35">
      <c r="A5" s="562"/>
      <c r="B5" s="18"/>
      <c r="C5" s="19"/>
      <c r="D5" s="19"/>
      <c r="E5" s="19"/>
      <c r="F5" s="19"/>
      <c r="G5" s="476"/>
      <c r="H5" s="476"/>
      <c r="I5" s="476"/>
      <c r="J5" s="476"/>
      <c r="K5" s="476"/>
      <c r="L5" s="476"/>
      <c r="M5" s="52"/>
      <c r="N5" s="2428" t="s">
        <v>36</v>
      </c>
      <c r="O5" s="2429"/>
      <c r="P5" s="2668">
        <f>Application!G11</f>
        <v>0</v>
      </c>
      <c r="Q5" s="2669"/>
      <c r="R5" s="2669"/>
      <c r="S5" s="2669"/>
      <c r="T5" s="2669"/>
      <c r="U5" s="2669"/>
      <c r="V5" s="2669"/>
      <c r="W5" s="2670"/>
      <c r="X5" s="2430" t="s">
        <v>32</v>
      </c>
      <c r="Y5" s="2431"/>
      <c r="Z5" s="2432"/>
      <c r="AA5" s="2433"/>
      <c r="AB5" s="2433"/>
      <c r="AC5" s="2433"/>
      <c r="AD5" s="2434"/>
      <c r="AE5" s="2430" t="s">
        <v>58</v>
      </c>
      <c r="AF5" s="2431"/>
      <c r="AG5" s="2046"/>
      <c r="AH5" s="2047"/>
      <c r="AI5" s="2050"/>
      <c r="AJ5" s="53"/>
    </row>
    <row r="6" spans="1:37" ht="20.149999999999999" customHeight="1" x14ac:dyDescent="0.3">
      <c r="A6" s="1729" t="s">
        <v>59</v>
      </c>
      <c r="B6" s="2093">
        <v>110</v>
      </c>
      <c r="C6" s="2881" t="str">
        <f>VLOOKUP(B6,DataLabels,HLOOKUP($M$3,Type,2,FALSE))</f>
        <v>Type of Submission</v>
      </c>
      <c r="D6" s="2882"/>
      <c r="E6" s="2882"/>
      <c r="F6" s="2882"/>
      <c r="G6" s="2882"/>
      <c r="H6" s="2883"/>
      <c r="I6" s="2878">
        <f>Application!H7</f>
        <v>0</v>
      </c>
      <c r="J6" s="2879"/>
      <c r="K6" s="2879"/>
      <c r="L6" s="2879"/>
      <c r="M6" s="2879"/>
      <c r="N6" s="2879"/>
      <c r="O6" s="2879"/>
      <c r="P6" s="2879"/>
      <c r="Q6" s="2879"/>
      <c r="R6" s="2879"/>
      <c r="S6" s="2879"/>
      <c r="T6" s="2879"/>
      <c r="U6" s="2879"/>
      <c r="V6" s="2879"/>
      <c r="W6" s="2879"/>
      <c r="X6" s="2879"/>
      <c r="Y6" s="2879"/>
      <c r="Z6" s="2880" t="str">
        <f>Application!S7</f>
        <v xml:space="preserve">                  </v>
      </c>
      <c r="AA6" s="2435"/>
      <c r="AB6" s="2435"/>
      <c r="AC6" s="2435"/>
      <c r="AD6" s="2435"/>
      <c r="AE6" s="2435"/>
      <c r="AF6" s="2435"/>
      <c r="AG6" s="2435"/>
      <c r="AH6" s="2435"/>
      <c r="AI6" s="304"/>
    </row>
    <row r="7" spans="1:37" ht="20.149999999999999" customHeight="1" x14ac:dyDescent="0.3">
      <c r="A7" s="1730"/>
      <c r="B7" s="2059"/>
      <c r="C7" s="2640">
        <f>+Application!E7</f>
        <v>0</v>
      </c>
      <c r="D7" s="2641"/>
      <c r="E7" s="2641"/>
      <c r="F7" s="2641"/>
      <c r="G7" s="2641"/>
      <c r="H7" s="2642"/>
      <c r="I7" s="2673"/>
      <c r="J7" s="2674"/>
      <c r="K7" s="2674"/>
      <c r="L7" s="2674"/>
      <c r="M7" s="2674"/>
      <c r="N7" s="2674"/>
      <c r="O7" s="2674"/>
      <c r="P7" s="2674"/>
      <c r="Q7" s="2674"/>
      <c r="R7" s="2674"/>
      <c r="S7" s="2674"/>
      <c r="T7" s="2674"/>
      <c r="U7" s="2674"/>
      <c r="V7" s="2674"/>
      <c r="W7" s="2674"/>
      <c r="X7" s="2674"/>
      <c r="Y7" s="2674"/>
      <c r="Z7" s="2437"/>
      <c r="AA7" s="2437"/>
      <c r="AB7" s="2437"/>
      <c r="AC7" s="2437"/>
      <c r="AD7" s="2437"/>
      <c r="AE7" s="2437"/>
      <c r="AF7" s="2437"/>
      <c r="AG7" s="2437"/>
      <c r="AH7" s="2437"/>
      <c r="AI7" s="305"/>
    </row>
    <row r="8" spans="1:37" ht="20.149999999999999" customHeight="1" x14ac:dyDescent="0.35">
      <c r="A8" s="1730"/>
      <c r="B8" s="2058">
        <v>500</v>
      </c>
      <c r="C8" s="2085" t="str">
        <f>VLOOKUP(B8,DataLabels,HLOOKUP($M$3,Type,2,FALSE))</f>
        <v>Elevating Device Make</v>
      </c>
      <c r="D8" s="2085"/>
      <c r="E8" s="2085"/>
      <c r="F8" s="2085"/>
      <c r="G8" s="2085"/>
      <c r="H8" s="2086"/>
      <c r="I8" s="1898"/>
      <c r="J8" s="1747"/>
      <c r="K8" s="1747"/>
      <c r="L8" s="1747"/>
      <c r="M8" s="1747"/>
      <c r="N8" s="1747"/>
      <c r="O8" s="1747"/>
      <c r="P8" s="1747"/>
      <c r="Q8" s="1747"/>
      <c r="R8" s="64"/>
      <c r="S8" s="2058">
        <v>130</v>
      </c>
      <c r="T8" s="2085" t="s">
        <v>61</v>
      </c>
      <c r="U8" s="2085"/>
      <c r="V8" s="2085"/>
      <c r="W8" s="2085"/>
      <c r="X8" s="2085"/>
      <c r="Y8" s="2086"/>
      <c r="Z8" s="2677">
        <f>Application!S11</f>
        <v>0</v>
      </c>
      <c r="AA8" s="2678"/>
      <c r="AB8" s="2678"/>
      <c r="AC8" s="2678"/>
      <c r="AD8" s="2678"/>
      <c r="AE8" s="2678"/>
      <c r="AF8" s="2678"/>
      <c r="AG8" s="2678"/>
      <c r="AH8" s="2678"/>
      <c r="AI8" s="2679"/>
    </row>
    <row r="9" spans="1:37" ht="20.149999999999999" customHeight="1" x14ac:dyDescent="0.35">
      <c r="A9" s="1730"/>
      <c r="B9" s="2059"/>
      <c r="C9" s="2097"/>
      <c r="D9" s="2097"/>
      <c r="E9" s="2097"/>
      <c r="F9" s="2097"/>
      <c r="G9" s="2097"/>
      <c r="H9" s="2098"/>
      <c r="I9" s="1748"/>
      <c r="J9" s="1749"/>
      <c r="K9" s="1749"/>
      <c r="L9" s="1749"/>
      <c r="M9" s="1749"/>
      <c r="N9" s="1749"/>
      <c r="O9" s="1749"/>
      <c r="P9" s="1749"/>
      <c r="Q9" s="1749"/>
      <c r="R9" s="65"/>
      <c r="S9" s="2059"/>
      <c r="T9" s="2097"/>
      <c r="U9" s="2097"/>
      <c r="V9" s="2097"/>
      <c r="W9" s="2097"/>
      <c r="X9" s="2097"/>
      <c r="Y9" s="2098"/>
      <c r="Z9" s="2680">
        <f>Application!S12</f>
        <v>0</v>
      </c>
      <c r="AA9" s="2681"/>
      <c r="AB9" s="2681"/>
      <c r="AC9" s="2681"/>
      <c r="AD9" s="2681"/>
      <c r="AE9" s="2681"/>
      <c r="AF9" s="2681"/>
      <c r="AG9" s="2681"/>
      <c r="AH9" s="2681"/>
      <c r="AI9" s="2682"/>
    </row>
    <row r="10" spans="1:37" ht="20.149999999999999" customHeight="1" x14ac:dyDescent="0.35">
      <c r="A10" s="1730"/>
      <c r="B10" s="2058">
        <v>510</v>
      </c>
      <c r="C10" s="2085" t="str">
        <f>VLOOKUP(B10,DataLabels,HLOOKUP($M$3,Type,2,FALSE))</f>
        <v>Elevating Device Model</v>
      </c>
      <c r="D10" s="2085"/>
      <c r="E10" s="2085"/>
      <c r="F10" s="2085"/>
      <c r="G10" s="2085"/>
      <c r="H10" s="2086"/>
      <c r="I10" s="1746"/>
      <c r="J10" s="1747"/>
      <c r="K10" s="1747"/>
      <c r="L10" s="1747"/>
      <c r="M10" s="1747"/>
      <c r="N10" s="1747"/>
      <c r="O10" s="1747"/>
      <c r="P10" s="1747"/>
      <c r="Q10" s="1747"/>
      <c r="R10" s="64"/>
      <c r="S10" s="2058">
        <v>1340</v>
      </c>
      <c r="T10" s="2085" t="str">
        <f>VLOOKUP(S10,DataLabels,HLOOKUP($M$3,Type,2,FALSE))</f>
        <v>Type of Drive</v>
      </c>
      <c r="U10" s="2085"/>
      <c r="V10" s="2085"/>
      <c r="W10" s="2085"/>
      <c r="X10" s="2085"/>
      <c r="Y10" s="2086"/>
      <c r="Z10" s="2663"/>
      <c r="AA10" s="2664"/>
      <c r="AB10" s="2664"/>
      <c r="AC10" s="2664"/>
      <c r="AD10" s="2664"/>
      <c r="AE10" s="2664"/>
      <c r="AF10" s="2664"/>
      <c r="AG10" s="2664"/>
      <c r="AH10" s="2664"/>
      <c r="AI10" s="296"/>
    </row>
    <row r="11" spans="1:37" ht="20.149999999999999" customHeight="1" x14ac:dyDescent="0.35">
      <c r="A11" s="1730"/>
      <c r="B11" s="2059"/>
      <c r="C11" s="2097"/>
      <c r="D11" s="2097"/>
      <c r="E11" s="2097"/>
      <c r="F11" s="2097"/>
      <c r="G11" s="2097"/>
      <c r="H11" s="2098"/>
      <c r="I11" s="1748"/>
      <c r="J11" s="1749"/>
      <c r="K11" s="1749"/>
      <c r="L11" s="1749"/>
      <c r="M11" s="1749"/>
      <c r="N11" s="1749"/>
      <c r="O11" s="1749"/>
      <c r="P11" s="1749"/>
      <c r="Q11" s="1749"/>
      <c r="R11" s="65"/>
      <c r="S11" s="2059"/>
      <c r="T11" s="2097"/>
      <c r="U11" s="2097"/>
      <c r="V11" s="2097"/>
      <c r="W11" s="2097"/>
      <c r="X11" s="2097"/>
      <c r="Y11" s="2098"/>
      <c r="Z11" s="2665"/>
      <c r="AA11" s="2666"/>
      <c r="AB11" s="2666"/>
      <c r="AC11" s="2666"/>
      <c r="AD11" s="2666"/>
      <c r="AE11" s="2666"/>
      <c r="AF11" s="2666"/>
      <c r="AG11" s="2666"/>
      <c r="AH11" s="2666"/>
      <c r="AI11" s="297"/>
    </row>
    <row r="12" spans="1:37" ht="20.149999999999999" customHeight="1" x14ac:dyDescent="0.35">
      <c r="A12" s="1730"/>
      <c r="B12" s="2058">
        <v>520</v>
      </c>
      <c r="C12" s="2085" t="str">
        <f>VLOOKUP(B12,DataLabels,HLOOKUP($M$3,Type,2,FALSE))</f>
        <v>Capacity
(All Cars must be the same)
[2.16.1]</v>
      </c>
      <c r="D12" s="2085"/>
      <c r="E12" s="2085"/>
      <c r="F12" s="2085"/>
      <c r="G12" s="2085"/>
      <c r="H12" s="2086"/>
      <c r="I12" s="1746"/>
      <c r="J12" s="1747"/>
      <c r="K12" s="1747"/>
      <c r="L12" s="1747"/>
      <c r="M12" s="1747"/>
      <c r="N12" s="1747"/>
      <c r="O12" s="1747"/>
      <c r="P12" s="1747"/>
      <c r="Q12" s="1747"/>
      <c r="R12" s="64"/>
      <c r="S12" s="2058">
        <v>540</v>
      </c>
      <c r="T12" s="2085" t="str">
        <f>VLOOKUP(S12,DataLabels,HLOOKUP($M$3,Type,2,FALSE))</f>
        <v>Rated Speed</v>
      </c>
      <c r="U12" s="2085"/>
      <c r="V12" s="2085"/>
      <c r="W12" s="2085"/>
      <c r="X12" s="2085"/>
      <c r="Y12" s="2086"/>
      <c r="Z12" s="1746"/>
      <c r="AA12" s="1747"/>
      <c r="AB12" s="1747"/>
      <c r="AC12" s="1747"/>
      <c r="AD12" s="1747"/>
      <c r="AE12" s="1747"/>
      <c r="AF12" s="1747"/>
      <c r="AG12" s="1747"/>
      <c r="AH12" s="1747"/>
      <c r="AI12" s="296"/>
    </row>
    <row r="13" spans="1:37" ht="20.149999999999999" customHeight="1" x14ac:dyDescent="0.3">
      <c r="A13" s="1730"/>
      <c r="B13" s="2059"/>
      <c r="C13" s="2097"/>
      <c r="D13" s="2097"/>
      <c r="E13" s="2097"/>
      <c r="F13" s="2097"/>
      <c r="G13" s="2097"/>
      <c r="H13" s="2098"/>
      <c r="I13" s="1748"/>
      <c r="J13" s="1749"/>
      <c r="K13" s="1749"/>
      <c r="L13" s="1749"/>
      <c r="M13" s="1749"/>
      <c r="N13" s="1749"/>
      <c r="O13" s="1749"/>
      <c r="P13" s="1749"/>
      <c r="Q13" s="1749"/>
      <c r="R13" s="55" t="s">
        <v>62</v>
      </c>
      <c r="S13" s="2059"/>
      <c r="T13" s="2097"/>
      <c r="U13" s="2097"/>
      <c r="V13" s="2097"/>
      <c r="W13" s="2097"/>
      <c r="X13" s="2097"/>
      <c r="Y13" s="2098"/>
      <c r="Z13" s="1748"/>
      <c r="AA13" s="1749"/>
      <c r="AB13" s="1749"/>
      <c r="AC13" s="1749"/>
      <c r="AD13" s="1749"/>
      <c r="AE13" s="1749"/>
      <c r="AF13" s="1749"/>
      <c r="AG13" s="1749"/>
      <c r="AH13" s="1749"/>
      <c r="AI13" s="298" t="s">
        <v>64</v>
      </c>
    </row>
    <row r="14" spans="1:37" ht="20.149999999999999" customHeight="1" x14ac:dyDescent="0.3">
      <c r="A14" s="1730"/>
      <c r="B14" s="2058">
        <v>180</v>
      </c>
      <c r="C14" s="2084" t="str">
        <f>VLOOKUP(B14,DataLabels,HLOOKUP($M$3,Type,2,FALSE))</f>
        <v>Address</v>
      </c>
      <c r="D14" s="2085"/>
      <c r="E14" s="2085"/>
      <c r="F14" s="2085"/>
      <c r="G14" s="2085"/>
      <c r="H14" s="2086"/>
      <c r="I14" s="2660" t="str">
        <f>Application!G23</f>
        <v>1234 maple</v>
      </c>
      <c r="J14" s="2661"/>
      <c r="K14" s="2661"/>
      <c r="L14" s="2661"/>
      <c r="M14" s="2661"/>
      <c r="N14" s="2661"/>
      <c r="O14" s="2661"/>
      <c r="P14" s="2661"/>
      <c r="Q14" s="2661"/>
      <c r="R14" s="2661"/>
      <c r="S14" s="2661"/>
      <c r="T14" s="2661"/>
      <c r="U14" s="2661"/>
      <c r="V14" s="2661"/>
      <c r="W14" s="2661"/>
      <c r="X14" s="2661"/>
      <c r="Y14" s="2661"/>
      <c r="Z14" s="2661"/>
      <c r="AA14" s="2661"/>
      <c r="AB14" s="2661"/>
      <c r="AC14" s="2661"/>
      <c r="AD14" s="2661"/>
      <c r="AE14" s="2662"/>
      <c r="AF14" s="2649" t="s">
        <v>15</v>
      </c>
      <c r="AG14" s="2650"/>
      <c r="AH14" s="2650"/>
      <c r="AI14" s="2651"/>
    </row>
    <row r="15" spans="1:37" ht="20.149999999999999" customHeight="1" x14ac:dyDescent="0.3">
      <c r="A15" s="1999"/>
      <c r="B15" s="2059"/>
      <c r="C15" s="2090"/>
      <c r="D15" s="2097"/>
      <c r="E15" s="2097"/>
      <c r="F15" s="2097"/>
      <c r="G15" s="2097"/>
      <c r="H15" s="2098"/>
      <c r="I15" s="2413" t="str">
        <f>Application!G24</f>
        <v>Toronto</v>
      </c>
      <c r="J15" s="2414"/>
      <c r="K15" s="2414"/>
      <c r="L15" s="2414"/>
      <c r="M15" s="2414"/>
      <c r="N15" s="2414"/>
      <c r="O15" s="2414"/>
      <c r="P15" s="2414"/>
      <c r="Q15" s="2414"/>
      <c r="R15" s="2414"/>
      <c r="S15" s="2414"/>
      <c r="T15" s="2414"/>
      <c r="U15" s="2414"/>
      <c r="V15" s="2414"/>
      <c r="W15" s="2414"/>
      <c r="X15" s="2414"/>
      <c r="Y15" s="2414"/>
      <c r="Z15" s="2414"/>
      <c r="AA15" s="2414"/>
      <c r="AB15" s="2414"/>
      <c r="AC15" s="2414"/>
      <c r="AD15" s="2414"/>
      <c r="AE15" s="2813"/>
      <c r="AF15" s="2413">
        <f>Application!W24</f>
        <v>0</v>
      </c>
      <c r="AG15" s="2414"/>
      <c r="AH15" s="2414"/>
      <c r="AI15" s="2415"/>
    </row>
    <row r="16" spans="1:37" ht="20.149999999999999" customHeight="1" x14ac:dyDescent="0.3">
      <c r="A16" s="1988" t="s">
        <v>222</v>
      </c>
      <c r="B16" s="2058">
        <v>4000</v>
      </c>
      <c r="C16" s="2866" t="s">
        <v>133</v>
      </c>
      <c r="D16" s="2867"/>
      <c r="E16" s="2867"/>
      <c r="F16" s="2867"/>
      <c r="G16" s="2867"/>
      <c r="H16" s="2867"/>
      <c r="I16" s="2867"/>
      <c r="J16" s="2868"/>
      <c r="K16" s="2869"/>
      <c r="L16" s="2869"/>
      <c r="M16" s="2869"/>
      <c r="N16" s="2869"/>
      <c r="O16" s="2869"/>
      <c r="P16" s="2869"/>
      <c r="Q16" s="2869"/>
      <c r="R16" s="2869"/>
      <c r="S16" s="2869"/>
      <c r="T16" s="2869"/>
      <c r="U16" s="2869"/>
      <c r="V16" s="2869"/>
      <c r="W16" s="2869"/>
      <c r="X16" s="2869"/>
      <c r="Y16" s="2869"/>
      <c r="Z16" s="2869"/>
      <c r="AA16" s="2869"/>
      <c r="AB16" s="2869"/>
      <c r="AC16" s="2869"/>
      <c r="AD16" s="2869"/>
      <c r="AE16" s="2869"/>
      <c r="AF16" s="2869"/>
      <c r="AG16" s="2869"/>
      <c r="AH16" s="2869"/>
      <c r="AI16" s="2870"/>
    </row>
    <row r="17" spans="1:35" ht="20.149999999999999" customHeight="1" x14ac:dyDescent="0.3">
      <c r="A17" s="1730"/>
      <c r="B17" s="2059"/>
      <c r="C17" s="2645"/>
      <c r="D17" s="2646"/>
      <c r="E17" s="2646"/>
      <c r="F17" s="2646"/>
      <c r="G17" s="2646"/>
      <c r="H17" s="2646"/>
      <c r="I17" s="2646"/>
      <c r="J17" s="2871"/>
      <c r="K17" s="2872"/>
      <c r="L17" s="2872"/>
      <c r="M17" s="2872"/>
      <c r="N17" s="2872"/>
      <c r="O17" s="2872"/>
      <c r="P17" s="2872"/>
      <c r="Q17" s="2872"/>
      <c r="R17" s="2872"/>
      <c r="S17" s="2872"/>
      <c r="T17" s="2872"/>
      <c r="U17" s="2872"/>
      <c r="V17" s="2872"/>
      <c r="W17" s="2872"/>
      <c r="X17" s="2872"/>
      <c r="Y17" s="2872"/>
      <c r="Z17" s="2872"/>
      <c r="AA17" s="2872"/>
      <c r="AB17" s="2872"/>
      <c r="AC17" s="2872"/>
      <c r="AD17" s="2872"/>
      <c r="AE17" s="2872"/>
      <c r="AF17" s="2872"/>
      <c r="AG17" s="2872"/>
      <c r="AH17" s="2872"/>
      <c r="AI17" s="2873"/>
    </row>
    <row r="18" spans="1:35" ht="15" customHeight="1" x14ac:dyDescent="0.3">
      <c r="A18" s="1730"/>
      <c r="B18" s="68"/>
      <c r="C18" s="2874" t="s">
        <v>223</v>
      </c>
      <c r="D18" s="2874" t="s">
        <v>224</v>
      </c>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9"/>
    </row>
    <row r="19" spans="1:35" ht="15" customHeight="1" x14ac:dyDescent="0.3">
      <c r="A19" s="1730"/>
      <c r="B19" s="68"/>
      <c r="C19" s="2875"/>
      <c r="D19" s="2875"/>
      <c r="E19" s="68"/>
      <c r="F19" s="303" t="s">
        <v>2883</v>
      </c>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9"/>
    </row>
    <row r="20" spans="1:35" ht="15" customHeight="1" x14ac:dyDescent="0.3">
      <c r="A20" s="1730"/>
      <c r="B20" s="68"/>
      <c r="C20" s="2875"/>
      <c r="D20" s="2875"/>
      <c r="F20" s="1" t="s">
        <v>225</v>
      </c>
      <c r="AF20" s="68"/>
      <c r="AG20" s="68"/>
      <c r="AH20" s="68"/>
      <c r="AI20" s="69"/>
    </row>
    <row r="21" spans="1:35" ht="15" customHeight="1" x14ac:dyDescent="0.3">
      <c r="A21" s="1730"/>
      <c r="B21" s="68"/>
      <c r="C21" s="2875"/>
      <c r="D21" s="2875"/>
      <c r="AF21" s="68"/>
      <c r="AG21" s="68"/>
      <c r="AH21" s="68"/>
      <c r="AI21" s="69"/>
    </row>
    <row r="22" spans="1:35" ht="15" customHeight="1" x14ac:dyDescent="0.3">
      <c r="A22" s="1730"/>
      <c r="B22" s="68"/>
      <c r="C22" s="68"/>
      <c r="D22" s="76"/>
      <c r="E22" s="299" t="s">
        <v>226</v>
      </c>
      <c r="F22" s="300" t="s">
        <v>1179</v>
      </c>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299"/>
      <c r="AG22" s="299"/>
      <c r="AH22" s="299"/>
      <c r="AI22" s="69"/>
    </row>
    <row r="23" spans="1:35" ht="15" customHeight="1" x14ac:dyDescent="0.3">
      <c r="A23" s="1730"/>
      <c r="B23" s="68"/>
      <c r="C23" s="77"/>
      <c r="D23" s="76"/>
      <c r="E23" s="299" t="s">
        <v>227</v>
      </c>
      <c r="F23" s="300" t="s">
        <v>228</v>
      </c>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299"/>
      <c r="AG23" s="299"/>
      <c r="AH23" s="299"/>
      <c r="AI23" s="69"/>
    </row>
    <row r="24" spans="1:35" ht="15" customHeight="1" x14ac:dyDescent="0.3">
      <c r="A24" s="1730"/>
      <c r="B24" s="68"/>
      <c r="C24" s="77"/>
      <c r="D24" s="76"/>
      <c r="E24" s="299" t="s">
        <v>229</v>
      </c>
      <c r="F24" s="2876" t="s">
        <v>230</v>
      </c>
      <c r="G24" s="2876"/>
      <c r="H24" s="2876"/>
      <c r="I24" s="2876"/>
      <c r="J24" s="2876"/>
      <c r="K24" s="2876"/>
      <c r="L24" s="2876"/>
      <c r="M24" s="2876"/>
      <c r="N24" s="2876"/>
      <c r="O24" s="2876"/>
      <c r="P24" s="2876"/>
      <c r="Q24" s="2876"/>
      <c r="R24" s="2876"/>
      <c r="S24" s="2876"/>
      <c r="T24" s="2876"/>
      <c r="U24" s="2876"/>
      <c r="V24" s="2876"/>
      <c r="W24" s="2876"/>
      <c r="X24" s="2876"/>
      <c r="Y24" s="2876"/>
      <c r="Z24" s="2876"/>
      <c r="AA24" s="2876"/>
      <c r="AB24" s="2876"/>
      <c r="AC24" s="2876"/>
      <c r="AD24" s="2876"/>
      <c r="AE24" s="2876"/>
      <c r="AF24" s="2876"/>
      <c r="AG24" s="2876"/>
      <c r="AH24" s="2876"/>
      <c r="AI24" s="69"/>
    </row>
    <row r="25" spans="1:35" ht="15" customHeight="1" x14ac:dyDescent="0.3">
      <c r="A25" s="1730"/>
      <c r="B25" s="68"/>
      <c r="C25" s="68"/>
      <c r="E25" s="299"/>
      <c r="F25" s="2876"/>
      <c r="G25" s="2876"/>
      <c r="H25" s="2876"/>
      <c r="I25" s="2876"/>
      <c r="J25" s="2876"/>
      <c r="K25" s="2876"/>
      <c r="L25" s="2876"/>
      <c r="M25" s="2876"/>
      <c r="N25" s="2876"/>
      <c r="O25" s="2876"/>
      <c r="P25" s="2876"/>
      <c r="Q25" s="2876"/>
      <c r="R25" s="2876"/>
      <c r="S25" s="2876"/>
      <c r="T25" s="2876"/>
      <c r="U25" s="2876"/>
      <c r="V25" s="2876"/>
      <c r="W25" s="2876"/>
      <c r="X25" s="2876"/>
      <c r="Y25" s="2876"/>
      <c r="Z25" s="2876"/>
      <c r="AA25" s="2876"/>
      <c r="AB25" s="2876"/>
      <c r="AC25" s="2876"/>
      <c r="AD25" s="2876"/>
      <c r="AE25" s="2876"/>
      <c r="AF25" s="2876"/>
      <c r="AG25" s="2876"/>
      <c r="AH25" s="2876"/>
      <c r="AI25" s="69"/>
    </row>
    <row r="26" spans="1:35" ht="15" customHeight="1" x14ac:dyDescent="0.3">
      <c r="A26" s="1730"/>
      <c r="B26" s="68"/>
      <c r="C26" s="68"/>
      <c r="D26" s="76"/>
      <c r="E26" s="299" t="s">
        <v>231</v>
      </c>
      <c r="F26" s="300" t="s">
        <v>232</v>
      </c>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299"/>
      <c r="AG26" s="299"/>
      <c r="AH26" s="299"/>
      <c r="AI26" s="69"/>
    </row>
    <row r="27" spans="1:35" ht="15" customHeight="1" x14ac:dyDescent="0.3">
      <c r="A27" s="1730"/>
      <c r="B27" s="68"/>
      <c r="C27" s="68"/>
      <c r="D27" s="76"/>
      <c r="E27" s="299" t="s">
        <v>233</v>
      </c>
      <c r="F27" s="300" t="s">
        <v>234</v>
      </c>
      <c r="G27" s="301"/>
      <c r="H27" s="301"/>
      <c r="I27" s="301"/>
      <c r="J27" s="301"/>
      <c r="K27" s="301"/>
      <c r="L27" s="301"/>
      <c r="M27" s="301"/>
      <c r="N27" s="301"/>
      <c r="O27" s="301"/>
      <c r="P27" s="301"/>
      <c r="Q27" s="301"/>
      <c r="R27" s="301"/>
      <c r="S27" s="301"/>
      <c r="T27" s="301"/>
      <c r="U27" s="301"/>
      <c r="V27" s="301"/>
      <c r="W27" s="301"/>
      <c r="X27" s="301"/>
      <c r="Y27" s="301"/>
      <c r="Z27" s="301"/>
      <c r="AA27" s="301"/>
      <c r="AB27" s="301"/>
      <c r="AC27" s="301"/>
      <c r="AD27" s="301"/>
      <c r="AE27" s="301"/>
      <c r="AF27" s="299"/>
      <c r="AG27" s="299"/>
      <c r="AH27" s="299"/>
      <c r="AI27" s="69"/>
    </row>
    <row r="28" spans="1:35" ht="15" customHeight="1" x14ac:dyDescent="0.3">
      <c r="A28" s="1730"/>
      <c r="B28" s="68"/>
      <c r="C28" s="68"/>
      <c r="D28" s="76"/>
      <c r="E28" s="299" t="s">
        <v>235</v>
      </c>
      <c r="F28" s="300" t="s">
        <v>236</v>
      </c>
      <c r="G28" s="301"/>
      <c r="H28" s="301"/>
      <c r="I28" s="301"/>
      <c r="J28" s="301"/>
      <c r="K28" s="301"/>
      <c r="L28" s="301"/>
      <c r="M28" s="301"/>
      <c r="N28" s="301"/>
      <c r="O28" s="301"/>
      <c r="P28" s="301"/>
      <c r="Q28" s="301"/>
      <c r="R28" s="301"/>
      <c r="S28" s="301"/>
      <c r="T28" s="301"/>
      <c r="U28" s="301"/>
      <c r="V28" s="301"/>
      <c r="W28" s="301"/>
      <c r="X28" s="301"/>
      <c r="Y28" s="301"/>
      <c r="Z28" s="301"/>
      <c r="AA28" s="301"/>
      <c r="AB28" s="301"/>
      <c r="AC28" s="301"/>
      <c r="AD28" s="301"/>
      <c r="AE28" s="301"/>
      <c r="AF28" s="299"/>
      <c r="AG28" s="299"/>
      <c r="AH28" s="299"/>
      <c r="AI28" s="69"/>
    </row>
    <row r="29" spans="1:35" ht="15" customHeight="1" x14ac:dyDescent="0.3">
      <c r="A29" s="1730"/>
      <c r="B29" s="68"/>
      <c r="C29" s="68"/>
      <c r="E29" s="302"/>
      <c r="F29" s="302"/>
      <c r="G29" s="302"/>
      <c r="H29" s="302"/>
      <c r="I29" s="302"/>
      <c r="J29" s="302"/>
      <c r="K29" s="302"/>
      <c r="L29" s="302"/>
      <c r="M29" s="302"/>
      <c r="N29" s="302"/>
      <c r="O29" s="302"/>
      <c r="P29" s="302"/>
      <c r="Q29" s="302"/>
      <c r="R29" s="302"/>
      <c r="S29" s="299"/>
      <c r="T29" s="299"/>
      <c r="U29" s="299"/>
      <c r="V29" s="299"/>
      <c r="W29" s="299"/>
      <c r="X29" s="299"/>
      <c r="Y29" s="299"/>
      <c r="Z29" s="299"/>
      <c r="AA29" s="299"/>
      <c r="AB29" s="299"/>
      <c r="AC29" s="299"/>
      <c r="AD29" s="299"/>
      <c r="AE29" s="299"/>
      <c r="AF29" s="299"/>
      <c r="AG29" s="299"/>
      <c r="AH29" s="299"/>
      <c r="AI29" s="69"/>
    </row>
    <row r="30" spans="1:35" ht="15" customHeight="1" x14ac:dyDescent="0.3">
      <c r="A30" s="1730"/>
      <c r="B30" s="68"/>
      <c r="C30" s="68"/>
      <c r="E30" s="299" t="s">
        <v>237</v>
      </c>
      <c r="F30" s="299"/>
      <c r="G30" s="299"/>
      <c r="H30" s="299"/>
      <c r="I30" s="299"/>
      <c r="J30" s="299"/>
      <c r="K30" s="299"/>
      <c r="L30" s="299"/>
      <c r="M30" s="299"/>
      <c r="N30" s="299"/>
      <c r="O30" s="299"/>
      <c r="P30" s="299"/>
      <c r="Q30" s="299"/>
      <c r="R30" s="299"/>
      <c r="S30" s="299"/>
      <c r="T30" s="299"/>
      <c r="U30" s="299"/>
      <c r="V30" s="299"/>
      <c r="W30" s="299"/>
      <c r="X30" s="299"/>
      <c r="Y30" s="299"/>
      <c r="Z30" s="299"/>
      <c r="AA30" s="299"/>
      <c r="AB30" s="299"/>
      <c r="AC30" s="299"/>
      <c r="AD30" s="299"/>
      <c r="AE30" s="299"/>
      <c r="AF30" s="299"/>
      <c r="AG30" s="299"/>
      <c r="AH30" s="299"/>
      <c r="AI30" s="69"/>
    </row>
    <row r="31" spans="1:35" ht="15" customHeight="1" x14ac:dyDescent="0.3">
      <c r="A31" s="1730"/>
      <c r="B31" s="68"/>
      <c r="C31" s="68"/>
      <c r="E31" s="68" t="s">
        <v>238</v>
      </c>
      <c r="F31" s="79" t="s">
        <v>239</v>
      </c>
      <c r="G31" s="78"/>
      <c r="H31" s="78"/>
      <c r="I31" s="78"/>
      <c r="J31" s="78"/>
      <c r="K31" s="78"/>
      <c r="L31" s="78"/>
      <c r="M31" s="78"/>
      <c r="N31" s="78"/>
      <c r="O31" s="78"/>
      <c r="P31" s="78"/>
      <c r="Q31" s="78"/>
      <c r="R31" s="78"/>
      <c r="S31" s="79"/>
      <c r="T31" s="79"/>
      <c r="U31" s="79"/>
      <c r="V31" s="79"/>
      <c r="W31" s="79"/>
      <c r="X31" s="79"/>
      <c r="AF31" s="68"/>
      <c r="AG31" s="68"/>
      <c r="AH31" s="68"/>
      <c r="AI31" s="69"/>
    </row>
    <row r="32" spans="1:35" ht="15" customHeight="1" x14ac:dyDescent="0.3">
      <c r="A32" s="1730"/>
      <c r="B32" s="68"/>
      <c r="C32" s="68"/>
      <c r="D32" s="68"/>
      <c r="E32" s="76"/>
      <c r="F32" s="80" t="s">
        <v>240</v>
      </c>
      <c r="G32" s="79" t="s">
        <v>241</v>
      </c>
      <c r="H32" s="79"/>
      <c r="I32" s="79"/>
      <c r="J32" s="79"/>
      <c r="K32" s="79"/>
      <c r="L32" s="79"/>
      <c r="M32" s="79"/>
      <c r="N32" s="79"/>
      <c r="O32" s="79"/>
      <c r="P32" s="79"/>
      <c r="Q32" s="79"/>
      <c r="R32" s="79"/>
      <c r="S32" s="79"/>
      <c r="T32" s="79"/>
      <c r="U32" s="79"/>
      <c r="V32" s="79"/>
      <c r="W32" s="79"/>
      <c r="X32" s="79"/>
      <c r="AF32" s="68"/>
      <c r="AG32" s="68"/>
      <c r="AH32" s="68"/>
      <c r="AI32" s="69"/>
    </row>
    <row r="33" spans="1:35" ht="15" customHeight="1" x14ac:dyDescent="0.3">
      <c r="A33" s="1730"/>
      <c r="B33" s="68"/>
      <c r="C33" s="68"/>
      <c r="D33" s="68"/>
      <c r="E33" s="76"/>
      <c r="F33" s="80" t="s">
        <v>242</v>
      </c>
      <c r="G33" s="79" t="s">
        <v>243</v>
      </c>
      <c r="H33" s="79"/>
      <c r="I33" s="79"/>
      <c r="J33" s="79"/>
      <c r="K33" s="79"/>
      <c r="L33" s="79"/>
      <c r="M33" s="79"/>
      <c r="N33" s="79"/>
      <c r="O33" s="79"/>
      <c r="P33" s="79"/>
      <c r="Q33" s="79"/>
      <c r="R33" s="79"/>
      <c r="S33" s="79"/>
      <c r="T33" s="79"/>
      <c r="U33" s="79"/>
      <c r="V33" s="79"/>
      <c r="W33" s="79"/>
      <c r="X33" s="79"/>
      <c r="AF33" s="68"/>
      <c r="AG33" s="68"/>
      <c r="AH33" s="68"/>
      <c r="AI33" s="69"/>
    </row>
    <row r="34" spans="1:35" ht="15" customHeight="1" x14ac:dyDescent="0.3">
      <c r="A34" s="1730"/>
      <c r="B34" s="68"/>
      <c r="C34" s="68"/>
      <c r="D34" s="68"/>
      <c r="E34" s="76"/>
      <c r="F34" s="80" t="s">
        <v>244</v>
      </c>
      <c r="G34" s="79" t="s">
        <v>245</v>
      </c>
      <c r="H34" s="79"/>
      <c r="I34" s="79"/>
      <c r="J34" s="79"/>
      <c r="K34" s="79"/>
      <c r="L34" s="79"/>
      <c r="M34" s="79"/>
      <c r="N34" s="79"/>
      <c r="O34" s="79"/>
      <c r="P34" s="79"/>
      <c r="Q34" s="79"/>
      <c r="R34" s="79"/>
      <c r="S34" s="79"/>
      <c r="T34" s="79"/>
      <c r="U34" s="79"/>
      <c r="V34" s="79"/>
      <c r="W34" s="79"/>
      <c r="X34" s="79"/>
      <c r="AF34" s="68"/>
      <c r="AG34" s="68"/>
      <c r="AH34" s="68"/>
      <c r="AI34" s="69"/>
    </row>
    <row r="35" spans="1:35" ht="15" customHeight="1" x14ac:dyDescent="0.3">
      <c r="A35" s="1730"/>
      <c r="B35" s="68"/>
      <c r="C35" s="68"/>
      <c r="E35" s="79"/>
      <c r="F35" s="79"/>
      <c r="G35" s="79"/>
      <c r="H35" s="79"/>
      <c r="I35" s="79"/>
      <c r="J35" s="79"/>
      <c r="K35" s="79"/>
      <c r="L35" s="79"/>
      <c r="M35" s="79"/>
      <c r="N35" s="79"/>
      <c r="O35" s="79"/>
      <c r="P35" s="79"/>
      <c r="Q35" s="79"/>
      <c r="R35" s="79"/>
      <c r="S35" s="79"/>
      <c r="T35" s="79"/>
      <c r="U35" s="79"/>
      <c r="V35" s="79"/>
      <c r="W35" s="79"/>
      <c r="X35" s="79"/>
      <c r="AF35" s="68"/>
      <c r="AG35" s="68"/>
      <c r="AH35" s="68"/>
      <c r="AI35" s="69"/>
    </row>
    <row r="36" spans="1:35" ht="15" customHeight="1" x14ac:dyDescent="0.3">
      <c r="A36" s="1730"/>
      <c r="B36" s="68"/>
      <c r="C36" s="68"/>
      <c r="D36" s="76"/>
      <c r="E36" s="299" t="s">
        <v>246</v>
      </c>
      <c r="F36" s="81" t="s">
        <v>247</v>
      </c>
      <c r="G36" s="79"/>
      <c r="H36" s="79"/>
      <c r="I36" s="79"/>
      <c r="J36" s="79"/>
      <c r="K36" s="79"/>
      <c r="L36" s="79"/>
      <c r="M36" s="79"/>
      <c r="N36" s="79"/>
      <c r="O36" s="79"/>
      <c r="P36" s="79"/>
      <c r="Q36" s="79"/>
      <c r="R36" s="79"/>
      <c r="S36" s="79"/>
      <c r="T36" s="79"/>
      <c r="U36" s="79"/>
      <c r="V36" s="79"/>
      <c r="W36" s="79"/>
      <c r="X36" s="79"/>
      <c r="AF36" s="68"/>
      <c r="AG36" s="68"/>
      <c r="AH36" s="68"/>
      <c r="AI36" s="69"/>
    </row>
    <row r="37" spans="1:35" ht="15" customHeight="1" x14ac:dyDescent="0.3">
      <c r="A37" s="1730"/>
      <c r="B37" s="68"/>
      <c r="C37" s="68"/>
      <c r="D37" s="76"/>
      <c r="E37" s="299" t="s">
        <v>248</v>
      </c>
      <c r="F37" s="300" t="s">
        <v>249</v>
      </c>
      <c r="G37" s="78"/>
      <c r="H37" s="78"/>
      <c r="I37" s="78"/>
      <c r="J37" s="78"/>
      <c r="K37" s="78"/>
      <c r="L37" s="78"/>
      <c r="M37" s="78"/>
      <c r="N37" s="78"/>
      <c r="O37" s="78"/>
      <c r="P37" s="78"/>
      <c r="Q37" s="78"/>
      <c r="R37" s="78"/>
      <c r="S37" s="78"/>
      <c r="T37" s="78"/>
      <c r="U37" s="78"/>
      <c r="V37" s="78"/>
      <c r="W37" s="78"/>
      <c r="X37" s="78"/>
      <c r="Y37" s="68"/>
      <c r="Z37" s="68"/>
      <c r="AA37" s="68"/>
      <c r="AB37" s="68"/>
      <c r="AC37" s="68"/>
      <c r="AD37" s="68"/>
      <c r="AE37" s="68"/>
      <c r="AF37" s="68"/>
      <c r="AG37" s="68"/>
      <c r="AH37" s="68"/>
      <c r="AI37" s="69"/>
    </row>
    <row r="38" spans="1:35" ht="15" customHeight="1" x14ac:dyDescent="0.3">
      <c r="A38" s="1730"/>
      <c r="B38" s="68"/>
      <c r="C38" s="68"/>
      <c r="E38" s="299" t="s">
        <v>250</v>
      </c>
      <c r="F38" s="300" t="s">
        <v>251</v>
      </c>
      <c r="G38" s="78"/>
      <c r="H38" s="78"/>
      <c r="I38" s="78"/>
      <c r="J38" s="78"/>
      <c r="K38" s="78"/>
      <c r="L38" s="78"/>
      <c r="M38" s="78"/>
      <c r="N38" s="78"/>
      <c r="O38" s="78"/>
      <c r="P38" s="78"/>
      <c r="Q38" s="78"/>
      <c r="R38" s="78"/>
      <c r="S38" s="78"/>
      <c r="T38" s="78"/>
      <c r="U38" s="78"/>
      <c r="V38" s="78"/>
      <c r="W38" s="78"/>
      <c r="X38" s="78"/>
      <c r="Y38" s="68"/>
      <c r="Z38" s="68"/>
      <c r="AA38" s="68"/>
      <c r="AB38" s="68"/>
      <c r="AC38" s="68"/>
      <c r="AD38" s="68"/>
      <c r="AE38" s="68"/>
      <c r="AF38" s="68"/>
      <c r="AG38" s="68"/>
      <c r="AH38" s="68"/>
      <c r="AI38" s="69"/>
    </row>
    <row r="39" spans="1:35" ht="15" customHeight="1" x14ac:dyDescent="0.3">
      <c r="A39" s="1730"/>
      <c r="B39" s="68"/>
      <c r="C39" s="77"/>
      <c r="D39" s="76"/>
      <c r="E39" s="299" t="s">
        <v>252</v>
      </c>
      <c r="F39" s="300" t="s">
        <v>253</v>
      </c>
      <c r="G39" s="78"/>
      <c r="H39" s="78"/>
      <c r="I39" s="78"/>
      <c r="J39" s="78"/>
      <c r="K39" s="78"/>
      <c r="L39" s="78"/>
      <c r="M39" s="78"/>
      <c r="N39" s="78"/>
      <c r="O39" s="78"/>
      <c r="P39" s="78"/>
      <c r="Q39" s="78"/>
      <c r="R39" s="78"/>
      <c r="S39" s="78"/>
      <c r="T39" s="78"/>
      <c r="U39" s="78"/>
      <c r="V39" s="78"/>
      <c r="W39" s="78"/>
      <c r="X39" s="78"/>
      <c r="Y39" s="68"/>
      <c r="Z39" s="68"/>
      <c r="AA39" s="68"/>
      <c r="AB39" s="68"/>
      <c r="AC39" s="68"/>
      <c r="AD39" s="68"/>
      <c r="AE39" s="68"/>
      <c r="AF39" s="68"/>
      <c r="AG39" s="68"/>
      <c r="AH39" s="68"/>
      <c r="AI39" s="69"/>
    </row>
    <row r="40" spans="1:35" ht="15" customHeight="1" x14ac:dyDescent="0.3">
      <c r="A40" s="1730"/>
      <c r="B40" s="68"/>
      <c r="D40" s="68"/>
      <c r="F40" s="78"/>
      <c r="G40" s="78"/>
      <c r="H40" s="78"/>
      <c r="I40" s="78"/>
      <c r="J40" s="78"/>
      <c r="K40" s="78"/>
      <c r="L40" s="78"/>
      <c r="M40" s="78"/>
      <c r="N40" s="78"/>
      <c r="O40" s="78"/>
      <c r="P40" s="78"/>
      <c r="Q40" s="78"/>
      <c r="R40" s="78"/>
      <c r="S40" s="78"/>
      <c r="T40" s="78"/>
      <c r="U40" s="78"/>
      <c r="V40" s="78"/>
      <c r="W40" s="78"/>
      <c r="X40" s="78"/>
      <c r="Y40" s="68"/>
      <c r="Z40" s="68"/>
      <c r="AA40" s="68"/>
      <c r="AB40" s="68"/>
      <c r="AC40" s="68"/>
      <c r="AD40" s="68"/>
      <c r="AE40" s="68"/>
      <c r="AF40" s="68"/>
      <c r="AG40" s="68"/>
      <c r="AH40" s="68"/>
      <c r="AI40" s="69"/>
    </row>
    <row r="41" spans="1:35" ht="15" customHeight="1" x14ac:dyDescent="0.3">
      <c r="A41" s="1730"/>
      <c r="B41" s="68"/>
      <c r="D41" s="77"/>
      <c r="E41" s="301" t="s">
        <v>254</v>
      </c>
      <c r="F41" s="78"/>
      <c r="G41" s="78"/>
      <c r="H41" s="78"/>
      <c r="I41" s="78"/>
      <c r="J41" s="78"/>
      <c r="K41" s="78"/>
      <c r="L41" s="78"/>
      <c r="M41" s="2877"/>
      <c r="N41" s="2877"/>
      <c r="O41" s="2877"/>
      <c r="P41" s="2877"/>
      <c r="Q41" s="2877"/>
      <c r="R41" s="2877"/>
      <c r="S41" s="301" t="s">
        <v>255</v>
      </c>
      <c r="T41" s="78"/>
      <c r="U41" s="78"/>
      <c r="V41" s="78"/>
      <c r="W41" s="78"/>
      <c r="X41" s="78"/>
      <c r="Y41" s="68"/>
      <c r="Z41" s="68"/>
      <c r="AA41" s="68"/>
      <c r="AB41" s="68"/>
      <c r="AC41" s="68"/>
      <c r="AD41" s="68"/>
      <c r="AE41" s="68"/>
      <c r="AF41" s="68"/>
      <c r="AG41" s="68"/>
      <c r="AH41" s="68"/>
      <c r="AI41" s="69"/>
    </row>
    <row r="42" spans="1:35" ht="15" customHeight="1" x14ac:dyDescent="0.3">
      <c r="A42" s="1730"/>
      <c r="B42" s="68"/>
      <c r="C42" s="68"/>
      <c r="D42" s="68"/>
      <c r="E42" s="301" t="s">
        <v>256</v>
      </c>
      <c r="F42" s="78"/>
      <c r="G42" s="78"/>
      <c r="H42" s="78"/>
      <c r="I42" s="78"/>
      <c r="J42" s="78"/>
      <c r="K42" s="78"/>
      <c r="L42" s="78"/>
      <c r="M42" s="78"/>
      <c r="N42" s="78"/>
      <c r="O42" s="78"/>
      <c r="P42" s="78"/>
      <c r="Q42" s="78"/>
      <c r="R42" s="78"/>
      <c r="S42" s="78"/>
      <c r="T42" s="78"/>
      <c r="U42" s="78"/>
      <c r="V42" s="78"/>
      <c r="W42" s="78"/>
      <c r="X42" s="78"/>
      <c r="Y42" s="68"/>
      <c r="Z42" s="68"/>
      <c r="AA42" s="68"/>
      <c r="AB42" s="68"/>
      <c r="AC42" s="68"/>
      <c r="AD42" s="68"/>
      <c r="AE42" s="68"/>
      <c r="AF42" s="68"/>
      <c r="AG42" s="68"/>
      <c r="AH42" s="68"/>
      <c r="AI42" s="69"/>
    </row>
    <row r="43" spans="1:35" ht="15" customHeight="1" x14ac:dyDescent="0.3">
      <c r="A43" s="1999"/>
      <c r="B43" s="68"/>
      <c r="D43" s="68"/>
      <c r="E43" s="78"/>
      <c r="F43" s="78"/>
      <c r="G43" s="78"/>
      <c r="H43" s="78"/>
      <c r="I43" s="78"/>
      <c r="J43" s="78"/>
      <c r="K43" s="78"/>
      <c r="L43" s="78"/>
      <c r="M43" s="78"/>
      <c r="N43" s="78"/>
      <c r="O43" s="78"/>
      <c r="P43" s="78"/>
      <c r="Q43" s="78"/>
      <c r="R43" s="78"/>
      <c r="S43" s="78"/>
      <c r="T43" s="78"/>
      <c r="U43" s="78"/>
      <c r="V43" s="78"/>
      <c r="W43" s="78"/>
      <c r="X43" s="82"/>
      <c r="Y43" s="70"/>
      <c r="Z43" s="70"/>
      <c r="AA43" s="70"/>
      <c r="AB43" s="70"/>
      <c r="AC43" s="70"/>
      <c r="AD43" s="70"/>
      <c r="AE43" s="70"/>
      <c r="AF43" s="70"/>
      <c r="AG43" s="70"/>
      <c r="AH43" s="70"/>
      <c r="AI43" s="71"/>
    </row>
    <row r="44" spans="1:35" ht="20.149999999999999" customHeight="1" x14ac:dyDescent="0.3">
      <c r="A44" s="1988" t="s">
        <v>134</v>
      </c>
      <c r="B44" s="2058"/>
      <c r="C44" s="2766" t="s">
        <v>135</v>
      </c>
      <c r="D44" s="2767"/>
      <c r="E44" s="2767"/>
      <c r="F44" s="2767"/>
      <c r="G44" s="2767"/>
      <c r="H44" s="2767"/>
      <c r="I44" s="2767"/>
      <c r="J44" s="2767"/>
      <c r="K44" s="2767"/>
      <c r="L44" s="2767"/>
      <c r="M44" s="2767"/>
      <c r="N44" s="2767"/>
      <c r="O44" s="2767"/>
      <c r="P44" s="2768"/>
      <c r="Q44" s="2058">
        <v>5000</v>
      </c>
      <c r="R44" s="2766" t="s">
        <v>136</v>
      </c>
      <c r="S44" s="2767"/>
      <c r="T44" s="2767"/>
      <c r="U44" s="2767"/>
      <c r="V44" s="2767"/>
      <c r="W44" s="2767"/>
      <c r="X44" s="2768"/>
      <c r="Y44" s="2058">
        <v>460</v>
      </c>
      <c r="Z44" s="2769" t="s">
        <v>137</v>
      </c>
      <c r="AA44" s="2770"/>
      <c r="AB44" s="2770"/>
      <c r="AC44" s="2770"/>
      <c r="AD44" s="2770"/>
      <c r="AE44" s="2771"/>
      <c r="AF44" s="2846"/>
      <c r="AG44" s="2847"/>
      <c r="AH44" s="2847"/>
      <c r="AI44" s="66"/>
    </row>
    <row r="45" spans="1:35" ht="20.149999999999999" customHeight="1" x14ac:dyDescent="0.3">
      <c r="A45" s="1730"/>
      <c r="B45" s="2195"/>
      <c r="C45" s="2850"/>
      <c r="D45" s="2851"/>
      <c r="E45" s="2851"/>
      <c r="F45" s="2851"/>
      <c r="G45" s="2851"/>
      <c r="H45" s="2851"/>
      <c r="I45" s="2851"/>
      <c r="J45" s="2851"/>
      <c r="K45" s="2851"/>
      <c r="L45" s="2851"/>
      <c r="M45" s="2851"/>
      <c r="N45" s="2851"/>
      <c r="O45" s="2851"/>
      <c r="P45" s="2852"/>
      <c r="Q45" s="2195"/>
      <c r="R45" s="2850" t="s">
        <v>2647</v>
      </c>
      <c r="S45" s="2851"/>
      <c r="T45" s="2851"/>
      <c r="U45" s="2851"/>
      <c r="V45" s="2851"/>
      <c r="W45" s="2851"/>
      <c r="X45" s="2852"/>
      <c r="Y45" s="2195"/>
      <c r="Z45" s="2772"/>
      <c r="AA45" s="2773"/>
      <c r="AB45" s="2773"/>
      <c r="AC45" s="2773"/>
      <c r="AD45" s="2773"/>
      <c r="AE45" s="2774"/>
      <c r="AF45" s="2848"/>
      <c r="AG45" s="2849"/>
      <c r="AH45" s="2849"/>
      <c r="AI45" s="67"/>
    </row>
    <row r="46" spans="1:35" ht="20.149999999999999" customHeight="1" x14ac:dyDescent="0.3">
      <c r="A46" s="1730"/>
      <c r="B46" s="2195"/>
      <c r="C46" s="2850"/>
      <c r="D46" s="2851"/>
      <c r="E46" s="2851"/>
      <c r="F46" s="2851"/>
      <c r="G46" s="2851"/>
      <c r="H46" s="2851"/>
      <c r="I46" s="2851"/>
      <c r="J46" s="2851"/>
      <c r="K46" s="2851"/>
      <c r="L46" s="2851"/>
      <c r="M46" s="2851"/>
      <c r="N46" s="2851"/>
      <c r="O46" s="2851"/>
      <c r="P46" s="2852"/>
      <c r="Q46" s="2195"/>
      <c r="R46" s="2850"/>
      <c r="S46" s="2851"/>
      <c r="T46" s="2851"/>
      <c r="U46" s="2851"/>
      <c r="V46" s="2851"/>
      <c r="W46" s="2851"/>
      <c r="X46" s="2852"/>
      <c r="Y46" s="2195"/>
      <c r="Z46" s="2729" t="s">
        <v>54</v>
      </c>
      <c r="AA46" s="2730"/>
      <c r="AB46" s="2730"/>
      <c r="AC46" s="2730"/>
      <c r="AD46" s="2730"/>
      <c r="AE46" s="2730"/>
      <c r="AF46" s="2730"/>
      <c r="AG46" s="2730"/>
      <c r="AH46" s="2730"/>
      <c r="AI46" s="2856"/>
    </row>
    <row r="47" spans="1:35" ht="20.149999999999999" customHeight="1" x14ac:dyDescent="0.3">
      <c r="A47" s="1730"/>
      <c r="B47" s="2059"/>
      <c r="C47" s="2853"/>
      <c r="D47" s="2854"/>
      <c r="E47" s="2854"/>
      <c r="F47" s="2854"/>
      <c r="G47" s="2854"/>
      <c r="H47" s="2854"/>
      <c r="I47" s="2854"/>
      <c r="J47" s="2854"/>
      <c r="K47" s="2854"/>
      <c r="L47" s="2854"/>
      <c r="M47" s="2854"/>
      <c r="N47" s="2854"/>
      <c r="O47" s="2854"/>
      <c r="P47" s="2855"/>
      <c r="Q47" s="2059"/>
      <c r="R47" s="2853"/>
      <c r="S47" s="2854"/>
      <c r="T47" s="2854"/>
      <c r="U47" s="2854"/>
      <c r="V47" s="2854"/>
      <c r="W47" s="2854"/>
      <c r="X47" s="2855"/>
      <c r="Y47" s="2195"/>
      <c r="Z47" s="2857"/>
      <c r="AA47" s="2858"/>
      <c r="AB47" s="2858"/>
      <c r="AC47" s="2858"/>
      <c r="AD47" s="2858"/>
      <c r="AE47" s="2858"/>
      <c r="AF47" s="2858"/>
      <c r="AG47" s="2858"/>
      <c r="AH47" s="2858"/>
      <c r="AI47" s="2859"/>
    </row>
    <row r="48" spans="1:35" ht="20.149999999999999" customHeight="1" x14ac:dyDescent="0.3">
      <c r="A48" s="1730"/>
      <c r="B48" s="2058">
        <v>450</v>
      </c>
      <c r="C48" s="2863" t="s">
        <v>138</v>
      </c>
      <c r="D48" s="2864"/>
      <c r="E48" s="2864"/>
      <c r="F48" s="2864"/>
      <c r="G48" s="2864"/>
      <c r="H48" s="2864"/>
      <c r="I48" s="2864"/>
      <c r="J48" s="2864"/>
      <c r="K48" s="2864"/>
      <c r="L48" s="2864"/>
      <c r="M48" s="2864"/>
      <c r="N48" s="2864"/>
      <c r="O48" s="2864"/>
      <c r="P48" s="2864"/>
      <c r="Q48" s="2864"/>
      <c r="R48" s="2864"/>
      <c r="S48" s="2864"/>
      <c r="T48" s="2864"/>
      <c r="U48" s="2864"/>
      <c r="V48" s="2864"/>
      <c r="W48" s="2864"/>
      <c r="X48" s="2865"/>
      <c r="Y48" s="2195"/>
      <c r="Z48" s="2857"/>
      <c r="AA48" s="2858"/>
      <c r="AB48" s="2858"/>
      <c r="AC48" s="2858"/>
      <c r="AD48" s="2858"/>
      <c r="AE48" s="2858"/>
      <c r="AF48" s="2858"/>
      <c r="AG48" s="2858"/>
      <c r="AH48" s="2858"/>
      <c r="AI48" s="2859"/>
    </row>
    <row r="49" spans="1:35" ht="20.149999999999999" customHeight="1" x14ac:dyDescent="0.3">
      <c r="A49" s="1730"/>
      <c r="B49" s="2195"/>
      <c r="C49" s="1918"/>
      <c r="D49" s="1919"/>
      <c r="E49" s="1919"/>
      <c r="F49" s="1919"/>
      <c r="G49" s="1919"/>
      <c r="H49" s="1919"/>
      <c r="I49" s="1919"/>
      <c r="J49" s="1919"/>
      <c r="K49" s="1919"/>
      <c r="L49" s="1919"/>
      <c r="M49" s="1919"/>
      <c r="N49" s="1919"/>
      <c r="O49" s="1919"/>
      <c r="P49" s="1919"/>
      <c r="Q49" s="1919"/>
      <c r="R49" s="1919"/>
      <c r="S49" s="1919"/>
      <c r="T49" s="1919"/>
      <c r="U49" s="1919"/>
      <c r="V49" s="1919"/>
      <c r="W49" s="1919"/>
      <c r="X49" s="1920"/>
      <c r="Y49" s="2195"/>
      <c r="Z49" s="2857"/>
      <c r="AA49" s="2858"/>
      <c r="AB49" s="2858"/>
      <c r="AC49" s="2858"/>
      <c r="AD49" s="2858"/>
      <c r="AE49" s="2858"/>
      <c r="AF49" s="2858"/>
      <c r="AG49" s="2858"/>
      <c r="AH49" s="2858"/>
      <c r="AI49" s="2859"/>
    </row>
    <row r="50" spans="1:35" ht="20.149999999999999" customHeight="1" x14ac:dyDescent="0.3">
      <c r="A50" s="1730"/>
      <c r="B50" s="2195"/>
      <c r="C50" s="1918"/>
      <c r="D50" s="1919"/>
      <c r="E50" s="1919"/>
      <c r="F50" s="1919"/>
      <c r="G50" s="1919"/>
      <c r="H50" s="1919"/>
      <c r="I50" s="1919"/>
      <c r="J50" s="1919"/>
      <c r="K50" s="1919"/>
      <c r="L50" s="1919"/>
      <c r="M50" s="1919"/>
      <c r="N50" s="1919"/>
      <c r="O50" s="1919"/>
      <c r="P50" s="1919"/>
      <c r="Q50" s="1919"/>
      <c r="R50" s="1919"/>
      <c r="S50" s="1919"/>
      <c r="T50" s="1919"/>
      <c r="U50" s="1919"/>
      <c r="V50" s="1919"/>
      <c r="W50" s="1919"/>
      <c r="X50" s="1920"/>
      <c r="Y50" s="2195"/>
      <c r="Z50" s="2857"/>
      <c r="AA50" s="2858"/>
      <c r="AB50" s="2858"/>
      <c r="AC50" s="2858"/>
      <c r="AD50" s="2858"/>
      <c r="AE50" s="2858"/>
      <c r="AF50" s="2858"/>
      <c r="AG50" s="2858"/>
      <c r="AH50" s="2858"/>
      <c r="AI50" s="2859"/>
    </row>
    <row r="51" spans="1:35" ht="22.5" customHeight="1" x14ac:dyDescent="0.3">
      <c r="A51" s="1730"/>
      <c r="B51" s="2195"/>
      <c r="C51" s="1921"/>
      <c r="D51" s="1922"/>
      <c r="E51" s="1922"/>
      <c r="F51" s="1922"/>
      <c r="G51" s="1922"/>
      <c r="H51" s="1922"/>
      <c r="I51" s="1922"/>
      <c r="J51" s="1922"/>
      <c r="K51" s="1922"/>
      <c r="L51" s="1922"/>
      <c r="M51" s="1922"/>
      <c r="N51" s="1922"/>
      <c r="O51" s="1922"/>
      <c r="P51" s="1922"/>
      <c r="Q51" s="1922"/>
      <c r="R51" s="1922"/>
      <c r="S51" s="1922"/>
      <c r="T51" s="1922"/>
      <c r="U51" s="1922"/>
      <c r="V51" s="1922"/>
      <c r="W51" s="1922"/>
      <c r="X51" s="1923"/>
      <c r="Y51" s="2195"/>
      <c r="Z51" s="2857"/>
      <c r="AA51" s="2858"/>
      <c r="AB51" s="2858"/>
      <c r="AC51" s="2858"/>
      <c r="AD51" s="2858"/>
      <c r="AE51" s="2858"/>
      <c r="AF51" s="2858"/>
      <c r="AG51" s="2858"/>
      <c r="AH51" s="2858"/>
      <c r="AI51" s="2859"/>
    </row>
    <row r="52" spans="1:35" ht="20.149999999999999" customHeight="1" x14ac:dyDescent="0.3">
      <c r="A52" s="1730"/>
      <c r="B52" s="2195"/>
      <c r="C52" s="2114" t="s">
        <v>32</v>
      </c>
      <c r="D52" s="2115"/>
      <c r="E52" s="2115"/>
      <c r="F52" s="2230"/>
      <c r="G52" s="1944"/>
      <c r="H52" s="1945"/>
      <c r="I52" s="1945"/>
      <c r="J52" s="1945"/>
      <c r="K52" s="1946"/>
      <c r="L52" s="2114" t="s">
        <v>33</v>
      </c>
      <c r="M52" s="2115"/>
      <c r="N52" s="2230"/>
      <c r="O52" s="1956"/>
      <c r="P52" s="1957"/>
      <c r="Q52" s="1957"/>
      <c r="R52" s="1957"/>
      <c r="S52" s="1957"/>
      <c r="T52" s="1957"/>
      <c r="U52" s="1957"/>
      <c r="V52" s="1957"/>
      <c r="W52" s="1957"/>
      <c r="X52" s="1958"/>
      <c r="Y52" s="2195"/>
      <c r="Z52" s="2857"/>
      <c r="AA52" s="2858"/>
      <c r="AB52" s="2858"/>
      <c r="AC52" s="2858"/>
      <c r="AD52" s="2858"/>
      <c r="AE52" s="2858"/>
      <c r="AF52" s="2858"/>
      <c r="AG52" s="2858"/>
      <c r="AH52" s="2858"/>
      <c r="AI52" s="2859"/>
    </row>
    <row r="53" spans="1:35" ht="20.149999999999999" customHeight="1" thickBot="1" x14ac:dyDescent="0.35">
      <c r="A53" s="1731"/>
      <c r="B53" s="2083"/>
      <c r="C53" s="2117"/>
      <c r="D53" s="2118"/>
      <c r="E53" s="2118"/>
      <c r="F53" s="2231"/>
      <c r="G53" s="1947"/>
      <c r="H53" s="1948"/>
      <c r="I53" s="1948"/>
      <c r="J53" s="1948"/>
      <c r="K53" s="1949"/>
      <c r="L53" s="2117"/>
      <c r="M53" s="2118"/>
      <c r="N53" s="2231"/>
      <c r="O53" s="1959"/>
      <c r="P53" s="1960"/>
      <c r="Q53" s="1960"/>
      <c r="R53" s="1960"/>
      <c r="S53" s="1960"/>
      <c r="T53" s="1960"/>
      <c r="U53" s="1960"/>
      <c r="V53" s="1960"/>
      <c r="W53" s="1960"/>
      <c r="X53" s="1961"/>
      <c r="Y53" s="2083"/>
      <c r="Z53" s="2860"/>
      <c r="AA53" s="2861"/>
      <c r="AB53" s="2861"/>
      <c r="AC53" s="2861"/>
      <c r="AD53" s="2861"/>
      <c r="AE53" s="2861"/>
      <c r="AF53" s="2861"/>
      <c r="AG53" s="2861"/>
      <c r="AH53" s="2861"/>
      <c r="AI53" s="2862"/>
    </row>
    <row r="54" spans="1:35" ht="20.149999999999999" customHeight="1" x14ac:dyDescent="0.3">
      <c r="A54" s="1729" t="s">
        <v>257</v>
      </c>
      <c r="B54" s="83"/>
      <c r="C54" s="2841"/>
      <c r="D54" s="2841"/>
      <c r="E54" s="2841"/>
      <c r="F54" s="2841"/>
      <c r="G54" s="2841"/>
      <c r="H54" s="2841"/>
      <c r="I54" s="2841"/>
      <c r="J54" s="2841"/>
      <c r="K54" s="2841"/>
      <c r="L54" s="2841"/>
      <c r="M54" s="2841"/>
      <c r="N54" s="2841"/>
      <c r="O54" s="2841"/>
      <c r="P54" s="2841"/>
      <c r="Q54" s="2841"/>
      <c r="R54" s="2841"/>
      <c r="S54" s="2841"/>
      <c r="T54" s="2841"/>
      <c r="U54" s="2841"/>
      <c r="V54" s="2841"/>
      <c r="W54" s="2841"/>
      <c r="X54" s="2841"/>
      <c r="Y54" s="2841"/>
      <c r="Z54" s="2841"/>
      <c r="AA54" s="2841"/>
      <c r="AB54" s="2841"/>
      <c r="AC54" s="2841"/>
      <c r="AD54" s="2841"/>
      <c r="AE54" s="2841"/>
      <c r="AF54" s="2841"/>
      <c r="AG54" s="2841"/>
      <c r="AH54" s="2841"/>
      <c r="AI54" s="60"/>
    </row>
    <row r="55" spans="1:35" ht="20.149999999999999" customHeight="1" x14ac:dyDescent="0.3">
      <c r="A55" s="2840"/>
      <c r="C55" s="2842"/>
      <c r="D55" s="2842"/>
      <c r="E55" s="2842"/>
      <c r="F55" s="2842"/>
      <c r="G55" s="2842"/>
      <c r="H55" s="2842"/>
      <c r="I55" s="2842"/>
      <c r="J55" s="2842"/>
      <c r="K55" s="2842"/>
      <c r="L55" s="2842"/>
      <c r="M55" s="2842"/>
      <c r="N55" s="2842"/>
      <c r="O55" s="2842"/>
      <c r="P55" s="2842"/>
      <c r="Q55" s="2842"/>
      <c r="R55" s="2842"/>
      <c r="S55" s="2842"/>
      <c r="T55" s="2842"/>
      <c r="U55" s="2842"/>
      <c r="V55" s="2842"/>
      <c r="W55" s="2842"/>
      <c r="X55" s="2842"/>
      <c r="Y55" s="2842"/>
      <c r="Z55" s="2842"/>
      <c r="AA55" s="2842"/>
      <c r="AB55" s="2842"/>
      <c r="AC55" s="2842"/>
      <c r="AD55" s="2842"/>
      <c r="AE55" s="2842"/>
      <c r="AF55" s="2842"/>
      <c r="AG55" s="2842"/>
      <c r="AH55" s="2842"/>
      <c r="AI55" s="63"/>
    </row>
    <row r="56" spans="1:35" ht="20.149999999999999" customHeight="1" x14ac:dyDescent="0.3">
      <c r="A56" s="2840"/>
      <c r="C56" s="2842"/>
      <c r="D56" s="2842"/>
      <c r="E56" s="2842"/>
      <c r="F56" s="2842"/>
      <c r="G56" s="2842"/>
      <c r="H56" s="2842"/>
      <c r="I56" s="2842"/>
      <c r="J56" s="2842"/>
      <c r="K56" s="2842"/>
      <c r="L56" s="2842"/>
      <c r="M56" s="2842"/>
      <c r="N56" s="2842"/>
      <c r="O56" s="2842"/>
      <c r="P56" s="2842"/>
      <c r="Q56" s="2842"/>
      <c r="R56" s="2842"/>
      <c r="S56" s="2842"/>
      <c r="T56" s="2842"/>
      <c r="U56" s="2842"/>
      <c r="V56" s="2842"/>
      <c r="W56" s="2842"/>
      <c r="X56" s="2842"/>
      <c r="Y56" s="2842"/>
      <c r="Z56" s="2842"/>
      <c r="AA56" s="2842"/>
      <c r="AB56" s="2842"/>
      <c r="AC56" s="2842"/>
      <c r="AD56" s="2842"/>
      <c r="AE56" s="2842"/>
      <c r="AF56" s="2842"/>
      <c r="AG56" s="2842"/>
      <c r="AH56" s="2842"/>
      <c r="AI56" s="63"/>
    </row>
    <row r="57" spans="1:35" ht="20.149999999999999" customHeight="1" x14ac:dyDescent="0.3">
      <c r="A57" s="2840"/>
      <c r="C57" s="2842"/>
      <c r="D57" s="2842"/>
      <c r="E57" s="2842"/>
      <c r="F57" s="2842"/>
      <c r="G57" s="2842"/>
      <c r="H57" s="2842"/>
      <c r="I57" s="2842"/>
      <c r="J57" s="2842"/>
      <c r="K57" s="2842"/>
      <c r="L57" s="2842"/>
      <c r="M57" s="2842"/>
      <c r="N57" s="2842"/>
      <c r="O57" s="2842"/>
      <c r="P57" s="2842"/>
      <c r="Q57" s="2842"/>
      <c r="R57" s="2842"/>
      <c r="S57" s="2842"/>
      <c r="T57" s="2842"/>
      <c r="U57" s="2842"/>
      <c r="V57" s="2842"/>
      <c r="W57" s="2842"/>
      <c r="X57" s="2842"/>
      <c r="Y57" s="2842"/>
      <c r="Z57" s="2842"/>
      <c r="AA57" s="2842"/>
      <c r="AB57" s="2842"/>
      <c r="AC57" s="2842"/>
      <c r="AD57" s="2842"/>
      <c r="AE57" s="2842"/>
      <c r="AF57" s="2842"/>
      <c r="AG57" s="2842"/>
      <c r="AH57" s="2842"/>
      <c r="AI57" s="63"/>
    </row>
    <row r="58" spans="1:35" ht="20.149999999999999" customHeight="1" x14ac:dyDescent="0.3">
      <c r="A58" s="2840"/>
      <c r="C58" s="2842"/>
      <c r="D58" s="2842"/>
      <c r="E58" s="2842"/>
      <c r="F58" s="2842"/>
      <c r="G58" s="2842"/>
      <c r="H58" s="2842"/>
      <c r="I58" s="2842"/>
      <c r="J58" s="2842"/>
      <c r="K58" s="2842"/>
      <c r="L58" s="2842"/>
      <c r="M58" s="2842"/>
      <c r="N58" s="2842"/>
      <c r="O58" s="2842"/>
      <c r="P58" s="2842"/>
      <c r="Q58" s="2842"/>
      <c r="R58" s="2842"/>
      <c r="S58" s="2842"/>
      <c r="T58" s="2842"/>
      <c r="U58" s="2842"/>
      <c r="V58" s="2842"/>
      <c r="W58" s="2842"/>
      <c r="X58" s="2842"/>
      <c r="Y58" s="2842"/>
      <c r="Z58" s="2842"/>
      <c r="AA58" s="2842"/>
      <c r="AB58" s="2842"/>
      <c r="AC58" s="2842"/>
      <c r="AD58" s="2842"/>
      <c r="AE58" s="2842"/>
      <c r="AF58" s="2842"/>
      <c r="AG58" s="2842"/>
      <c r="AH58" s="2842"/>
      <c r="AI58" s="63"/>
    </row>
    <row r="59" spans="1:35" ht="20.149999999999999" customHeight="1" x14ac:dyDescent="0.3">
      <c r="A59" s="2840"/>
      <c r="C59" s="2842"/>
      <c r="D59" s="2842"/>
      <c r="E59" s="2842"/>
      <c r="F59" s="2842"/>
      <c r="G59" s="2842"/>
      <c r="H59" s="2842"/>
      <c r="I59" s="2842"/>
      <c r="J59" s="2842"/>
      <c r="K59" s="2842"/>
      <c r="L59" s="2842"/>
      <c r="M59" s="2842"/>
      <c r="N59" s="2842"/>
      <c r="O59" s="2842"/>
      <c r="P59" s="2842"/>
      <c r="Q59" s="2842"/>
      <c r="R59" s="2842"/>
      <c r="S59" s="2842"/>
      <c r="T59" s="2842"/>
      <c r="U59" s="2842"/>
      <c r="V59" s="2842"/>
      <c r="W59" s="2842"/>
      <c r="X59" s="2842"/>
      <c r="Y59" s="2842"/>
      <c r="Z59" s="2842"/>
      <c r="AA59" s="2842"/>
      <c r="AB59" s="2842"/>
      <c r="AC59" s="2842"/>
      <c r="AD59" s="2842"/>
      <c r="AE59" s="2842"/>
      <c r="AF59" s="2842"/>
      <c r="AG59" s="2842"/>
      <c r="AH59" s="2842"/>
      <c r="AI59" s="63"/>
    </row>
    <row r="60" spans="1:35" ht="20.149999999999999" customHeight="1" thickBot="1" x14ac:dyDescent="0.35">
      <c r="A60" s="2840"/>
      <c r="B60" s="1246"/>
      <c r="C60" s="2842"/>
      <c r="D60" s="2842"/>
      <c r="E60" s="2842"/>
      <c r="F60" s="2842"/>
      <c r="G60" s="2842"/>
      <c r="H60" s="2842"/>
      <c r="I60" s="2842"/>
      <c r="J60" s="2842"/>
      <c r="K60" s="2842"/>
      <c r="L60" s="2842"/>
      <c r="M60" s="2842"/>
      <c r="N60" s="2842"/>
      <c r="O60" s="2842"/>
      <c r="P60" s="2842"/>
      <c r="Q60" s="2842"/>
      <c r="R60" s="2842"/>
      <c r="S60" s="2842"/>
      <c r="T60" s="2842"/>
      <c r="U60" s="2842"/>
      <c r="V60" s="2842"/>
      <c r="W60" s="2842"/>
      <c r="X60" s="2842"/>
      <c r="Y60" s="2842"/>
      <c r="Z60" s="2842"/>
      <c r="AA60" s="2842"/>
      <c r="AB60" s="2842"/>
      <c r="AC60" s="2842"/>
      <c r="AD60" s="2842"/>
      <c r="AE60" s="2842"/>
      <c r="AF60" s="2842"/>
      <c r="AG60" s="2842"/>
      <c r="AH60" s="2842"/>
      <c r="AI60" s="63"/>
    </row>
    <row r="61" spans="1:35" ht="20.149999999999999" customHeight="1" x14ac:dyDescent="0.3">
      <c r="A61" s="2322" t="s">
        <v>258</v>
      </c>
      <c r="B61" s="1247"/>
      <c r="C61" s="2845" t="s">
        <v>259</v>
      </c>
      <c r="D61" s="2845"/>
      <c r="E61" s="2845"/>
      <c r="F61" s="2845"/>
      <c r="G61" s="2845"/>
      <c r="H61" s="2845"/>
      <c r="I61" s="2845"/>
      <c r="J61" s="2845"/>
      <c r="K61" s="2845"/>
      <c r="L61" s="2845"/>
      <c r="M61" s="2845"/>
      <c r="N61" s="2845"/>
      <c r="O61" s="2845"/>
      <c r="P61" s="2845"/>
      <c r="Q61" s="2845"/>
      <c r="R61" s="2845"/>
      <c r="S61" s="2845"/>
      <c r="T61" s="2845"/>
      <c r="U61" s="2845"/>
      <c r="V61" s="2845"/>
      <c r="W61" s="2845"/>
      <c r="X61" s="2845"/>
      <c r="Y61" s="2845"/>
      <c r="Z61" s="2845"/>
      <c r="AA61" s="2845"/>
      <c r="AB61" s="2845"/>
      <c r="AC61" s="2845"/>
      <c r="AD61" s="2845"/>
      <c r="AE61" s="2845"/>
      <c r="AF61" s="2845"/>
      <c r="AG61" s="2845"/>
      <c r="AH61" s="1247"/>
      <c r="AI61" s="1248"/>
    </row>
    <row r="62" spans="1:35" ht="20.149999999999999" customHeight="1" x14ac:dyDescent="0.3">
      <c r="A62" s="2843"/>
      <c r="E62" s="2839" t="s">
        <v>2884</v>
      </c>
      <c r="F62" s="2839"/>
      <c r="G62" s="2839"/>
      <c r="H62" s="2839"/>
      <c r="I62" s="2839"/>
      <c r="J62" s="2839"/>
      <c r="K62" s="2839"/>
      <c r="L62" s="2839"/>
      <c r="M62" s="2839"/>
      <c r="N62" s="2839"/>
      <c r="O62" s="2839"/>
      <c r="P62" s="2839"/>
      <c r="Q62" s="2839"/>
      <c r="R62" s="2839"/>
      <c r="S62" s="2839"/>
      <c r="T62" s="2839"/>
      <c r="U62" s="2839"/>
      <c r="V62" s="2839"/>
      <c r="W62" s="2839"/>
      <c r="X62" s="2839"/>
      <c r="Y62" s="2839"/>
      <c r="Z62" s="2839"/>
      <c r="AA62" s="2839"/>
      <c r="AB62" s="2839"/>
      <c r="AC62" s="2839"/>
      <c r="AD62" s="2839"/>
      <c r="AE62" s="2839"/>
      <c r="AF62" s="2839"/>
      <c r="AI62" s="63"/>
    </row>
    <row r="63" spans="1:35" ht="20.149999999999999" customHeight="1" x14ac:dyDescent="0.3">
      <c r="A63" s="2843"/>
      <c r="E63" s="2839"/>
      <c r="F63" s="2839"/>
      <c r="G63" s="2839"/>
      <c r="H63" s="2839"/>
      <c r="I63" s="2839"/>
      <c r="J63" s="2839"/>
      <c r="K63" s="2839"/>
      <c r="L63" s="2839"/>
      <c r="M63" s="2839"/>
      <c r="N63" s="2839"/>
      <c r="O63" s="2839"/>
      <c r="P63" s="2839"/>
      <c r="Q63" s="2839"/>
      <c r="R63" s="2839"/>
      <c r="S63" s="2839"/>
      <c r="T63" s="2839"/>
      <c r="U63" s="2839"/>
      <c r="V63" s="2839"/>
      <c r="W63" s="2839"/>
      <c r="X63" s="2839"/>
      <c r="Y63" s="2839"/>
      <c r="Z63" s="2839"/>
      <c r="AA63" s="2839"/>
      <c r="AB63" s="2839"/>
      <c r="AC63" s="2839"/>
      <c r="AD63" s="2839"/>
      <c r="AE63" s="2839"/>
      <c r="AF63" s="2839"/>
      <c r="AI63" s="63"/>
    </row>
    <row r="64" spans="1:35" ht="20.149999999999999" customHeight="1" x14ac:dyDescent="0.3">
      <c r="A64" s="2843"/>
      <c r="E64" s="2839"/>
      <c r="F64" s="2839"/>
      <c r="G64" s="2839"/>
      <c r="H64" s="2839"/>
      <c r="I64" s="2839"/>
      <c r="J64" s="2839"/>
      <c r="K64" s="2839"/>
      <c r="L64" s="2839"/>
      <c r="M64" s="2839"/>
      <c r="N64" s="2839"/>
      <c r="O64" s="2839"/>
      <c r="P64" s="2839"/>
      <c r="Q64" s="2839"/>
      <c r="R64" s="2839"/>
      <c r="S64" s="2839"/>
      <c r="T64" s="2839"/>
      <c r="U64" s="2839"/>
      <c r="V64" s="2839"/>
      <c r="W64" s="2839"/>
      <c r="X64" s="2839"/>
      <c r="Y64" s="2839"/>
      <c r="Z64" s="2839"/>
      <c r="AA64" s="2839"/>
      <c r="AB64" s="2839"/>
      <c r="AC64" s="2839"/>
      <c r="AD64" s="2839"/>
      <c r="AE64" s="2839"/>
      <c r="AF64" s="2839"/>
      <c r="AI64" s="63"/>
    </row>
    <row r="65" spans="1:35" ht="20.149999999999999" customHeight="1" x14ac:dyDescent="0.3">
      <c r="A65" s="2843"/>
      <c r="E65" s="2839"/>
      <c r="F65" s="2839"/>
      <c r="G65" s="2839"/>
      <c r="H65" s="2839"/>
      <c r="I65" s="2839"/>
      <c r="J65" s="2839"/>
      <c r="K65" s="2839"/>
      <c r="L65" s="2839"/>
      <c r="M65" s="2839"/>
      <c r="N65" s="2839"/>
      <c r="O65" s="2839"/>
      <c r="P65" s="2839"/>
      <c r="Q65" s="2839"/>
      <c r="R65" s="2839"/>
      <c r="S65" s="2839"/>
      <c r="T65" s="2839"/>
      <c r="U65" s="2839"/>
      <c r="V65" s="2839"/>
      <c r="W65" s="2839"/>
      <c r="X65" s="2839"/>
      <c r="Y65" s="2839"/>
      <c r="Z65" s="2839"/>
      <c r="AA65" s="2839"/>
      <c r="AB65" s="2839"/>
      <c r="AC65" s="2839"/>
      <c r="AD65" s="2839"/>
      <c r="AE65" s="2839"/>
      <c r="AF65" s="2839"/>
      <c r="AI65" s="63"/>
    </row>
    <row r="66" spans="1:35" ht="20.149999999999999" customHeight="1" x14ac:dyDescent="0.3">
      <c r="A66" s="2843"/>
      <c r="AI66" s="63"/>
    </row>
    <row r="67" spans="1:35" ht="20.149999999999999" customHeight="1" x14ac:dyDescent="0.3">
      <c r="A67" s="2843"/>
      <c r="AI67" s="63"/>
    </row>
    <row r="68" spans="1:35" ht="20.149999999999999" customHeight="1" x14ac:dyDescent="0.3">
      <c r="A68" s="2843"/>
      <c r="AI68" s="63"/>
    </row>
    <row r="69" spans="1:35" ht="20.149999999999999" customHeight="1" x14ac:dyDescent="0.3">
      <c r="A69" s="2843"/>
      <c r="AI69" s="63"/>
    </row>
    <row r="70" spans="1:35" ht="20.149999999999999" customHeight="1" x14ac:dyDescent="0.3">
      <c r="A70" s="2843"/>
      <c r="AI70" s="63"/>
    </row>
    <row r="71" spans="1:35" ht="20.149999999999999" customHeight="1" x14ac:dyDescent="0.3">
      <c r="A71" s="2843"/>
      <c r="AI71" s="63"/>
    </row>
    <row r="72" spans="1:35" ht="20.149999999999999" customHeight="1" x14ac:dyDescent="0.3">
      <c r="A72" s="2843"/>
      <c r="AI72" s="63"/>
    </row>
    <row r="73" spans="1:35" ht="20.149999999999999" customHeight="1" x14ac:dyDescent="0.3">
      <c r="A73" s="2843"/>
      <c r="AI73" s="63"/>
    </row>
    <row r="74" spans="1:35" ht="20.149999999999999" customHeight="1" x14ac:dyDescent="0.3">
      <c r="A74" s="2843"/>
      <c r="AI74" s="63"/>
    </row>
    <row r="75" spans="1:35" ht="20.149999999999999" customHeight="1" x14ac:dyDescent="0.3">
      <c r="A75" s="2843"/>
      <c r="AI75" s="63"/>
    </row>
    <row r="76" spans="1:35" ht="20.149999999999999" customHeight="1" x14ac:dyDescent="0.3">
      <c r="A76" s="2843"/>
      <c r="AI76" s="63"/>
    </row>
    <row r="77" spans="1:35" ht="20.149999999999999" customHeight="1" x14ac:dyDescent="0.3">
      <c r="A77" s="2843"/>
      <c r="AI77" s="63"/>
    </row>
    <row r="78" spans="1:35" ht="20.149999999999999" customHeight="1" x14ac:dyDescent="0.3">
      <c r="A78" s="2843"/>
      <c r="AI78" s="63"/>
    </row>
    <row r="79" spans="1:35" ht="20.149999999999999" customHeight="1" x14ac:dyDescent="0.3">
      <c r="A79" s="2843"/>
      <c r="AI79" s="63"/>
    </row>
    <row r="80" spans="1:35" ht="20.149999999999999" customHeight="1" x14ac:dyDescent="0.3">
      <c r="A80" s="2843"/>
      <c r="AI80" s="63"/>
    </row>
    <row r="81" spans="1:35" ht="20.149999999999999" customHeight="1" x14ac:dyDescent="0.3">
      <c r="A81" s="2843"/>
      <c r="AI81" s="63"/>
    </row>
    <row r="82" spans="1:35" ht="20.149999999999999" customHeight="1" x14ac:dyDescent="0.3">
      <c r="A82" s="2843"/>
      <c r="AI82" s="63"/>
    </row>
    <row r="83" spans="1:35" ht="20.149999999999999" customHeight="1" x14ac:dyDescent="0.3">
      <c r="A83" s="2843"/>
      <c r="AI83" s="63"/>
    </row>
    <row r="84" spans="1:35" ht="20.149999999999999" customHeight="1" x14ac:dyDescent="0.3">
      <c r="A84" s="2843"/>
      <c r="AI84" s="63"/>
    </row>
    <row r="85" spans="1:35" ht="20.149999999999999" customHeight="1" x14ac:dyDescent="0.3">
      <c r="A85" s="2843"/>
      <c r="AI85" s="63"/>
    </row>
    <row r="86" spans="1:35" ht="20.149999999999999" customHeight="1" x14ac:dyDescent="0.3">
      <c r="A86" s="2843"/>
      <c r="AI86" s="63"/>
    </row>
    <row r="87" spans="1:35" ht="20.149999999999999" customHeight="1" x14ac:dyDescent="0.3">
      <c r="A87" s="2843"/>
      <c r="AI87" s="63"/>
    </row>
    <row r="88" spans="1:35" ht="20.149999999999999" customHeight="1" x14ac:dyDescent="0.3">
      <c r="A88" s="2843"/>
      <c r="AI88" s="63"/>
    </row>
    <row r="89" spans="1:35" ht="20.149999999999999" customHeight="1" x14ac:dyDescent="0.3">
      <c r="A89" s="2843"/>
      <c r="AI89" s="63"/>
    </row>
    <row r="90" spans="1:35" ht="20.149999999999999" customHeight="1" x14ac:dyDescent="0.3">
      <c r="A90" s="2843"/>
      <c r="AI90" s="63"/>
    </row>
    <row r="91" spans="1:35" ht="20.149999999999999" customHeight="1" x14ac:dyDescent="0.3">
      <c r="A91" s="2843"/>
      <c r="AI91" s="63"/>
    </row>
    <row r="92" spans="1:35" ht="20.149999999999999" customHeight="1" x14ac:dyDescent="0.3">
      <c r="A92" s="2843"/>
      <c r="AI92" s="63"/>
    </row>
    <row r="93" spans="1:35" ht="20.149999999999999" customHeight="1" x14ac:dyDescent="0.3">
      <c r="A93" s="2843"/>
      <c r="AI93" s="63"/>
    </row>
    <row r="94" spans="1:35" ht="20.149999999999999" customHeight="1" x14ac:dyDescent="0.3">
      <c r="A94" s="2843"/>
      <c r="AI94" s="63"/>
    </row>
    <row r="95" spans="1:35" ht="20.149999999999999" customHeight="1" thickBot="1" x14ac:dyDescent="0.35">
      <c r="A95" s="2844"/>
      <c r="B95" s="41"/>
      <c r="C95" s="41"/>
      <c r="D95" s="41"/>
      <c r="E95" s="41"/>
      <c r="F95" s="41"/>
      <c r="G95" s="41"/>
      <c r="H95" s="41"/>
      <c r="I95" s="41"/>
      <c r="J95" s="41"/>
      <c r="K95" s="41"/>
      <c r="L95" s="41"/>
      <c r="M95" s="41"/>
      <c r="N95" s="41"/>
      <c r="O95" s="41"/>
      <c r="P95" s="41"/>
      <c r="Q95" s="41"/>
      <c r="R95" s="41"/>
      <c r="S95" s="41"/>
      <c r="T95" s="41"/>
      <c r="U95" s="41"/>
      <c r="V95" s="41"/>
      <c r="W95" s="41"/>
      <c r="X95" s="41"/>
      <c r="Y95" s="41"/>
      <c r="Z95" s="41"/>
      <c r="AA95" s="41"/>
      <c r="AB95" s="41"/>
      <c r="AC95" s="41"/>
      <c r="AD95" s="41"/>
      <c r="AE95" s="41"/>
      <c r="AF95" s="41"/>
      <c r="AG95" s="41"/>
      <c r="AH95" s="41"/>
      <c r="AI95" s="58"/>
    </row>
  </sheetData>
  <sheetProtection algorithmName="SHA-512" hashValue="WWvcSXeKO5IJH8JyL+e8dtwzhvsUh1Oinwdd3KhBvJbE3GCD1WAURYxdGGCk76UyY9gYMVAfKodoEDz3HOt+EQ==" saltValue="kZMGvQm59E6fN+LcSY254w==" spinCount="100000" sheet="1" formatCells="0"/>
  <mergeCells count="74">
    <mergeCell ref="N2:T2"/>
    <mergeCell ref="C10:H11"/>
    <mergeCell ref="I10:Q11"/>
    <mergeCell ref="Z5:AD5"/>
    <mergeCell ref="AE5:AF5"/>
    <mergeCell ref="C6:H6"/>
    <mergeCell ref="C7:H7"/>
    <mergeCell ref="G1:L4"/>
    <mergeCell ref="S10:S11"/>
    <mergeCell ref="T10:Y11"/>
    <mergeCell ref="Z10:AH11"/>
    <mergeCell ref="M1:P1"/>
    <mergeCell ref="Q1:S1"/>
    <mergeCell ref="V1:AI2"/>
    <mergeCell ref="M3:AI4"/>
    <mergeCell ref="N5:O5"/>
    <mergeCell ref="A6:A15"/>
    <mergeCell ref="B6:B7"/>
    <mergeCell ref="I6:Y7"/>
    <mergeCell ref="Z6:AH7"/>
    <mergeCell ref="B8:B9"/>
    <mergeCell ref="C8:H9"/>
    <mergeCell ref="I8:Q9"/>
    <mergeCell ref="S8:S9"/>
    <mergeCell ref="Z12:AH13"/>
    <mergeCell ref="T8:Y9"/>
    <mergeCell ref="Z8:AI8"/>
    <mergeCell ref="Z9:AI9"/>
    <mergeCell ref="B14:B15"/>
    <mergeCell ref="C14:H15"/>
    <mergeCell ref="B10:B11"/>
    <mergeCell ref="B12:B13"/>
    <mergeCell ref="C12:H13"/>
    <mergeCell ref="I12:Q13"/>
    <mergeCell ref="S12:S13"/>
    <mergeCell ref="T12:Y13"/>
    <mergeCell ref="P5:W5"/>
    <mergeCell ref="X5:Y5"/>
    <mergeCell ref="I14:AE14"/>
    <mergeCell ref="AF14:AI14"/>
    <mergeCell ref="I15:AE15"/>
    <mergeCell ref="AF15:AI15"/>
    <mergeCell ref="AG5:AI5"/>
    <mergeCell ref="A16:A43"/>
    <mergeCell ref="B16:B17"/>
    <mergeCell ref="C16:I17"/>
    <mergeCell ref="J16:AI17"/>
    <mergeCell ref="C18:C21"/>
    <mergeCell ref="D18:D21"/>
    <mergeCell ref="F24:AH25"/>
    <mergeCell ref="M41:R41"/>
    <mergeCell ref="A44:A53"/>
    <mergeCell ref="B44:B47"/>
    <mergeCell ref="C44:P44"/>
    <mergeCell ref="Q44:Q47"/>
    <mergeCell ref="R44:X44"/>
    <mergeCell ref="B48:B53"/>
    <mergeCell ref="O52:X53"/>
    <mergeCell ref="Z44:AE45"/>
    <mergeCell ref="AF44:AH45"/>
    <mergeCell ref="C45:P47"/>
    <mergeCell ref="R45:X47"/>
    <mergeCell ref="Z46:AI46"/>
    <mergeCell ref="Z47:AI53"/>
    <mergeCell ref="C48:X51"/>
    <mergeCell ref="C52:F53"/>
    <mergeCell ref="G52:K53"/>
    <mergeCell ref="L52:N53"/>
    <mergeCell ref="Y44:Y53"/>
    <mergeCell ref="E62:AF65"/>
    <mergeCell ref="A54:A60"/>
    <mergeCell ref="C54:AH60"/>
    <mergeCell ref="A61:A95"/>
    <mergeCell ref="C61:AG61"/>
  </mergeCells>
  <conditionalFormatting sqref="C7">
    <cfRule type="containsText" dxfId="43" priority="1" operator="containsText" text="rev">
      <formula>NOT(ISERROR(SEARCH("rev",C7)))</formula>
    </cfRule>
  </conditionalFormatting>
  <dataValidations count="7">
    <dataValidation type="date" operator="greaterThan" allowBlank="1" showInputMessage="1" showErrorMessage="1" sqref="G52" xr:uid="{973A9A0A-BFA4-41A1-94D1-4867D3EF1159}">
      <formula1>36892</formula1>
    </dataValidation>
    <dataValidation type="list" allowBlank="1" showInputMessage="1" showErrorMessage="1" sqref="AF44" xr:uid="{7A0DC9AE-5359-45CC-B3B7-55E503886045}">
      <formula1>"No,Yes"</formula1>
    </dataValidation>
    <dataValidation type="date" operator="greaterThan" allowBlank="1" showInputMessage="1" showErrorMessage="1" prompt="Revision date for this specification. " sqref="Z5" xr:uid="{4C0B1FED-487E-41B2-93E7-32C0FA637426}">
      <formula1>36526</formula1>
    </dataValidation>
    <dataValidation allowBlank="1" showInputMessage="1" showErrorMessage="1" prompt="Revision letter or number for this specification." sqref="AG5" xr:uid="{E50EAC42-C4D5-4E4D-9DC1-5BEA0324413D}"/>
    <dataValidation type="decimal" operator="greaterThanOrEqual" allowBlank="1" showInputMessage="1" showErrorMessage="1" sqref="P5 I12:Q13 Z12:AH13" xr:uid="{088A9BA2-F04C-4655-8839-B892DCDBFBE2}">
      <formula1>0</formula1>
    </dataValidation>
    <dataValidation operator="greaterThanOrEqual" allowBlank="1" showInputMessage="1" showErrorMessage="1" sqref="M5:N5" xr:uid="{3BAD56E8-06A3-4C09-ACF5-2AA7DA6CFEA8}"/>
    <dataValidation type="list" allowBlank="1" showInputMessage="1" showErrorMessage="1" promptTitle="OPTIONS:" prompt="Select From List" sqref="Z10" xr:uid="{67287E94-BB8B-4C30-A6F5-BA5D250104C5}">
      <formula1>DriveType</formula1>
    </dataValidation>
  </dataValidations>
  <printOptions horizontalCentered="1"/>
  <pageMargins left="0.75" right="0.75" top="0.375" bottom="0.625" header="0.375" footer="0.25"/>
  <pageSetup scale="80" orientation="portrait" copies="2" r:id="rId1"/>
  <headerFooter alignWithMargins="0">
    <oddFooter xml:space="preserve">&amp;C
&amp;G&amp;R&amp;"Arial Narrow,Regular"&amp;9Page &amp;P of &amp;N
 </oddFooter>
  </headerFooter>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8193" r:id="rId5" name="Option Button 1">
              <controlPr locked="0" defaultSize="0" autoFill="0" autoLine="0" autoPict="0">
                <anchor moveWithCells="1">
                  <from>
                    <xdr:col>3</xdr:col>
                    <xdr:colOff>190500</xdr:colOff>
                    <xdr:row>30</xdr:row>
                    <xdr:rowOff>179614</xdr:rowOff>
                  </from>
                  <to>
                    <xdr:col>5</xdr:col>
                    <xdr:colOff>76200</xdr:colOff>
                    <xdr:row>32</xdr:row>
                    <xdr:rowOff>21771</xdr:rowOff>
                  </to>
                </anchor>
              </controlPr>
            </control>
          </mc:Choice>
        </mc:AlternateContent>
        <mc:AlternateContent xmlns:mc="http://schemas.openxmlformats.org/markup-compatibility/2006">
          <mc:Choice Requires="x14">
            <control shapeId="8194" r:id="rId6" name="Option Button 2">
              <controlPr locked="0" defaultSize="0" autoFill="0" autoLine="0" autoPict="0">
                <anchor moveWithCells="1">
                  <from>
                    <xdr:col>3</xdr:col>
                    <xdr:colOff>190500</xdr:colOff>
                    <xdr:row>31</xdr:row>
                    <xdr:rowOff>174171</xdr:rowOff>
                  </from>
                  <to>
                    <xdr:col>5</xdr:col>
                    <xdr:colOff>76200</xdr:colOff>
                    <xdr:row>33</xdr:row>
                    <xdr:rowOff>10886</xdr:rowOff>
                  </to>
                </anchor>
              </controlPr>
            </control>
          </mc:Choice>
        </mc:AlternateContent>
        <mc:AlternateContent xmlns:mc="http://schemas.openxmlformats.org/markup-compatibility/2006">
          <mc:Choice Requires="x14">
            <control shapeId="8195" r:id="rId7" name="Option Button 3">
              <controlPr locked="0" defaultSize="0" autoFill="0" autoLine="0" autoPict="0">
                <anchor moveWithCells="1">
                  <from>
                    <xdr:col>3</xdr:col>
                    <xdr:colOff>190500</xdr:colOff>
                    <xdr:row>32</xdr:row>
                    <xdr:rowOff>174171</xdr:rowOff>
                  </from>
                  <to>
                    <xdr:col>5</xdr:col>
                    <xdr:colOff>76200</xdr:colOff>
                    <xdr:row>34</xdr:row>
                    <xdr:rowOff>10886</xdr:rowOff>
                  </to>
                </anchor>
              </controlPr>
            </control>
          </mc:Choice>
        </mc:AlternateContent>
        <mc:AlternateContent xmlns:mc="http://schemas.openxmlformats.org/markup-compatibility/2006">
          <mc:Choice Requires="x14">
            <control shapeId="8196" r:id="rId8" name="Check Box 4">
              <controlPr locked="0" defaultSize="0" autoFill="0" autoLine="0" autoPict="0">
                <anchor moveWithCells="1">
                  <from>
                    <xdr:col>3</xdr:col>
                    <xdr:colOff>10886</xdr:colOff>
                    <xdr:row>20</xdr:row>
                    <xdr:rowOff>163286</xdr:rowOff>
                  </from>
                  <to>
                    <xdr:col>4</xdr:col>
                    <xdr:colOff>103414</xdr:colOff>
                    <xdr:row>22</xdr:row>
                    <xdr:rowOff>38100</xdr:rowOff>
                  </to>
                </anchor>
              </controlPr>
            </control>
          </mc:Choice>
        </mc:AlternateContent>
        <mc:AlternateContent xmlns:mc="http://schemas.openxmlformats.org/markup-compatibility/2006">
          <mc:Choice Requires="x14">
            <control shapeId="8197" r:id="rId9" name="Check Box 5">
              <controlPr locked="0" defaultSize="0" autoFill="0" autoLine="0" autoPict="0">
                <anchor moveWithCells="1">
                  <from>
                    <xdr:col>3</xdr:col>
                    <xdr:colOff>10886</xdr:colOff>
                    <xdr:row>25</xdr:row>
                    <xdr:rowOff>163286</xdr:rowOff>
                  </from>
                  <to>
                    <xdr:col>4</xdr:col>
                    <xdr:colOff>103414</xdr:colOff>
                    <xdr:row>27</xdr:row>
                    <xdr:rowOff>38100</xdr:rowOff>
                  </to>
                </anchor>
              </controlPr>
            </control>
          </mc:Choice>
        </mc:AlternateContent>
        <mc:AlternateContent xmlns:mc="http://schemas.openxmlformats.org/markup-compatibility/2006">
          <mc:Choice Requires="x14">
            <control shapeId="8198" r:id="rId10" name="Check Box 6">
              <controlPr locked="0" defaultSize="0" autoFill="0" autoLine="0" autoPict="0">
                <anchor moveWithCells="1">
                  <from>
                    <xdr:col>3</xdr:col>
                    <xdr:colOff>10886</xdr:colOff>
                    <xdr:row>24</xdr:row>
                    <xdr:rowOff>152400</xdr:rowOff>
                  </from>
                  <to>
                    <xdr:col>4</xdr:col>
                    <xdr:colOff>103414</xdr:colOff>
                    <xdr:row>26</xdr:row>
                    <xdr:rowOff>27214</xdr:rowOff>
                  </to>
                </anchor>
              </controlPr>
            </control>
          </mc:Choice>
        </mc:AlternateContent>
        <mc:AlternateContent xmlns:mc="http://schemas.openxmlformats.org/markup-compatibility/2006">
          <mc:Choice Requires="x14">
            <control shapeId="8199" r:id="rId11" name="Check Box 7">
              <controlPr locked="0" defaultSize="0" autoFill="0" autoLine="0" autoPict="0">
                <anchor moveWithCells="1">
                  <from>
                    <xdr:col>3</xdr:col>
                    <xdr:colOff>10886</xdr:colOff>
                    <xdr:row>26</xdr:row>
                    <xdr:rowOff>163286</xdr:rowOff>
                  </from>
                  <to>
                    <xdr:col>4</xdr:col>
                    <xdr:colOff>103414</xdr:colOff>
                    <xdr:row>28</xdr:row>
                    <xdr:rowOff>38100</xdr:rowOff>
                  </to>
                </anchor>
              </controlPr>
            </control>
          </mc:Choice>
        </mc:AlternateContent>
        <mc:AlternateContent xmlns:mc="http://schemas.openxmlformats.org/markup-compatibility/2006">
          <mc:Choice Requires="x14">
            <control shapeId="8200" r:id="rId12" name="Check Box 8">
              <controlPr locked="0" defaultSize="0" autoFill="0" autoLine="0" autoPict="0">
                <anchor moveWithCells="1">
                  <from>
                    <xdr:col>3</xdr:col>
                    <xdr:colOff>10886</xdr:colOff>
                    <xdr:row>35</xdr:row>
                    <xdr:rowOff>174171</xdr:rowOff>
                  </from>
                  <to>
                    <xdr:col>4</xdr:col>
                    <xdr:colOff>103414</xdr:colOff>
                    <xdr:row>37</xdr:row>
                    <xdr:rowOff>48986</xdr:rowOff>
                  </to>
                </anchor>
              </controlPr>
            </control>
          </mc:Choice>
        </mc:AlternateContent>
        <mc:AlternateContent xmlns:mc="http://schemas.openxmlformats.org/markup-compatibility/2006">
          <mc:Choice Requires="x14">
            <control shapeId="8201" r:id="rId13" name="Check Box 9">
              <controlPr locked="0" defaultSize="0" autoFill="0" autoLine="0" autoPict="0">
                <anchor moveWithCells="1">
                  <from>
                    <xdr:col>3</xdr:col>
                    <xdr:colOff>10886</xdr:colOff>
                    <xdr:row>34</xdr:row>
                    <xdr:rowOff>152400</xdr:rowOff>
                  </from>
                  <to>
                    <xdr:col>4</xdr:col>
                    <xdr:colOff>103414</xdr:colOff>
                    <xdr:row>36</xdr:row>
                    <xdr:rowOff>27214</xdr:rowOff>
                  </to>
                </anchor>
              </controlPr>
            </control>
          </mc:Choice>
        </mc:AlternateContent>
        <mc:AlternateContent xmlns:mc="http://schemas.openxmlformats.org/markup-compatibility/2006">
          <mc:Choice Requires="x14">
            <control shapeId="8202" r:id="rId14" name="Check Box 10">
              <controlPr locked="0" defaultSize="0" autoFill="0" autoLine="0" autoPict="0">
                <anchor moveWithCells="1">
                  <from>
                    <xdr:col>3</xdr:col>
                    <xdr:colOff>10886</xdr:colOff>
                    <xdr:row>22</xdr:row>
                    <xdr:rowOff>152400</xdr:rowOff>
                  </from>
                  <to>
                    <xdr:col>4</xdr:col>
                    <xdr:colOff>103414</xdr:colOff>
                    <xdr:row>24</xdr:row>
                    <xdr:rowOff>27214</xdr:rowOff>
                  </to>
                </anchor>
              </controlPr>
            </control>
          </mc:Choice>
        </mc:AlternateContent>
        <mc:AlternateContent xmlns:mc="http://schemas.openxmlformats.org/markup-compatibility/2006">
          <mc:Choice Requires="x14">
            <control shapeId="8203" r:id="rId15" name="Check Box 11">
              <controlPr locked="0" defaultSize="0" autoFill="0" autoLine="0" autoPict="0">
                <anchor moveWithCells="1">
                  <from>
                    <xdr:col>3</xdr:col>
                    <xdr:colOff>10886</xdr:colOff>
                    <xdr:row>21</xdr:row>
                    <xdr:rowOff>163286</xdr:rowOff>
                  </from>
                  <to>
                    <xdr:col>4</xdr:col>
                    <xdr:colOff>103414</xdr:colOff>
                    <xdr:row>23</xdr:row>
                    <xdr:rowOff>38100</xdr:rowOff>
                  </to>
                </anchor>
              </controlPr>
            </control>
          </mc:Choice>
        </mc:AlternateContent>
        <mc:AlternateContent xmlns:mc="http://schemas.openxmlformats.org/markup-compatibility/2006">
          <mc:Choice Requires="x14">
            <control shapeId="8204" r:id="rId16" name="Check Box 12">
              <controlPr locked="0" defaultSize="0" autoFill="0" autoLine="0" autoPict="0">
                <anchor moveWithCells="1">
                  <from>
                    <xdr:col>3</xdr:col>
                    <xdr:colOff>10886</xdr:colOff>
                    <xdr:row>39</xdr:row>
                    <xdr:rowOff>152400</xdr:rowOff>
                  </from>
                  <to>
                    <xdr:col>4</xdr:col>
                    <xdr:colOff>103414</xdr:colOff>
                    <xdr:row>41</xdr:row>
                    <xdr:rowOff>27214</xdr:rowOff>
                  </to>
                </anchor>
              </controlPr>
            </control>
          </mc:Choice>
        </mc:AlternateContent>
        <mc:AlternateContent xmlns:mc="http://schemas.openxmlformats.org/markup-compatibility/2006">
          <mc:Choice Requires="x14">
            <control shapeId="8205" r:id="rId17" name="Check Box 13">
              <controlPr locked="0" defaultSize="0" autoFill="0" autoLine="0" autoPict="0">
                <anchor moveWithCells="1">
                  <from>
                    <xdr:col>3</xdr:col>
                    <xdr:colOff>10886</xdr:colOff>
                    <xdr:row>37</xdr:row>
                    <xdr:rowOff>163286</xdr:rowOff>
                  </from>
                  <to>
                    <xdr:col>4</xdr:col>
                    <xdr:colOff>103414</xdr:colOff>
                    <xdr:row>39</xdr:row>
                    <xdr:rowOff>38100</xdr:rowOff>
                  </to>
                </anchor>
              </controlPr>
            </control>
          </mc:Choice>
        </mc:AlternateContent>
        <mc:AlternateContent xmlns:mc="http://schemas.openxmlformats.org/markup-compatibility/2006">
          <mc:Choice Requires="x14">
            <control shapeId="8206" r:id="rId18" name="Check Box 14">
              <controlPr locked="0" defaultSize="0" autoFill="0" autoLine="0" autoPict="0">
                <anchor moveWithCells="1">
                  <from>
                    <xdr:col>1</xdr:col>
                    <xdr:colOff>201386</xdr:colOff>
                    <xdr:row>21</xdr:row>
                    <xdr:rowOff>179614</xdr:rowOff>
                  </from>
                  <to>
                    <xdr:col>3</xdr:col>
                    <xdr:colOff>87086</xdr:colOff>
                    <xdr:row>23</xdr:row>
                    <xdr:rowOff>21771</xdr:rowOff>
                  </to>
                </anchor>
              </controlPr>
            </control>
          </mc:Choice>
        </mc:AlternateContent>
        <mc:AlternateContent xmlns:mc="http://schemas.openxmlformats.org/markup-compatibility/2006">
          <mc:Choice Requires="x14">
            <control shapeId="8207" r:id="rId19" name="Check Box 15">
              <controlPr locked="0" defaultSize="0" autoFill="0" autoLine="0" autoPict="0">
                <anchor moveWithCells="1">
                  <from>
                    <xdr:col>1</xdr:col>
                    <xdr:colOff>201386</xdr:colOff>
                    <xdr:row>22</xdr:row>
                    <xdr:rowOff>174171</xdr:rowOff>
                  </from>
                  <to>
                    <xdr:col>3</xdr:col>
                    <xdr:colOff>87086</xdr:colOff>
                    <xdr:row>24</xdr:row>
                    <xdr:rowOff>10886</xdr:rowOff>
                  </to>
                </anchor>
              </controlPr>
            </control>
          </mc:Choice>
        </mc:AlternateContent>
        <mc:AlternateContent xmlns:mc="http://schemas.openxmlformats.org/markup-compatibility/2006">
          <mc:Choice Requires="x14">
            <control shapeId="8208" r:id="rId20" name="Check Box 16">
              <controlPr locked="0" defaultSize="0" autoFill="0" autoLine="0" autoPict="0">
                <anchor moveWithCells="1">
                  <from>
                    <xdr:col>1</xdr:col>
                    <xdr:colOff>201386</xdr:colOff>
                    <xdr:row>37</xdr:row>
                    <xdr:rowOff>179614</xdr:rowOff>
                  </from>
                  <to>
                    <xdr:col>3</xdr:col>
                    <xdr:colOff>87086</xdr:colOff>
                    <xdr:row>39</xdr:row>
                    <xdr:rowOff>21771</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8C8048-8C63-4C1A-A229-427722464B6B}">
  <sheetPr codeName="Sheet7">
    <tabColor rgb="FFFFCCCC"/>
  </sheetPr>
  <dimension ref="A1:BB209"/>
  <sheetViews>
    <sheetView showGridLines="0" showZeros="0" zoomScaleNormal="100" zoomScaleSheetLayoutView="100" workbookViewId="0">
      <selection activeCell="AB12" sqref="AB12"/>
    </sheetView>
  </sheetViews>
  <sheetFormatPr defaultColWidth="9.15234375" defaultRowHeight="20.149999999999999" customHeight="1" outlineLevelCol="1" x14ac:dyDescent="0.3"/>
  <cols>
    <col min="1" max="1" width="2.3828125" style="2" customWidth="1"/>
    <col min="2" max="2" width="2.53515625" style="1" customWidth="1"/>
    <col min="3" max="3" width="3" style="1" customWidth="1"/>
    <col min="4" max="4" width="13.53515625" style="1" customWidth="1"/>
    <col min="5" max="5" width="3.69140625" style="1" customWidth="1"/>
    <col min="6" max="6" width="3.15234375" style="1" customWidth="1"/>
    <col min="7" max="7" width="8.15234375" style="1" customWidth="1"/>
    <col min="8" max="10" width="3.15234375" style="1" customWidth="1"/>
    <col min="11" max="11" width="5" style="1" customWidth="1"/>
    <col min="12" max="15" width="3.15234375" style="1" customWidth="1"/>
    <col min="16" max="16" width="13.53515625" style="1" customWidth="1"/>
    <col min="17" max="17" width="3.69140625" style="1" customWidth="1"/>
    <col min="18" max="18" width="3.15234375" style="1" customWidth="1"/>
    <col min="19" max="19" width="8.15234375" style="1" customWidth="1"/>
    <col min="20" max="22" width="3.15234375" style="1" customWidth="1"/>
    <col min="23" max="23" width="5" style="1" customWidth="1"/>
    <col min="24" max="25" width="3.15234375" style="1" customWidth="1"/>
    <col min="26" max="26" width="3" style="1" customWidth="1"/>
    <col min="27" max="27" width="9.15234375" style="3"/>
    <col min="28" max="28" width="9.15234375" style="3" customWidth="1" outlineLevel="1"/>
    <col min="29" max="50" width="9.15234375" style="2" customWidth="1" outlineLevel="1"/>
    <col min="51" max="51" width="9.15234375" style="2"/>
    <col min="52" max="52" width="11" style="2" customWidth="1"/>
    <col min="53" max="53" width="52.3046875" style="2" customWidth="1"/>
    <col min="54" max="54" width="25.69140625" style="2" customWidth="1"/>
    <col min="55" max="16384" width="9.15234375" style="2"/>
  </cols>
  <sheetData>
    <row r="1" spans="2:54" ht="19.5" customHeight="1" x14ac:dyDescent="0.3">
      <c r="E1" s="1884" t="s">
        <v>1705</v>
      </c>
      <c r="F1" s="1884"/>
      <c r="G1" s="1884"/>
      <c r="H1" s="1884"/>
      <c r="I1" s="2439" t="s">
        <v>0</v>
      </c>
      <c r="J1" s="2439"/>
      <c r="K1" s="2439"/>
      <c r="L1" s="2439"/>
      <c r="M1" s="3140">
        <v>46084</v>
      </c>
      <c r="N1" s="3140"/>
      <c r="O1" s="3140"/>
      <c r="Q1" s="609"/>
      <c r="R1" s="609"/>
      <c r="S1" s="609"/>
      <c r="T1" s="609"/>
      <c r="U1" s="609"/>
      <c r="V1" s="609"/>
      <c r="W1" s="609"/>
      <c r="X1" s="609"/>
      <c r="Y1" s="609"/>
      <c r="Z1" s="609"/>
      <c r="AZ1" s="618"/>
      <c r="BA1" s="619" t="s">
        <v>260</v>
      </c>
      <c r="BB1" s="636"/>
    </row>
    <row r="2" spans="2:54" ht="19.5" customHeight="1" x14ac:dyDescent="0.3">
      <c r="E2" s="1884"/>
      <c r="F2" s="1884"/>
      <c r="G2" s="1884"/>
      <c r="H2" s="1884"/>
      <c r="I2" s="2440" t="s">
        <v>2663</v>
      </c>
      <c r="J2" s="2440"/>
      <c r="K2" s="2440"/>
      <c r="L2" s="2440"/>
      <c r="M2" s="2440"/>
      <c r="N2" s="2440"/>
      <c r="O2" s="2440"/>
      <c r="P2" s="2443" t="s">
        <v>56</v>
      </c>
      <c r="Q2" s="2443"/>
      <c r="R2" s="2443"/>
      <c r="S2" s="2443"/>
      <c r="T2" s="2443"/>
      <c r="U2" s="2443"/>
      <c r="V2" s="2443"/>
      <c r="W2" s="2443"/>
      <c r="X2" s="2443"/>
      <c r="Y2" s="2443"/>
      <c r="Z2" s="2443"/>
      <c r="AZ2" s="618"/>
      <c r="BA2" s="618"/>
      <c r="BB2" s="636"/>
    </row>
    <row r="3" spans="2:54" ht="19.5" customHeight="1" x14ac:dyDescent="0.3">
      <c r="E3" s="1884"/>
      <c r="F3" s="1884"/>
      <c r="G3" s="1884"/>
      <c r="H3" s="1884"/>
      <c r="J3" s="2441" t="s">
        <v>260</v>
      </c>
      <c r="K3" s="2441"/>
      <c r="L3" s="2441"/>
      <c r="M3" s="2441"/>
      <c r="N3" s="2441"/>
      <c r="O3" s="2441"/>
      <c r="P3" s="2441"/>
      <c r="Q3" s="2441"/>
      <c r="R3" s="2441"/>
      <c r="S3" s="2441"/>
      <c r="T3" s="2441"/>
      <c r="U3" s="2441"/>
      <c r="V3" s="2441"/>
      <c r="W3" s="2441"/>
      <c r="X3" s="2441"/>
      <c r="Y3" s="2441"/>
      <c r="Z3" s="2441"/>
      <c r="AZ3" s="618"/>
      <c r="BA3" s="620" t="s">
        <v>1882</v>
      </c>
      <c r="BB3" s="636"/>
    </row>
    <row r="4" spans="2:54" ht="19.5" customHeight="1" thickBot="1" x14ac:dyDescent="0.35">
      <c r="B4" s="48"/>
      <c r="C4" s="48"/>
      <c r="D4" s="48"/>
      <c r="E4" s="59"/>
      <c r="F4" s="59"/>
      <c r="G4" s="59"/>
      <c r="H4" s="59"/>
      <c r="I4" s="1142"/>
      <c r="J4" s="2442"/>
      <c r="K4" s="2442"/>
      <c r="L4" s="2442"/>
      <c r="M4" s="2442"/>
      <c r="N4" s="2442"/>
      <c r="O4" s="2442"/>
      <c r="P4" s="2442"/>
      <c r="Q4" s="2442"/>
      <c r="R4" s="2442"/>
      <c r="S4" s="2442"/>
      <c r="T4" s="2442"/>
      <c r="U4" s="2442"/>
      <c r="V4" s="2442"/>
      <c r="W4" s="2442"/>
      <c r="X4" s="2442"/>
      <c r="Y4" s="2442"/>
      <c r="Z4" s="2442"/>
      <c r="AA4" s="51"/>
      <c r="AB4" s="51"/>
      <c r="AZ4" s="618"/>
      <c r="BA4" s="802" t="s">
        <v>2211</v>
      </c>
      <c r="BB4" s="637">
        <f>+Application!G9</f>
        <v>0</v>
      </c>
    </row>
    <row r="5" spans="2:54" ht="19.5" customHeight="1" thickBot="1" x14ac:dyDescent="0.35">
      <c r="B5" s="49"/>
      <c r="C5" s="18"/>
      <c r="D5" s="19"/>
      <c r="E5" s="19"/>
      <c r="F5" s="19"/>
      <c r="G5" s="19"/>
      <c r="H5" s="19"/>
      <c r="I5" s="1106"/>
      <c r="J5" s="3141" t="s">
        <v>36</v>
      </c>
      <c r="K5" s="3142"/>
      <c r="L5" s="2040">
        <f>Application!$G$11</f>
        <v>0</v>
      </c>
      <c r="M5" s="3143"/>
      <c r="N5" s="3143"/>
      <c r="O5" s="3143"/>
      <c r="P5" s="3144"/>
      <c r="Q5" s="3145" t="s">
        <v>32</v>
      </c>
      <c r="R5" s="3146"/>
      <c r="S5" s="2432"/>
      <c r="T5" s="2821"/>
      <c r="U5" s="2828"/>
      <c r="V5" s="3145" t="s">
        <v>58</v>
      </c>
      <c r="W5" s="3146"/>
      <c r="X5" s="2046"/>
      <c r="Y5" s="2821"/>
      <c r="Z5" s="2822"/>
      <c r="AA5" s="53"/>
      <c r="AZ5" s="621">
        <v>190</v>
      </c>
      <c r="BA5" s="622" t="s">
        <v>1883</v>
      </c>
      <c r="BB5" s="637">
        <f>+Application!G25</f>
        <v>0</v>
      </c>
    </row>
    <row r="6" spans="2:54" ht="19.5" customHeight="1" x14ac:dyDescent="0.3">
      <c r="B6" s="49"/>
      <c r="C6" s="18"/>
      <c r="D6" s="19"/>
      <c r="E6" s="19"/>
      <c r="F6" s="316">
        <v>1</v>
      </c>
      <c r="G6" s="2410">
        <f>Application!G13</f>
        <v>0</v>
      </c>
      <c r="H6" s="2411"/>
      <c r="I6" s="231"/>
      <c r="J6" s="317">
        <v>3</v>
      </c>
      <c r="K6" s="2410">
        <f>Application!K13</f>
        <v>0</v>
      </c>
      <c r="L6" s="2411"/>
      <c r="M6" s="2411"/>
      <c r="N6" s="232"/>
      <c r="O6" s="317">
        <v>5</v>
      </c>
      <c r="P6" s="930">
        <f>Application!P13</f>
        <v>0</v>
      </c>
      <c r="Q6" s="232"/>
      <c r="R6" s="317">
        <v>7</v>
      </c>
      <c r="S6" s="2410">
        <f>Application!S13</f>
        <v>0</v>
      </c>
      <c r="T6" s="2411"/>
      <c r="U6" s="232"/>
      <c r="V6" s="317">
        <v>9</v>
      </c>
      <c r="W6" s="2410">
        <f>Application!W13</f>
        <v>0</v>
      </c>
      <c r="X6" s="2411"/>
      <c r="Y6" s="2411"/>
      <c r="Z6" s="233"/>
      <c r="AZ6" s="623">
        <v>520</v>
      </c>
      <c r="BA6" s="619" t="s">
        <v>1174</v>
      </c>
      <c r="BB6" s="640">
        <f>+G18</f>
        <v>0</v>
      </c>
    </row>
    <row r="7" spans="2:54" ht="19.5" customHeight="1" thickBot="1" x14ac:dyDescent="0.35">
      <c r="B7" s="49"/>
      <c r="C7" s="18"/>
      <c r="D7" s="19"/>
      <c r="E7" s="19"/>
      <c r="F7" s="1109">
        <v>2</v>
      </c>
      <c r="G7" s="2449">
        <f>Application!G14</f>
        <v>0</v>
      </c>
      <c r="H7" s="2450"/>
      <c r="I7" s="1017"/>
      <c r="J7" s="318">
        <v>4</v>
      </c>
      <c r="K7" s="2449">
        <f>Application!K14</f>
        <v>0</v>
      </c>
      <c r="L7" s="2450"/>
      <c r="M7" s="2450"/>
      <c r="N7" s="1018"/>
      <c r="O7" s="318">
        <v>6</v>
      </c>
      <c r="P7" s="940">
        <f>Application!P14</f>
        <v>0</v>
      </c>
      <c r="Q7" s="1018"/>
      <c r="R7" s="318">
        <v>8</v>
      </c>
      <c r="S7" s="2449">
        <f>Application!S14</f>
        <v>0</v>
      </c>
      <c r="T7" s="2450"/>
      <c r="U7" s="1018"/>
      <c r="V7" s="318">
        <v>10</v>
      </c>
      <c r="W7" s="2449">
        <f>Application!W14</f>
        <v>0</v>
      </c>
      <c r="X7" s="2450"/>
      <c r="Y7" s="2450"/>
      <c r="Z7" s="1019"/>
      <c r="AZ7" s="648">
        <v>530</v>
      </c>
      <c r="BA7" s="1210" t="s">
        <v>1175</v>
      </c>
      <c r="BB7" s="647"/>
    </row>
    <row r="8" spans="2:54" ht="19.5" customHeight="1" thickBot="1" x14ac:dyDescent="0.35">
      <c r="B8" s="1044"/>
      <c r="C8" s="1044"/>
      <c r="D8" s="1044"/>
      <c r="E8" s="1044"/>
      <c r="F8" s="136"/>
      <c r="G8" s="3132"/>
      <c r="H8" s="3132"/>
      <c r="I8" s="1104"/>
      <c r="J8" s="130"/>
      <c r="K8" s="3133"/>
      <c r="L8" s="3133"/>
      <c r="M8" s="3133"/>
      <c r="N8" s="1105"/>
      <c r="O8" s="130"/>
      <c r="P8" s="1046"/>
      <c r="Q8" s="1105"/>
      <c r="R8" s="130"/>
      <c r="S8" s="3133"/>
      <c r="T8" s="3133"/>
      <c r="U8" s="1105"/>
      <c r="V8" s="130"/>
      <c r="W8" s="3133"/>
      <c r="X8" s="3133"/>
      <c r="Y8" s="3133"/>
      <c r="Z8" s="1105"/>
      <c r="AZ8" s="648">
        <v>760</v>
      </c>
      <c r="BA8" s="1210" t="s">
        <v>1178</v>
      </c>
      <c r="BB8" s="647"/>
    </row>
    <row r="9" spans="2:54" ht="19.5" customHeight="1" x14ac:dyDescent="0.3">
      <c r="B9" s="1729" t="s">
        <v>59</v>
      </c>
      <c r="C9" s="2893" t="s">
        <v>2657</v>
      </c>
      <c r="D9" s="2894"/>
      <c r="E9" s="2894"/>
      <c r="F9" s="2894"/>
      <c r="G9" s="2894"/>
      <c r="H9" s="2894"/>
      <c r="I9" s="2894"/>
      <c r="J9" s="2894"/>
      <c r="K9" s="2894"/>
      <c r="L9" s="2894"/>
      <c r="M9" s="2894"/>
      <c r="N9" s="2894"/>
      <c r="O9" s="2894"/>
      <c r="P9" s="2894"/>
      <c r="Q9" s="2894"/>
      <c r="R9" s="2894"/>
      <c r="S9" s="2894"/>
      <c r="T9" s="2894"/>
      <c r="U9" s="2894"/>
      <c r="V9" s="2894"/>
      <c r="W9" s="2894"/>
      <c r="X9" s="2894"/>
      <c r="Y9" s="2894"/>
      <c r="Z9" s="2895"/>
      <c r="AA9" s="109"/>
      <c r="AB9" s="51"/>
      <c r="AZ9" s="623">
        <v>3010</v>
      </c>
      <c r="BA9" s="619" t="s">
        <v>1884</v>
      </c>
      <c r="BB9" s="640">
        <f>+S161</f>
        <v>0</v>
      </c>
    </row>
    <row r="10" spans="2:54" ht="19.5" customHeight="1" x14ac:dyDescent="0.3">
      <c r="B10" s="1730"/>
      <c r="C10" s="2896"/>
      <c r="D10" s="2897"/>
      <c r="E10" s="2897"/>
      <c r="F10" s="2897"/>
      <c r="G10" s="2897"/>
      <c r="H10" s="2897"/>
      <c r="I10" s="2897"/>
      <c r="J10" s="2897"/>
      <c r="K10" s="2897"/>
      <c r="L10" s="2897"/>
      <c r="M10" s="2897"/>
      <c r="N10" s="2897"/>
      <c r="O10" s="2897"/>
      <c r="P10" s="2897"/>
      <c r="Q10" s="2897"/>
      <c r="R10" s="2897"/>
      <c r="S10" s="2897"/>
      <c r="T10" s="2897"/>
      <c r="U10" s="2897"/>
      <c r="V10" s="2897"/>
      <c r="W10" s="2897"/>
      <c r="X10" s="2897"/>
      <c r="Y10" s="2897"/>
      <c r="Z10" s="2898"/>
      <c r="AA10" s="109"/>
      <c r="AB10" s="51"/>
      <c r="AZ10" s="648">
        <v>1070</v>
      </c>
      <c r="BA10" s="1210" t="s">
        <v>1885</v>
      </c>
      <c r="BB10" s="647"/>
    </row>
    <row r="11" spans="2:54" ht="19.5" customHeight="1" thickBot="1" x14ac:dyDescent="0.35">
      <c r="B11" s="1730"/>
      <c r="C11" s="2899"/>
      <c r="D11" s="2900"/>
      <c r="E11" s="2900"/>
      <c r="F11" s="2900"/>
      <c r="G11" s="2900"/>
      <c r="H11" s="2900"/>
      <c r="I11" s="2900"/>
      <c r="J11" s="2900"/>
      <c r="K11" s="2900"/>
      <c r="L11" s="2900"/>
      <c r="M11" s="2900"/>
      <c r="N11" s="2900"/>
      <c r="O11" s="2900"/>
      <c r="P11" s="2900"/>
      <c r="Q11" s="2900"/>
      <c r="R11" s="2900"/>
      <c r="S11" s="2900"/>
      <c r="T11" s="2900"/>
      <c r="U11" s="2900"/>
      <c r="V11" s="2900"/>
      <c r="W11" s="2900"/>
      <c r="X11" s="2900"/>
      <c r="Y11" s="2900"/>
      <c r="Z11" s="2901"/>
      <c r="AA11" s="109"/>
      <c r="AB11" s="51"/>
      <c r="AZ11" s="648">
        <v>1030</v>
      </c>
      <c r="BA11" s="1210" t="s">
        <v>1886</v>
      </c>
      <c r="BB11" s="647"/>
    </row>
    <row r="12" spans="2:54" ht="20.149999999999999" customHeight="1" x14ac:dyDescent="0.3">
      <c r="B12" s="1730"/>
      <c r="C12" s="2884">
        <v>110</v>
      </c>
      <c r="D12" s="3134" t="str">
        <f>VLOOKUP(C12,DataLabels,HLOOKUP($J$3,Type,2,FALSE))</f>
        <v>Type of Submission</v>
      </c>
      <c r="E12" s="3135"/>
      <c r="F12" s="3136"/>
      <c r="G12" s="2879">
        <f>Application!H7</f>
        <v>0</v>
      </c>
      <c r="H12" s="2879"/>
      <c r="I12" s="2879"/>
      <c r="J12" s="2879"/>
      <c r="K12" s="2879"/>
      <c r="L12" s="2879"/>
      <c r="M12" s="2879"/>
      <c r="N12" s="2879"/>
      <c r="O12" s="2879"/>
      <c r="P12" s="2879"/>
      <c r="Q12" s="2879"/>
      <c r="R12" s="2879"/>
      <c r="S12" s="2435" t="str">
        <f>Application!S7</f>
        <v xml:space="preserve">                  </v>
      </c>
      <c r="T12" s="2435"/>
      <c r="U12" s="2435"/>
      <c r="V12" s="2435"/>
      <c r="W12" s="2435"/>
      <c r="X12" s="2435"/>
      <c r="Y12" s="2435"/>
      <c r="Z12" s="234"/>
      <c r="AA12" s="53"/>
      <c r="AZ12" s="624">
        <v>970</v>
      </c>
      <c r="BA12" s="619" t="s">
        <v>1887</v>
      </c>
      <c r="BB12" s="640">
        <f>+G68</f>
        <v>0</v>
      </c>
    </row>
    <row r="13" spans="2:54" ht="20.149999999999999" customHeight="1" x14ac:dyDescent="0.35">
      <c r="B13" s="1730"/>
      <c r="C13" s="2885"/>
      <c r="D13" s="3137">
        <f>+Application!E7</f>
        <v>0</v>
      </c>
      <c r="E13" s="3138"/>
      <c r="F13" s="3139"/>
      <c r="G13" s="2674"/>
      <c r="H13" s="2674"/>
      <c r="I13" s="2674"/>
      <c r="J13" s="2674"/>
      <c r="K13" s="2674"/>
      <c r="L13" s="2674"/>
      <c r="M13" s="2674"/>
      <c r="N13" s="2674"/>
      <c r="O13" s="2674"/>
      <c r="P13" s="2674"/>
      <c r="Q13" s="2674"/>
      <c r="R13" s="2674"/>
      <c r="S13" s="2437"/>
      <c r="T13" s="2437"/>
      <c r="U13" s="2437"/>
      <c r="V13" s="2437"/>
      <c r="W13" s="2437"/>
      <c r="X13" s="2437"/>
      <c r="Y13" s="2437"/>
      <c r="Z13" s="235"/>
      <c r="AA13" s="53"/>
      <c r="AZ13" s="624">
        <v>990</v>
      </c>
      <c r="BA13" s="619" t="s">
        <v>1888</v>
      </c>
      <c r="BB13" s="640">
        <f>+S68</f>
        <v>0</v>
      </c>
    </row>
    <row r="14" spans="2:54" ht="20.149999999999999" customHeight="1" x14ac:dyDescent="0.35">
      <c r="B14" s="1730"/>
      <c r="C14" s="2936">
        <v>120</v>
      </c>
      <c r="D14" s="3126" t="str">
        <f>VLOOKUP(C14,DataLabels,HLOOKUP($J$3,Type,2,FALSE))</f>
        <v>Submitter's Specification No.</v>
      </c>
      <c r="E14" s="3127"/>
      <c r="F14" s="3128"/>
      <c r="G14" s="2455">
        <f>Application!G11</f>
        <v>0</v>
      </c>
      <c r="H14" s="2456"/>
      <c r="I14" s="2456"/>
      <c r="J14" s="2456"/>
      <c r="K14" s="2456"/>
      <c r="L14" s="2456"/>
      <c r="M14" s="2456"/>
      <c r="N14" s="349"/>
      <c r="O14" s="2073">
        <v>130</v>
      </c>
      <c r="P14" s="2891" t="s">
        <v>61</v>
      </c>
      <c r="Q14" s="2891"/>
      <c r="R14" s="319"/>
      <c r="S14" s="3113">
        <f>Application!S11</f>
        <v>0</v>
      </c>
      <c r="T14" s="3114"/>
      <c r="U14" s="3114"/>
      <c r="V14" s="3114"/>
      <c r="W14" s="3114"/>
      <c r="X14" s="3114"/>
      <c r="Y14" s="3114"/>
      <c r="Z14" s="3115"/>
      <c r="AA14" s="53"/>
      <c r="AZ14" s="624">
        <v>1630</v>
      </c>
      <c r="BA14" s="619" t="s">
        <v>1889</v>
      </c>
      <c r="BB14" s="647" t="str">
        <f>+_xlfn.CONCAT(G119,", ",G120)</f>
        <v xml:space="preserve">, </v>
      </c>
    </row>
    <row r="15" spans="2:54" ht="20.149999999999999" customHeight="1" x14ac:dyDescent="0.35">
      <c r="B15" s="1730"/>
      <c r="C15" s="2885"/>
      <c r="D15" s="3129"/>
      <c r="E15" s="3130"/>
      <c r="F15" s="3131"/>
      <c r="G15" s="2457"/>
      <c r="H15" s="2458"/>
      <c r="I15" s="2458"/>
      <c r="J15" s="2458"/>
      <c r="K15" s="2458"/>
      <c r="L15" s="2458"/>
      <c r="M15" s="2458"/>
      <c r="N15" s="350"/>
      <c r="O15" s="2074"/>
      <c r="P15" s="2888"/>
      <c r="Q15" s="2888"/>
      <c r="R15" s="320"/>
      <c r="S15" s="3116">
        <f>Application!S12</f>
        <v>0</v>
      </c>
      <c r="T15" s="3117"/>
      <c r="U15" s="3117"/>
      <c r="V15" s="3117"/>
      <c r="W15" s="3117"/>
      <c r="X15" s="3117"/>
      <c r="Y15" s="3117"/>
      <c r="Z15" s="3118"/>
      <c r="AA15" s="53"/>
      <c r="AZ15" s="624">
        <v>3050</v>
      </c>
      <c r="BA15" s="619" t="s">
        <v>1890</v>
      </c>
      <c r="BB15" s="640">
        <f>+G169</f>
        <v>0</v>
      </c>
    </row>
    <row r="16" spans="2:54" ht="20.149999999999999" customHeight="1" x14ac:dyDescent="0.35">
      <c r="B16" s="1730"/>
      <c r="C16" s="2073">
        <v>500</v>
      </c>
      <c r="D16" s="2891" t="str">
        <f>VLOOKUP(C16,DataLabels,HLOOKUP($J$3,Type,2,FALSE))</f>
        <v>Elevating Device Make</v>
      </c>
      <c r="E16" s="3119"/>
      <c r="F16" s="3120"/>
      <c r="G16" s="1746"/>
      <c r="H16" s="3123"/>
      <c r="I16" s="3123"/>
      <c r="J16" s="3123"/>
      <c r="K16" s="3123"/>
      <c r="L16" s="3123"/>
      <c r="M16" s="3123"/>
      <c r="N16" s="64"/>
      <c r="O16" s="2073">
        <v>510</v>
      </c>
      <c r="P16" s="2891" t="str">
        <f>VLOOKUP(O16,DataLabels,HLOOKUP($J$3,Type,2,FALSE))</f>
        <v>Elevating Device Model</v>
      </c>
      <c r="Q16" s="3119"/>
      <c r="R16" s="3120"/>
      <c r="S16" s="1746"/>
      <c r="T16" s="3123"/>
      <c r="U16" s="3123"/>
      <c r="V16" s="3123"/>
      <c r="W16" s="3123"/>
      <c r="X16" s="3123"/>
      <c r="Y16" s="3123"/>
      <c r="Z16" s="255"/>
      <c r="AA16" s="53"/>
      <c r="AZ16" s="624">
        <v>1400</v>
      </c>
      <c r="BA16" s="619" t="s">
        <v>1891</v>
      </c>
      <c r="BB16" s="640" t="str">
        <f>_xlfn.CONCAT(+G103," ", G104)</f>
        <v xml:space="preserve"> </v>
      </c>
    </row>
    <row r="17" spans="1:54" ht="20.149999999999999" customHeight="1" x14ac:dyDescent="0.35">
      <c r="B17" s="1730"/>
      <c r="C17" s="2074"/>
      <c r="D17" s="3121"/>
      <c r="E17" s="3121"/>
      <c r="F17" s="3122"/>
      <c r="G17" s="3124"/>
      <c r="H17" s="3125"/>
      <c r="I17" s="3125"/>
      <c r="J17" s="3125"/>
      <c r="K17" s="3125"/>
      <c r="L17" s="3125"/>
      <c r="M17" s="3125"/>
      <c r="N17" s="65"/>
      <c r="O17" s="2074"/>
      <c r="P17" s="3121"/>
      <c r="Q17" s="3121"/>
      <c r="R17" s="3122"/>
      <c r="S17" s="3124"/>
      <c r="T17" s="3125"/>
      <c r="U17" s="3125"/>
      <c r="V17" s="3125"/>
      <c r="W17" s="3125"/>
      <c r="X17" s="3125"/>
      <c r="Y17" s="3125"/>
      <c r="Z17" s="256"/>
      <c r="AA17" s="53"/>
      <c r="AZ17" s="648">
        <v>1040</v>
      </c>
      <c r="BA17" s="1210" t="s">
        <v>1892</v>
      </c>
      <c r="BB17" s="647"/>
    </row>
    <row r="18" spans="1:54" s="3" customFormat="1" ht="20.149999999999999" customHeight="1" x14ac:dyDescent="0.35">
      <c r="A18" s="2"/>
      <c r="B18" s="1730"/>
      <c r="C18" s="2073">
        <v>520</v>
      </c>
      <c r="D18" s="2891" t="str">
        <f>VLOOKUP(C18,DataLabels,HLOOKUP($J$3,Type,2,FALSE))</f>
        <v>Capacity
(All Cars must be the same)
[7.2.3]</v>
      </c>
      <c r="E18" s="2891"/>
      <c r="F18" s="2892"/>
      <c r="G18" s="1746"/>
      <c r="H18" s="1747"/>
      <c r="I18" s="1747"/>
      <c r="J18" s="1747"/>
      <c r="K18" s="1747"/>
      <c r="L18" s="1747"/>
      <c r="M18" s="1747"/>
      <c r="N18" s="64"/>
      <c r="O18" s="2073">
        <v>540</v>
      </c>
      <c r="P18" s="2891" t="str">
        <f>VLOOKUP(O18,DataLabels,HLOOKUP($J$3,Type,2,FALSE))</f>
        <v>Rated Speed</v>
      </c>
      <c r="Q18" s="2891"/>
      <c r="R18" s="2892"/>
      <c r="S18" s="1746"/>
      <c r="T18" s="1747"/>
      <c r="U18" s="1747"/>
      <c r="V18" s="1747"/>
      <c r="W18" s="1747"/>
      <c r="X18" s="1747"/>
      <c r="Y18" s="1747"/>
      <c r="Z18" s="255"/>
      <c r="AA18" s="53"/>
      <c r="AZ18" s="648">
        <v>980</v>
      </c>
      <c r="BA18" s="1210" t="s">
        <v>1893</v>
      </c>
      <c r="BB18" s="647"/>
    </row>
    <row r="19" spans="1:54" s="3" customFormat="1" ht="20.149999999999999" customHeight="1" x14ac:dyDescent="0.25">
      <c r="B19" s="1730"/>
      <c r="C19" s="2074"/>
      <c r="D19" s="2888"/>
      <c r="E19" s="2888"/>
      <c r="F19" s="2889"/>
      <c r="G19" s="1748"/>
      <c r="H19" s="1749"/>
      <c r="I19" s="1749"/>
      <c r="J19" s="1749"/>
      <c r="K19" s="1749"/>
      <c r="L19" s="1749"/>
      <c r="M19" s="1749"/>
      <c r="N19" s="55" t="s">
        <v>62</v>
      </c>
      <c r="O19" s="2074"/>
      <c r="P19" s="2888"/>
      <c r="Q19" s="2888"/>
      <c r="R19" s="2889"/>
      <c r="S19" s="1748"/>
      <c r="T19" s="1749"/>
      <c r="U19" s="1749"/>
      <c r="V19" s="1749"/>
      <c r="W19" s="1749"/>
      <c r="X19" s="1749"/>
      <c r="Y19" s="1749"/>
      <c r="Z19" s="163" t="s">
        <v>64</v>
      </c>
      <c r="AA19" s="53"/>
      <c r="AZ19" s="624">
        <v>1620</v>
      </c>
      <c r="BA19" s="619" t="s">
        <v>1894</v>
      </c>
      <c r="BB19" s="653">
        <f>+S116</f>
        <v>0</v>
      </c>
    </row>
    <row r="20" spans="1:54" s="3" customFormat="1" ht="19.5" customHeight="1" x14ac:dyDescent="0.35">
      <c r="B20" s="1730"/>
      <c r="C20" s="2073">
        <v>570</v>
      </c>
      <c r="D20" s="3152" t="str">
        <f>VLOOKUP(C20,DataLabels,HLOOKUP($J$3,Type,2,FALSE))</f>
        <v>License Location
(if in a remote location)
[O.Reg. 209/01, s30(1)]</v>
      </c>
      <c r="E20" s="2891"/>
      <c r="F20" s="2892"/>
      <c r="G20" s="2107"/>
      <c r="H20" s="1957"/>
      <c r="I20" s="1957"/>
      <c r="J20" s="1957"/>
      <c r="K20" s="1957"/>
      <c r="L20" s="1957"/>
      <c r="M20" s="1957"/>
      <c r="N20" s="64"/>
      <c r="O20" s="2936">
        <v>101</v>
      </c>
      <c r="P20" s="2941" t="str">
        <f>VLOOKUP(O20,DataLabels,HLOOKUP($BA$1,Type,2,FALSE))</f>
        <v>-</v>
      </c>
      <c r="Q20" s="2891"/>
      <c r="R20" s="2892"/>
      <c r="S20" s="1746"/>
      <c r="T20" s="1747"/>
      <c r="U20" s="1747"/>
      <c r="V20" s="1747"/>
      <c r="W20" s="1747"/>
      <c r="X20" s="1747"/>
      <c r="Y20" s="1747"/>
      <c r="Z20" s="162"/>
      <c r="AZ20" s="624">
        <v>130</v>
      </c>
      <c r="BA20" s="619" t="s">
        <v>872</v>
      </c>
      <c r="BB20" s="640">
        <f>+S14</f>
        <v>0</v>
      </c>
    </row>
    <row r="21" spans="1:54" s="3" customFormat="1" ht="19.5" customHeight="1" thickBot="1" x14ac:dyDescent="0.3">
      <c r="B21" s="1731"/>
      <c r="C21" s="2235"/>
      <c r="D21" s="3087"/>
      <c r="E21" s="2948"/>
      <c r="F21" s="2949"/>
      <c r="G21" s="2188"/>
      <c r="H21" s="1960"/>
      <c r="I21" s="1960"/>
      <c r="J21" s="1960"/>
      <c r="K21" s="1960"/>
      <c r="L21" s="1960"/>
      <c r="M21" s="1960"/>
      <c r="N21" s="167"/>
      <c r="O21" s="2943"/>
      <c r="P21" s="2947"/>
      <c r="Q21" s="2948"/>
      <c r="R21" s="2949"/>
      <c r="S21" s="1758"/>
      <c r="T21" s="1759"/>
      <c r="U21" s="1759"/>
      <c r="V21" s="1759"/>
      <c r="W21" s="1759"/>
      <c r="X21" s="1759"/>
      <c r="Y21" s="1759"/>
      <c r="Z21" s="168"/>
      <c r="AA21" s="53"/>
      <c r="AZ21" s="624">
        <v>510</v>
      </c>
      <c r="BA21" s="619" t="s">
        <v>1895</v>
      </c>
      <c r="BB21" s="635" t="str">
        <f>+_xlfn.CONCAT(G16, ", ", S16)</f>
        <v xml:space="preserve">, </v>
      </c>
    </row>
    <row r="22" spans="1:54" s="3" customFormat="1" ht="19.5" customHeight="1" thickBot="1" x14ac:dyDescent="0.3">
      <c r="B22" s="49"/>
      <c r="C22" s="180"/>
      <c r="D22" s="59"/>
      <c r="E22" s="59"/>
      <c r="F22" s="59"/>
      <c r="G22" s="932"/>
      <c r="H22" s="932"/>
      <c r="I22" s="932"/>
      <c r="J22" s="932"/>
      <c r="K22" s="932"/>
      <c r="L22" s="932"/>
      <c r="M22" s="932"/>
      <c r="N22" s="21"/>
      <c r="O22" s="180"/>
      <c r="P22" s="59"/>
      <c r="Q22" s="59"/>
      <c r="R22" s="59"/>
      <c r="S22" s="24"/>
      <c r="T22" s="24"/>
      <c r="U22" s="24"/>
      <c r="V22" s="24"/>
      <c r="W22" s="24"/>
      <c r="X22" s="24"/>
      <c r="Y22" s="24"/>
      <c r="Z22" s="21"/>
      <c r="AZ22" s="624">
        <v>130</v>
      </c>
      <c r="BA22" s="619" t="s">
        <v>873</v>
      </c>
      <c r="BB22" s="640">
        <f>+S15</f>
        <v>0</v>
      </c>
    </row>
    <row r="23" spans="1:54" s="3" customFormat="1" ht="20.149999999999999" customHeight="1" x14ac:dyDescent="0.3">
      <c r="B23" s="1729" t="s">
        <v>65</v>
      </c>
      <c r="C23" s="2884">
        <v>180</v>
      </c>
      <c r="D23" s="2886" t="str">
        <f>VLOOKUP(C23,DataLabels,HLOOKUP($J$3,Type,2,FALSE))</f>
        <v>Address</v>
      </c>
      <c r="E23" s="2886"/>
      <c r="F23" s="2887"/>
      <c r="G23" s="2410" t="str">
        <f>Application!G23</f>
        <v>1234 maple</v>
      </c>
      <c r="H23" s="2411"/>
      <c r="I23" s="2411"/>
      <c r="J23" s="2411"/>
      <c r="K23" s="2411"/>
      <c r="L23" s="2411"/>
      <c r="M23" s="2411"/>
      <c r="N23" s="2411"/>
      <c r="O23" s="2411"/>
      <c r="P23" s="2411"/>
      <c r="Q23" s="2411"/>
      <c r="R23" s="2411"/>
      <c r="S23" s="2411"/>
      <c r="T23" s="2411"/>
      <c r="U23" s="2411"/>
      <c r="V23" s="2411"/>
      <c r="W23" s="2411"/>
      <c r="X23" s="2411"/>
      <c r="Y23" s="2411"/>
      <c r="Z23" s="2412"/>
      <c r="AA23" s="53"/>
      <c r="AZ23" s="624">
        <v>1350</v>
      </c>
      <c r="BA23" s="619" t="s">
        <v>1896</v>
      </c>
      <c r="BB23" s="640" t="str">
        <f>+_xlfn.CONCAT(G90,", ",G91)</f>
        <v xml:space="preserve">, </v>
      </c>
    </row>
    <row r="24" spans="1:54" s="3" customFormat="1" ht="20.149999999999999" customHeight="1" x14ac:dyDescent="0.3">
      <c r="B24" s="1730"/>
      <c r="C24" s="2885"/>
      <c r="D24" s="2888"/>
      <c r="E24" s="2888"/>
      <c r="F24" s="2889"/>
      <c r="G24" s="2457" t="str">
        <f>Application!G24</f>
        <v>Toronto</v>
      </c>
      <c r="H24" s="2458"/>
      <c r="I24" s="2458"/>
      <c r="J24" s="2458"/>
      <c r="K24" s="2458"/>
      <c r="L24" s="2458"/>
      <c r="M24" s="2458"/>
      <c r="N24" s="2458"/>
      <c r="O24" s="2458"/>
      <c r="P24" s="2458"/>
      <c r="Q24" s="2458"/>
      <c r="R24" s="2458"/>
      <c r="S24" s="2458"/>
      <c r="T24" s="2458"/>
      <c r="U24" s="2458"/>
      <c r="V24" s="2458"/>
      <c r="W24" s="2458"/>
      <c r="X24" s="2458"/>
      <c r="Y24" s="2458"/>
      <c r="Z24" s="2890"/>
      <c r="AA24" s="53"/>
      <c r="AZ24" s="624">
        <v>1340</v>
      </c>
      <c r="BA24" s="619" t="s">
        <v>1897</v>
      </c>
      <c r="BB24" s="653">
        <f>+S88</f>
        <v>0</v>
      </c>
    </row>
    <row r="25" spans="1:54" s="3" customFormat="1" ht="20.149999999999999" customHeight="1" x14ac:dyDescent="0.3">
      <c r="B25" s="1730"/>
      <c r="C25" s="2073">
        <v>580</v>
      </c>
      <c r="D25" s="2941" t="str">
        <f>VLOOKUP(C25,DataLabels,HLOOKUP($J$3,Type,2,FALSE))</f>
        <v>No. of Levels Served</v>
      </c>
      <c r="E25" s="2891"/>
      <c r="F25" s="2892"/>
      <c r="G25" s="2120"/>
      <c r="H25" s="2121"/>
      <c r="I25" s="2121"/>
      <c r="J25" s="2121"/>
      <c r="K25" s="2121"/>
      <c r="L25" s="2121"/>
      <c r="M25" s="2121"/>
      <c r="N25" s="935"/>
      <c r="O25" s="2073">
        <v>590</v>
      </c>
      <c r="P25" s="2941" t="str">
        <f>VLOOKUP(O25,DataLabels,HLOOKUP($J$3,Type,2,FALSE))</f>
        <v>Travel</v>
      </c>
      <c r="Q25" s="2891"/>
      <c r="R25" s="2892"/>
      <c r="S25" s="2120"/>
      <c r="T25" s="2121"/>
      <c r="U25" s="2121"/>
      <c r="V25" s="2121"/>
      <c r="W25" s="2121"/>
      <c r="X25" s="2121"/>
      <c r="Y25" s="2121"/>
      <c r="Z25" s="936"/>
      <c r="AA25" s="53"/>
      <c r="AZ25" s="618">
        <v>3060</v>
      </c>
      <c r="BA25" s="1210" t="s">
        <v>1898</v>
      </c>
      <c r="BB25" s="647"/>
    </row>
    <row r="26" spans="1:54" s="3" customFormat="1" ht="20.149999999999999" customHeight="1" thickBot="1" x14ac:dyDescent="0.3">
      <c r="B26" s="1731"/>
      <c r="C26" s="2074"/>
      <c r="D26" s="2942"/>
      <c r="E26" s="2888"/>
      <c r="F26" s="2889"/>
      <c r="G26" s="3150"/>
      <c r="H26" s="3151"/>
      <c r="I26" s="3151"/>
      <c r="J26" s="3151"/>
      <c r="K26" s="3151"/>
      <c r="L26" s="3151"/>
      <c r="M26" s="3151"/>
      <c r="N26" s="1045"/>
      <c r="O26" s="2235"/>
      <c r="P26" s="2942"/>
      <c r="Q26" s="2888"/>
      <c r="R26" s="2889"/>
      <c r="S26" s="3150"/>
      <c r="T26" s="3151"/>
      <c r="U26" s="3151"/>
      <c r="V26" s="3151"/>
      <c r="W26" s="3151"/>
      <c r="X26" s="3151"/>
      <c r="Y26" s="3151"/>
      <c r="Z26" s="163" t="s">
        <v>66</v>
      </c>
      <c r="AA26" s="53"/>
      <c r="AZ26" s="672" t="s">
        <v>1926</v>
      </c>
      <c r="BA26" s="619" t="s">
        <v>1899</v>
      </c>
      <c r="BB26" s="653" t="str">
        <f>+_xlfn.CONCAT(G71,"@",G73,"|",S71,"|",G75)</f>
        <v>@||</v>
      </c>
    </row>
    <row r="27" spans="1:54" s="3" customFormat="1" ht="20.149999999999999" customHeight="1" thickBot="1" x14ac:dyDescent="0.3">
      <c r="B27" s="129"/>
      <c r="C27" s="35"/>
      <c r="D27" s="36"/>
      <c r="E27" s="36"/>
      <c r="F27" s="130"/>
      <c r="G27" s="131"/>
      <c r="H27" s="131"/>
      <c r="I27" s="132"/>
      <c r="J27" s="130"/>
      <c r="K27" s="133"/>
      <c r="L27" s="133"/>
      <c r="M27" s="133"/>
      <c r="N27" s="134"/>
      <c r="O27" s="130"/>
      <c r="P27" s="135"/>
      <c r="Q27" s="134"/>
      <c r="R27" s="130"/>
      <c r="S27" s="133"/>
      <c r="T27" s="133"/>
      <c r="U27" s="134"/>
      <c r="V27" s="130"/>
      <c r="W27" s="133"/>
      <c r="X27" s="133"/>
      <c r="Y27" s="133"/>
      <c r="Z27" s="134"/>
      <c r="AZ27" s="624">
        <v>1390</v>
      </c>
      <c r="BA27" s="619" t="s">
        <v>1900</v>
      </c>
      <c r="BB27" s="635">
        <f>+S101</f>
        <v>0</v>
      </c>
    </row>
    <row r="28" spans="1:54" s="3" customFormat="1" ht="20.149999999999999" customHeight="1" x14ac:dyDescent="0.3">
      <c r="B28" s="1729" t="s">
        <v>67</v>
      </c>
      <c r="C28" s="2993" t="str">
        <f>VLOOKUP(B28,DataLabels,HLOOKUP($J$3,Type,2,FALSE))</f>
        <v>PART B1 - Provide drawings that include layout, plan and elevation views of the elevating device and/or parts thereof, showing all pertinent information necessary to demonstrate conformance with the Regulation and applied codes.  The drawings must include the information required by clauses 7.2.13 or 7.3.12 as applicable and the information required by the submission guidelines.  If the elevating device is hydraulic, a hydraulic schematic is also required that clearly indicates all of the components required by 7.3.5.</v>
      </c>
      <c r="D28" s="2994"/>
      <c r="E28" s="2994"/>
      <c r="F28" s="2994"/>
      <c r="G28" s="2994"/>
      <c r="H28" s="2994"/>
      <c r="I28" s="2994"/>
      <c r="J28" s="2994"/>
      <c r="K28" s="2994"/>
      <c r="L28" s="2994"/>
      <c r="M28" s="2994"/>
      <c r="N28" s="2994"/>
      <c r="O28" s="2994"/>
      <c r="P28" s="2994"/>
      <c r="Q28" s="2994"/>
      <c r="R28" s="2994"/>
      <c r="S28" s="2994"/>
      <c r="T28" s="2994"/>
      <c r="U28" s="2994"/>
      <c r="V28" s="2994"/>
      <c r="W28" s="2994"/>
      <c r="X28" s="2994"/>
      <c r="Y28" s="2994"/>
      <c r="Z28" s="2995"/>
      <c r="AZ28" s="624">
        <v>1380</v>
      </c>
      <c r="BA28" s="619" t="s">
        <v>1901</v>
      </c>
      <c r="BB28" s="635">
        <f>+G101</f>
        <v>0</v>
      </c>
    </row>
    <row r="29" spans="1:54" s="3" customFormat="1" ht="20.149999999999999" customHeight="1" x14ac:dyDescent="0.3">
      <c r="B29" s="2840"/>
      <c r="C29" s="2996"/>
      <c r="D29" s="2997"/>
      <c r="E29" s="2997"/>
      <c r="F29" s="2997"/>
      <c r="G29" s="2997"/>
      <c r="H29" s="2997"/>
      <c r="I29" s="2997"/>
      <c r="J29" s="2997"/>
      <c r="K29" s="2997"/>
      <c r="L29" s="2997"/>
      <c r="M29" s="2997"/>
      <c r="N29" s="2997"/>
      <c r="O29" s="2997"/>
      <c r="P29" s="2997"/>
      <c r="Q29" s="2997"/>
      <c r="R29" s="2997"/>
      <c r="S29" s="2997"/>
      <c r="T29" s="2997"/>
      <c r="U29" s="2997"/>
      <c r="V29" s="2997"/>
      <c r="W29" s="2997"/>
      <c r="X29" s="2997"/>
      <c r="Y29" s="2997"/>
      <c r="Z29" s="2998"/>
      <c r="AZ29" s="648">
        <v>1080</v>
      </c>
      <c r="BA29" s="1210" t="s">
        <v>1902</v>
      </c>
      <c r="BB29" s="646" t="str">
        <f>+_xlfn.CONCAT(R114," ",R115)</f>
        <v xml:space="preserve"> </v>
      </c>
    </row>
    <row r="30" spans="1:54" s="3" customFormat="1" ht="20.149999999999999" customHeight="1" x14ac:dyDescent="0.3">
      <c r="B30" s="2840"/>
      <c r="C30" s="2996"/>
      <c r="D30" s="2997"/>
      <c r="E30" s="2997"/>
      <c r="F30" s="2997"/>
      <c r="G30" s="2997"/>
      <c r="H30" s="2997"/>
      <c r="I30" s="2997"/>
      <c r="J30" s="2997"/>
      <c r="K30" s="2997"/>
      <c r="L30" s="2997"/>
      <c r="M30" s="2997"/>
      <c r="N30" s="2997"/>
      <c r="O30" s="2997"/>
      <c r="P30" s="2997"/>
      <c r="Q30" s="2997"/>
      <c r="R30" s="2997"/>
      <c r="S30" s="2997"/>
      <c r="T30" s="2997"/>
      <c r="U30" s="2997"/>
      <c r="V30" s="2997"/>
      <c r="W30" s="2997"/>
      <c r="X30" s="2997"/>
      <c r="Y30" s="2997"/>
      <c r="Z30" s="2998"/>
      <c r="AZ30" s="648">
        <v>940</v>
      </c>
      <c r="BA30" s="1210" t="s">
        <v>1904</v>
      </c>
      <c r="BB30" s="646"/>
    </row>
    <row r="31" spans="1:54" s="3" customFormat="1" ht="20.149999999999999" customHeight="1" thickBot="1" x14ac:dyDescent="0.35">
      <c r="B31" s="3112"/>
      <c r="C31" s="3006"/>
      <c r="D31" s="3007"/>
      <c r="E31" s="3007"/>
      <c r="F31" s="3007"/>
      <c r="G31" s="3007"/>
      <c r="H31" s="3007"/>
      <c r="I31" s="3007"/>
      <c r="J31" s="3007"/>
      <c r="K31" s="3007"/>
      <c r="L31" s="3007"/>
      <c r="M31" s="3007"/>
      <c r="N31" s="3007"/>
      <c r="O31" s="3007"/>
      <c r="P31" s="3007"/>
      <c r="Q31" s="3007"/>
      <c r="R31" s="3007"/>
      <c r="S31" s="3007"/>
      <c r="T31" s="3007"/>
      <c r="U31" s="3007"/>
      <c r="V31" s="3007"/>
      <c r="W31" s="3007"/>
      <c r="X31" s="3007"/>
      <c r="Y31" s="3007"/>
      <c r="Z31" s="3008"/>
      <c r="AZ31" s="624">
        <v>570</v>
      </c>
      <c r="BA31" s="619" t="s">
        <v>1905</v>
      </c>
      <c r="BB31" s="1151">
        <f>+G20</f>
        <v>0</v>
      </c>
    </row>
    <row r="32" spans="1:54" s="3" customFormat="1" ht="20.149999999999999" customHeight="1" thickBot="1" x14ac:dyDescent="0.3">
      <c r="B32" s="49"/>
      <c r="C32" s="18"/>
      <c r="D32" s="19"/>
      <c r="E32" s="19"/>
      <c r="F32" s="136"/>
      <c r="G32" s="137"/>
      <c r="H32" s="137"/>
      <c r="I32" s="138"/>
      <c r="J32" s="136"/>
      <c r="K32" s="139"/>
      <c r="L32" s="139"/>
      <c r="M32" s="139"/>
      <c r="N32" s="140"/>
      <c r="O32" s="136"/>
      <c r="P32" s="141"/>
      <c r="Q32" s="140"/>
      <c r="R32" s="136"/>
      <c r="S32" s="139"/>
      <c r="T32" s="139"/>
      <c r="U32" s="140"/>
      <c r="V32" s="136"/>
      <c r="W32" s="139"/>
      <c r="X32" s="139"/>
      <c r="Y32" s="139"/>
      <c r="Z32" s="140"/>
      <c r="AZ32" s="624">
        <v>1520</v>
      </c>
      <c r="BA32" s="619" t="s">
        <v>549</v>
      </c>
      <c r="BB32" s="653">
        <f>+G108</f>
        <v>0</v>
      </c>
    </row>
    <row r="33" spans="2:54" s="3" customFormat="1" ht="20.149999999999999" customHeight="1" thickBot="1" x14ac:dyDescent="0.35">
      <c r="B33" s="142"/>
      <c r="C33" s="3147" t="s">
        <v>68</v>
      </c>
      <c r="D33" s="3148"/>
      <c r="E33" s="3148"/>
      <c r="F33" s="3148"/>
      <c r="G33" s="3148"/>
      <c r="H33" s="3148"/>
      <c r="I33" s="3148"/>
      <c r="J33" s="3148"/>
      <c r="K33" s="3148"/>
      <c r="L33" s="3148"/>
      <c r="M33" s="3148"/>
      <c r="N33" s="3148"/>
      <c r="O33" s="3148"/>
      <c r="P33" s="3148"/>
      <c r="Q33" s="3148"/>
      <c r="R33" s="3148"/>
      <c r="S33" s="3148"/>
      <c r="T33" s="3148"/>
      <c r="U33" s="3148"/>
      <c r="V33" s="3148"/>
      <c r="W33" s="3148"/>
      <c r="X33" s="3148"/>
      <c r="Y33" s="3148"/>
      <c r="Z33" s="3149"/>
      <c r="AZ33" s="624">
        <v>580</v>
      </c>
      <c r="BA33" s="619" t="s">
        <v>1906</v>
      </c>
      <c r="BB33" s="635">
        <f>+G25</f>
        <v>0</v>
      </c>
    </row>
    <row r="34" spans="2:54" s="3" customFormat="1" ht="20.149999999999999" customHeight="1" x14ac:dyDescent="0.25">
      <c r="B34" s="1729" t="s">
        <v>70</v>
      </c>
      <c r="C34" s="2965">
        <v>645</v>
      </c>
      <c r="D34" s="2945" t="str">
        <f>VLOOKUP(C34,DataLabels,HLOOKUP($J$3,Type,2,FALSE))</f>
        <v>Hoistway Enclosure
[7.1.1]</v>
      </c>
      <c r="E34" s="2945"/>
      <c r="F34" s="2946">
        <v>1</v>
      </c>
      <c r="G34" s="3021"/>
      <c r="H34" s="2724"/>
      <c r="I34" s="2724"/>
      <c r="J34" s="2724"/>
      <c r="K34" s="2724"/>
      <c r="L34" s="2724"/>
      <c r="M34" s="2724"/>
      <c r="N34" s="160"/>
      <c r="O34" s="2965">
        <v>650</v>
      </c>
      <c r="P34" s="2945" t="str">
        <f>VLOOKUP(O34,DataLabels,HLOOKUP($J$3,Type,2,FALSE))</f>
        <v>Protection of Space Below Hoistway
[7.1.6]</v>
      </c>
      <c r="Q34" s="2945"/>
      <c r="R34" s="2946">
        <v>1</v>
      </c>
      <c r="S34" s="3021"/>
      <c r="T34" s="2724"/>
      <c r="U34" s="2724"/>
      <c r="V34" s="2724"/>
      <c r="W34" s="2724"/>
      <c r="X34" s="2724"/>
      <c r="Y34" s="2724"/>
      <c r="Z34" s="161"/>
      <c r="AZ34" s="1134">
        <v>140</v>
      </c>
      <c r="BA34" s="619" t="s">
        <v>1173</v>
      </c>
      <c r="BB34" s="635">
        <f>+Application!G13</f>
        <v>0</v>
      </c>
    </row>
    <row r="35" spans="2:54" s="3" customFormat="1" ht="20.149999999999999" customHeight="1" thickBot="1" x14ac:dyDescent="0.3">
      <c r="B35" s="1731"/>
      <c r="C35" s="2943"/>
      <c r="D35" s="2948"/>
      <c r="E35" s="2948"/>
      <c r="F35" s="2949">
        <v>2</v>
      </c>
      <c r="G35" s="2188"/>
      <c r="H35" s="1960"/>
      <c r="I35" s="1960"/>
      <c r="J35" s="1960"/>
      <c r="K35" s="1960"/>
      <c r="L35" s="1960"/>
      <c r="M35" s="1960"/>
      <c r="N35" s="167"/>
      <c r="O35" s="2943"/>
      <c r="P35" s="2948"/>
      <c r="Q35" s="2948"/>
      <c r="R35" s="2949">
        <v>2</v>
      </c>
      <c r="S35" s="2188"/>
      <c r="T35" s="1960"/>
      <c r="U35" s="1960"/>
      <c r="V35" s="1960"/>
      <c r="W35" s="1960"/>
      <c r="X35" s="1960"/>
      <c r="Y35" s="1960"/>
      <c r="Z35" s="168"/>
      <c r="AZ35" s="648">
        <v>1500</v>
      </c>
      <c r="BA35" s="1210" t="s">
        <v>1907</v>
      </c>
      <c r="BB35" s="646"/>
    </row>
    <row r="36" spans="2:54" s="3" customFormat="1" ht="20.149999999999999" customHeight="1" thickBot="1" x14ac:dyDescent="0.3">
      <c r="B36" s="49"/>
      <c r="C36" s="18"/>
      <c r="D36" s="19"/>
      <c r="E36" s="19"/>
      <c r="F36" s="136"/>
      <c r="G36" s="137"/>
      <c r="H36" s="137"/>
      <c r="I36" s="138"/>
      <c r="J36" s="136"/>
      <c r="K36" s="139"/>
      <c r="L36" s="139"/>
      <c r="M36" s="139"/>
      <c r="N36" s="140"/>
      <c r="O36" s="136"/>
      <c r="P36" s="141"/>
      <c r="Q36" s="140"/>
      <c r="R36" s="136"/>
      <c r="S36" s="139"/>
      <c r="T36" s="139"/>
      <c r="U36" s="140"/>
      <c r="V36" s="136"/>
      <c r="W36" s="139"/>
      <c r="X36" s="139"/>
      <c r="Y36" s="139"/>
      <c r="Z36" s="140"/>
      <c r="AZ36" s="648">
        <v>550</v>
      </c>
      <c r="BA36" s="1210" t="s">
        <v>1177</v>
      </c>
      <c r="BB36" s="654"/>
    </row>
    <row r="37" spans="2:54" s="3" customFormat="1" ht="20.149999999999999" customHeight="1" x14ac:dyDescent="0.25">
      <c r="B37" s="1729" t="s">
        <v>261</v>
      </c>
      <c r="C37" s="2884">
        <v>1370</v>
      </c>
      <c r="D37" s="2886" t="str">
        <f>VLOOKUP(C37,DataLabels,HLOOKUP($J$3,Type,2,FALSE))</f>
        <v>Drive Machine Location
[7.1.7.3]</v>
      </c>
      <c r="E37" s="2886"/>
      <c r="F37" s="2887">
        <v>1</v>
      </c>
      <c r="G37" s="2070"/>
      <c r="H37" s="2071"/>
      <c r="I37" s="2071"/>
      <c r="J37" s="2071"/>
      <c r="K37" s="2071"/>
      <c r="L37" s="2071"/>
      <c r="M37" s="2071"/>
      <c r="N37" s="165"/>
      <c r="O37" s="2884">
        <v>655</v>
      </c>
      <c r="P37" s="2886" t="str">
        <f>VLOOKUP(O37,DataLabels,HLOOKUP($J$3,Type,2,FALSE))</f>
        <v>Access to Machine
[7.1.7, 2.7.3]</v>
      </c>
      <c r="Q37" s="2886"/>
      <c r="R37" s="2887">
        <v>1</v>
      </c>
      <c r="S37" s="2070"/>
      <c r="T37" s="2071"/>
      <c r="U37" s="2071"/>
      <c r="V37" s="2071"/>
      <c r="W37" s="2071"/>
      <c r="X37" s="2071"/>
      <c r="Y37" s="2071"/>
      <c r="Z37" s="159"/>
      <c r="AZ37" s="624">
        <v>540</v>
      </c>
      <c r="BA37" s="619" t="s">
        <v>1176</v>
      </c>
      <c r="BB37" s="645">
        <f>+S18</f>
        <v>0</v>
      </c>
    </row>
    <row r="38" spans="2:54" s="3" customFormat="1" ht="20.149999999999999" customHeight="1" x14ac:dyDescent="0.25">
      <c r="B38" s="1730"/>
      <c r="C38" s="2885"/>
      <c r="D38" s="2888"/>
      <c r="E38" s="2888"/>
      <c r="F38" s="2889">
        <v>2</v>
      </c>
      <c r="G38" s="2072"/>
      <c r="H38" s="2035"/>
      <c r="I38" s="2035"/>
      <c r="J38" s="2035"/>
      <c r="K38" s="2035"/>
      <c r="L38" s="2035"/>
      <c r="M38" s="2035"/>
      <c r="N38" s="55"/>
      <c r="O38" s="2965"/>
      <c r="P38" s="2945"/>
      <c r="Q38" s="2945"/>
      <c r="R38" s="2946">
        <v>2</v>
      </c>
      <c r="S38" s="3021"/>
      <c r="T38" s="2035"/>
      <c r="U38" s="2035"/>
      <c r="V38" s="2035"/>
      <c r="W38" s="2035"/>
      <c r="X38" s="2035"/>
      <c r="Y38" s="2035"/>
      <c r="Z38" s="163"/>
      <c r="AZ38" s="624">
        <v>590</v>
      </c>
      <c r="BA38" s="619" t="s">
        <v>1908</v>
      </c>
      <c r="BB38" s="635">
        <f>+S25</f>
        <v>0</v>
      </c>
    </row>
    <row r="39" spans="2:54" s="3" customFormat="1" ht="20.149999999999999" customHeight="1" x14ac:dyDescent="0.25">
      <c r="B39" s="1730"/>
      <c r="C39" s="2936">
        <v>1405</v>
      </c>
      <c r="D39" s="2945" t="str">
        <f>VLOOKUP(C39,DataLabels,HLOOKUP($J$3,Type,2,FALSE))</f>
        <v>Controller Location
[7.1.7.3]</v>
      </c>
      <c r="E39" s="2945"/>
      <c r="F39" s="2946">
        <v>1</v>
      </c>
      <c r="G39" s="3021"/>
      <c r="H39" s="2724"/>
      <c r="I39" s="2724"/>
      <c r="J39" s="2724"/>
      <c r="K39" s="2724"/>
      <c r="L39" s="2724"/>
      <c r="M39" s="2724"/>
      <c r="N39" s="160"/>
      <c r="O39" s="2936">
        <v>101</v>
      </c>
      <c r="P39" s="2941" t="str">
        <f>VLOOKUP(O39,DataLabels,HLOOKUP($BA$1,Type,2,FALSE))</f>
        <v>-</v>
      </c>
      <c r="Q39" s="2891"/>
      <c r="R39" s="2892"/>
      <c r="S39" s="1746"/>
      <c r="T39" s="1747"/>
      <c r="U39" s="1747"/>
      <c r="V39" s="1747"/>
      <c r="W39" s="1747"/>
      <c r="X39" s="1747"/>
      <c r="Y39" s="1747"/>
      <c r="Z39" s="162"/>
      <c r="AZ39" s="624" t="s">
        <v>1909</v>
      </c>
      <c r="BA39" s="619" t="s">
        <v>1910</v>
      </c>
      <c r="BB39" s="635">
        <f>+IF(G65="",+G63,G65)</f>
        <v>0</v>
      </c>
    </row>
    <row r="40" spans="2:54" s="3" customFormat="1" ht="20.149999999999999" customHeight="1" thickBot="1" x14ac:dyDescent="0.3">
      <c r="B40" s="1731"/>
      <c r="C40" s="2943"/>
      <c r="D40" s="2948"/>
      <c r="E40" s="2948"/>
      <c r="F40" s="2949">
        <v>2</v>
      </c>
      <c r="G40" s="2188"/>
      <c r="H40" s="1960"/>
      <c r="I40" s="1960"/>
      <c r="J40" s="1960"/>
      <c r="K40" s="1960"/>
      <c r="L40" s="1960"/>
      <c r="M40" s="1960"/>
      <c r="N40" s="167"/>
      <c r="O40" s="2943"/>
      <c r="P40" s="2947"/>
      <c r="Q40" s="2948"/>
      <c r="R40" s="2949"/>
      <c r="S40" s="1758"/>
      <c r="T40" s="1759"/>
      <c r="U40" s="1759"/>
      <c r="V40" s="1759"/>
      <c r="W40" s="1759"/>
      <c r="X40" s="1759"/>
      <c r="Y40" s="1759"/>
      <c r="Z40" s="168"/>
    </row>
    <row r="41" spans="2:54" s="3" customFormat="1" ht="20.149999999999999" customHeight="1" thickBot="1" x14ac:dyDescent="0.3">
      <c r="B41" s="49"/>
      <c r="C41" s="18"/>
      <c r="D41" s="19"/>
      <c r="E41" s="19"/>
      <c r="F41" s="136"/>
      <c r="G41" s="137"/>
      <c r="H41" s="137"/>
      <c r="I41" s="138"/>
      <c r="J41" s="136"/>
      <c r="K41" s="139"/>
      <c r="L41" s="139"/>
      <c r="M41" s="139"/>
      <c r="N41" s="140"/>
      <c r="O41" s="136"/>
      <c r="P41" s="141"/>
      <c r="Q41" s="140"/>
      <c r="R41" s="136"/>
      <c r="S41" s="139"/>
      <c r="T41" s="139"/>
      <c r="U41" s="140"/>
      <c r="V41" s="136"/>
      <c r="W41" s="139"/>
      <c r="X41" s="139"/>
      <c r="Y41" s="139"/>
      <c r="Z41" s="140"/>
    </row>
    <row r="42" spans="2:54" s="3" customFormat="1" ht="20.149999999999999" customHeight="1" x14ac:dyDescent="0.25">
      <c r="B42" s="1729" t="s">
        <v>71</v>
      </c>
      <c r="C42" s="2884">
        <v>660</v>
      </c>
      <c r="D42" s="3067" t="str">
        <f>VLOOKUP(C42,DataLabels,HLOOKUP($J$3,Type,2,FALSE))</f>
        <v>Number of Entrances - Front</v>
      </c>
      <c r="E42" s="3088"/>
      <c r="F42" s="3089"/>
      <c r="G42" s="1802"/>
      <c r="H42" s="1803"/>
      <c r="I42" s="1803"/>
      <c r="J42" s="1803"/>
      <c r="K42" s="1803"/>
      <c r="L42" s="1803"/>
      <c r="M42" s="1803"/>
      <c r="N42" s="165"/>
      <c r="O42" s="2884">
        <v>680</v>
      </c>
      <c r="P42" s="2886" t="str">
        <f>VLOOKUP(O42,DataLabels,HLOOKUP($J$3,Type,2,FALSE))</f>
        <v>Front Entrance Type
[7.1.11.2.1]</v>
      </c>
      <c r="Q42" s="2886"/>
      <c r="R42" s="2887"/>
      <c r="S42" s="3106"/>
      <c r="T42" s="3107"/>
      <c r="U42" s="3107"/>
      <c r="V42" s="3107"/>
      <c r="W42" s="3107"/>
      <c r="X42" s="3107"/>
      <c r="Y42" s="3107"/>
      <c r="Z42" s="159"/>
    </row>
    <row r="43" spans="2:54" s="3" customFormat="1" ht="20.149999999999999" customHeight="1" x14ac:dyDescent="0.25">
      <c r="B43" s="1730"/>
      <c r="C43" s="2965"/>
      <c r="D43" s="2942"/>
      <c r="E43" s="3051"/>
      <c r="F43" s="3052"/>
      <c r="G43" s="3110"/>
      <c r="H43" s="3111"/>
      <c r="I43" s="3111"/>
      <c r="J43" s="3111"/>
      <c r="K43" s="3111"/>
      <c r="L43" s="3111"/>
      <c r="M43" s="3111"/>
      <c r="N43" s="160"/>
      <c r="O43" s="2965"/>
      <c r="P43" s="2888"/>
      <c r="Q43" s="2888"/>
      <c r="R43" s="2889"/>
      <c r="S43" s="3108"/>
      <c r="T43" s="3109"/>
      <c r="U43" s="3109"/>
      <c r="V43" s="3109"/>
      <c r="W43" s="3109"/>
      <c r="X43" s="3109"/>
      <c r="Y43" s="3109"/>
      <c r="Z43" s="161"/>
    </row>
    <row r="44" spans="2:54" s="3" customFormat="1" ht="20.149999999999999" customHeight="1" x14ac:dyDescent="0.25">
      <c r="B44" s="1730"/>
      <c r="C44" s="2936">
        <v>665</v>
      </c>
      <c r="D44" s="2945" t="str">
        <f>VLOOKUP(C44,DataLabels,HLOOKUP($J$3,Type,2,FALSE))</f>
        <v>Number of Entrances - Rear/Side</v>
      </c>
      <c r="E44" s="2945"/>
      <c r="F44" s="2946"/>
      <c r="G44" s="1746"/>
      <c r="H44" s="1747"/>
      <c r="I44" s="1747"/>
      <c r="J44" s="1747"/>
      <c r="K44" s="1747"/>
      <c r="L44" s="1747"/>
      <c r="M44" s="1747"/>
      <c r="N44" s="54"/>
      <c r="O44" s="2936">
        <v>690</v>
      </c>
      <c r="P44" s="2945" t="str">
        <f>VLOOKUP(O44,DataLabels,HLOOKUP($J$3,Type,2,FALSE))</f>
        <v>Rear/Side Entrance Type
[7.1.11.2.1]</v>
      </c>
      <c r="Q44" s="2945"/>
      <c r="R44" s="2946"/>
      <c r="S44" s="1902"/>
      <c r="T44" s="1903"/>
      <c r="U44" s="1903"/>
      <c r="V44" s="1903"/>
      <c r="W44" s="1903"/>
      <c r="X44" s="1903"/>
      <c r="Y44" s="1903"/>
      <c r="Z44" s="162"/>
    </row>
    <row r="45" spans="2:54" s="3" customFormat="1" ht="20.149999999999999" customHeight="1" x14ac:dyDescent="0.25">
      <c r="B45" s="1730"/>
      <c r="C45" s="2885"/>
      <c r="D45" s="2888"/>
      <c r="E45" s="2888"/>
      <c r="F45" s="2889"/>
      <c r="G45" s="1748"/>
      <c r="H45" s="1749"/>
      <c r="I45" s="1749"/>
      <c r="J45" s="1749"/>
      <c r="K45" s="1749"/>
      <c r="L45" s="1749"/>
      <c r="M45" s="1749"/>
      <c r="N45" s="55"/>
      <c r="O45" s="2885"/>
      <c r="P45" s="2888"/>
      <c r="Q45" s="2888"/>
      <c r="R45" s="2889"/>
      <c r="S45" s="1904"/>
      <c r="T45" s="1905"/>
      <c r="U45" s="1905"/>
      <c r="V45" s="1905"/>
      <c r="W45" s="1905"/>
      <c r="X45" s="1905"/>
      <c r="Y45" s="1905"/>
      <c r="Z45" s="163"/>
    </row>
    <row r="46" spans="2:54" s="3" customFormat="1" ht="20.149999999999999" customHeight="1" x14ac:dyDescent="0.25">
      <c r="B46" s="1730"/>
      <c r="C46" s="2936">
        <v>670</v>
      </c>
      <c r="D46" s="2945" t="str">
        <f>VLOOKUP(C46,DataLabels,HLOOKUP($J$3,Type,2,FALSE))</f>
        <v>Fire Rating of Entrances
(Table 3.5.3.1 - OBC)</v>
      </c>
      <c r="E46" s="2945"/>
      <c r="F46" s="2946"/>
      <c r="G46" s="1746"/>
      <c r="H46" s="1747"/>
      <c r="I46" s="1747"/>
      <c r="J46" s="1747"/>
      <c r="K46" s="1747"/>
      <c r="L46" s="1747"/>
      <c r="M46" s="1747"/>
      <c r="N46" s="54"/>
      <c r="O46" s="2936">
        <v>695</v>
      </c>
      <c r="P46" s="2945" t="str">
        <f>VLOOKUP(O46,DataLabels,HLOOKUP($J$3,Type,2,FALSE))</f>
        <v>Vision Panel Size
[7.1.11.8]</v>
      </c>
      <c r="Q46" s="2945"/>
      <c r="R46" s="2946"/>
      <c r="S46" s="1746"/>
      <c r="T46" s="1747"/>
      <c r="U46" s="1747"/>
      <c r="V46" s="1747"/>
      <c r="W46" s="1747"/>
      <c r="X46" s="1747"/>
      <c r="Y46" s="1747"/>
      <c r="Z46" s="162"/>
    </row>
    <row r="47" spans="2:54" s="3" customFormat="1" ht="20.149999999999999" customHeight="1" x14ac:dyDescent="0.25">
      <c r="B47" s="1730"/>
      <c r="C47" s="2885"/>
      <c r="D47" s="2888"/>
      <c r="E47" s="2888"/>
      <c r="F47" s="2889"/>
      <c r="G47" s="1748"/>
      <c r="H47" s="1749"/>
      <c r="I47" s="1749"/>
      <c r="J47" s="1749"/>
      <c r="K47" s="1749"/>
      <c r="L47" s="1749"/>
      <c r="M47" s="1749"/>
      <c r="N47" s="55" t="s">
        <v>74</v>
      </c>
      <c r="O47" s="2885"/>
      <c r="P47" s="2888"/>
      <c r="Q47" s="2888"/>
      <c r="R47" s="2889"/>
      <c r="S47" s="1748"/>
      <c r="T47" s="1749"/>
      <c r="U47" s="1749"/>
      <c r="V47" s="1749"/>
      <c r="W47" s="1749"/>
      <c r="X47" s="1749"/>
      <c r="Y47" s="1749"/>
      <c r="Z47" s="310" t="s">
        <v>262</v>
      </c>
    </row>
    <row r="48" spans="2:54" s="3" customFormat="1" ht="20.149999999999999" customHeight="1" x14ac:dyDescent="0.25">
      <c r="B48" s="1730"/>
      <c r="C48" s="2936">
        <v>702</v>
      </c>
      <c r="D48" s="2945" t="str">
        <f>VLOOKUP(C48,DataLabels,HLOOKUP($J$3,Type,2,FALSE))</f>
        <v>Access to Hoistway
[7.1.12.3, 7.1.12.4]</v>
      </c>
      <c r="E48" s="2945"/>
      <c r="F48" s="2946"/>
      <c r="G48" s="1746"/>
      <c r="H48" s="1747"/>
      <c r="I48" s="1747"/>
      <c r="J48" s="1747"/>
      <c r="K48" s="1747"/>
      <c r="L48" s="1747"/>
      <c r="M48" s="1747"/>
      <c r="N48" s="54"/>
      <c r="O48" s="2936">
        <v>704</v>
      </c>
      <c r="P48" s="2945" t="str">
        <f>VLOOKUP(O48,DataLabels,HLOOKUP($J$3,Type,2,FALSE))</f>
        <v>Height of Door Sill from Floor
[7.1.12.1.1]</v>
      </c>
      <c r="Q48" s="2945"/>
      <c r="R48" s="2946"/>
      <c r="S48" s="1746"/>
      <c r="T48" s="1747"/>
      <c r="U48" s="1747"/>
      <c r="V48" s="1747"/>
      <c r="W48" s="1747"/>
      <c r="X48" s="1747"/>
      <c r="Y48" s="1747"/>
      <c r="Z48" s="162"/>
    </row>
    <row r="49" spans="2:26" s="3" customFormat="1" ht="20.149999999999999" customHeight="1" thickBot="1" x14ac:dyDescent="0.3">
      <c r="B49" s="1731"/>
      <c r="C49" s="2943"/>
      <c r="D49" s="2948"/>
      <c r="E49" s="2948"/>
      <c r="F49" s="2949"/>
      <c r="G49" s="1758"/>
      <c r="H49" s="1759"/>
      <c r="I49" s="1759"/>
      <c r="J49" s="1759"/>
      <c r="K49" s="1759"/>
      <c r="L49" s="1759"/>
      <c r="M49" s="1759"/>
      <c r="N49" s="167"/>
      <c r="O49" s="2943"/>
      <c r="P49" s="2948"/>
      <c r="Q49" s="2948"/>
      <c r="R49" s="2949"/>
      <c r="S49" s="1758"/>
      <c r="T49" s="1759"/>
      <c r="U49" s="1759"/>
      <c r="V49" s="1759"/>
      <c r="W49" s="1759"/>
      <c r="X49" s="1759"/>
      <c r="Y49" s="1759"/>
      <c r="Z49" s="168" t="s">
        <v>66</v>
      </c>
    </row>
    <row r="50" spans="2:26" s="3" customFormat="1" ht="20.149999999999999" customHeight="1" thickBot="1" x14ac:dyDescent="0.3">
      <c r="B50" s="49"/>
      <c r="C50" s="18"/>
      <c r="D50" s="19"/>
      <c r="E50" s="19"/>
      <c r="F50" s="136"/>
      <c r="G50" s="137"/>
      <c r="H50" s="137"/>
      <c r="I50" s="138"/>
      <c r="J50" s="136"/>
      <c r="K50" s="139"/>
      <c r="L50" s="139"/>
      <c r="M50" s="139"/>
      <c r="N50" s="140"/>
      <c r="O50" s="136"/>
      <c r="P50" s="141"/>
      <c r="Q50" s="140"/>
      <c r="R50" s="136"/>
      <c r="S50" s="139"/>
      <c r="T50" s="139"/>
      <c r="U50" s="140"/>
      <c r="V50" s="136"/>
      <c r="W50" s="139"/>
      <c r="X50" s="139"/>
      <c r="Y50" s="139"/>
      <c r="Z50" s="140"/>
    </row>
    <row r="51" spans="2:26" s="3" customFormat="1" ht="20.149999999999999" customHeight="1" x14ac:dyDescent="0.25">
      <c r="B51" s="1729" t="s">
        <v>77</v>
      </c>
      <c r="C51" s="2884">
        <v>710</v>
      </c>
      <c r="D51" s="2886" t="str">
        <f>VLOOKUP(C51,DataLabels,HLOOKUP($J$3,Type,2,FALSE))</f>
        <v>Door Locking Device Type
[7.1.12]</v>
      </c>
      <c r="E51" s="2886"/>
      <c r="F51" s="2887"/>
      <c r="G51" s="3036"/>
      <c r="H51" s="3037"/>
      <c r="I51" s="3037"/>
      <c r="J51" s="3037"/>
      <c r="K51" s="3037"/>
      <c r="L51" s="3037"/>
      <c r="M51" s="3037"/>
      <c r="N51" s="165"/>
      <c r="O51" s="2884">
        <v>101</v>
      </c>
      <c r="P51" s="3067" t="str">
        <f>VLOOKUP(O51,DataLabels,HLOOKUP($BA$1,Type,2,FALSE))</f>
        <v>-</v>
      </c>
      <c r="Q51" s="2886"/>
      <c r="R51" s="2887"/>
      <c r="S51" s="1802"/>
      <c r="T51" s="1803"/>
      <c r="U51" s="1803"/>
      <c r="V51" s="1803"/>
      <c r="W51" s="1803"/>
      <c r="X51" s="1803"/>
      <c r="Y51" s="1803"/>
      <c r="Z51" s="159"/>
    </row>
    <row r="52" spans="2:26" s="3" customFormat="1" ht="20.149999999999999" customHeight="1" x14ac:dyDescent="0.25">
      <c r="B52" s="1730"/>
      <c r="C52" s="2965"/>
      <c r="D52" s="2945"/>
      <c r="E52" s="2888"/>
      <c r="F52" s="2889"/>
      <c r="G52" s="1904"/>
      <c r="H52" s="1905"/>
      <c r="I52" s="1905"/>
      <c r="J52" s="1905"/>
      <c r="K52" s="1905"/>
      <c r="L52" s="1905"/>
      <c r="M52" s="1905"/>
      <c r="N52" s="55"/>
      <c r="O52" s="2885"/>
      <c r="P52" s="2942"/>
      <c r="Q52" s="2888"/>
      <c r="R52" s="2889"/>
      <c r="S52" s="1748"/>
      <c r="T52" s="1749"/>
      <c r="U52" s="1749"/>
      <c r="V52" s="1749"/>
      <c r="W52" s="1749"/>
      <c r="X52" s="1749"/>
      <c r="Y52" s="1749"/>
      <c r="Z52" s="163"/>
    </row>
    <row r="53" spans="2:26" s="3" customFormat="1" ht="20.149999999999999" customHeight="1" x14ac:dyDescent="0.25">
      <c r="B53" s="1730"/>
      <c r="C53" s="2936">
        <v>720</v>
      </c>
      <c r="D53" s="2891" t="str">
        <f>VLOOKUP(C53,DataLabels,HLOOKUP($J$3,Type,2,FALSE))</f>
        <v>Interlock (or Lock &amp; Contact)</v>
      </c>
      <c r="E53" s="3100" t="s">
        <v>72</v>
      </c>
      <c r="F53" s="3101"/>
      <c r="G53" s="2079"/>
      <c r="H53" s="2080"/>
      <c r="I53" s="2080"/>
      <c r="J53" s="2080"/>
      <c r="K53" s="2080"/>
      <c r="L53" s="2080"/>
      <c r="M53" s="2080"/>
      <c r="N53" s="56"/>
      <c r="O53" s="2965">
        <v>730</v>
      </c>
      <c r="P53" s="2944" t="str">
        <f>VLOOKUP(O53,DataLabels,HLOOKUP($J$3,Type,2,FALSE))</f>
        <v>Interlock / Lock &amp; Contact: Lab &amp; File # if not CSA Listed</v>
      </c>
      <c r="Q53" s="2945"/>
      <c r="R53" s="2946"/>
      <c r="S53" s="2349"/>
      <c r="T53" s="2350"/>
      <c r="U53" s="2350"/>
      <c r="V53" s="2350"/>
      <c r="W53" s="2350"/>
      <c r="X53" s="2350"/>
      <c r="Y53" s="2350"/>
      <c r="Z53" s="161"/>
    </row>
    <row r="54" spans="2:26" s="3" customFormat="1" ht="20.149999999999999" customHeight="1" thickBot="1" x14ac:dyDescent="0.3">
      <c r="B54" s="1731"/>
      <c r="C54" s="2943"/>
      <c r="D54" s="2948"/>
      <c r="E54" s="3084" t="s">
        <v>73</v>
      </c>
      <c r="F54" s="3085"/>
      <c r="G54" s="1758"/>
      <c r="H54" s="1759"/>
      <c r="I54" s="1759"/>
      <c r="J54" s="1759"/>
      <c r="K54" s="1759"/>
      <c r="L54" s="1759"/>
      <c r="M54" s="1759"/>
      <c r="N54" s="167"/>
      <c r="O54" s="2943"/>
      <c r="P54" s="2947"/>
      <c r="Q54" s="2948"/>
      <c r="R54" s="2949"/>
      <c r="S54" s="1758"/>
      <c r="T54" s="1759"/>
      <c r="U54" s="1759"/>
      <c r="V54" s="1759"/>
      <c r="W54" s="1759"/>
      <c r="X54" s="1759"/>
      <c r="Y54" s="1759"/>
      <c r="Z54" s="168"/>
    </row>
    <row r="55" spans="2:26" s="3" customFormat="1" ht="20.149999999999999" customHeight="1" thickBot="1" x14ac:dyDescent="0.3">
      <c r="B55" s="49"/>
      <c r="C55" s="18"/>
      <c r="D55" s="19"/>
      <c r="E55" s="19"/>
      <c r="F55" s="136"/>
      <c r="G55" s="137"/>
      <c r="H55" s="137"/>
      <c r="I55" s="138"/>
      <c r="J55" s="136"/>
      <c r="K55" s="139"/>
      <c r="L55" s="139"/>
      <c r="M55" s="139"/>
      <c r="N55" s="140"/>
      <c r="O55" s="136"/>
      <c r="P55" s="141"/>
      <c r="Q55" s="140"/>
      <c r="R55" s="136"/>
      <c r="S55" s="139"/>
      <c r="T55" s="139"/>
      <c r="U55" s="140"/>
      <c r="V55" s="136"/>
      <c r="W55" s="139"/>
      <c r="X55" s="139"/>
      <c r="Y55" s="139"/>
      <c r="Z55" s="140"/>
    </row>
    <row r="56" spans="2:26" s="3" customFormat="1" ht="20.149999999999999" customHeight="1" x14ac:dyDescent="0.25">
      <c r="B56" s="1729" t="s">
        <v>263</v>
      </c>
      <c r="C56" s="2884">
        <v>845</v>
      </c>
      <c r="D56" s="3067" t="str">
        <f>VLOOKUP(C56,DataLabels,HLOOKUP($J$3,Type,2,FALSE))</f>
        <v>Car Width
[7.2.3.1]</v>
      </c>
      <c r="E56" s="2886"/>
      <c r="F56" s="2887"/>
      <c r="G56" s="1802"/>
      <c r="H56" s="1803"/>
      <c r="I56" s="1803"/>
      <c r="J56" s="1803"/>
      <c r="K56" s="1803"/>
      <c r="L56" s="1803"/>
      <c r="M56" s="1803"/>
      <c r="N56" s="165"/>
      <c r="O56" s="2884">
        <v>855</v>
      </c>
      <c r="P56" s="3067" t="str">
        <f>VLOOKUP(O56,DataLabels,HLOOKUP($J$3,Type,2,FALSE))</f>
        <v>Car Depth
[7.2.3.1]</v>
      </c>
      <c r="Q56" s="2886"/>
      <c r="R56" s="2887"/>
      <c r="S56" s="1802"/>
      <c r="T56" s="1803"/>
      <c r="U56" s="1803"/>
      <c r="V56" s="1803"/>
      <c r="W56" s="1803"/>
      <c r="X56" s="1803"/>
      <c r="Y56" s="1803"/>
      <c r="Z56" s="159"/>
    </row>
    <row r="57" spans="2:26" s="3" customFormat="1" ht="20.149999999999999" customHeight="1" x14ac:dyDescent="0.25">
      <c r="B57" s="1730"/>
      <c r="C57" s="2885"/>
      <c r="D57" s="2942"/>
      <c r="E57" s="2888"/>
      <c r="F57" s="2889"/>
      <c r="G57" s="1748"/>
      <c r="H57" s="1749"/>
      <c r="I57" s="1749"/>
      <c r="J57" s="1749"/>
      <c r="K57" s="1749"/>
      <c r="L57" s="1749"/>
      <c r="M57" s="1749"/>
      <c r="N57" s="55" t="s">
        <v>66</v>
      </c>
      <c r="O57" s="2885"/>
      <c r="P57" s="2942"/>
      <c r="Q57" s="2888"/>
      <c r="R57" s="2889"/>
      <c r="S57" s="1748"/>
      <c r="T57" s="1749"/>
      <c r="U57" s="1749"/>
      <c r="V57" s="1749"/>
      <c r="W57" s="1749"/>
      <c r="X57" s="1749"/>
      <c r="Y57" s="1749"/>
      <c r="Z57" s="163" t="s">
        <v>66</v>
      </c>
    </row>
    <row r="58" spans="2:26" s="3" customFormat="1" ht="20.149999999999999" customHeight="1" x14ac:dyDescent="0.25">
      <c r="B58" s="1730"/>
      <c r="C58" s="2936">
        <v>865</v>
      </c>
      <c r="D58" s="2945" t="str">
        <f>VLOOKUP(C58,DataLabels,HLOOKUP($J$3,Type,2,FALSE))</f>
        <v>Car Height
[7.2.1.1.2]
&lt;1220mm</v>
      </c>
      <c r="E58" s="2945"/>
      <c r="F58" s="2946"/>
      <c r="G58" s="3021"/>
      <c r="H58" s="2724"/>
      <c r="I58" s="2724"/>
      <c r="J58" s="2724"/>
      <c r="K58" s="2724"/>
      <c r="L58" s="2724"/>
      <c r="M58" s="2724"/>
      <c r="N58" s="160"/>
      <c r="O58" s="2936">
        <v>875</v>
      </c>
      <c r="P58" s="2945" t="str">
        <f>VLOOKUP(O58,DataLabels,HLOOKUP($J$3,Type,2,FALSE))</f>
        <v>Inching Provided (Y/N)
[7.2.2.8]</v>
      </c>
      <c r="Q58" s="2945"/>
      <c r="R58" s="2946"/>
      <c r="S58" s="3153"/>
      <c r="T58" s="3154"/>
      <c r="U58" s="3154"/>
      <c r="V58" s="3154"/>
      <c r="W58" s="3154"/>
      <c r="X58" s="3154"/>
      <c r="Y58" s="3154"/>
      <c r="Z58" s="161"/>
    </row>
    <row r="59" spans="2:26" s="3" customFormat="1" ht="20.149999999999999" customHeight="1" x14ac:dyDescent="0.25">
      <c r="B59" s="1730"/>
      <c r="C59" s="2965"/>
      <c r="D59" s="2888"/>
      <c r="E59" s="2888"/>
      <c r="F59" s="2889"/>
      <c r="G59" s="2072"/>
      <c r="H59" s="2035"/>
      <c r="I59" s="2035"/>
      <c r="J59" s="2035"/>
      <c r="K59" s="2035"/>
      <c r="L59" s="2035"/>
      <c r="M59" s="2035"/>
      <c r="N59" s="55" t="s">
        <v>66</v>
      </c>
      <c r="O59" s="2885"/>
      <c r="P59" s="2888"/>
      <c r="Q59" s="2888"/>
      <c r="R59" s="2889"/>
      <c r="S59" s="3155"/>
      <c r="T59" s="3156"/>
      <c r="U59" s="3156"/>
      <c r="V59" s="3156"/>
      <c r="W59" s="3156"/>
      <c r="X59" s="3156"/>
      <c r="Y59" s="3156"/>
      <c r="Z59" s="163"/>
    </row>
    <row r="60" spans="2:26" s="3" customFormat="1" ht="20.149999999999999" customHeight="1" x14ac:dyDescent="0.25">
      <c r="B60" s="1730"/>
      <c r="C60" s="2936">
        <v>860</v>
      </c>
      <c r="D60" s="2945" t="str">
        <f>VLOOKUP(C60,DataLabels,HLOOKUP($J$3,Type,2,FALSE))</f>
        <v>Front Car Door Type
[7.2.1.2.4]</v>
      </c>
      <c r="E60" s="2945"/>
      <c r="F60" s="2946"/>
      <c r="G60" s="3102"/>
      <c r="H60" s="3103"/>
      <c r="I60" s="3103"/>
      <c r="J60" s="3103"/>
      <c r="K60" s="3103"/>
      <c r="L60" s="3103"/>
      <c r="M60" s="3103"/>
      <c r="N60" s="160"/>
      <c r="O60" s="2936">
        <v>870</v>
      </c>
      <c r="P60" s="2945" t="str">
        <f>VLOOKUP(O60,DataLabels,HLOOKUP($J$3,Type,2,FALSE))</f>
        <v>Rear/Side Car Door Type
[7.2.1.2.4]</v>
      </c>
      <c r="Q60" s="2945"/>
      <c r="R60" s="2946"/>
      <c r="S60" s="1902"/>
      <c r="T60" s="1903"/>
      <c r="U60" s="1903"/>
      <c r="V60" s="1903"/>
      <c r="W60" s="1903"/>
      <c r="X60" s="1903"/>
      <c r="Y60" s="1903"/>
      <c r="Z60" s="162"/>
    </row>
    <row r="61" spans="2:26" s="3" customFormat="1" ht="20.149999999999999" customHeight="1" thickBot="1" x14ac:dyDescent="0.3">
      <c r="B61" s="1731"/>
      <c r="C61" s="2943"/>
      <c r="D61" s="2948"/>
      <c r="E61" s="2948"/>
      <c r="F61" s="2949"/>
      <c r="G61" s="3104"/>
      <c r="H61" s="3105"/>
      <c r="I61" s="3105"/>
      <c r="J61" s="3105"/>
      <c r="K61" s="3105"/>
      <c r="L61" s="3105"/>
      <c r="M61" s="3105"/>
      <c r="N61" s="167"/>
      <c r="O61" s="2943"/>
      <c r="P61" s="2948"/>
      <c r="Q61" s="2948"/>
      <c r="R61" s="2949"/>
      <c r="S61" s="2401"/>
      <c r="T61" s="2402"/>
      <c r="U61" s="2402"/>
      <c r="V61" s="2402"/>
      <c r="W61" s="2402"/>
      <c r="X61" s="2402"/>
      <c r="Y61" s="2402"/>
      <c r="Z61" s="168"/>
    </row>
    <row r="62" spans="2:26" s="3" customFormat="1" ht="20.149999999999999" customHeight="1" thickBot="1" x14ac:dyDescent="0.3">
      <c r="B62" s="49"/>
      <c r="C62" s="18"/>
      <c r="D62" s="19"/>
      <c r="E62" s="19"/>
      <c r="F62" s="136"/>
      <c r="G62" s="137"/>
      <c r="H62" s="137"/>
      <c r="I62" s="138"/>
      <c r="J62" s="136"/>
      <c r="K62" s="139"/>
      <c r="L62" s="139"/>
      <c r="M62" s="139"/>
      <c r="N62" s="140"/>
      <c r="O62" s="136"/>
      <c r="P62" s="141"/>
      <c r="Q62" s="140"/>
      <c r="R62" s="136"/>
      <c r="S62" s="139"/>
      <c r="T62" s="139"/>
      <c r="U62" s="140"/>
      <c r="V62" s="136"/>
      <c r="W62" s="139"/>
      <c r="X62" s="139"/>
      <c r="Y62" s="139"/>
      <c r="Z62" s="140"/>
    </row>
    <row r="63" spans="2:26" s="3" customFormat="1" ht="20.149999999999999" customHeight="1" x14ac:dyDescent="0.3">
      <c r="B63" s="3090" t="s">
        <v>1250</v>
      </c>
      <c r="C63" s="3094">
        <v>945</v>
      </c>
      <c r="D63" s="3061" t="str">
        <f>VLOOKUP(C63,DataLabels,HLOOKUP($BA$1,Type,2,FALSE))</f>
        <v>ORIGINAL Weight of Complete Car
[7.2.3.3.2]</v>
      </c>
      <c r="E63" s="3061"/>
      <c r="F63" s="3095"/>
      <c r="G63" s="3096"/>
      <c r="H63" s="3097"/>
      <c r="I63" s="3097"/>
      <c r="J63" s="3097"/>
      <c r="K63" s="3097"/>
      <c r="L63" s="3097"/>
      <c r="M63" s="3097"/>
      <c r="N63" s="3098" t="s">
        <v>62</v>
      </c>
      <c r="O63" s="2919">
        <v>960</v>
      </c>
      <c r="P63" s="3060" t="str">
        <f>VLOOKUP(O63,DataLabels,HLOOKUP($BA$1,Type,2,FALSE))</f>
        <v>Car Weight Change Resulting from this Alteration</v>
      </c>
      <c r="Q63" s="3061"/>
      <c r="R63" s="3095"/>
      <c r="S63" s="3096"/>
      <c r="T63" s="3097"/>
      <c r="U63" s="3097"/>
      <c r="V63" s="3097"/>
      <c r="W63" s="3097"/>
      <c r="X63" s="3097"/>
      <c r="Y63" s="3097"/>
      <c r="Z63" s="3157" t="s">
        <v>62</v>
      </c>
    </row>
    <row r="64" spans="2:26" s="3" customFormat="1" ht="20.149999999999999" customHeight="1" x14ac:dyDescent="0.3">
      <c r="B64" s="3091"/>
      <c r="C64" s="2416"/>
      <c r="D64" s="3042"/>
      <c r="E64" s="3042"/>
      <c r="F64" s="3043"/>
      <c r="G64" s="2132"/>
      <c r="H64" s="2133"/>
      <c r="I64" s="2133"/>
      <c r="J64" s="2133"/>
      <c r="K64" s="2133"/>
      <c r="L64" s="2133"/>
      <c r="M64" s="2133"/>
      <c r="N64" s="3099"/>
      <c r="O64" s="2920"/>
      <c r="P64" s="3041"/>
      <c r="Q64" s="3042"/>
      <c r="R64" s="3043"/>
      <c r="S64" s="2132"/>
      <c r="T64" s="2133"/>
      <c r="U64" s="2133"/>
      <c r="V64" s="2133"/>
      <c r="W64" s="2133"/>
      <c r="X64" s="2133"/>
      <c r="Y64" s="2133"/>
      <c r="Z64" s="3158"/>
    </row>
    <row r="65" spans="2:26" s="3" customFormat="1" ht="20.149999999999999" customHeight="1" x14ac:dyDescent="0.3">
      <c r="B65" s="3091"/>
      <c r="C65" s="2416">
        <v>950</v>
      </c>
      <c r="D65" s="3042" t="str">
        <f>VLOOKUP(C65,DataLabels,HLOOKUP($BA$1,Type,2,FALSE))</f>
        <v>Weight of Complete Car AFTER this Alteration
[7.2.3.3.2]</v>
      </c>
      <c r="E65" s="3042"/>
      <c r="F65" s="3043"/>
      <c r="G65" s="2132"/>
      <c r="H65" s="2133"/>
      <c r="I65" s="2133"/>
      <c r="J65" s="2133"/>
      <c r="K65" s="2133"/>
      <c r="L65" s="2133"/>
      <c r="M65" s="2133"/>
      <c r="N65" s="3099" t="s">
        <v>62</v>
      </c>
      <c r="O65" s="2920">
        <v>101</v>
      </c>
      <c r="P65" s="3041" t="str">
        <f>VLOOKUP(O65,DataLabels,HLOOKUP($BA$1,Type,2,FALSE))</f>
        <v>-</v>
      </c>
      <c r="Q65" s="3042"/>
      <c r="R65" s="3043"/>
      <c r="S65" s="2132"/>
      <c r="T65" s="2133"/>
      <c r="U65" s="2133"/>
      <c r="V65" s="2133"/>
      <c r="W65" s="2133"/>
      <c r="X65" s="2133"/>
      <c r="Y65" s="2133"/>
      <c r="Z65" s="3162"/>
    </row>
    <row r="66" spans="2:26" s="3" customFormat="1" ht="20.149999999999999" customHeight="1" thickBot="1" x14ac:dyDescent="0.35">
      <c r="B66" s="3092"/>
      <c r="C66" s="3093"/>
      <c r="D66" s="3045"/>
      <c r="E66" s="3045"/>
      <c r="F66" s="3046"/>
      <c r="G66" s="3159"/>
      <c r="H66" s="3160"/>
      <c r="I66" s="3160"/>
      <c r="J66" s="3160"/>
      <c r="K66" s="3160"/>
      <c r="L66" s="3160"/>
      <c r="M66" s="3160"/>
      <c r="N66" s="3161"/>
      <c r="O66" s="2925"/>
      <c r="P66" s="3044"/>
      <c r="Q66" s="3045"/>
      <c r="R66" s="3046"/>
      <c r="S66" s="3159"/>
      <c r="T66" s="3160"/>
      <c r="U66" s="3160"/>
      <c r="V66" s="3160"/>
      <c r="W66" s="3160"/>
      <c r="X66" s="3160"/>
      <c r="Y66" s="3160"/>
      <c r="Z66" s="3163"/>
    </row>
    <row r="67" spans="2:26" s="3" customFormat="1" ht="20.149999999999999" customHeight="1" thickBot="1" x14ac:dyDescent="0.3">
      <c r="B67" s="49"/>
      <c r="C67" s="18"/>
      <c r="D67" s="19"/>
      <c r="E67" s="19"/>
      <c r="F67" s="136"/>
      <c r="G67" s="137"/>
      <c r="H67" s="137"/>
      <c r="I67" s="138"/>
      <c r="J67" s="136"/>
      <c r="K67" s="139"/>
      <c r="L67" s="139"/>
      <c r="M67" s="139"/>
      <c r="N67" s="140"/>
      <c r="O67" s="136"/>
      <c r="P67" s="141"/>
      <c r="Q67" s="140"/>
      <c r="R67" s="136"/>
      <c r="S67" s="139"/>
      <c r="T67" s="139"/>
      <c r="U67" s="140"/>
      <c r="V67" s="136"/>
      <c r="W67" s="139"/>
      <c r="X67" s="139"/>
      <c r="Y67" s="139"/>
      <c r="Z67" s="140"/>
    </row>
    <row r="68" spans="2:26" s="3" customFormat="1" ht="20.149999999999999" customHeight="1" x14ac:dyDescent="0.25">
      <c r="B68" s="1729" t="s">
        <v>82</v>
      </c>
      <c r="C68" s="2242">
        <v>970</v>
      </c>
      <c r="D68" s="3086" t="str">
        <f>VLOOKUP(C68,DataLabels,HLOOKUP($J$3,Type,2,FALSE))</f>
        <v>Car Safety
[7.2.4]</v>
      </c>
      <c r="E68" s="3088" t="s">
        <v>72</v>
      </c>
      <c r="F68" s="3089"/>
      <c r="G68" s="1802"/>
      <c r="H68" s="1803"/>
      <c r="I68" s="1803"/>
      <c r="J68" s="1803"/>
      <c r="K68" s="1803"/>
      <c r="L68" s="1803"/>
      <c r="M68" s="1803"/>
      <c r="N68" s="158"/>
      <c r="O68" s="2242">
        <v>990</v>
      </c>
      <c r="P68" s="2886" t="str">
        <f>VLOOKUP(O68,DataLabels,HLOOKUP($J$3,Type,2,FALSE))</f>
        <v>Car Safety - Type
[7.2.4.5]</v>
      </c>
      <c r="Q68" s="2886" t="s">
        <v>72</v>
      </c>
      <c r="R68" s="2887"/>
      <c r="S68" s="3080"/>
      <c r="T68" s="3081"/>
      <c r="U68" s="3081"/>
      <c r="V68" s="3081"/>
      <c r="W68" s="3081"/>
      <c r="X68" s="3081"/>
      <c r="Y68" s="3081"/>
      <c r="Z68" s="159"/>
    </row>
    <row r="69" spans="2:26" s="3" customFormat="1" ht="20.149999999999999" customHeight="1" thickBot="1" x14ac:dyDescent="0.3">
      <c r="B69" s="1731"/>
      <c r="C69" s="2235"/>
      <c r="D69" s="3087"/>
      <c r="E69" s="3084" t="s">
        <v>73</v>
      </c>
      <c r="F69" s="3085"/>
      <c r="G69" s="1758"/>
      <c r="H69" s="1759"/>
      <c r="I69" s="1759"/>
      <c r="J69" s="1759"/>
      <c r="K69" s="1759"/>
      <c r="L69" s="1759"/>
      <c r="M69" s="1759"/>
      <c r="N69" s="167"/>
      <c r="O69" s="2235"/>
      <c r="P69" s="2948"/>
      <c r="Q69" s="2948" t="s">
        <v>73</v>
      </c>
      <c r="R69" s="2949"/>
      <c r="S69" s="3082"/>
      <c r="T69" s="3083"/>
      <c r="U69" s="3083"/>
      <c r="V69" s="3083"/>
      <c r="W69" s="3083"/>
      <c r="X69" s="3083"/>
      <c r="Y69" s="3083"/>
      <c r="Z69" s="168"/>
    </row>
    <row r="70" spans="2:26" s="3" customFormat="1" ht="20.149999999999999" customHeight="1" thickBot="1" x14ac:dyDescent="0.3">
      <c r="B70" s="49"/>
      <c r="C70" s="18"/>
      <c r="D70" s="19"/>
      <c r="E70" s="19"/>
      <c r="F70" s="136"/>
      <c r="G70" s="137"/>
      <c r="H70" s="137"/>
      <c r="I70" s="138"/>
      <c r="J70" s="136"/>
      <c r="K70" s="139"/>
      <c r="L70" s="139"/>
      <c r="M70" s="139"/>
      <c r="N70" s="140"/>
      <c r="O70" s="136"/>
      <c r="P70" s="141"/>
      <c r="Q70" s="140"/>
      <c r="R70" s="136"/>
      <c r="S70" s="139"/>
      <c r="T70" s="139"/>
      <c r="U70" s="140"/>
      <c r="V70" s="136"/>
      <c r="W70" s="139"/>
      <c r="X70" s="139"/>
      <c r="Y70" s="139"/>
      <c r="Z70" s="140"/>
    </row>
    <row r="71" spans="2:26" s="3" customFormat="1" ht="20.149999999999999" customHeight="1" x14ac:dyDescent="0.25">
      <c r="B71" s="1729" t="s">
        <v>87</v>
      </c>
      <c r="C71" s="2242">
        <v>1090</v>
      </c>
      <c r="D71" s="3164" t="str">
        <f>VLOOKUP(C71,DataLabels,HLOOKUP($BA$1,Type,2,FALSE))</f>
        <v>Number of Suspension  Suspension Members
[7.2.6.5]</v>
      </c>
      <c r="E71" s="3164"/>
      <c r="F71" s="3165"/>
      <c r="G71" s="1802"/>
      <c r="H71" s="1803"/>
      <c r="I71" s="1803"/>
      <c r="J71" s="1803"/>
      <c r="K71" s="1803"/>
      <c r="L71" s="1803"/>
      <c r="M71" s="1803"/>
      <c r="N71" s="165"/>
      <c r="O71" s="2242">
        <v>1085</v>
      </c>
      <c r="P71" s="3164" t="str">
        <f>VLOOKUP(O71,DataLabels,HLOOKUP($BA$1,Type,2,FALSE))</f>
        <v>Suspension Type
[7.2.6.1]</v>
      </c>
      <c r="Q71" s="3164"/>
      <c r="R71" s="3165"/>
      <c r="S71" s="2099"/>
      <c r="T71" s="2100"/>
      <c r="U71" s="2100"/>
      <c r="V71" s="2100"/>
      <c r="W71" s="2100"/>
      <c r="X71" s="2100"/>
      <c r="Y71" s="2100"/>
      <c r="Z71" s="159"/>
    </row>
    <row r="72" spans="2:26" s="3" customFormat="1" ht="20.149999999999999" customHeight="1" x14ac:dyDescent="0.25">
      <c r="B72" s="1730"/>
      <c r="C72" s="2074"/>
      <c r="D72" s="3166"/>
      <c r="E72" s="3166"/>
      <c r="F72" s="3167"/>
      <c r="G72" s="1748"/>
      <c r="H72" s="1749"/>
      <c r="I72" s="1749"/>
      <c r="J72" s="1749"/>
      <c r="K72" s="1749"/>
      <c r="L72" s="1749"/>
      <c r="M72" s="1749"/>
      <c r="N72" s="55"/>
      <c r="O72" s="2074"/>
      <c r="P72" s="3166"/>
      <c r="Q72" s="3166"/>
      <c r="R72" s="3167"/>
      <c r="S72" s="2101"/>
      <c r="T72" s="2102"/>
      <c r="U72" s="2102"/>
      <c r="V72" s="2102"/>
      <c r="W72" s="2102"/>
      <c r="X72" s="2102"/>
      <c r="Y72" s="2102"/>
      <c r="Z72" s="163"/>
    </row>
    <row r="73" spans="2:26" s="3" customFormat="1" ht="20.149999999999999" customHeight="1" x14ac:dyDescent="0.25">
      <c r="B73" s="1730"/>
      <c r="C73" s="2073">
        <v>1110</v>
      </c>
      <c r="D73" s="3168" t="str">
        <f>VLOOKUP(C73,DataLabels,HLOOKUP($BA$1,Type,2,FALSE))</f>
        <v>Suspension Member Size (WxT) or Diameter
[2.20.2, 7.2.6.5]</v>
      </c>
      <c r="E73" s="3168"/>
      <c r="F73" s="3169"/>
      <c r="G73" s="1746"/>
      <c r="H73" s="1747"/>
      <c r="I73" s="1747"/>
      <c r="J73" s="1747"/>
      <c r="K73" s="1747"/>
      <c r="L73" s="1747"/>
      <c r="M73" s="1747"/>
      <c r="N73" s="54"/>
      <c r="O73" s="2936">
        <v>1120</v>
      </c>
      <c r="P73" s="3170" t="str">
        <f>VLOOKUP(O73,DataLabels,HLOOKUP($BA$1,Type,2,FALSE))</f>
        <v>Calculated Factor of Safety
[7.2.6.4]</v>
      </c>
      <c r="Q73" s="3170"/>
      <c r="R73" s="3171"/>
      <c r="S73" s="1746"/>
      <c r="T73" s="1747"/>
      <c r="U73" s="1747"/>
      <c r="V73" s="1747"/>
      <c r="W73" s="1747"/>
      <c r="X73" s="1747"/>
      <c r="Y73" s="1747"/>
      <c r="Z73" s="162"/>
    </row>
    <row r="74" spans="2:26" s="3" customFormat="1" ht="20.149999999999999" customHeight="1" x14ac:dyDescent="0.25">
      <c r="B74" s="1730"/>
      <c r="C74" s="2074"/>
      <c r="D74" s="3166"/>
      <c r="E74" s="3166"/>
      <c r="F74" s="3167"/>
      <c r="G74" s="1748"/>
      <c r="H74" s="1749"/>
      <c r="I74" s="1749"/>
      <c r="J74" s="1749"/>
      <c r="K74" s="1749"/>
      <c r="L74" s="1749"/>
      <c r="M74" s="1749"/>
      <c r="N74" s="55" t="s">
        <v>66</v>
      </c>
      <c r="O74" s="2885"/>
      <c r="P74" s="3172"/>
      <c r="Q74" s="3172"/>
      <c r="R74" s="3173"/>
      <c r="S74" s="1748"/>
      <c r="T74" s="1749"/>
      <c r="U74" s="1749"/>
      <c r="V74" s="1749"/>
      <c r="W74" s="1749"/>
      <c r="X74" s="1749"/>
      <c r="Y74" s="1749"/>
      <c r="Z74" s="163"/>
    </row>
    <row r="75" spans="2:26" s="3" customFormat="1" ht="20.149999999999999" customHeight="1" x14ac:dyDescent="0.25">
      <c r="B75" s="1730"/>
      <c r="C75" s="2073">
        <v>1130</v>
      </c>
      <c r="D75" s="3168" t="str">
        <f>VLOOKUP(C75,DataLabels,HLOOKUP($BA$1,Type,2,FALSE))</f>
        <v xml:space="preserve">Rope Stranding or Standard Chain Number [7.2.6.3.1(c), A17.6 - 1.3.2.2.2] </v>
      </c>
      <c r="E75" s="3168"/>
      <c r="F75" s="3169"/>
      <c r="G75" s="2356"/>
      <c r="H75" s="2357"/>
      <c r="I75" s="2357"/>
      <c r="J75" s="2357"/>
      <c r="K75" s="2357"/>
      <c r="L75" s="2357"/>
      <c r="M75" s="2357"/>
      <c r="N75" s="54"/>
      <c r="O75" s="2936">
        <v>1140</v>
      </c>
      <c r="P75" s="3170" t="str">
        <f>VLOOKUP(O75,DataLabels,HLOOKUP($BA$1,Type,2,FALSE))</f>
        <v>Rope Strand Construction
[A17.6 - 1.3.1.3.4]</v>
      </c>
      <c r="Q75" s="3170"/>
      <c r="R75" s="3171"/>
      <c r="S75" s="2356"/>
      <c r="T75" s="2357"/>
      <c r="U75" s="2357"/>
      <c r="V75" s="2357"/>
      <c r="W75" s="2357"/>
      <c r="X75" s="2357"/>
      <c r="Y75" s="2357"/>
      <c r="Z75" s="162"/>
    </row>
    <row r="76" spans="2:26" s="3" customFormat="1" ht="20.149999999999999" customHeight="1" x14ac:dyDescent="0.25">
      <c r="B76" s="1730"/>
      <c r="C76" s="2074"/>
      <c r="D76" s="3166"/>
      <c r="E76" s="3166"/>
      <c r="F76" s="3167"/>
      <c r="G76" s="2101"/>
      <c r="H76" s="2102"/>
      <c r="I76" s="2102"/>
      <c r="J76" s="2102"/>
      <c r="K76" s="2102"/>
      <c r="L76" s="2102"/>
      <c r="M76" s="2102"/>
      <c r="N76" s="55"/>
      <c r="O76" s="2885"/>
      <c r="P76" s="3172"/>
      <c r="Q76" s="3172"/>
      <c r="R76" s="3173"/>
      <c r="S76" s="2101"/>
      <c r="T76" s="2102"/>
      <c r="U76" s="2102"/>
      <c r="V76" s="2102"/>
      <c r="W76" s="2102"/>
      <c r="X76" s="2102"/>
      <c r="Y76" s="2102"/>
      <c r="Z76" s="163"/>
    </row>
    <row r="77" spans="2:26" s="3" customFormat="1" ht="20.149999999999999" customHeight="1" x14ac:dyDescent="0.25">
      <c r="B77" s="1730"/>
      <c r="C77" s="2936">
        <v>1150</v>
      </c>
      <c r="D77" s="3170" t="str">
        <f>VLOOKUP(C77,DataLabels,HLOOKUP($BA$1,Type,2,FALSE))</f>
        <v>Roping Ratio</v>
      </c>
      <c r="E77" s="3170"/>
      <c r="F77" s="3171"/>
      <c r="G77" s="1898"/>
      <c r="H77" s="1899"/>
      <c r="I77" s="1899"/>
      <c r="J77" s="1899"/>
      <c r="K77" s="1899"/>
      <c r="L77" s="1899"/>
      <c r="M77" s="1899"/>
      <c r="N77" s="54"/>
      <c r="O77" s="2936">
        <v>1155</v>
      </c>
      <c r="P77" s="2941" t="str">
        <f>VLOOKUP(O77,DataLabels,HLOOKUP($BA$1,Type,2,FALSE))</f>
        <v>Breaking Strength
[7.2.6.5]</v>
      </c>
      <c r="Q77" s="2891"/>
      <c r="R77" s="2892"/>
      <c r="S77" s="1746"/>
      <c r="T77" s="1747"/>
      <c r="U77" s="1747"/>
      <c r="V77" s="1747"/>
      <c r="W77" s="1747"/>
      <c r="X77" s="1747"/>
      <c r="Y77" s="1747"/>
      <c r="Z77" s="162"/>
    </row>
    <row r="78" spans="2:26" s="3" customFormat="1" ht="20.149999999999999" customHeight="1" thickBot="1" x14ac:dyDescent="0.3">
      <c r="B78" s="1731"/>
      <c r="C78" s="2943"/>
      <c r="D78" s="3174"/>
      <c r="E78" s="3174"/>
      <c r="F78" s="3175"/>
      <c r="G78" s="1900"/>
      <c r="H78" s="1901"/>
      <c r="I78" s="1901"/>
      <c r="J78" s="1901"/>
      <c r="K78" s="1901"/>
      <c r="L78" s="1901"/>
      <c r="M78" s="1901"/>
      <c r="N78" s="167"/>
      <c r="O78" s="2943"/>
      <c r="P78" s="2947"/>
      <c r="Q78" s="2948"/>
      <c r="R78" s="2949"/>
      <c r="S78" s="1758"/>
      <c r="T78" s="1759"/>
      <c r="U78" s="1759"/>
      <c r="V78" s="1759"/>
      <c r="W78" s="1759"/>
      <c r="X78" s="1759"/>
      <c r="Y78" s="1759"/>
      <c r="Z78" s="168" t="s">
        <v>264</v>
      </c>
    </row>
    <row r="79" spans="2:26" s="3" customFormat="1" ht="20.149999999999999" customHeight="1" thickBot="1" x14ac:dyDescent="0.3">
      <c r="B79" s="49"/>
      <c r="C79" s="18"/>
      <c r="D79" s="19"/>
      <c r="E79" s="19"/>
      <c r="F79" s="136"/>
      <c r="G79" s="137"/>
      <c r="H79" s="137"/>
      <c r="I79" s="138"/>
      <c r="J79" s="136"/>
      <c r="K79" s="139"/>
      <c r="L79" s="139"/>
      <c r="M79" s="139"/>
      <c r="N79" s="140"/>
      <c r="O79" s="136"/>
      <c r="P79" s="141"/>
      <c r="Q79" s="140"/>
      <c r="R79" s="136"/>
      <c r="S79" s="139"/>
      <c r="T79" s="139"/>
      <c r="U79" s="140"/>
      <c r="V79" s="136"/>
      <c r="W79" s="139"/>
      <c r="X79" s="139"/>
      <c r="Y79" s="139"/>
      <c r="Z79" s="140"/>
    </row>
    <row r="80" spans="2:26" s="3" customFormat="1" ht="20.149999999999999" customHeight="1" x14ac:dyDescent="0.25">
      <c r="B80" s="1729" t="s">
        <v>90</v>
      </c>
      <c r="C80" s="2884">
        <v>1220</v>
      </c>
      <c r="D80" s="3067" t="str">
        <f>VLOOKUP(C80,DataLabels,HLOOKUP($J$3,Type,2,FALSE))</f>
        <v>Car Buffers (Type)
[7.2.8]</v>
      </c>
      <c r="E80" s="2886"/>
      <c r="F80" s="2887"/>
      <c r="G80" s="1802"/>
      <c r="H80" s="1803"/>
      <c r="I80" s="1803"/>
      <c r="J80" s="1803"/>
      <c r="K80" s="1803"/>
      <c r="L80" s="1803"/>
      <c r="M80" s="1803"/>
      <c r="N80" s="165"/>
      <c r="O80" s="2884">
        <v>1260</v>
      </c>
      <c r="P80" s="3067" t="str">
        <f>VLOOKUP(O80,DataLabels,HLOOKUP($BA$1,Type,2,FALSE))</f>
        <v>Car Buffer Stroke
[7.2.8]</v>
      </c>
      <c r="Q80" s="2886"/>
      <c r="R80" s="2887"/>
      <c r="S80" s="1802"/>
      <c r="T80" s="1803"/>
      <c r="U80" s="1803"/>
      <c r="V80" s="1803"/>
      <c r="W80" s="1803"/>
      <c r="X80" s="1803"/>
      <c r="Y80" s="1803"/>
      <c r="Z80" s="3186" t="s">
        <v>66</v>
      </c>
    </row>
    <row r="81" spans="2:44" s="3" customFormat="1" ht="20.149999999999999" customHeight="1" thickBot="1" x14ac:dyDescent="0.3">
      <c r="B81" s="1731"/>
      <c r="C81" s="2943"/>
      <c r="D81" s="2947"/>
      <c r="E81" s="2948"/>
      <c r="F81" s="2949"/>
      <c r="G81" s="1758"/>
      <c r="H81" s="1759"/>
      <c r="I81" s="1759"/>
      <c r="J81" s="1759"/>
      <c r="K81" s="1759"/>
      <c r="L81" s="1759"/>
      <c r="M81" s="1759"/>
      <c r="N81" s="167"/>
      <c r="O81" s="2943"/>
      <c r="P81" s="2947"/>
      <c r="Q81" s="2948"/>
      <c r="R81" s="2949"/>
      <c r="S81" s="1758"/>
      <c r="T81" s="1759"/>
      <c r="U81" s="1759"/>
      <c r="V81" s="1759"/>
      <c r="W81" s="1759"/>
      <c r="X81" s="1759"/>
      <c r="Y81" s="1759"/>
      <c r="Z81" s="3189"/>
    </row>
    <row r="82" spans="2:44" s="3" customFormat="1" ht="20.149999999999999" customHeight="1" thickBot="1" x14ac:dyDescent="0.3">
      <c r="B82" s="49"/>
      <c r="C82" s="18"/>
      <c r="D82" s="19"/>
      <c r="E82" s="19"/>
      <c r="F82" s="136"/>
      <c r="G82" s="137"/>
      <c r="H82" s="137"/>
      <c r="I82" s="138"/>
      <c r="J82" s="136"/>
      <c r="K82" s="139"/>
      <c r="L82" s="139"/>
      <c r="M82" s="139"/>
      <c r="N82" s="140"/>
      <c r="O82" s="136"/>
      <c r="P82" s="141"/>
      <c r="Q82" s="140"/>
      <c r="R82" s="136"/>
      <c r="S82" s="139"/>
      <c r="T82" s="139"/>
      <c r="U82" s="140"/>
      <c r="V82" s="136"/>
      <c r="W82" s="139"/>
      <c r="X82" s="139"/>
      <c r="Y82" s="139"/>
      <c r="Z82" s="140"/>
    </row>
    <row r="83" spans="2:44" s="3" customFormat="1" ht="20.149999999999999" customHeight="1" x14ac:dyDescent="0.3">
      <c r="B83" s="1729" t="s">
        <v>91</v>
      </c>
      <c r="C83" s="2884">
        <v>1300</v>
      </c>
      <c r="D83" s="3067" t="str">
        <f>VLOOKUP(C83,DataLabels,HLOOKUP($J$3,Type,2,FALSE))</f>
        <v>Car rail nominal mass/m
[Table 2.23.3]</v>
      </c>
      <c r="E83" s="2886"/>
      <c r="F83" s="2887"/>
      <c r="G83" s="3072"/>
      <c r="H83" s="3073"/>
      <c r="I83" s="3073"/>
      <c r="J83" s="3073"/>
      <c r="K83" s="3073"/>
      <c r="L83" s="3073"/>
      <c r="M83" s="3073"/>
      <c r="N83" s="3078" t="s">
        <v>89</v>
      </c>
      <c r="O83" s="2884">
        <v>1310</v>
      </c>
      <c r="P83" s="3067" t="str">
        <f>VLOOKUP(O83,DataLabels,HLOOKUP($J$3,Type,2,FALSE))</f>
        <v>Max. Bracket Spacing Car
[2.23.4, Fig 2.23.4.1-1]</v>
      </c>
      <c r="Q83" s="2886"/>
      <c r="R83" s="2887"/>
      <c r="S83" s="1802"/>
      <c r="T83" s="1803"/>
      <c r="U83" s="1803"/>
      <c r="V83" s="1803"/>
      <c r="W83" s="1803"/>
      <c r="X83" s="1803"/>
      <c r="Y83" s="1803"/>
      <c r="Z83" s="3186" t="s">
        <v>66</v>
      </c>
    </row>
    <row r="84" spans="2:44" s="3" customFormat="1" ht="20.149999999999999" customHeight="1" x14ac:dyDescent="0.3">
      <c r="B84" s="1730"/>
      <c r="C84" s="2885"/>
      <c r="D84" s="2942"/>
      <c r="E84" s="2888"/>
      <c r="F84" s="2889"/>
      <c r="G84" s="3074"/>
      <c r="H84" s="3075"/>
      <c r="I84" s="3075"/>
      <c r="J84" s="3075"/>
      <c r="K84" s="3075"/>
      <c r="L84" s="3075"/>
      <c r="M84" s="3075"/>
      <c r="N84" s="3079"/>
      <c r="O84" s="2885"/>
      <c r="P84" s="2942"/>
      <c r="Q84" s="2888"/>
      <c r="R84" s="2889"/>
      <c r="S84" s="1748"/>
      <c r="T84" s="1749"/>
      <c r="U84" s="1749"/>
      <c r="V84" s="1749"/>
      <c r="W84" s="1749"/>
      <c r="X84" s="1749"/>
      <c r="Y84" s="1749"/>
      <c r="Z84" s="3187"/>
    </row>
    <row r="85" spans="2:44" s="3" customFormat="1" ht="20.149999999999999" customHeight="1" x14ac:dyDescent="0.3">
      <c r="B85" s="1730"/>
      <c r="C85" s="2936">
        <v>1320</v>
      </c>
      <c r="D85" s="2941" t="str">
        <f>VLOOKUP(C85,DataLabels,HLOOKUP($J$3,Type,2,FALSE))</f>
        <v>CWT rail nominal mass/m
[Table 2.23.4.3.1]</v>
      </c>
      <c r="E85" s="2891"/>
      <c r="F85" s="2892"/>
      <c r="G85" s="3068"/>
      <c r="H85" s="3069"/>
      <c r="I85" s="3069"/>
      <c r="J85" s="3069"/>
      <c r="K85" s="3069"/>
      <c r="L85" s="3069"/>
      <c r="M85" s="3069"/>
      <c r="N85" s="3076" t="s">
        <v>89</v>
      </c>
      <c r="O85" s="2936">
        <v>1330</v>
      </c>
      <c r="P85" s="2941" t="str">
        <f>VLOOKUP(O85,DataLabels,HLOOKUP($J$3,Type,2,FALSE))</f>
        <v>Max. Bracket Spacing CWT
[Table 2.23.4.3.1]</v>
      </c>
      <c r="Q85" s="2891"/>
      <c r="R85" s="2892"/>
      <c r="S85" s="1746"/>
      <c r="T85" s="1747"/>
      <c r="U85" s="1747"/>
      <c r="V85" s="1747"/>
      <c r="W85" s="1747"/>
      <c r="X85" s="1747"/>
      <c r="Y85" s="1747"/>
      <c r="Z85" s="3188" t="s">
        <v>66</v>
      </c>
    </row>
    <row r="86" spans="2:44" s="3" customFormat="1" ht="20.149999999999999" customHeight="1" thickBot="1" x14ac:dyDescent="0.35">
      <c r="B86" s="1731"/>
      <c r="C86" s="2943"/>
      <c r="D86" s="2947"/>
      <c r="E86" s="2948"/>
      <c r="F86" s="2949"/>
      <c r="G86" s="3070"/>
      <c r="H86" s="3071"/>
      <c r="I86" s="3071"/>
      <c r="J86" s="3071"/>
      <c r="K86" s="3071"/>
      <c r="L86" s="3071"/>
      <c r="M86" s="3071"/>
      <c r="N86" s="3077"/>
      <c r="O86" s="2943"/>
      <c r="P86" s="2947"/>
      <c r="Q86" s="2948"/>
      <c r="R86" s="2949"/>
      <c r="S86" s="1758"/>
      <c r="T86" s="1759"/>
      <c r="U86" s="1759"/>
      <c r="V86" s="1759"/>
      <c r="W86" s="1759"/>
      <c r="X86" s="1759"/>
      <c r="Y86" s="1759"/>
      <c r="Z86" s="3189"/>
    </row>
    <row r="87" spans="2:44" s="3" customFormat="1" ht="20.149999999999999" customHeight="1" thickBot="1" x14ac:dyDescent="0.3">
      <c r="B87" s="49"/>
      <c r="C87" s="18"/>
      <c r="D87" s="19"/>
      <c r="E87" s="19"/>
      <c r="F87" s="136"/>
      <c r="G87" s="137"/>
      <c r="H87" s="137"/>
      <c r="I87" s="138"/>
      <c r="J87" s="136"/>
      <c r="K87" s="139"/>
      <c r="L87" s="139"/>
      <c r="M87" s="139"/>
      <c r="N87" s="140"/>
      <c r="O87" s="136"/>
      <c r="P87" s="141"/>
      <c r="Q87" s="140"/>
      <c r="R87" s="136"/>
      <c r="S87" s="139"/>
      <c r="T87" s="139"/>
      <c r="U87" s="140"/>
      <c r="V87" s="136"/>
      <c r="W87" s="139"/>
      <c r="X87" s="139"/>
      <c r="Y87" s="139"/>
      <c r="Z87" s="140"/>
    </row>
    <row r="88" spans="2:44" s="3" customFormat="1" ht="20.149999999999999" customHeight="1" x14ac:dyDescent="0.3">
      <c r="B88" s="1804" t="s">
        <v>92</v>
      </c>
      <c r="C88" s="3038">
        <v>1370</v>
      </c>
      <c r="D88" s="3060" t="str">
        <f>VLOOKUP(C88,DataLabels,HLOOKUP($J$3,Type,2,FALSE))</f>
        <v>Drive Machine Location
[7.1.7.3]</v>
      </c>
      <c r="E88" s="3061"/>
      <c r="F88" s="3062"/>
      <c r="G88" s="3063"/>
      <c r="H88" s="1803"/>
      <c r="I88" s="1803"/>
      <c r="J88" s="1803"/>
      <c r="K88" s="1803"/>
      <c r="L88" s="1803"/>
      <c r="M88" s="3064"/>
      <c r="N88" s="3176"/>
      <c r="O88" s="3065">
        <v>1340</v>
      </c>
      <c r="P88" s="3061" t="str">
        <f>VLOOKUP(O88,DataLabels,HLOOKUP($J$3,Type,2,FALSE))</f>
        <v>Drive Type
[7.2.10.3]</v>
      </c>
      <c r="Q88" s="3061"/>
      <c r="R88" s="3062"/>
      <c r="S88" s="3191"/>
      <c r="T88" s="3081"/>
      <c r="U88" s="3081"/>
      <c r="V88" s="3081"/>
      <c r="W88" s="3081"/>
      <c r="X88" s="3081"/>
      <c r="Y88" s="3192"/>
      <c r="Z88" s="3177"/>
      <c r="AB88" s="469"/>
      <c r="AC88" s="1133"/>
      <c r="AD88" s="466"/>
      <c r="AE88" s="466"/>
      <c r="AF88" s="466"/>
      <c r="AG88" s="466"/>
      <c r="AH88" s="466"/>
      <c r="AI88" s="466"/>
      <c r="AK88" s="1133"/>
      <c r="AL88" s="1132"/>
      <c r="AM88" s="1132"/>
      <c r="AN88" s="1132"/>
      <c r="AO88" s="1132"/>
      <c r="AP88" s="1132"/>
      <c r="AQ88" s="1132"/>
      <c r="AR88" s="1132"/>
    </row>
    <row r="89" spans="2:44" s="3" customFormat="1" ht="20.149999999999999" customHeight="1" x14ac:dyDescent="0.3">
      <c r="B89" s="1805"/>
      <c r="C89" s="3039"/>
      <c r="D89" s="3041"/>
      <c r="E89" s="3042"/>
      <c r="F89" s="3054"/>
      <c r="G89" s="1986"/>
      <c r="H89" s="1749"/>
      <c r="I89" s="1749"/>
      <c r="J89" s="1749"/>
      <c r="K89" s="1749"/>
      <c r="L89" s="1749"/>
      <c r="M89" s="3059"/>
      <c r="N89" s="3079"/>
      <c r="O89" s="3066"/>
      <c r="P89" s="3042"/>
      <c r="Q89" s="3042"/>
      <c r="R89" s="3054"/>
      <c r="S89" s="3193"/>
      <c r="T89" s="2666"/>
      <c r="U89" s="2666"/>
      <c r="V89" s="2666"/>
      <c r="W89" s="2666"/>
      <c r="X89" s="2666"/>
      <c r="Y89" s="3194"/>
      <c r="Z89" s="3178"/>
      <c r="AB89" s="469"/>
      <c r="AC89" s="1133"/>
      <c r="AD89" s="466"/>
      <c r="AE89" s="466"/>
      <c r="AF89" s="466"/>
      <c r="AG89" s="466"/>
      <c r="AH89" s="466"/>
      <c r="AI89" s="466"/>
      <c r="AK89" s="1133"/>
      <c r="AL89" s="1132"/>
      <c r="AM89" s="1132"/>
      <c r="AN89" s="1132"/>
      <c r="AO89" s="1132"/>
      <c r="AP89" s="1132"/>
      <c r="AQ89" s="1132"/>
      <c r="AR89" s="1132"/>
    </row>
    <row r="90" spans="2:44" s="3" customFormat="1" ht="20.149999999999999" customHeight="1" x14ac:dyDescent="0.3">
      <c r="B90" s="1805"/>
      <c r="C90" s="3053">
        <v>1350</v>
      </c>
      <c r="D90" s="3042" t="str">
        <f>VLOOKUP(C90,DataLabels,HLOOKUP($J$3,Type,2,FALSE))</f>
        <v>Drive Machine (Pump if Hydraulic) Make/Model</v>
      </c>
      <c r="E90" s="3042"/>
      <c r="F90" s="3054"/>
      <c r="G90" s="1984"/>
      <c r="H90" s="1747"/>
      <c r="I90" s="1747"/>
      <c r="J90" s="1747"/>
      <c r="K90" s="1747"/>
      <c r="L90" s="1747"/>
      <c r="M90" s="3047"/>
      <c r="N90" s="3079"/>
      <c r="O90" s="3055">
        <v>1670</v>
      </c>
      <c r="P90" s="3056" t="str">
        <f>VLOOKUP(O90,DataLabels,HLOOKUP($J$3,Type,2,FALSE))</f>
        <v>Max. (Rated) System Pressure
[3.19.1.2]</v>
      </c>
      <c r="Q90" s="3057"/>
      <c r="R90" s="3058"/>
      <c r="S90" s="1984"/>
      <c r="T90" s="1747"/>
      <c r="U90" s="1747"/>
      <c r="V90" s="1747"/>
      <c r="W90" s="1747"/>
      <c r="X90" s="1747"/>
      <c r="Y90" s="3047"/>
      <c r="Z90" s="3190" t="s">
        <v>108</v>
      </c>
      <c r="AB90" s="469"/>
      <c r="AC90" s="825"/>
      <c r="AD90" s="1130"/>
      <c r="AE90" s="1130"/>
      <c r="AF90" s="1130"/>
      <c r="AG90" s="1130"/>
      <c r="AH90" s="1131"/>
      <c r="AI90" s="1131"/>
      <c r="AK90" s="1133"/>
      <c r="AL90" s="1132"/>
      <c r="AM90" s="1132"/>
      <c r="AN90" s="1132"/>
      <c r="AO90" s="1132"/>
      <c r="AP90" s="1132"/>
      <c r="AQ90" s="1132"/>
      <c r="AR90" s="1132"/>
    </row>
    <row r="91" spans="2:44" s="3" customFormat="1" ht="20.149999999999999" customHeight="1" x14ac:dyDescent="0.3">
      <c r="B91" s="1805"/>
      <c r="C91" s="3053"/>
      <c r="D91" s="3042"/>
      <c r="E91" s="3042"/>
      <c r="F91" s="3054"/>
      <c r="G91" s="1986"/>
      <c r="H91" s="1749"/>
      <c r="I91" s="1749"/>
      <c r="J91" s="1749"/>
      <c r="K91" s="1749"/>
      <c r="L91" s="1749"/>
      <c r="M91" s="3059"/>
      <c r="N91" s="3079"/>
      <c r="O91" s="3055"/>
      <c r="P91" s="3056"/>
      <c r="Q91" s="3057"/>
      <c r="R91" s="3058"/>
      <c r="S91" s="1986"/>
      <c r="T91" s="1749"/>
      <c r="U91" s="1749"/>
      <c r="V91" s="1749"/>
      <c r="W91" s="1749"/>
      <c r="X91" s="1749"/>
      <c r="Y91" s="3059"/>
      <c r="Z91" s="3190"/>
      <c r="AB91" s="469"/>
      <c r="AC91" s="825"/>
      <c r="AD91" s="1130"/>
      <c r="AE91" s="1130"/>
      <c r="AF91" s="1130"/>
      <c r="AG91" s="1130"/>
      <c r="AH91" s="1131"/>
      <c r="AI91" s="1131"/>
      <c r="AK91" s="1133"/>
      <c r="AL91" s="1132"/>
      <c r="AM91" s="1132"/>
      <c r="AN91" s="1132"/>
      <c r="AO91" s="1132"/>
      <c r="AP91" s="1132"/>
      <c r="AQ91" s="1132"/>
      <c r="AR91" s="1132"/>
    </row>
    <row r="92" spans="2:44" s="3" customFormat="1" ht="20.149999999999999" customHeight="1" x14ac:dyDescent="0.3">
      <c r="B92" s="1805"/>
      <c r="C92" s="3179">
        <v>1344</v>
      </c>
      <c r="D92" s="3041" t="str">
        <f>VLOOKUP(C92,DataLabels,HLOOKUP($J$3,Type,2,FALSE))</f>
        <v>Brake Make / Model</v>
      </c>
      <c r="E92" s="3042"/>
      <c r="F92" s="3054"/>
      <c r="G92" s="1984"/>
      <c r="H92" s="1747"/>
      <c r="I92" s="1747"/>
      <c r="J92" s="1747"/>
      <c r="K92" s="1747"/>
      <c r="L92" s="1747"/>
      <c r="M92" s="3047"/>
      <c r="N92" s="3079"/>
      <c r="O92" s="3039">
        <v>1346</v>
      </c>
      <c r="P92" s="3041" t="str">
        <f>VLOOKUP(O92,DataLabels,HLOOKUP($J$3,Type,2,FALSE))</f>
        <v>Brake Torque</v>
      </c>
      <c r="Q92" s="3042"/>
      <c r="R92" s="3054"/>
      <c r="S92" s="1984"/>
      <c r="T92" s="1747"/>
      <c r="U92" s="1747"/>
      <c r="V92" s="1747"/>
      <c r="W92" s="1747"/>
      <c r="X92" s="1747"/>
      <c r="Y92" s="3047"/>
      <c r="Z92" s="3180" t="s">
        <v>1550</v>
      </c>
      <c r="AB92" s="469"/>
      <c r="AC92" s="825"/>
      <c r="AD92" s="1130"/>
      <c r="AE92" s="1130"/>
      <c r="AF92" s="1130"/>
      <c r="AG92" s="1130"/>
      <c r="AH92" s="1131"/>
      <c r="AI92" s="1131"/>
      <c r="AK92" s="1133"/>
      <c r="AL92" s="1132"/>
      <c r="AM92" s="1132"/>
      <c r="AN92" s="1132"/>
      <c r="AO92" s="1132"/>
      <c r="AP92" s="1132"/>
      <c r="AQ92" s="1132"/>
      <c r="AR92" s="1132"/>
    </row>
    <row r="93" spans="2:44" s="3" customFormat="1" ht="20.149999999999999" customHeight="1" x14ac:dyDescent="0.3">
      <c r="B93" s="1805"/>
      <c r="C93" s="3179"/>
      <c r="D93" s="3041"/>
      <c r="E93" s="3042"/>
      <c r="F93" s="3054"/>
      <c r="G93" s="1986"/>
      <c r="H93" s="1749"/>
      <c r="I93" s="1749"/>
      <c r="J93" s="1749"/>
      <c r="K93" s="1749"/>
      <c r="L93" s="1749"/>
      <c r="M93" s="3059"/>
      <c r="N93" s="3079"/>
      <c r="O93" s="3039"/>
      <c r="P93" s="3041"/>
      <c r="Q93" s="3042"/>
      <c r="R93" s="3054"/>
      <c r="S93" s="1986"/>
      <c r="T93" s="1749"/>
      <c r="U93" s="1749"/>
      <c r="V93" s="1749"/>
      <c r="W93" s="1749"/>
      <c r="X93" s="1749"/>
      <c r="Y93" s="3059"/>
      <c r="Z93" s="3180"/>
      <c r="AB93" s="469"/>
      <c r="AC93" s="825"/>
      <c r="AD93" s="1130"/>
      <c r="AE93" s="1130"/>
      <c r="AF93" s="1130"/>
      <c r="AG93" s="1130"/>
      <c r="AH93" s="1131"/>
      <c r="AI93" s="1131"/>
      <c r="AK93" s="1133"/>
      <c r="AL93" s="1132"/>
      <c r="AM93" s="1132"/>
      <c r="AN93" s="1132"/>
      <c r="AO93" s="1132"/>
      <c r="AP93" s="1132"/>
      <c r="AQ93" s="1132"/>
      <c r="AR93" s="1132"/>
    </row>
    <row r="94" spans="2:44" s="3" customFormat="1" ht="20.149999999999999" customHeight="1" x14ac:dyDescent="0.3">
      <c r="B94" s="1805"/>
      <c r="C94" s="3039">
        <v>1348</v>
      </c>
      <c r="D94" s="3041" t="str">
        <f>VLOOKUP(C94,DataLabels,HLOOKUP($J$3,Type,2,FALSE))</f>
        <v>Brake Test Weight</v>
      </c>
      <c r="E94" s="3042"/>
      <c r="F94" s="3054"/>
      <c r="G94" s="1984"/>
      <c r="H94" s="1747"/>
      <c r="I94" s="1747"/>
      <c r="J94" s="1747"/>
      <c r="K94" s="1747"/>
      <c r="L94" s="1747"/>
      <c r="M94" s="3047"/>
      <c r="N94" s="3079" t="s">
        <v>1420</v>
      </c>
      <c r="O94" s="3039">
        <v>1347</v>
      </c>
      <c r="P94" s="3041" t="str">
        <f>VLOOKUP(O94,DataLabels,HLOOKUP($J$3,Type,2,FALSE))</f>
        <v>Brake Gap</v>
      </c>
      <c r="Q94" s="3042"/>
      <c r="R94" s="3054"/>
      <c r="S94" s="1984"/>
      <c r="T94" s="1747"/>
      <c r="U94" s="1747"/>
      <c r="V94" s="1747"/>
      <c r="W94" s="1747"/>
      <c r="X94" s="1747"/>
      <c r="Y94" s="3047"/>
      <c r="Z94" s="3180" t="s">
        <v>66</v>
      </c>
      <c r="AB94" s="469"/>
      <c r="AC94" s="825"/>
      <c r="AD94" s="1130"/>
      <c r="AE94" s="1130"/>
      <c r="AF94" s="1130"/>
      <c r="AG94" s="1130"/>
      <c r="AH94" s="1131"/>
      <c r="AI94" s="1131"/>
      <c r="AK94" s="1133"/>
      <c r="AL94" s="1132"/>
      <c r="AM94" s="1132"/>
      <c r="AN94" s="1132"/>
      <c r="AO94" s="1132"/>
      <c r="AP94" s="1132"/>
      <c r="AQ94" s="1132"/>
      <c r="AR94" s="1132"/>
    </row>
    <row r="95" spans="2:44" s="3" customFormat="1" ht="20.149999999999999" customHeight="1" x14ac:dyDescent="0.3">
      <c r="B95" s="1805"/>
      <c r="C95" s="3039"/>
      <c r="D95" s="3041"/>
      <c r="E95" s="3042"/>
      <c r="F95" s="3054"/>
      <c r="G95" s="1986"/>
      <c r="H95" s="1749"/>
      <c r="I95" s="1749"/>
      <c r="J95" s="1749"/>
      <c r="K95" s="1749"/>
      <c r="L95" s="1749"/>
      <c r="M95" s="3059"/>
      <c r="N95" s="3079"/>
      <c r="O95" s="3039"/>
      <c r="P95" s="3041"/>
      <c r="Q95" s="3042"/>
      <c r="R95" s="3054"/>
      <c r="S95" s="1986"/>
      <c r="T95" s="1749"/>
      <c r="U95" s="1749"/>
      <c r="V95" s="1749"/>
      <c r="W95" s="1749"/>
      <c r="X95" s="1749"/>
      <c r="Y95" s="3059"/>
      <c r="Z95" s="3180"/>
      <c r="AB95" s="469"/>
      <c r="AC95" s="825"/>
      <c r="AD95" s="1130"/>
      <c r="AE95" s="1130"/>
      <c r="AF95" s="1130"/>
      <c r="AG95" s="1130"/>
      <c r="AH95" s="1131"/>
      <c r="AI95" s="1131"/>
      <c r="AK95" s="1133"/>
      <c r="AL95" s="1132"/>
      <c r="AM95" s="1132"/>
      <c r="AN95" s="1132"/>
      <c r="AO95" s="1132"/>
      <c r="AP95" s="1132"/>
      <c r="AQ95" s="1132"/>
      <c r="AR95" s="1132"/>
    </row>
    <row r="96" spans="2:44" s="3" customFormat="1" ht="20.149999999999999" customHeight="1" x14ac:dyDescent="0.3">
      <c r="B96" s="1805"/>
      <c r="C96" s="3039">
        <v>1342</v>
      </c>
      <c r="D96" s="3041" t="str">
        <f>VLOOKUP(C96,DataLabels,HLOOKUP($J$3,Type,2,FALSE))</f>
        <v>Drive Motor Output</v>
      </c>
      <c r="E96" s="3042"/>
      <c r="F96" s="3054"/>
      <c r="G96" s="1984"/>
      <c r="H96" s="1747"/>
      <c r="I96" s="1747"/>
      <c r="J96" s="1747"/>
      <c r="K96" s="1747"/>
      <c r="L96" s="1747"/>
      <c r="M96" s="3047"/>
      <c r="N96" s="3183" t="s">
        <v>265</v>
      </c>
      <c r="O96" s="3039">
        <v>101</v>
      </c>
      <c r="P96" s="3041" t="str">
        <f>VLOOKUP(O96,DataLabels,HLOOKUP($J$3,Type,2,FALSE))</f>
        <v>-</v>
      </c>
      <c r="Q96" s="3042"/>
      <c r="R96" s="3054"/>
      <c r="S96" s="1984"/>
      <c r="T96" s="1747"/>
      <c r="U96" s="1747"/>
      <c r="V96" s="1747"/>
      <c r="W96" s="1747"/>
      <c r="X96" s="1747"/>
      <c r="Y96" s="3047"/>
      <c r="Z96" s="3178"/>
      <c r="AB96" s="469"/>
      <c r="AC96" s="825"/>
      <c r="AD96" s="1130"/>
      <c r="AE96" s="1130"/>
      <c r="AF96" s="1130"/>
      <c r="AG96" s="1130"/>
      <c r="AH96" s="1131"/>
      <c r="AI96" s="1131"/>
      <c r="AK96" s="1133"/>
      <c r="AL96" s="1132"/>
      <c r="AM96" s="1132"/>
      <c r="AN96" s="1132"/>
      <c r="AO96" s="1132"/>
      <c r="AP96" s="1132"/>
      <c r="AQ96" s="1132"/>
      <c r="AR96" s="1132"/>
    </row>
    <row r="97" spans="2:44" s="3" customFormat="1" ht="20.149999999999999" customHeight="1" x14ac:dyDescent="0.3">
      <c r="B97" s="1805"/>
      <c r="C97" s="3039"/>
      <c r="D97" s="3041"/>
      <c r="E97" s="3042"/>
      <c r="F97" s="3054"/>
      <c r="G97" s="1986"/>
      <c r="H97" s="1749"/>
      <c r="I97" s="1749"/>
      <c r="J97" s="1749"/>
      <c r="K97" s="1749"/>
      <c r="L97" s="1749"/>
      <c r="M97" s="3059"/>
      <c r="N97" s="3183" t="s">
        <v>265</v>
      </c>
      <c r="O97" s="3039"/>
      <c r="P97" s="3041"/>
      <c r="Q97" s="3042"/>
      <c r="R97" s="3054"/>
      <c r="S97" s="1986"/>
      <c r="T97" s="1749"/>
      <c r="U97" s="1749"/>
      <c r="V97" s="1749"/>
      <c r="W97" s="1749"/>
      <c r="X97" s="1749"/>
      <c r="Y97" s="3059"/>
      <c r="Z97" s="3178"/>
      <c r="AB97" s="469"/>
      <c r="AC97" s="825"/>
      <c r="AD97" s="1130"/>
      <c r="AE97" s="1130"/>
      <c r="AF97" s="1130"/>
      <c r="AG97" s="1130"/>
      <c r="AH97" s="1131"/>
      <c r="AI97" s="1131"/>
      <c r="AK97" s="1133"/>
      <c r="AL97" s="1132"/>
      <c r="AM97" s="1132"/>
      <c r="AN97" s="1132"/>
      <c r="AO97" s="1132"/>
      <c r="AP97" s="1132"/>
      <c r="AQ97" s="1132"/>
      <c r="AR97" s="1132"/>
    </row>
    <row r="98" spans="2:44" s="3" customFormat="1" ht="20.149999999999999" customHeight="1" x14ac:dyDescent="0.3">
      <c r="B98" s="1805"/>
      <c r="C98" s="3039">
        <v>1145</v>
      </c>
      <c r="D98" s="3041" t="str">
        <f>VLOOKUP(C98,DataLabels,HLOOKUP($J$3,Type,2,FALSE))</f>
        <v>Drive sheave, sprocket or drum dia.
[7.2.10.1.2, 7.3.6.2]</v>
      </c>
      <c r="E98" s="3042"/>
      <c r="F98" s="3054"/>
      <c r="G98" s="1984"/>
      <c r="H98" s="1747"/>
      <c r="I98" s="1747"/>
      <c r="J98" s="1747"/>
      <c r="K98" s="1747"/>
      <c r="L98" s="1747"/>
      <c r="M98" s="3047"/>
      <c r="N98" s="3183" t="s">
        <v>66</v>
      </c>
      <c r="O98" s="3039">
        <v>101</v>
      </c>
      <c r="P98" s="3041" t="str">
        <f>VLOOKUP(O98,DataLabels,HLOOKUP($J$3,Type,2,FALSE))</f>
        <v>-</v>
      </c>
      <c r="Q98" s="3042"/>
      <c r="R98" s="3054"/>
      <c r="S98" s="1984"/>
      <c r="T98" s="1747"/>
      <c r="U98" s="1747"/>
      <c r="V98" s="1747"/>
      <c r="W98" s="1747"/>
      <c r="X98" s="1747"/>
      <c r="Y98" s="3047"/>
      <c r="Z98" s="3178"/>
      <c r="AB98" s="469"/>
      <c r="AC98" s="825"/>
      <c r="AD98" s="1130"/>
      <c r="AE98" s="1130"/>
      <c r="AF98" s="1130"/>
      <c r="AG98" s="1130"/>
      <c r="AH98" s="1131"/>
      <c r="AI98" s="1131"/>
      <c r="AK98" s="1133"/>
      <c r="AL98" s="1132"/>
      <c r="AM98" s="1132"/>
      <c r="AN98" s="1132"/>
      <c r="AO98" s="1132"/>
      <c r="AP98" s="1132"/>
      <c r="AQ98" s="1132"/>
      <c r="AR98" s="1132"/>
    </row>
    <row r="99" spans="2:44" s="3" customFormat="1" ht="20.149999999999999" customHeight="1" thickBot="1" x14ac:dyDescent="0.35">
      <c r="B99" s="1806"/>
      <c r="C99" s="3040"/>
      <c r="D99" s="3044"/>
      <c r="E99" s="3045"/>
      <c r="F99" s="3181"/>
      <c r="G99" s="3182"/>
      <c r="H99" s="1759"/>
      <c r="I99" s="1759"/>
      <c r="J99" s="1759"/>
      <c r="K99" s="1759"/>
      <c r="L99" s="1759"/>
      <c r="M99" s="3048"/>
      <c r="N99" s="3184"/>
      <c r="O99" s="3040"/>
      <c r="P99" s="3044"/>
      <c r="Q99" s="3045"/>
      <c r="R99" s="3181"/>
      <c r="S99" s="3182"/>
      <c r="T99" s="1759"/>
      <c r="U99" s="1759"/>
      <c r="V99" s="1759"/>
      <c r="W99" s="1759"/>
      <c r="X99" s="1759"/>
      <c r="Y99" s="3048"/>
      <c r="Z99" s="3185"/>
      <c r="AB99" s="469"/>
      <c r="AC99" s="825"/>
      <c r="AD99" s="1130"/>
      <c r="AE99" s="1130"/>
      <c r="AF99" s="1130"/>
      <c r="AG99" s="1130"/>
      <c r="AH99" s="1131"/>
      <c r="AI99" s="1131"/>
      <c r="AK99" s="1133"/>
      <c r="AL99" s="1132"/>
      <c r="AM99" s="1132"/>
      <c r="AN99" s="1132"/>
      <c r="AO99" s="1132"/>
      <c r="AP99" s="1132"/>
      <c r="AQ99" s="1132"/>
      <c r="AR99" s="1132"/>
    </row>
    <row r="100" spans="2:44" s="3" customFormat="1" ht="20.149999999999999" customHeight="1" thickBot="1" x14ac:dyDescent="0.3">
      <c r="B100" s="49"/>
      <c r="C100" s="18"/>
      <c r="D100" s="19"/>
      <c r="E100" s="19"/>
      <c r="F100" s="136"/>
      <c r="G100" s="137"/>
      <c r="H100" s="137"/>
      <c r="I100" s="138"/>
      <c r="J100" s="136"/>
      <c r="K100" s="139"/>
      <c r="L100" s="139"/>
      <c r="M100" s="139"/>
      <c r="N100" s="140"/>
      <c r="O100" s="136"/>
      <c r="P100" s="141"/>
      <c r="Q100" s="140"/>
      <c r="R100" s="136"/>
      <c r="S100" s="139"/>
      <c r="T100" s="139"/>
      <c r="U100" s="140"/>
      <c r="V100" s="136"/>
      <c r="W100" s="139"/>
      <c r="X100" s="139"/>
      <c r="Y100" s="139"/>
      <c r="Z100" s="140"/>
      <c r="AB100" s="469"/>
      <c r="AC100" s="1133"/>
      <c r="AD100" s="466"/>
      <c r="AE100" s="466"/>
      <c r="AF100" s="466"/>
      <c r="AG100" s="466"/>
      <c r="AH100" s="466"/>
      <c r="AI100" s="466"/>
      <c r="AK100" s="1133"/>
      <c r="AL100" s="1132"/>
      <c r="AM100" s="1132"/>
      <c r="AN100" s="1132"/>
      <c r="AO100" s="1132"/>
      <c r="AP100" s="1132"/>
      <c r="AQ100" s="1132"/>
      <c r="AR100" s="1132"/>
    </row>
    <row r="101" spans="2:44" s="3" customFormat="1" ht="20.149999999999999" customHeight="1" x14ac:dyDescent="0.25">
      <c r="B101" s="1729" t="s">
        <v>94</v>
      </c>
      <c r="C101" s="3038">
        <v>1380</v>
      </c>
      <c r="D101" s="2886" t="str">
        <f>VLOOKUP(C101,DataLabels,HLOOKUP($J$3,Type,2,FALSE))</f>
        <v>Type of Operation
[7.2.12]</v>
      </c>
      <c r="E101" s="2886"/>
      <c r="F101" s="2887"/>
      <c r="G101" s="3036"/>
      <c r="H101" s="3037"/>
      <c r="I101" s="3037"/>
      <c r="J101" s="3037"/>
      <c r="K101" s="3037"/>
      <c r="L101" s="3037"/>
      <c r="M101" s="3037"/>
      <c r="N101" s="165"/>
      <c r="O101" s="2242">
        <v>1390</v>
      </c>
      <c r="P101" s="2886" t="str">
        <f>VLOOKUP(O101,DataLabels,HLOOKUP($J$3,Type,2,FALSE))</f>
        <v>Type of Motor Control</v>
      </c>
      <c r="Q101" s="2886"/>
      <c r="R101" s="2887"/>
      <c r="S101" s="3036"/>
      <c r="T101" s="3037"/>
      <c r="U101" s="3037"/>
      <c r="V101" s="3037"/>
      <c r="W101" s="3037"/>
      <c r="X101" s="3037"/>
      <c r="Y101" s="3037"/>
      <c r="Z101" s="159"/>
      <c r="AB101" s="469"/>
      <c r="AC101" s="1133"/>
      <c r="AD101" s="466"/>
      <c r="AE101" s="466"/>
      <c r="AF101" s="466"/>
      <c r="AG101" s="466"/>
      <c r="AH101" s="466"/>
      <c r="AI101" s="466"/>
      <c r="AK101" s="1133"/>
      <c r="AL101" s="1132"/>
      <c r="AM101" s="1132"/>
      <c r="AN101" s="1132"/>
      <c r="AO101" s="1132"/>
      <c r="AP101" s="1132"/>
      <c r="AQ101" s="1132"/>
      <c r="AR101" s="1132"/>
    </row>
    <row r="102" spans="2:44" s="3" customFormat="1" ht="20.149999999999999" customHeight="1" x14ac:dyDescent="0.25">
      <c r="B102" s="1730"/>
      <c r="C102" s="3039"/>
      <c r="D102" s="2888"/>
      <c r="E102" s="2888"/>
      <c r="F102" s="2889"/>
      <c r="G102" s="1904"/>
      <c r="H102" s="1905"/>
      <c r="I102" s="1905"/>
      <c r="J102" s="1905"/>
      <c r="K102" s="1905"/>
      <c r="L102" s="1905"/>
      <c r="M102" s="1905"/>
      <c r="N102" s="55"/>
      <c r="O102" s="2074"/>
      <c r="P102" s="2888"/>
      <c r="Q102" s="2888"/>
      <c r="R102" s="2889"/>
      <c r="S102" s="1904"/>
      <c r="T102" s="1905"/>
      <c r="U102" s="1905"/>
      <c r="V102" s="1905"/>
      <c r="W102" s="1905"/>
      <c r="X102" s="1905"/>
      <c r="Y102" s="1905"/>
      <c r="Z102" s="163"/>
      <c r="AB102" s="469"/>
      <c r="AC102" s="1133"/>
      <c r="AD102" s="466"/>
      <c r="AE102" s="466"/>
      <c r="AF102" s="466"/>
      <c r="AG102" s="466"/>
      <c r="AH102" s="466"/>
      <c r="AI102" s="466"/>
      <c r="AK102" s="1133"/>
      <c r="AL102" s="1132"/>
      <c r="AM102" s="1132"/>
      <c r="AN102" s="1132"/>
      <c r="AO102" s="1132"/>
      <c r="AP102" s="1132"/>
      <c r="AQ102" s="1132"/>
      <c r="AR102" s="1132"/>
    </row>
    <row r="103" spans="2:44" s="3" customFormat="1" ht="20.149999999999999" customHeight="1" x14ac:dyDescent="0.25">
      <c r="B103" s="1730"/>
      <c r="C103" s="2073">
        <v>1400</v>
      </c>
      <c r="D103" s="2941" t="str">
        <f>VLOOKUP(C103,DataLabels,HLOOKUP($J$3,Type,2,FALSE))</f>
        <v>Controller</v>
      </c>
      <c r="E103" s="3049" t="s">
        <v>72</v>
      </c>
      <c r="F103" s="3050"/>
      <c r="G103" s="2079"/>
      <c r="H103" s="2080"/>
      <c r="I103" s="2080"/>
      <c r="J103" s="2080"/>
      <c r="K103" s="2080"/>
      <c r="L103" s="2080"/>
      <c r="M103" s="2080"/>
      <c r="N103" s="56"/>
      <c r="O103" s="3039">
        <v>1410</v>
      </c>
      <c r="P103" s="2891" t="str">
        <f>VLOOKUP(O103,DataLabels,HLOOKUP($J$3,Type,2,FALSE))</f>
        <v>TSSA File # for Controller</v>
      </c>
      <c r="Q103" s="2891"/>
      <c r="R103" s="2892"/>
      <c r="S103" s="1746"/>
      <c r="T103" s="1747"/>
      <c r="U103" s="1747"/>
      <c r="V103" s="1747"/>
      <c r="W103" s="1747"/>
      <c r="X103" s="1747"/>
      <c r="Y103" s="1747"/>
      <c r="Z103" s="162"/>
      <c r="AB103" s="469"/>
      <c r="AC103" s="1133"/>
      <c r="AD103" s="466"/>
      <c r="AE103" s="466"/>
      <c r="AF103" s="466"/>
      <c r="AG103" s="466"/>
      <c r="AH103" s="466"/>
      <c r="AI103" s="466"/>
      <c r="AK103" s="1133"/>
      <c r="AL103" s="1132"/>
      <c r="AM103" s="1132"/>
      <c r="AN103" s="1132"/>
      <c r="AO103" s="1132"/>
      <c r="AP103" s="1132"/>
      <c r="AQ103" s="1132"/>
      <c r="AR103" s="1132"/>
    </row>
    <row r="104" spans="2:44" s="3" customFormat="1" ht="20.149999999999999" customHeight="1" x14ac:dyDescent="0.25">
      <c r="B104" s="1730"/>
      <c r="C104" s="2074"/>
      <c r="D104" s="2942"/>
      <c r="E104" s="3051" t="s">
        <v>73</v>
      </c>
      <c r="F104" s="3052"/>
      <c r="G104" s="1748"/>
      <c r="H104" s="1749"/>
      <c r="I104" s="1749"/>
      <c r="J104" s="1749"/>
      <c r="K104" s="1749"/>
      <c r="L104" s="1749"/>
      <c r="M104" s="1749"/>
      <c r="N104" s="55"/>
      <c r="O104" s="3039"/>
      <c r="P104" s="2888"/>
      <c r="Q104" s="2888"/>
      <c r="R104" s="2889"/>
      <c r="S104" s="1748"/>
      <c r="T104" s="1749"/>
      <c r="U104" s="1749"/>
      <c r="V104" s="1749"/>
      <c r="W104" s="1749"/>
      <c r="X104" s="1749"/>
      <c r="Y104" s="1749"/>
      <c r="Z104" s="163"/>
      <c r="AB104" s="469"/>
      <c r="AC104" s="1133"/>
      <c r="AD104" s="466"/>
      <c r="AE104" s="466"/>
      <c r="AF104" s="466"/>
      <c r="AG104" s="466"/>
      <c r="AH104" s="466"/>
      <c r="AI104" s="466"/>
      <c r="AK104" s="1133"/>
      <c r="AL104" s="1132"/>
      <c r="AM104" s="1132"/>
      <c r="AN104" s="1132"/>
      <c r="AO104" s="1132"/>
      <c r="AP104" s="1132"/>
      <c r="AQ104" s="1132"/>
      <c r="AR104" s="1132"/>
    </row>
    <row r="105" spans="2:44" s="3" customFormat="1" ht="20.149999999999999" customHeight="1" x14ac:dyDescent="0.25">
      <c r="B105" s="1730"/>
      <c r="C105" s="3039">
        <v>1411</v>
      </c>
      <c r="D105" s="2945" t="str">
        <f>VLOOKUP(C105,DataLabels,HLOOKUP($J$3,Type,2,FALSE))</f>
        <v>Alteration scope includes a New Controller</v>
      </c>
      <c r="E105" s="2945"/>
      <c r="F105" s="2946"/>
      <c r="G105" s="3021"/>
      <c r="H105" s="2724"/>
      <c r="I105" s="2724"/>
      <c r="J105" s="2724"/>
      <c r="K105" s="2724"/>
      <c r="L105" s="2724"/>
      <c r="M105" s="2724"/>
      <c r="N105" s="160"/>
      <c r="O105" s="3039">
        <v>1415</v>
      </c>
      <c r="P105" s="3041" t="str">
        <f>VLOOKUP(O105,DataLabels,HLOOKUP($J$3,Type,2,FALSE))</f>
        <v>Location of Normal Terminal Stopping Devices
[7.2.11.2]</v>
      </c>
      <c r="Q105" s="3042"/>
      <c r="R105" s="3043"/>
      <c r="S105" s="1747"/>
      <c r="T105" s="1747"/>
      <c r="U105" s="1747"/>
      <c r="V105" s="1747"/>
      <c r="W105" s="1747"/>
      <c r="X105" s="1747"/>
      <c r="Y105" s="3047"/>
      <c r="Z105" s="3178"/>
    </row>
    <row r="106" spans="2:44" s="3" customFormat="1" ht="20.149999999999999" customHeight="1" thickBot="1" x14ac:dyDescent="0.3">
      <c r="B106" s="1731"/>
      <c r="C106" s="3040"/>
      <c r="D106" s="2948"/>
      <c r="E106" s="2948"/>
      <c r="F106" s="2949"/>
      <c r="G106" s="2188"/>
      <c r="H106" s="1960"/>
      <c r="I106" s="1960"/>
      <c r="J106" s="1960"/>
      <c r="K106" s="1960"/>
      <c r="L106" s="1960"/>
      <c r="M106" s="1960"/>
      <c r="N106" s="167"/>
      <c r="O106" s="3040"/>
      <c r="P106" s="3044"/>
      <c r="Q106" s="3045"/>
      <c r="R106" s="3046"/>
      <c r="S106" s="1759"/>
      <c r="T106" s="1759"/>
      <c r="U106" s="1759"/>
      <c r="V106" s="1759"/>
      <c r="W106" s="1759"/>
      <c r="X106" s="1759"/>
      <c r="Y106" s="3048"/>
      <c r="Z106" s="3185"/>
    </row>
    <row r="107" spans="2:44" s="3" customFormat="1" ht="20.149999999999999" customHeight="1" thickBot="1" x14ac:dyDescent="0.3">
      <c r="B107" s="49"/>
      <c r="C107" s="18"/>
      <c r="D107" s="19"/>
      <c r="E107" s="19"/>
      <c r="F107" s="136"/>
      <c r="G107" s="137"/>
      <c r="H107" s="137"/>
      <c r="I107" s="138"/>
      <c r="J107" s="136"/>
      <c r="K107" s="139"/>
      <c r="L107" s="139"/>
      <c r="M107" s="139"/>
      <c r="N107" s="140"/>
      <c r="O107" s="136"/>
      <c r="P107" s="141"/>
      <c r="Q107" s="140"/>
      <c r="R107" s="136"/>
      <c r="S107" s="139"/>
      <c r="T107" s="139"/>
      <c r="U107" s="140"/>
      <c r="V107" s="136"/>
      <c r="W107" s="139"/>
      <c r="X107" s="139"/>
      <c r="Y107" s="139"/>
      <c r="Z107" s="140"/>
    </row>
    <row r="108" spans="2:44" s="3" customFormat="1" ht="20.149999999999999" customHeight="1" x14ac:dyDescent="0.3">
      <c r="B108" s="2322" t="s">
        <v>97</v>
      </c>
      <c r="C108" s="2376">
        <v>1520</v>
      </c>
      <c r="D108" s="3031" t="str">
        <f>VLOOKUP(C108,DataLabels,HLOOKUP($J$3,Type,2,FALSE))</f>
        <v>Number of Cylinders</v>
      </c>
      <c r="E108" s="3031"/>
      <c r="F108" s="3032"/>
      <c r="G108" s="3033"/>
      <c r="H108" s="3034"/>
      <c r="I108" s="3034"/>
      <c r="J108" s="3034"/>
      <c r="K108" s="3034"/>
      <c r="L108" s="3034"/>
      <c r="M108" s="3034"/>
      <c r="N108" s="1328"/>
      <c r="O108" s="3035">
        <v>1530</v>
      </c>
      <c r="P108" s="3031" t="str">
        <f>VLOOKUP(O108,DataLabels,HLOOKUP($J$3,Type,2,FALSE))</f>
        <v>Number of Stages</v>
      </c>
      <c r="Q108" s="3031"/>
      <c r="R108" s="3032"/>
      <c r="S108" s="3195"/>
      <c r="T108" s="3196"/>
      <c r="U108" s="3196"/>
      <c r="V108" s="3196"/>
      <c r="W108" s="3196"/>
      <c r="X108" s="3196"/>
      <c r="Y108" s="3196"/>
      <c r="Z108" s="1248"/>
    </row>
    <row r="109" spans="2:44" s="3" customFormat="1" ht="20.149999999999999" customHeight="1" x14ac:dyDescent="0.3">
      <c r="B109" s="1730"/>
      <c r="C109" s="2074"/>
      <c r="D109" s="2288"/>
      <c r="E109" s="2288"/>
      <c r="F109" s="2289"/>
      <c r="G109" s="1904"/>
      <c r="H109" s="1905"/>
      <c r="I109" s="1905"/>
      <c r="J109" s="1905"/>
      <c r="K109" s="1905"/>
      <c r="L109" s="1905"/>
      <c r="M109" s="1905"/>
      <c r="N109" s="183"/>
      <c r="O109" s="2271"/>
      <c r="P109" s="2288"/>
      <c r="Q109" s="2288"/>
      <c r="R109" s="2289"/>
      <c r="S109" s="2665"/>
      <c r="T109" s="2666"/>
      <c r="U109" s="2666"/>
      <c r="V109" s="2666"/>
      <c r="W109" s="2666"/>
      <c r="X109" s="2666"/>
      <c r="Y109" s="2666"/>
      <c r="Z109" s="184"/>
    </row>
    <row r="110" spans="2:44" s="3" customFormat="1" ht="20.149999999999999" customHeight="1" x14ac:dyDescent="0.3">
      <c r="B110" s="1730"/>
      <c r="C110" s="2265">
        <v>1540</v>
      </c>
      <c r="D110" s="2237" t="str">
        <f>VLOOKUP(C110,DataLabels,HLOOKUP($J$3,Type,2,FALSE))</f>
        <v>Cylinder Orientation</v>
      </c>
      <c r="E110" s="2237"/>
      <c r="F110" s="2238"/>
      <c r="G110" s="1902"/>
      <c r="H110" s="1903"/>
      <c r="I110" s="1903"/>
      <c r="J110" s="1903"/>
      <c r="K110" s="1903"/>
      <c r="L110" s="1903"/>
      <c r="M110" s="1903"/>
      <c r="N110" s="185"/>
      <c r="O110" s="3024">
        <v>101</v>
      </c>
      <c r="P110" s="3027" t="str">
        <f>VLOOKUP(O110,DataLabels,HLOOKUP($J$3,Type,2,FALSE))</f>
        <v>-</v>
      </c>
      <c r="Q110" s="3028"/>
      <c r="R110" s="3029"/>
      <c r="S110" s="1746"/>
      <c r="T110" s="1747"/>
      <c r="U110" s="1747"/>
      <c r="V110" s="1747"/>
      <c r="W110" s="1747"/>
      <c r="X110" s="1747"/>
      <c r="Y110" s="1747"/>
      <c r="Z110" s="63"/>
    </row>
    <row r="111" spans="2:44" s="3" customFormat="1" ht="20.149999999999999" customHeight="1" x14ac:dyDescent="0.25">
      <c r="B111" s="1730"/>
      <c r="C111" s="2271"/>
      <c r="D111" s="2288"/>
      <c r="E111" s="2288"/>
      <c r="F111" s="2289"/>
      <c r="G111" s="1904"/>
      <c r="H111" s="1905"/>
      <c r="I111" s="1905"/>
      <c r="J111" s="1905"/>
      <c r="K111" s="1905"/>
      <c r="L111" s="1905"/>
      <c r="M111" s="1905"/>
      <c r="N111" s="183"/>
      <c r="O111" s="2271"/>
      <c r="P111" s="2277"/>
      <c r="Q111" s="2288"/>
      <c r="R111" s="2289"/>
      <c r="S111" s="1748"/>
      <c r="T111" s="1749"/>
      <c r="U111" s="1749"/>
      <c r="V111" s="1749"/>
      <c r="W111" s="1749"/>
      <c r="X111" s="1749"/>
      <c r="Y111" s="1749"/>
      <c r="Z111" s="163" t="s">
        <v>62</v>
      </c>
    </row>
    <row r="112" spans="2:44" s="3" customFormat="1" ht="20.149999999999999" customHeight="1" x14ac:dyDescent="0.25">
      <c r="B112" s="1730"/>
      <c r="C112" s="2265">
        <v>1570</v>
      </c>
      <c r="D112" s="2276" t="str">
        <f>VLOOKUP(C112,DataLabels,HLOOKUP($J$3,Type,2,FALSE))</f>
        <v>Plunger O/D
[8.2.8.1]</v>
      </c>
      <c r="E112" s="2238"/>
      <c r="F112" s="239" t="s">
        <v>98</v>
      </c>
      <c r="G112" s="1822"/>
      <c r="H112" s="1823"/>
      <c r="I112" s="61" t="s">
        <v>66</v>
      </c>
      <c r="J112" s="239" t="s">
        <v>99</v>
      </c>
      <c r="K112" s="3025"/>
      <c r="L112" s="3026"/>
      <c r="M112" s="3026"/>
      <c r="N112" s="56" t="s">
        <v>66</v>
      </c>
      <c r="O112" s="2265">
        <v>1590</v>
      </c>
      <c r="P112" s="2276" t="str">
        <f>VLOOKUP(O112,DataLabels,HLOOKUP($J$3,Type,2,FALSE))</f>
        <v>Plunger Wall
[8.2.8.1]</v>
      </c>
      <c r="Q112" s="2238"/>
      <c r="R112" s="239" t="s">
        <v>103</v>
      </c>
      <c r="S112" s="1822"/>
      <c r="T112" s="1823"/>
      <c r="U112" s="61" t="s">
        <v>66</v>
      </c>
      <c r="V112" s="239" t="s">
        <v>104</v>
      </c>
      <c r="W112" s="1822"/>
      <c r="X112" s="1823"/>
      <c r="Y112" s="1823"/>
      <c r="Z112" s="177" t="s">
        <v>66</v>
      </c>
    </row>
    <row r="113" spans="2:26" s="3" customFormat="1" ht="20.149999999999999" customHeight="1" x14ac:dyDescent="0.25">
      <c r="B113" s="1730"/>
      <c r="C113" s="2271"/>
      <c r="D113" s="2277"/>
      <c r="E113" s="2289"/>
      <c r="F113" s="240" t="s">
        <v>100</v>
      </c>
      <c r="G113" s="1797"/>
      <c r="H113" s="1798"/>
      <c r="I113" s="57" t="s">
        <v>66</v>
      </c>
      <c r="J113" s="187"/>
      <c r="K113" s="2234"/>
      <c r="L113" s="2234"/>
      <c r="M113" s="2234"/>
      <c r="N113" s="62"/>
      <c r="O113" s="2271"/>
      <c r="P113" s="2277"/>
      <c r="Q113" s="2289"/>
      <c r="R113" s="240" t="s">
        <v>106</v>
      </c>
      <c r="S113" s="1797"/>
      <c r="T113" s="1798"/>
      <c r="U113" s="57" t="s">
        <v>66</v>
      </c>
      <c r="V113" s="187"/>
      <c r="W113" s="2234"/>
      <c r="X113" s="2234"/>
      <c r="Y113" s="2234"/>
      <c r="Z113" s="171"/>
    </row>
    <row r="114" spans="2:26" s="3" customFormat="1" ht="20.149999999999999" customHeight="1" x14ac:dyDescent="0.25">
      <c r="B114" s="1730"/>
      <c r="C114" s="2265">
        <v>1580</v>
      </c>
      <c r="D114" s="2276" t="str">
        <f>VLOOKUP(C114,DataLabels,HLOOKUP($J$3,Type,2,FALSE))</f>
        <v>Plunger Free Length
[8.2.8.1.1]</v>
      </c>
      <c r="E114" s="2238"/>
      <c r="F114" s="239" t="s">
        <v>101</v>
      </c>
      <c r="G114" s="1822"/>
      <c r="H114" s="1823"/>
      <c r="I114" s="61" t="s">
        <v>66</v>
      </c>
      <c r="J114" s="186" t="s">
        <v>102</v>
      </c>
      <c r="K114" s="3025"/>
      <c r="L114" s="3026"/>
      <c r="M114" s="3026"/>
      <c r="N114" s="56" t="s">
        <v>66</v>
      </c>
      <c r="O114" s="3024">
        <v>1610</v>
      </c>
      <c r="P114" s="3027" t="str">
        <f>VLOOKUP(O114,DataLabels,HLOOKUP($J$3,Type,2,FALSE))</f>
        <v>Plunger Weight
[3.16.3(b)]</v>
      </c>
      <c r="Q114" s="3028"/>
      <c r="R114" s="3029"/>
      <c r="S114" s="1746"/>
      <c r="T114" s="1747"/>
      <c r="U114" s="1747"/>
      <c r="V114" s="1747"/>
      <c r="W114" s="1747"/>
      <c r="X114" s="1747"/>
      <c r="Y114" s="1747"/>
      <c r="Z114" s="63"/>
    </row>
    <row r="115" spans="2:26" s="3" customFormat="1" ht="20.149999999999999" customHeight="1" x14ac:dyDescent="0.25">
      <c r="B115" s="1730"/>
      <c r="C115" s="2271"/>
      <c r="D115" s="2277"/>
      <c r="E115" s="2289"/>
      <c r="F115" s="240" t="s">
        <v>105</v>
      </c>
      <c r="G115" s="1797"/>
      <c r="H115" s="1798"/>
      <c r="I115" s="57" t="s">
        <v>66</v>
      </c>
      <c r="J115" s="187"/>
      <c r="K115" s="2234"/>
      <c r="L115" s="2234"/>
      <c r="M115" s="2234"/>
      <c r="N115" s="62"/>
      <c r="O115" s="2271"/>
      <c r="P115" s="2277"/>
      <c r="Q115" s="2288"/>
      <c r="R115" s="2289"/>
      <c r="S115" s="1748"/>
      <c r="T115" s="1749"/>
      <c r="U115" s="1749"/>
      <c r="V115" s="1749"/>
      <c r="W115" s="1749"/>
      <c r="X115" s="1749"/>
      <c r="Y115" s="1749"/>
      <c r="Z115" s="163" t="s">
        <v>62</v>
      </c>
    </row>
    <row r="116" spans="2:26" s="3" customFormat="1" ht="20.149999999999999" customHeight="1" x14ac:dyDescent="0.3">
      <c r="B116" s="1730"/>
      <c r="C116" s="2265">
        <v>1600</v>
      </c>
      <c r="D116" s="2252" t="str">
        <f>VLOOKUP(C116,DataLabels,HLOOKUP($J$3,Type,2,FALSE))</f>
        <v>Safety Bulkhead or Double Cylinder
[3.18.3.4]</v>
      </c>
      <c r="E116" s="2252"/>
      <c r="F116" s="2253"/>
      <c r="G116" s="1746"/>
      <c r="H116" s="1747"/>
      <c r="I116" s="1747"/>
      <c r="J116" s="1747"/>
      <c r="K116" s="1747"/>
      <c r="L116" s="1747"/>
      <c r="M116" s="1747"/>
      <c r="N116" s="188"/>
      <c r="O116" s="2073">
        <v>1620</v>
      </c>
      <c r="P116" s="3028" t="str">
        <f>VLOOKUP(O116,DataLabels,HLOOKUP($J$3,Type,2,FALSE))</f>
        <v>Cylinder Corrosion Protection
[3.18.3.8]</v>
      </c>
      <c r="Q116" s="3028"/>
      <c r="R116" s="3029"/>
      <c r="S116" s="1746"/>
      <c r="T116" s="1747"/>
      <c r="U116" s="1747"/>
      <c r="V116" s="1747"/>
      <c r="W116" s="1747"/>
      <c r="X116" s="1747"/>
      <c r="Y116" s="1747"/>
      <c r="Z116" s="63"/>
    </row>
    <row r="117" spans="2:26" s="3" customFormat="1" ht="20.149999999999999" customHeight="1" thickBot="1" x14ac:dyDescent="0.3">
      <c r="B117" s="1731"/>
      <c r="C117" s="2266"/>
      <c r="D117" s="2268"/>
      <c r="E117" s="2268"/>
      <c r="F117" s="2269"/>
      <c r="G117" s="1758"/>
      <c r="H117" s="1759"/>
      <c r="I117" s="1759"/>
      <c r="J117" s="1759"/>
      <c r="K117" s="1759"/>
      <c r="L117" s="1759"/>
      <c r="M117" s="1759"/>
      <c r="N117" s="182"/>
      <c r="O117" s="2235"/>
      <c r="P117" s="2240"/>
      <c r="Q117" s="2240"/>
      <c r="R117" s="2241"/>
      <c r="S117" s="1758"/>
      <c r="T117" s="1759"/>
      <c r="U117" s="1759"/>
      <c r="V117" s="1759"/>
      <c r="W117" s="1759"/>
      <c r="X117" s="1759"/>
      <c r="Y117" s="1759"/>
      <c r="Z117" s="168"/>
    </row>
    <row r="118" spans="2:26" s="3" customFormat="1" ht="20.149999999999999" customHeight="1" thickBot="1" x14ac:dyDescent="0.3">
      <c r="B118" s="49"/>
      <c r="C118" s="18"/>
      <c r="D118" s="19"/>
      <c r="E118" s="19"/>
      <c r="F118" s="136"/>
      <c r="G118" s="137"/>
      <c r="H118" s="137"/>
      <c r="I118" s="138"/>
      <c r="J118" s="136"/>
      <c r="K118" s="139"/>
      <c r="L118" s="139"/>
      <c r="M118" s="139"/>
      <c r="N118" s="140"/>
      <c r="O118" s="136"/>
      <c r="P118" s="141"/>
      <c r="Q118" s="140"/>
      <c r="R118" s="136"/>
      <c r="S118" s="139"/>
      <c r="T118" s="139"/>
      <c r="U118" s="140"/>
      <c r="V118" s="136"/>
      <c r="W118" s="139"/>
      <c r="X118" s="139"/>
      <c r="Y118" s="139"/>
      <c r="Z118" s="140"/>
    </row>
    <row r="119" spans="2:26" s="3" customFormat="1" ht="20.149999999999999" customHeight="1" x14ac:dyDescent="0.3">
      <c r="B119" s="1729" t="s">
        <v>107</v>
      </c>
      <c r="C119" s="2242">
        <v>1630</v>
      </c>
      <c r="D119" s="2243" t="str">
        <f>VLOOKUP(C119,DataLabels,HLOOKUP($J$3,Type,2,FALSE))</f>
        <v>Control Valve</v>
      </c>
      <c r="E119" s="2245" t="s">
        <v>72</v>
      </c>
      <c r="F119" s="2246"/>
      <c r="G119" s="3022"/>
      <c r="H119" s="3023"/>
      <c r="I119" s="3023"/>
      <c r="J119" s="3023"/>
      <c r="K119" s="3023"/>
      <c r="L119" s="3023"/>
      <c r="M119" s="3023"/>
      <c r="N119" s="189"/>
      <c r="O119" s="2270">
        <v>1640</v>
      </c>
      <c r="P119" s="3030" t="str">
        <f>VLOOKUP(O119,DataLabels,HLOOKUP($J$3,Type,2,FALSE))</f>
        <v>Control Valve Lab &amp; File # if not CSA Listed
[3.19.4.6]</v>
      </c>
      <c r="Q119" s="2290"/>
      <c r="R119" s="2291"/>
      <c r="S119" s="2070"/>
      <c r="T119" s="2071"/>
      <c r="U119" s="2071"/>
      <c r="V119" s="2071"/>
      <c r="W119" s="2071"/>
      <c r="X119" s="2071"/>
      <c r="Y119" s="2071"/>
      <c r="Z119" s="60"/>
    </row>
    <row r="120" spans="2:26" s="3" customFormat="1" ht="20.149999999999999" customHeight="1" x14ac:dyDescent="0.25">
      <c r="B120" s="1730"/>
      <c r="C120" s="2074"/>
      <c r="D120" s="2244"/>
      <c r="E120" s="2263" t="s">
        <v>73</v>
      </c>
      <c r="F120" s="2264"/>
      <c r="G120" s="2072"/>
      <c r="H120" s="2035"/>
      <c r="I120" s="2035"/>
      <c r="J120" s="2035"/>
      <c r="K120" s="2035"/>
      <c r="L120" s="2035"/>
      <c r="M120" s="2035"/>
      <c r="N120" s="55"/>
      <c r="O120" s="3024"/>
      <c r="P120" s="3027"/>
      <c r="Q120" s="3028"/>
      <c r="R120" s="3029"/>
      <c r="S120" s="3021"/>
      <c r="T120" s="2724"/>
      <c r="U120" s="2724"/>
      <c r="V120" s="2724"/>
      <c r="W120" s="2724"/>
      <c r="X120" s="2724"/>
      <c r="Y120" s="2724"/>
      <c r="Z120" s="63"/>
    </row>
    <row r="121" spans="2:26" s="3" customFormat="1" ht="20.149999999999999" customHeight="1" x14ac:dyDescent="0.3">
      <c r="B121" s="1730"/>
      <c r="C121" s="2265">
        <v>1670</v>
      </c>
      <c r="D121" s="3018" t="str">
        <f>VLOOKUP(C121,DataLabels,HLOOKUP($J$3,Type,2,FALSE))</f>
        <v>Max. (Rated) System Pressure
[3.19.1.2]</v>
      </c>
      <c r="E121" s="3019"/>
      <c r="F121" s="3020"/>
      <c r="G121" s="3021"/>
      <c r="H121" s="2724"/>
      <c r="I121" s="2724"/>
      <c r="J121" s="2724"/>
      <c r="K121" s="2724"/>
      <c r="L121" s="2724"/>
      <c r="M121" s="2724"/>
      <c r="N121" s="188"/>
      <c r="O121" s="2265">
        <v>101</v>
      </c>
      <c r="P121" s="2276" t="str">
        <f>VLOOKUP(O121,DataLabels,HLOOKUP($J$3,Type,2,FALSE))</f>
        <v>-</v>
      </c>
      <c r="Q121" s="2237"/>
      <c r="R121" s="2238"/>
      <c r="S121" s="2107"/>
      <c r="T121" s="1957"/>
      <c r="U121" s="1957"/>
      <c r="V121" s="1957"/>
      <c r="W121" s="1957"/>
      <c r="X121" s="1957"/>
      <c r="Y121" s="1957"/>
      <c r="Z121" s="179"/>
    </row>
    <row r="122" spans="2:26" s="3" customFormat="1" ht="20.149999999999999" customHeight="1" thickBot="1" x14ac:dyDescent="0.3">
      <c r="B122" s="1731"/>
      <c r="C122" s="2266"/>
      <c r="D122" s="2267"/>
      <c r="E122" s="2268"/>
      <c r="F122" s="2269"/>
      <c r="G122" s="2188"/>
      <c r="H122" s="1960"/>
      <c r="I122" s="1960"/>
      <c r="J122" s="1960"/>
      <c r="K122" s="1960"/>
      <c r="L122" s="1960"/>
      <c r="M122" s="1960"/>
      <c r="N122" s="191" t="s">
        <v>108</v>
      </c>
      <c r="O122" s="2266"/>
      <c r="P122" s="2474"/>
      <c r="Q122" s="2240"/>
      <c r="R122" s="2241"/>
      <c r="S122" s="2188"/>
      <c r="T122" s="1960"/>
      <c r="U122" s="1960"/>
      <c r="V122" s="1960"/>
      <c r="W122" s="1960"/>
      <c r="X122" s="1960"/>
      <c r="Y122" s="1960"/>
      <c r="Z122" s="58"/>
    </row>
    <row r="123" spans="2:26" s="3" customFormat="1" ht="20.149999999999999" customHeight="1" thickBot="1" x14ac:dyDescent="0.35">
      <c r="B123" s="129"/>
      <c r="C123" s="313"/>
      <c r="D123" s="314"/>
      <c r="E123" s="314"/>
      <c r="F123" s="314"/>
      <c r="G123" s="315"/>
      <c r="H123" s="315"/>
      <c r="I123" s="315"/>
      <c r="J123" s="315"/>
      <c r="K123" s="315"/>
      <c r="L123" s="315"/>
      <c r="M123" s="315"/>
      <c r="N123" s="83"/>
      <c r="O123" s="83"/>
      <c r="P123" s="83"/>
      <c r="Q123" s="83"/>
      <c r="R123" s="83"/>
      <c r="S123" s="83"/>
      <c r="T123" s="83"/>
      <c r="U123" s="83"/>
      <c r="V123" s="83"/>
      <c r="W123" s="83"/>
      <c r="X123" s="83"/>
      <c r="Y123" s="83"/>
      <c r="Z123" s="83"/>
    </row>
    <row r="124" spans="2:26" s="3" customFormat="1" ht="20.149999999999999" customHeight="1" x14ac:dyDescent="0.3">
      <c r="B124" s="3003" t="s">
        <v>109</v>
      </c>
      <c r="C124" s="2993" t="str">
        <f>VLOOKUP(B124,DataLabels,HLOOKUP($J$3,Type,2,FALSE))</f>
        <v>PART C1 - Provide an electrical schematic drawing indicating conformance with 7.2.11 &amp; 7.2.12 for electric dumbwaiters or indicating conformance with 7.3.10 &amp; 7.3.11 for hydraulic dumbwaiters.  Schematics must also meet the requirements of 8.6.1.6.3(a).</v>
      </c>
      <c r="D124" s="2994"/>
      <c r="E124" s="2994"/>
      <c r="F124" s="2994"/>
      <c r="G124" s="2994"/>
      <c r="H124" s="2994"/>
      <c r="I124" s="2994"/>
      <c r="J124" s="2994"/>
      <c r="K124" s="2994"/>
      <c r="L124" s="2994"/>
      <c r="M124" s="2994"/>
      <c r="N124" s="2994"/>
      <c r="O124" s="2994"/>
      <c r="P124" s="2994"/>
      <c r="Q124" s="2994"/>
      <c r="R124" s="2994"/>
      <c r="S124" s="2994"/>
      <c r="T124" s="2994"/>
      <c r="U124" s="2994"/>
      <c r="V124" s="2994"/>
      <c r="W124" s="2994"/>
      <c r="X124" s="2994"/>
      <c r="Y124" s="2994"/>
      <c r="Z124" s="2995"/>
    </row>
    <row r="125" spans="2:26" s="3" customFormat="1" ht="20.149999999999999" customHeight="1" x14ac:dyDescent="0.3">
      <c r="B125" s="3004"/>
      <c r="C125" s="2996"/>
      <c r="D125" s="2997"/>
      <c r="E125" s="2997"/>
      <c r="F125" s="2997"/>
      <c r="G125" s="2997"/>
      <c r="H125" s="2997"/>
      <c r="I125" s="2997"/>
      <c r="J125" s="2997"/>
      <c r="K125" s="2997"/>
      <c r="L125" s="2997"/>
      <c r="M125" s="2997"/>
      <c r="N125" s="2997"/>
      <c r="O125" s="2997"/>
      <c r="P125" s="2997"/>
      <c r="Q125" s="2997"/>
      <c r="R125" s="2997"/>
      <c r="S125" s="2997"/>
      <c r="T125" s="2997"/>
      <c r="U125" s="2997"/>
      <c r="V125" s="2997"/>
      <c r="W125" s="2997"/>
      <c r="X125" s="2997"/>
      <c r="Y125" s="2997"/>
      <c r="Z125" s="2998"/>
    </row>
    <row r="126" spans="2:26" s="3" customFormat="1" ht="20.149999999999999" customHeight="1" thickBot="1" x14ac:dyDescent="0.35">
      <c r="B126" s="3005"/>
      <c r="C126" s="3006"/>
      <c r="D126" s="3007"/>
      <c r="E126" s="3007"/>
      <c r="F126" s="3007"/>
      <c r="G126" s="3007"/>
      <c r="H126" s="3007"/>
      <c r="I126" s="3007"/>
      <c r="J126" s="3007"/>
      <c r="K126" s="3007"/>
      <c r="L126" s="3007"/>
      <c r="M126" s="3007"/>
      <c r="N126" s="3007"/>
      <c r="O126" s="3007"/>
      <c r="P126" s="3007"/>
      <c r="Q126" s="3007"/>
      <c r="R126" s="3007"/>
      <c r="S126" s="3007"/>
      <c r="T126" s="3007"/>
      <c r="U126" s="3007"/>
      <c r="V126" s="3007"/>
      <c r="W126" s="3007"/>
      <c r="X126" s="3007"/>
      <c r="Y126" s="3007"/>
      <c r="Z126" s="3008"/>
    </row>
    <row r="127" spans="2:26" s="3" customFormat="1" ht="20.149999999999999" customHeight="1" thickBot="1" x14ac:dyDescent="0.35">
      <c r="B127" s="192"/>
      <c r="C127" s="193"/>
      <c r="D127" s="194"/>
      <c r="E127" s="194"/>
      <c r="F127" s="194"/>
      <c r="G127" s="194"/>
      <c r="H127" s="194"/>
      <c r="I127" s="194"/>
      <c r="J127" s="194"/>
      <c r="K127" s="194"/>
      <c r="L127" s="194"/>
      <c r="M127" s="194"/>
      <c r="N127" s="194"/>
      <c r="O127" s="194"/>
      <c r="P127" s="194"/>
      <c r="Q127" s="194"/>
      <c r="R127" s="194"/>
      <c r="S127" s="194"/>
      <c r="T127" s="194"/>
      <c r="U127" s="194"/>
      <c r="V127" s="194"/>
      <c r="W127" s="194"/>
      <c r="X127" s="194"/>
      <c r="Y127" s="194"/>
      <c r="Z127" s="193"/>
    </row>
    <row r="128" spans="2:26" s="3" customFormat="1" ht="20.149999999999999" customHeight="1" x14ac:dyDescent="0.3">
      <c r="B128" s="1729" t="s">
        <v>110</v>
      </c>
      <c r="C128" s="2993" t="str">
        <f>VLOOKUP(B128,DataLabels,HLOOKUP($J$3,Type,2,FALSE))</f>
        <v>PART C2 - In addition to the schematic, provide a written conformance document to explain how compliance with the following requirements are met (where applicable) if it is not possible to demonstrate compliance in the schematic.</v>
      </c>
      <c r="D128" s="2994"/>
      <c r="E128" s="2994"/>
      <c r="F128" s="2994"/>
      <c r="G128" s="2994"/>
      <c r="H128" s="2994"/>
      <c r="I128" s="2994"/>
      <c r="J128" s="2994"/>
      <c r="K128" s="2994"/>
      <c r="L128" s="2994"/>
      <c r="M128" s="2994"/>
      <c r="N128" s="2994"/>
      <c r="O128" s="2994"/>
      <c r="P128" s="2994"/>
      <c r="Q128" s="2994"/>
      <c r="R128" s="2994"/>
      <c r="S128" s="2994"/>
      <c r="T128" s="2994"/>
      <c r="U128" s="2994"/>
      <c r="V128" s="2994"/>
      <c r="W128" s="2994"/>
      <c r="X128" s="2994"/>
      <c r="Y128" s="2994"/>
      <c r="Z128" s="2995"/>
    </row>
    <row r="129" spans="2:26" s="3" customFormat="1" ht="20.149999999999999" customHeight="1" thickBot="1" x14ac:dyDescent="0.35">
      <c r="B129" s="1730"/>
      <c r="C129" s="2996"/>
      <c r="D129" s="2997"/>
      <c r="E129" s="2997"/>
      <c r="F129" s="2997"/>
      <c r="G129" s="2997"/>
      <c r="H129" s="2997"/>
      <c r="I129" s="2997"/>
      <c r="J129" s="2997"/>
      <c r="K129" s="2997"/>
      <c r="L129" s="2997"/>
      <c r="M129" s="2997"/>
      <c r="N129" s="2997"/>
      <c r="O129" s="2997"/>
      <c r="P129" s="2997"/>
      <c r="Q129" s="2997"/>
      <c r="R129" s="2997"/>
      <c r="S129" s="2997"/>
      <c r="T129" s="2997"/>
      <c r="U129" s="2997"/>
      <c r="V129" s="2997"/>
      <c r="W129" s="2997"/>
      <c r="X129" s="2997"/>
      <c r="Y129" s="2997"/>
      <c r="Z129" s="2998"/>
    </row>
    <row r="130" spans="2:26" s="3" customFormat="1" ht="20.149999999999999" customHeight="1" thickTop="1" thickBot="1" x14ac:dyDescent="0.35">
      <c r="B130" s="1730"/>
      <c r="C130" s="1047"/>
      <c r="D130" s="321"/>
      <c r="E130" s="322" t="s">
        <v>111</v>
      </c>
      <c r="F130" s="321"/>
      <c r="G130" s="321"/>
      <c r="H130" s="1099"/>
      <c r="I130" s="948" t="s">
        <v>2493</v>
      </c>
      <c r="J130" s="321"/>
      <c r="K130" s="321"/>
      <c r="L130" s="321"/>
      <c r="M130" s="321"/>
      <c r="N130" s="321"/>
      <c r="O130" s="1107"/>
      <c r="P130" s="321"/>
      <c r="Q130" s="1103" t="s">
        <v>111</v>
      </c>
      <c r="R130" s="321"/>
      <c r="S130" s="321"/>
      <c r="T130" s="321"/>
      <c r="U130" s="321"/>
      <c r="V130" s="321"/>
      <c r="W130" s="321"/>
      <c r="X130" s="321"/>
      <c r="Y130" s="321"/>
      <c r="Z130" s="323"/>
    </row>
    <row r="131" spans="2:26" s="3" customFormat="1" ht="20.149999999999999" customHeight="1" thickTop="1" thickBot="1" x14ac:dyDescent="0.35">
      <c r="B131" s="1730"/>
      <c r="C131" s="2999" t="s">
        <v>112</v>
      </c>
      <c r="D131" s="195" t="str">
        <f>LEFT(VLOOKUP(E131+2000,DataLabels,HLOOKUP($J$3,Type,2,FALSE)),FIND("|",VLOOKUP(E131+2000,DataLabels,HLOOKUP($J$3,Type,2,FALSE)))-1)</f>
        <v>7.2.12.36</v>
      </c>
      <c r="E131" s="325">
        <v>1</v>
      </c>
      <c r="F131" s="2225" t="str">
        <f>MID(VLOOKUP(E131+2000,DataLabels,HLOOKUP($J$3,Type,2,FALSE)),FIND("|",VLOOKUP(E131+2000,DataLabels,HLOOKUP($J$3,Type,2,FALSE)))+1,256)</f>
        <v>Reversing of Single-Phase AC Motors</v>
      </c>
      <c r="G131" s="2226"/>
      <c r="H131" s="2226"/>
      <c r="I131" s="2226"/>
      <c r="J131" s="2226"/>
      <c r="K131" s="2226"/>
      <c r="L131" s="2226"/>
      <c r="M131" s="2226"/>
      <c r="N131" s="2227"/>
      <c r="O131" s="2999" t="s">
        <v>112</v>
      </c>
      <c r="P131" s="1049" t="str">
        <f>LEFT(VLOOKUP(Q131+2000,DataLabels,HLOOKUP($J$3,Type,2,FALSE)),FIND("|",VLOOKUP(Q131+2000,DataLabels,HLOOKUP($J$3,Type,2,FALSE)))-1)</f>
        <v>2.26.9.6</v>
      </c>
      <c r="Q131" s="1101">
        <v>6</v>
      </c>
      <c r="R131" s="2217" t="str">
        <f>MID(VLOOKUP(Q131+2000,DataLabels,HLOOKUP($J$3,Type,2,FALSE)),FIND("|",VLOOKUP(Q131+2000,DataLabels,HLOOKUP($J$3,Type,2,FALSE)))+1,256)</f>
        <v>Static motor Control</v>
      </c>
      <c r="S131" s="2217"/>
      <c r="T131" s="2217"/>
      <c r="U131" s="2217"/>
      <c r="V131" s="2217"/>
      <c r="W131" s="2217"/>
      <c r="X131" s="2217"/>
      <c r="Y131" s="2217"/>
      <c r="Z131" s="2218"/>
    </row>
    <row r="132" spans="2:26" s="3" customFormat="1" ht="20.149999999999999" customHeight="1" thickTop="1" x14ac:dyDescent="0.3">
      <c r="B132" s="1730"/>
      <c r="C132" s="3000"/>
      <c r="D132" s="195" t="str">
        <f>LEFT(VLOOKUP(E132+2000,DataLabels,HLOOKUP($J$3,Type,2,FALSE)),FIND("|",VLOOKUP(E132+2000,DataLabels,HLOOKUP($J$3,Type,2,FALSE)))-1)</f>
        <v>2.26.7</v>
      </c>
      <c r="E132" s="324">
        <v>2</v>
      </c>
      <c r="F132" s="2225" t="str">
        <f>MID(VLOOKUP(E132+2000,DataLabels,HLOOKUP($J$3,Type,2,FALSE)),FIND("|",VLOOKUP(E132+2000,DataLabels,HLOOKUP($J$3,Type,2,FALSE)))+1,256)</f>
        <v>Installation of Capacitors or Other Devices</v>
      </c>
      <c r="G132" s="2226"/>
      <c r="H132" s="2226"/>
      <c r="I132" s="2226"/>
      <c r="J132" s="2226"/>
      <c r="K132" s="2226"/>
      <c r="L132" s="2226"/>
      <c r="M132" s="2226"/>
      <c r="N132" s="2227"/>
      <c r="O132" s="3000"/>
      <c r="P132" s="195" t="str">
        <f>LEFT(VLOOKUP(Q132+2000,DataLabels,HLOOKUP($J$3,Type,2,FALSE)),FIND("|",VLOOKUP(Q132+2000,DataLabels,HLOOKUP($J$3,Type,2,FALSE)))-1)</f>
        <v>2.26.9.7</v>
      </c>
      <c r="Q132" s="325">
        <v>7</v>
      </c>
      <c r="R132" s="2228" t="str">
        <f>MID(VLOOKUP(Q132+2000,DataLabels,HLOOKUP($J$3,Type,2,FALSE)),FIND("|",VLOOKUP(Q132+2000,DataLabels,HLOOKUP($J$3,Type,2,FALSE)))+1,256)</f>
        <v>Generator Field Control</v>
      </c>
      <c r="S132" s="2217"/>
      <c r="T132" s="2217"/>
      <c r="U132" s="2217"/>
      <c r="V132" s="2217"/>
      <c r="W132" s="2217"/>
      <c r="X132" s="2217"/>
      <c r="Y132" s="2217"/>
      <c r="Z132" s="2218"/>
    </row>
    <row r="133" spans="2:26" s="3" customFormat="1" ht="20.149999999999999" customHeight="1" thickBot="1" x14ac:dyDescent="0.35">
      <c r="B133" s="1730"/>
      <c r="C133" s="3000"/>
      <c r="D133" s="195" t="str">
        <f>LEFT(VLOOKUP(E133+2000,DataLabels,HLOOKUP($J$3,Type,2,FALSE)),FIND("|",VLOOKUP(E133+2000,DataLabels,HLOOKUP($J$3,Type,2,FALSE)))-1)</f>
        <v>2.26.8</v>
      </c>
      <c r="E133" s="1100">
        <v>3</v>
      </c>
      <c r="F133" s="2225" t="str">
        <f>MID(VLOOKUP(E133+2000,DataLabels,HLOOKUP($J$3,Type,2,FALSE)),FIND("|",VLOOKUP(E133+2000,DataLabels,HLOOKUP($J$3,Type,2,FALSE)))+1,256)</f>
        <v>Release and Application of Driving-Machine Brakes</v>
      </c>
      <c r="G133" s="2226"/>
      <c r="H133" s="2226"/>
      <c r="I133" s="2226"/>
      <c r="J133" s="2226"/>
      <c r="K133" s="2226"/>
      <c r="L133" s="2226"/>
      <c r="M133" s="2226"/>
      <c r="N133" s="2227"/>
      <c r="O133" s="3000"/>
      <c r="P133" s="195" t="str">
        <f>LEFT(VLOOKUP(Q133+2000,DataLabels,HLOOKUP($J$3,Type,2,FALSE)),FIND("|",VLOOKUP(Q133+2000,DataLabels,HLOOKUP($J$3,Type,2,FALSE)))-1)</f>
        <v>3.26.6.3</v>
      </c>
      <c r="Q133" s="324">
        <v>8</v>
      </c>
      <c r="R133" s="2228" t="str">
        <f>MID(VLOOKUP(Q133+2000,DataLabels,HLOOKUP($J$3,Type,2,FALSE)),FIND("|",VLOOKUP(Q133+2000,DataLabels,HLOOKUP($J$3,Type,2,FALSE)))+1,256)</f>
        <v>Relay/contactor to remove power from motor/valve</v>
      </c>
      <c r="S133" s="2217"/>
      <c r="T133" s="2217"/>
      <c r="U133" s="2217"/>
      <c r="V133" s="2217"/>
      <c r="W133" s="2217"/>
      <c r="X133" s="2217"/>
      <c r="Y133" s="2217"/>
      <c r="Z133" s="2218"/>
    </row>
    <row r="134" spans="2:26" s="3" customFormat="1" ht="20.149999999999999" customHeight="1" thickTop="1" thickBot="1" x14ac:dyDescent="0.35">
      <c r="B134" s="1730"/>
      <c r="C134" s="3000"/>
      <c r="D134" s="1049" t="str">
        <f>LEFT(VLOOKUP(E134+2000,DataLabels,HLOOKUP($J$3,Type,2,FALSE)),FIND("|",VLOOKUP(E134+2000,DataLabels,HLOOKUP($J$3,Type,2,FALSE)))-1)</f>
        <v>2.26.9.3(a)&amp;(b)</v>
      </c>
      <c r="E134" s="1101">
        <v>4</v>
      </c>
      <c r="F134" s="2217" t="str">
        <f>MID(VLOOKUP(E134+2000,DataLabels,HLOOKUP($J$3,Type,2,FALSE)),FIND("|",VLOOKUP(E134+2000,DataLabels,HLOOKUP($J$3,Type,2,FALSE)))+1,256)</f>
        <v>single ground / Redundancy</v>
      </c>
      <c r="G134" s="2217"/>
      <c r="H134" s="2217"/>
      <c r="I134" s="2217"/>
      <c r="J134" s="2217"/>
      <c r="K134" s="2217"/>
      <c r="L134" s="2217"/>
      <c r="M134" s="2217"/>
      <c r="N134" s="2229"/>
      <c r="O134" s="3000"/>
      <c r="P134" s="195" t="str">
        <f>LEFT(VLOOKUP(Q134+2000,DataLabels,HLOOKUP($J$3,Type,2,FALSE)),FIND("|",VLOOKUP(Q134+2000,DataLabels,HLOOKUP($J$3,Type,2,FALSE)))-1)</f>
        <v>3.26.6.4</v>
      </c>
      <c r="Q134" s="324">
        <v>9</v>
      </c>
      <c r="R134" s="2228" t="str">
        <f>MID(VLOOKUP(Q134+2000,DataLabels,HLOOKUP($J$3,Type,2,FALSE)),FIND("|",VLOOKUP(Q134+2000,DataLabels,HLOOKUP($J$3,Type,2,FALSE)))+1,256)</f>
        <v>Two devices to remove power from motor</v>
      </c>
      <c r="S134" s="2217"/>
      <c r="T134" s="2217"/>
      <c r="U134" s="2217"/>
      <c r="V134" s="2217"/>
      <c r="W134" s="2217"/>
      <c r="X134" s="2217"/>
      <c r="Y134" s="2217"/>
      <c r="Z134" s="2218"/>
    </row>
    <row r="135" spans="2:26" s="3" customFormat="1" ht="20.149999999999999" customHeight="1" thickTop="1" thickBot="1" x14ac:dyDescent="0.35">
      <c r="B135" s="1730"/>
      <c r="C135" s="3000"/>
      <c r="D135" s="1049" t="str">
        <f>LEFT(VLOOKUP(E135+2000,DataLabels,HLOOKUP($J$3,Type,2,FALSE)),FIND("|",VLOOKUP(E135+2000,DataLabels,HLOOKUP($J$3,Type,2,FALSE)))-1)</f>
        <v>2.26.9.5</v>
      </c>
      <c r="E135" s="1101">
        <v>5</v>
      </c>
      <c r="F135" s="2217" t="str">
        <f>MID(VLOOKUP(E135+2000,DataLabels,HLOOKUP($J$3,Type,2,FALSE)),FIND("|",VLOOKUP(E135+2000,DataLabels,HLOOKUP($J$3,Type,2,FALSE)))+1,256)</f>
        <v>Static Motor Control</v>
      </c>
      <c r="G135" s="2217"/>
      <c r="H135" s="2217"/>
      <c r="I135" s="2217"/>
      <c r="J135" s="2217"/>
      <c r="K135" s="2217"/>
      <c r="L135" s="2217"/>
      <c r="M135" s="2217"/>
      <c r="N135" s="2229"/>
      <c r="O135" s="3000"/>
      <c r="P135" s="195"/>
      <c r="Q135" s="196"/>
      <c r="R135" s="2228"/>
      <c r="S135" s="2217"/>
      <c r="T135" s="2217"/>
      <c r="U135" s="2217"/>
      <c r="V135" s="2217"/>
      <c r="W135" s="2217"/>
      <c r="X135" s="2217"/>
      <c r="Y135" s="2217"/>
      <c r="Z135" s="2218"/>
    </row>
    <row r="136" spans="2:26" s="3" customFormat="1" ht="20.149999999999999" customHeight="1" thickTop="1" x14ac:dyDescent="0.25">
      <c r="B136" s="1730"/>
      <c r="C136" s="2965">
        <v>2100</v>
      </c>
      <c r="D136" s="2966" t="s">
        <v>113</v>
      </c>
      <c r="E136" s="2967"/>
      <c r="F136" s="2967"/>
      <c r="G136" s="2967"/>
      <c r="H136" s="2967" t="s">
        <v>114</v>
      </c>
      <c r="I136" s="3009"/>
      <c r="J136" s="3009"/>
      <c r="K136" s="3009"/>
      <c r="L136" s="3009"/>
      <c r="M136" s="3009"/>
      <c r="N136" s="3010"/>
      <c r="O136" s="2885">
        <v>2110</v>
      </c>
      <c r="P136" s="3011" t="s">
        <v>115</v>
      </c>
      <c r="Q136" s="3011"/>
      <c r="R136" s="3011"/>
      <c r="S136" s="3013"/>
      <c r="T136" s="3014"/>
      <c r="U136" s="3014"/>
      <c r="V136" s="3014"/>
      <c r="W136" s="3014"/>
      <c r="X136" s="3014"/>
      <c r="Y136" s="3014"/>
      <c r="Z136" s="161"/>
    </row>
    <row r="137" spans="2:26" s="3" customFormat="1" ht="20.149999999999999" customHeight="1" thickBot="1" x14ac:dyDescent="0.3">
      <c r="B137" s="1731"/>
      <c r="C137" s="2943"/>
      <c r="D137" s="2975" t="s">
        <v>116</v>
      </c>
      <c r="E137" s="2976"/>
      <c r="F137" s="2976"/>
      <c r="G137" s="2976"/>
      <c r="H137" s="2976"/>
      <c r="I137" s="2976"/>
      <c r="J137" s="2976"/>
      <c r="K137" s="2976"/>
      <c r="L137" s="2976"/>
      <c r="M137" s="2976"/>
      <c r="N137" s="3017"/>
      <c r="O137" s="2925"/>
      <c r="P137" s="3012"/>
      <c r="Q137" s="3012"/>
      <c r="R137" s="3012"/>
      <c r="S137" s="3015"/>
      <c r="T137" s="3016"/>
      <c r="U137" s="3016"/>
      <c r="V137" s="3016"/>
      <c r="W137" s="3016"/>
      <c r="X137" s="3016"/>
      <c r="Y137" s="3016"/>
      <c r="Z137" s="168"/>
    </row>
    <row r="138" spans="2:26" s="3" customFormat="1" ht="20.149999999999999" customHeight="1" thickBot="1" x14ac:dyDescent="0.35">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2:26" s="3" customFormat="1" ht="20.149999999999999" customHeight="1" x14ac:dyDescent="0.3">
      <c r="B139" s="1729" t="s">
        <v>117</v>
      </c>
      <c r="C139" s="2993" t="str">
        <f>VLOOKUP(B139,DataLabels,HLOOKUP($J$3,Type,2,FALSE))</f>
        <v xml:space="preserve">PART D1 - Indicate which Operating, Safety Devices and/or Electrical Protective Devices have been PROVIDED.  7.2.12.(*X), 2.26.2.(#X) or as Referenced. </v>
      </c>
      <c r="D139" s="2994"/>
      <c r="E139" s="2994"/>
      <c r="F139" s="2994"/>
      <c r="G139" s="2994"/>
      <c r="H139" s="2994"/>
      <c r="I139" s="2994"/>
      <c r="J139" s="2994"/>
      <c r="K139" s="2994"/>
      <c r="L139" s="2994"/>
      <c r="M139" s="2994"/>
      <c r="N139" s="2994"/>
      <c r="O139" s="2994"/>
      <c r="P139" s="2994"/>
      <c r="Q139" s="2994"/>
      <c r="R139" s="2994"/>
      <c r="S139" s="2994"/>
      <c r="T139" s="2994"/>
      <c r="U139" s="2994"/>
      <c r="V139" s="2994"/>
      <c r="W139" s="2994"/>
      <c r="X139" s="2994"/>
      <c r="Y139" s="2994"/>
      <c r="Z139" s="2995"/>
    </row>
    <row r="140" spans="2:26" s="3" customFormat="1" ht="20.149999999999999" customHeight="1" thickBot="1" x14ac:dyDescent="0.35">
      <c r="B140" s="1730"/>
      <c r="C140" s="2996"/>
      <c r="D140" s="2997"/>
      <c r="E140" s="2997"/>
      <c r="F140" s="2997"/>
      <c r="G140" s="2997"/>
      <c r="H140" s="2997"/>
      <c r="I140" s="2997"/>
      <c r="J140" s="2997"/>
      <c r="K140" s="2997"/>
      <c r="L140" s="2997"/>
      <c r="M140" s="2997"/>
      <c r="N140" s="2997"/>
      <c r="O140" s="2997"/>
      <c r="P140" s="2997"/>
      <c r="Q140" s="2997"/>
      <c r="R140" s="2997"/>
      <c r="S140" s="2997"/>
      <c r="T140" s="2997"/>
      <c r="U140" s="2997"/>
      <c r="V140" s="2997"/>
      <c r="W140" s="2997"/>
      <c r="X140" s="2997"/>
      <c r="Y140" s="2997"/>
      <c r="Z140" s="2998"/>
    </row>
    <row r="141" spans="2:26" s="3" customFormat="1" ht="20.149999999999999" customHeight="1" thickTop="1" thickBot="1" x14ac:dyDescent="0.35">
      <c r="B141" s="1730"/>
      <c r="C141" s="1047"/>
      <c r="D141" s="321"/>
      <c r="E141" s="322" t="s">
        <v>111</v>
      </c>
      <c r="F141" s="321"/>
      <c r="G141" s="321"/>
      <c r="H141" s="1099"/>
      <c r="I141" s="948" t="s">
        <v>2493</v>
      </c>
      <c r="J141" s="321"/>
      <c r="K141" s="321"/>
      <c r="L141" s="321"/>
      <c r="M141" s="321"/>
      <c r="N141" s="321"/>
      <c r="O141" s="1107"/>
      <c r="P141" s="321"/>
      <c r="Q141" s="322" t="s">
        <v>111</v>
      </c>
      <c r="R141" s="321"/>
      <c r="S141" s="321"/>
      <c r="T141" s="321"/>
      <c r="U141" s="321"/>
      <c r="V141" s="321"/>
      <c r="W141" s="321"/>
      <c r="X141" s="321"/>
      <c r="Y141" s="321"/>
      <c r="Z141" s="323"/>
    </row>
    <row r="142" spans="2:26" s="3" customFormat="1" ht="20.149999999999999" customHeight="1" thickTop="1" x14ac:dyDescent="0.3">
      <c r="B142" s="1730"/>
      <c r="C142" s="2999" t="s">
        <v>118</v>
      </c>
      <c r="D142" s="246"/>
      <c r="E142" s="324">
        <v>1</v>
      </c>
      <c r="F142" s="2977" t="str">
        <f t="shared" ref="F142:F150" si="0">LEFT(VLOOKUP(E142+2200,DataLabels,HLOOKUP($J$3,Type,2,FALSE)),FIND("|",VLOOKUP(E142+2200,DataLabels,HLOOKUP($J$3,Type,2,FALSE)))-1)</f>
        <v>*9</v>
      </c>
      <c r="G142" s="2978"/>
      <c r="H142" s="3002" t="str">
        <f t="shared" ref="H142:H150" si="1">MID(VLOOKUP(E142+2200,DataLabels,HLOOKUP($J$3,Type,2,FALSE)),FIND("|",VLOOKUP(E142+2200,DataLabels,HLOOKUP($J$3,Type,2,FALSE)))+1,256)</f>
        <v>Pit Stop Switch</v>
      </c>
      <c r="I142" s="2983"/>
      <c r="J142" s="2983"/>
      <c r="K142" s="2983"/>
      <c r="L142" s="2983"/>
      <c r="M142" s="2983"/>
      <c r="N142" s="2983"/>
      <c r="O142" s="2999" t="s">
        <v>118</v>
      </c>
      <c r="P142" s="246"/>
      <c r="Q142" s="324">
        <v>10</v>
      </c>
      <c r="R142" s="2977" t="str">
        <f t="shared" ref="R142:R150" si="2">LEFT(VLOOKUP(Q142+2200,DataLabels,HLOOKUP($J$3,Type,2,FALSE)),FIND("|",VLOOKUP(Q142+2200,DataLabels,HLOOKUP($J$3,Type,2,FALSE)))-1)</f>
        <v>7.2.1.2.2</v>
      </c>
      <c r="S142" s="2978"/>
      <c r="T142" s="2983" t="str">
        <f t="shared" ref="T142:T150" si="3">MID(VLOOKUP(Q142+2200,DataLabels,HLOOKUP($J$3,Type,2,FALSE)),FIND("|",VLOOKUP(Q142+2200,DataLabels,HLOOKUP($J$3,Type,2,FALSE)))+1,256)</f>
        <v>Car door Contact</v>
      </c>
      <c r="U142" s="2983"/>
      <c r="V142" s="2983"/>
      <c r="W142" s="2983"/>
      <c r="X142" s="2983"/>
      <c r="Y142" s="2983"/>
      <c r="Z142" s="2984"/>
    </row>
    <row r="143" spans="2:26" s="3" customFormat="1" ht="20.149999999999999" customHeight="1" x14ac:dyDescent="0.3">
      <c r="B143" s="1730"/>
      <c r="C143" s="3000"/>
      <c r="D143" s="246"/>
      <c r="E143" s="324">
        <v>2</v>
      </c>
      <c r="F143" s="2977" t="str">
        <f t="shared" si="0"/>
        <v>*10</v>
      </c>
      <c r="G143" s="2978"/>
      <c r="H143" s="2983" t="str">
        <f t="shared" si="1"/>
        <v>Car Top Stop</v>
      </c>
      <c r="I143" s="2983"/>
      <c r="J143" s="2983"/>
      <c r="K143" s="2983"/>
      <c r="L143" s="2983"/>
      <c r="M143" s="2983"/>
      <c r="N143" s="2983"/>
      <c r="O143" s="3000"/>
      <c r="P143" s="246"/>
      <c r="Q143" s="324">
        <v>11</v>
      </c>
      <c r="R143" s="2977" t="str">
        <f t="shared" si="2"/>
        <v>7.3.11.3</v>
      </c>
      <c r="S143" s="2978"/>
      <c r="T143" s="2983" t="str">
        <f t="shared" si="3"/>
        <v>Anti-creep Device</v>
      </c>
      <c r="U143" s="2983"/>
      <c r="V143" s="2983"/>
      <c r="W143" s="2983"/>
      <c r="X143" s="2983"/>
      <c r="Y143" s="2983"/>
      <c r="Z143" s="2984"/>
    </row>
    <row r="144" spans="2:26" s="3" customFormat="1" ht="20.149999999999999" customHeight="1" thickBot="1" x14ac:dyDescent="0.35">
      <c r="B144" s="1730"/>
      <c r="C144" s="3000"/>
      <c r="D144" s="246"/>
      <c r="E144" s="324">
        <v>3</v>
      </c>
      <c r="F144" s="2977" t="str">
        <f t="shared" si="0"/>
        <v>*11</v>
      </c>
      <c r="G144" s="2978"/>
      <c r="H144" s="2983" t="str">
        <f t="shared" si="1"/>
        <v>Governor Overspeed Switch</v>
      </c>
      <c r="I144" s="2983"/>
      <c r="J144" s="2983"/>
      <c r="K144" s="2983"/>
      <c r="L144" s="2983"/>
      <c r="M144" s="2983"/>
      <c r="N144" s="2983"/>
      <c r="O144" s="3000"/>
      <c r="P144" s="246"/>
      <c r="Q144" s="1100">
        <v>12</v>
      </c>
      <c r="R144" s="2977" t="str">
        <f t="shared" si="2"/>
        <v>2.26.1.4.1(b)</v>
      </c>
      <c r="S144" s="2978"/>
      <c r="T144" s="2983" t="str">
        <f t="shared" si="3"/>
        <v>Car Top Transfer</v>
      </c>
      <c r="U144" s="2983"/>
      <c r="V144" s="2983"/>
      <c r="W144" s="2983"/>
      <c r="X144" s="2983"/>
      <c r="Y144" s="2983"/>
      <c r="Z144" s="2984"/>
    </row>
    <row r="145" spans="2:26" s="3" customFormat="1" ht="20.149999999999999" customHeight="1" thickTop="1" thickBot="1" x14ac:dyDescent="0.35">
      <c r="B145" s="1730"/>
      <c r="C145" s="3000"/>
      <c r="D145" s="246"/>
      <c r="E145" s="324">
        <v>4</v>
      </c>
      <c r="F145" s="2977" t="str">
        <f t="shared" si="0"/>
        <v>*12</v>
      </c>
      <c r="G145" s="2978"/>
      <c r="H145" s="2979" t="str">
        <f t="shared" si="1"/>
        <v>Final Terminal Limit Switch</v>
      </c>
      <c r="I145" s="2980"/>
      <c r="J145" s="2980"/>
      <c r="K145" s="2980"/>
      <c r="L145" s="2980"/>
      <c r="M145" s="2980"/>
      <c r="N145" s="2981"/>
      <c r="O145" s="3000"/>
      <c r="P145" s="246"/>
      <c r="Q145" s="1101">
        <v>13</v>
      </c>
      <c r="R145" s="2982" t="str">
        <f t="shared" si="2"/>
        <v>2.26.1.6.6</v>
      </c>
      <c r="S145" s="2978"/>
      <c r="T145" s="2983" t="str">
        <f t="shared" si="3"/>
        <v>Independent Speed Control</v>
      </c>
      <c r="U145" s="2983"/>
      <c r="V145" s="2983"/>
      <c r="W145" s="2983"/>
      <c r="X145" s="2983"/>
      <c r="Y145" s="2983"/>
      <c r="Z145" s="2984"/>
    </row>
    <row r="146" spans="2:26" s="3" customFormat="1" ht="20.149999999999999" customHeight="1" thickTop="1" thickBot="1" x14ac:dyDescent="0.35">
      <c r="B146" s="1730"/>
      <c r="C146" s="3000"/>
      <c r="D146" s="246"/>
      <c r="E146" s="324">
        <v>5</v>
      </c>
      <c r="F146" s="2977" t="str">
        <f t="shared" si="0"/>
        <v>*14</v>
      </c>
      <c r="G146" s="2978"/>
      <c r="H146" s="2979" t="str">
        <f t="shared" si="1"/>
        <v>Ldg Door Interlock/Lock &amp; Contact</v>
      </c>
      <c r="I146" s="2980"/>
      <c r="J146" s="2980"/>
      <c r="K146" s="2980"/>
      <c r="L146" s="2980"/>
      <c r="M146" s="2980"/>
      <c r="N146" s="2981"/>
      <c r="O146" s="3000"/>
      <c r="P146" s="246"/>
      <c r="Q146" s="1101">
        <v>14</v>
      </c>
      <c r="R146" s="2982" t="str">
        <f t="shared" si="2"/>
        <v>2.26.1.6.7</v>
      </c>
      <c r="S146" s="2978"/>
      <c r="T146" s="2983" t="str">
        <f t="shared" si="3"/>
        <v>Inner Landing Zone if static control</v>
      </c>
      <c r="U146" s="2983"/>
      <c r="V146" s="2983"/>
      <c r="W146" s="2983"/>
      <c r="X146" s="2983"/>
      <c r="Y146" s="2983"/>
      <c r="Z146" s="2984"/>
    </row>
    <row r="147" spans="2:26" s="3" customFormat="1" ht="20.149999999999999" customHeight="1" thickTop="1" thickBot="1" x14ac:dyDescent="0.35">
      <c r="B147" s="1730"/>
      <c r="C147" s="3000"/>
      <c r="D147" s="246"/>
      <c r="E147" s="324">
        <v>6</v>
      </c>
      <c r="F147" s="2977" t="str">
        <f t="shared" si="0"/>
        <v>#1or3.18.1.2.7</v>
      </c>
      <c r="G147" s="2978"/>
      <c r="H147" s="2979" t="str">
        <f t="shared" si="1"/>
        <v>Slack Rope Device</v>
      </c>
      <c r="I147" s="2980"/>
      <c r="J147" s="2980"/>
      <c r="K147" s="2980"/>
      <c r="L147" s="2980"/>
      <c r="M147" s="2980"/>
      <c r="N147" s="2981"/>
      <c r="O147" s="3000"/>
      <c r="P147" s="246"/>
      <c r="Q147" s="1101">
        <v>15</v>
      </c>
      <c r="R147" s="2982" t="str">
        <f t="shared" si="2"/>
        <v>2.25.2or3.25.1</v>
      </c>
      <c r="S147" s="2978"/>
      <c r="T147" s="2983" t="str">
        <f t="shared" si="3"/>
        <v>Normal Terminal Stopping Device</v>
      </c>
      <c r="U147" s="2983"/>
      <c r="V147" s="2983"/>
      <c r="W147" s="2983"/>
      <c r="X147" s="2983"/>
      <c r="Y147" s="2983"/>
      <c r="Z147" s="2984"/>
    </row>
    <row r="148" spans="2:26" s="3" customFormat="1" ht="20.149999999999999" customHeight="1" thickTop="1" thickBot="1" x14ac:dyDescent="0.35">
      <c r="B148" s="1730"/>
      <c r="C148" s="3000"/>
      <c r="D148" s="246"/>
      <c r="E148" s="324">
        <v>7</v>
      </c>
      <c r="F148" s="2977" t="str">
        <f t="shared" si="0"/>
        <v>#9</v>
      </c>
      <c r="G148" s="2978"/>
      <c r="H148" s="2979" t="str">
        <f t="shared" si="1"/>
        <v>Car Safety Mechanism Switch</v>
      </c>
      <c r="I148" s="2980"/>
      <c r="J148" s="2980"/>
      <c r="K148" s="2980"/>
      <c r="L148" s="2980"/>
      <c r="M148" s="2980"/>
      <c r="N148" s="2981"/>
      <c r="O148" s="3000"/>
      <c r="P148" s="246"/>
      <c r="Q148" s="1102">
        <v>16</v>
      </c>
      <c r="R148" s="2977" t="str">
        <f t="shared" si="2"/>
        <v>3.25.2</v>
      </c>
      <c r="S148" s="2978"/>
      <c r="T148" s="2983" t="str">
        <f t="shared" si="3"/>
        <v>Terminal Speed Reducing</v>
      </c>
      <c r="U148" s="2983"/>
      <c r="V148" s="2983"/>
      <c r="W148" s="2983"/>
      <c r="X148" s="2983"/>
      <c r="Y148" s="2983"/>
      <c r="Z148" s="2984"/>
    </row>
    <row r="149" spans="2:26" s="3" customFormat="1" ht="20.149999999999999" customHeight="1" thickTop="1" thickBot="1" x14ac:dyDescent="0.35">
      <c r="B149" s="1730"/>
      <c r="C149" s="3000"/>
      <c r="D149" s="246"/>
      <c r="E149" s="324">
        <v>8</v>
      </c>
      <c r="F149" s="2977" t="str">
        <f t="shared" si="0"/>
        <v>7.1.7.6.2</v>
      </c>
      <c r="G149" s="2978"/>
      <c r="H149" s="2979" t="str">
        <f t="shared" si="1"/>
        <v>Hoistway Access Door Switch</v>
      </c>
      <c r="I149" s="2980"/>
      <c r="J149" s="2980"/>
      <c r="K149" s="2980"/>
      <c r="L149" s="2980"/>
      <c r="M149" s="2980"/>
      <c r="N149" s="2981"/>
      <c r="O149" s="3000"/>
      <c r="P149" s="246"/>
      <c r="Q149" s="1101">
        <v>17</v>
      </c>
      <c r="R149" s="2982" t="str">
        <f t="shared" si="2"/>
        <v>3.26.7</v>
      </c>
      <c r="S149" s="2978"/>
      <c r="T149" s="2983" t="str">
        <f t="shared" si="3"/>
        <v>Recycling Operation</v>
      </c>
      <c r="U149" s="2983"/>
      <c r="V149" s="2983"/>
      <c r="W149" s="2983"/>
      <c r="X149" s="2983"/>
      <c r="Y149" s="2983"/>
      <c r="Z149" s="2984"/>
    </row>
    <row r="150" spans="2:26" s="3" customFormat="1" ht="20.149999999999999" customHeight="1" thickTop="1" thickBot="1" x14ac:dyDescent="0.35">
      <c r="B150" s="1731"/>
      <c r="C150" s="3001"/>
      <c r="D150" s="247"/>
      <c r="E150" s="326">
        <v>9</v>
      </c>
      <c r="F150" s="2985" t="str">
        <f t="shared" si="0"/>
        <v>7.1.12.4</v>
      </c>
      <c r="G150" s="2986"/>
      <c r="H150" s="2987" t="str">
        <f t="shared" si="1"/>
        <v>Hoistway Access Switch</v>
      </c>
      <c r="I150" s="2988"/>
      <c r="J150" s="2988"/>
      <c r="K150" s="2988"/>
      <c r="L150" s="2988"/>
      <c r="M150" s="2988"/>
      <c r="N150" s="2989"/>
      <c r="O150" s="3001"/>
      <c r="P150" s="247"/>
      <c r="Q150" s="1108">
        <v>18</v>
      </c>
      <c r="R150" s="2990" t="str">
        <f t="shared" si="2"/>
        <v>3.26.8</v>
      </c>
      <c r="S150" s="2986"/>
      <c r="T150" s="2991" t="str">
        <f t="shared" si="3"/>
        <v>Pressure Switch</v>
      </c>
      <c r="U150" s="2991"/>
      <c r="V150" s="2991"/>
      <c r="W150" s="2991"/>
      <c r="X150" s="2991"/>
      <c r="Y150" s="2991"/>
      <c r="Z150" s="2992"/>
    </row>
    <row r="151" spans="2:26" s="3" customFormat="1" ht="20.149999999999999" customHeight="1" thickBot="1" x14ac:dyDescent="0.35">
      <c r="B151" s="49"/>
      <c r="C151" s="198"/>
      <c r="D151" s="199"/>
      <c r="E151" s="200"/>
      <c r="F151" s="201"/>
      <c r="G151" s="201"/>
      <c r="H151" s="202"/>
      <c r="I151" s="202"/>
      <c r="J151" s="202"/>
      <c r="K151" s="202"/>
      <c r="L151" s="202"/>
      <c r="M151" s="202"/>
      <c r="N151" s="202"/>
      <c r="O151" s="198"/>
      <c r="P151" s="199"/>
      <c r="Q151" s="200"/>
      <c r="R151" s="201"/>
      <c r="S151" s="201"/>
      <c r="T151" s="203"/>
      <c r="U151" s="203"/>
      <c r="V151" s="203"/>
      <c r="W151" s="203"/>
      <c r="X151" s="203"/>
      <c r="Y151" s="203"/>
      <c r="Z151" s="203"/>
    </row>
    <row r="152" spans="2:26" s="3" customFormat="1" ht="20.149999999999999" customHeight="1" x14ac:dyDescent="0.3">
      <c r="B152" s="2171" t="s">
        <v>119</v>
      </c>
      <c r="C152" s="2956" t="str">
        <f>VLOOKUP(B152,DataLabels,HLOOKUP($J$3,Type,2,FALSE))</f>
        <v>PART D2 - Provide a written test procedure for the tests of 8.10.5.5 that cannot be easily demonstrated in the field or for those tests which require specific test instructions to demonstrate compliance.  The procedure should follow the same sequence of the tests in 8.10.
In addition written test procedures are required for the [[double boxed]] items from Part C2 and Part D1: when feature is provided.</v>
      </c>
      <c r="D152" s="2957"/>
      <c r="E152" s="2957"/>
      <c r="F152" s="2957"/>
      <c r="G152" s="2957"/>
      <c r="H152" s="2957"/>
      <c r="I152" s="2957"/>
      <c r="J152" s="2957"/>
      <c r="K152" s="2957"/>
      <c r="L152" s="2957"/>
      <c r="M152" s="2957"/>
      <c r="N152" s="2957"/>
      <c r="O152" s="2957"/>
      <c r="P152" s="2957"/>
      <c r="Q152" s="2957"/>
      <c r="R152" s="2957"/>
      <c r="S152" s="2957"/>
      <c r="T152" s="2957"/>
      <c r="U152" s="2957"/>
      <c r="V152" s="2957"/>
      <c r="W152" s="2957"/>
      <c r="X152" s="2957"/>
      <c r="Y152" s="2957"/>
      <c r="Z152" s="2958"/>
    </row>
    <row r="153" spans="2:26" s="3" customFormat="1" ht="19.5" customHeight="1" x14ac:dyDescent="0.3">
      <c r="B153" s="2172"/>
      <c r="C153" s="2959"/>
      <c r="D153" s="2960"/>
      <c r="E153" s="2960"/>
      <c r="F153" s="2960"/>
      <c r="G153" s="2960"/>
      <c r="H153" s="2960"/>
      <c r="I153" s="2960"/>
      <c r="J153" s="2960"/>
      <c r="K153" s="2960"/>
      <c r="L153" s="2960"/>
      <c r="M153" s="2960"/>
      <c r="N153" s="2960"/>
      <c r="O153" s="2960"/>
      <c r="P153" s="2960"/>
      <c r="Q153" s="2960"/>
      <c r="R153" s="2960"/>
      <c r="S153" s="2960"/>
      <c r="T153" s="2960"/>
      <c r="U153" s="2960"/>
      <c r="V153" s="2960"/>
      <c r="W153" s="2960"/>
      <c r="X153" s="2960"/>
      <c r="Y153" s="2960"/>
      <c r="Z153" s="2961"/>
    </row>
    <row r="154" spans="2:26" s="3" customFormat="1" ht="20.149999999999999" customHeight="1" x14ac:dyDescent="0.3">
      <c r="B154" s="2172"/>
      <c r="C154" s="2959"/>
      <c r="D154" s="2960"/>
      <c r="E154" s="2960"/>
      <c r="F154" s="2960"/>
      <c r="G154" s="2960"/>
      <c r="H154" s="2960"/>
      <c r="I154" s="2960"/>
      <c r="J154" s="2960"/>
      <c r="K154" s="2960"/>
      <c r="L154" s="2960"/>
      <c r="M154" s="2960"/>
      <c r="N154" s="2960"/>
      <c r="O154" s="2960"/>
      <c r="P154" s="2960"/>
      <c r="Q154" s="2960"/>
      <c r="R154" s="2960"/>
      <c r="S154" s="2960"/>
      <c r="T154" s="2960"/>
      <c r="U154" s="2960"/>
      <c r="V154" s="2960"/>
      <c r="W154" s="2960"/>
      <c r="X154" s="2960"/>
      <c r="Y154" s="2960"/>
      <c r="Z154" s="2961"/>
    </row>
    <row r="155" spans="2:26" s="3" customFormat="1" ht="20.149999999999999" customHeight="1" x14ac:dyDescent="0.3">
      <c r="B155" s="2172"/>
      <c r="C155" s="2959"/>
      <c r="D155" s="2960"/>
      <c r="E155" s="2960"/>
      <c r="F155" s="2960"/>
      <c r="G155" s="2960"/>
      <c r="H155" s="2960"/>
      <c r="I155" s="2960"/>
      <c r="J155" s="2960"/>
      <c r="K155" s="2960"/>
      <c r="L155" s="2960"/>
      <c r="M155" s="2960"/>
      <c r="N155" s="2960"/>
      <c r="O155" s="2960"/>
      <c r="P155" s="2960"/>
      <c r="Q155" s="2960"/>
      <c r="R155" s="2960"/>
      <c r="S155" s="2960"/>
      <c r="T155" s="2960"/>
      <c r="U155" s="2960"/>
      <c r="V155" s="2960"/>
      <c r="W155" s="2960"/>
      <c r="X155" s="2960"/>
      <c r="Y155" s="2960"/>
      <c r="Z155" s="2961"/>
    </row>
    <row r="156" spans="2:26" s="3" customFormat="1" ht="20.149999999999999" customHeight="1" x14ac:dyDescent="0.3">
      <c r="B156" s="2172"/>
      <c r="C156" s="2962"/>
      <c r="D156" s="2963"/>
      <c r="E156" s="2963"/>
      <c r="F156" s="2963"/>
      <c r="G156" s="2963"/>
      <c r="H156" s="2963"/>
      <c r="I156" s="2963"/>
      <c r="J156" s="2963"/>
      <c r="K156" s="2963"/>
      <c r="L156" s="2963"/>
      <c r="M156" s="2963"/>
      <c r="N156" s="2963"/>
      <c r="O156" s="2963"/>
      <c r="P156" s="2963"/>
      <c r="Q156" s="2963"/>
      <c r="R156" s="2963"/>
      <c r="S156" s="2963"/>
      <c r="T156" s="2963"/>
      <c r="U156" s="2963"/>
      <c r="V156" s="2963"/>
      <c r="W156" s="2963"/>
      <c r="X156" s="2963"/>
      <c r="Y156" s="2963"/>
      <c r="Z156" s="2964"/>
    </row>
    <row r="157" spans="2:26" s="3" customFormat="1" ht="20.149999999999999" customHeight="1" x14ac:dyDescent="0.25">
      <c r="B157" s="2172"/>
      <c r="C157" s="2965">
        <v>2400</v>
      </c>
      <c r="D157" s="2966" t="s">
        <v>121</v>
      </c>
      <c r="E157" s="2967"/>
      <c r="F157" s="2967"/>
      <c r="G157" s="2967"/>
      <c r="H157" s="2967" t="s">
        <v>114</v>
      </c>
      <c r="I157" s="2967"/>
      <c r="J157" s="2967"/>
      <c r="K157" s="2967"/>
      <c r="L157" s="2967"/>
      <c r="M157" s="2967"/>
      <c r="N157" s="2968"/>
      <c r="O157" s="2965">
        <v>2410</v>
      </c>
      <c r="P157" s="2969" t="s">
        <v>122</v>
      </c>
      <c r="Q157" s="2970"/>
      <c r="R157" s="2971"/>
      <c r="S157" s="2349"/>
      <c r="T157" s="2350"/>
      <c r="U157" s="2350"/>
      <c r="V157" s="2350"/>
      <c r="W157" s="2350"/>
      <c r="X157" s="2350"/>
      <c r="Y157" s="2350"/>
      <c r="Z157" s="161"/>
    </row>
    <row r="158" spans="2:26" s="3" customFormat="1" ht="20.149999999999999" customHeight="1" thickBot="1" x14ac:dyDescent="0.3">
      <c r="B158" s="2173"/>
      <c r="C158" s="2943"/>
      <c r="D158" s="2975" t="s">
        <v>123</v>
      </c>
      <c r="E158" s="2976"/>
      <c r="F158" s="2976"/>
      <c r="G158" s="2976"/>
      <c r="H158" s="327"/>
      <c r="I158" s="327"/>
      <c r="J158" s="327"/>
      <c r="K158" s="327"/>
      <c r="L158" s="327"/>
      <c r="M158" s="327"/>
      <c r="N158" s="328"/>
      <c r="O158" s="2943"/>
      <c r="P158" s="2972"/>
      <c r="Q158" s="2973"/>
      <c r="R158" s="2974"/>
      <c r="S158" s="1758"/>
      <c r="T158" s="1759"/>
      <c r="U158" s="1759"/>
      <c r="V158" s="1759"/>
      <c r="W158" s="1759"/>
      <c r="X158" s="1759"/>
      <c r="Y158" s="1759"/>
      <c r="Z158" s="168"/>
    </row>
    <row r="159" spans="2:26" s="3" customFormat="1" ht="20.149999999999999" customHeight="1" thickBot="1" x14ac:dyDescent="0.3">
      <c r="B159" s="17"/>
      <c r="C159" s="18"/>
      <c r="D159" s="19"/>
      <c r="E159" s="19"/>
      <c r="F159" s="19"/>
      <c r="G159" s="20"/>
      <c r="H159" s="20"/>
      <c r="I159" s="20"/>
      <c r="J159" s="20"/>
      <c r="K159" s="20"/>
      <c r="L159" s="20"/>
      <c r="M159" s="20"/>
      <c r="N159" s="21"/>
      <c r="O159" s="1"/>
      <c r="P159" s="1"/>
      <c r="Q159" s="1"/>
      <c r="R159" s="1"/>
      <c r="S159" s="1"/>
      <c r="T159" s="1"/>
      <c r="U159" s="1"/>
      <c r="V159" s="1"/>
      <c r="W159" s="1"/>
      <c r="X159" s="1"/>
      <c r="Y159" s="1"/>
      <c r="Z159" s="1"/>
    </row>
    <row r="160" spans="2:26" s="3" customFormat="1" ht="20.149999999999999" customHeight="1" x14ac:dyDescent="0.3">
      <c r="B160" s="1729" t="s">
        <v>124</v>
      </c>
      <c r="C160" s="2205" t="s">
        <v>125</v>
      </c>
      <c r="D160" s="2206"/>
      <c r="E160" s="2206"/>
      <c r="F160" s="2206"/>
      <c r="G160" s="2206"/>
      <c r="H160" s="2206"/>
      <c r="I160" s="2206"/>
      <c r="J160" s="2206"/>
      <c r="K160" s="2206"/>
      <c r="L160" s="2206"/>
      <c r="M160" s="2206"/>
      <c r="N160" s="2206"/>
      <c r="O160" s="2206"/>
      <c r="P160" s="2206"/>
      <c r="Q160" s="2206"/>
      <c r="R160" s="2206"/>
      <c r="S160" s="2206"/>
      <c r="T160" s="2206"/>
      <c r="U160" s="2206"/>
      <c r="V160" s="2206"/>
      <c r="W160" s="2206"/>
      <c r="X160" s="2206"/>
      <c r="Y160" s="2206"/>
      <c r="Z160" s="2207"/>
    </row>
    <row r="161" spans="2:26" s="3" customFormat="1" ht="20.149999999999999" customHeight="1" x14ac:dyDescent="0.25">
      <c r="B161" s="1730"/>
      <c r="C161" s="2936">
        <v>3000</v>
      </c>
      <c r="D161" s="2941" t="str">
        <f>VLOOKUP(C161,DataLabels,HLOOKUP($J$3,Type,2,FALSE))</f>
        <v>Applicable Safety Code</v>
      </c>
      <c r="E161" s="2891"/>
      <c r="F161" s="2892"/>
      <c r="G161" s="1902"/>
      <c r="H161" s="1903"/>
      <c r="I161" s="1903"/>
      <c r="J161" s="1903"/>
      <c r="K161" s="1903"/>
      <c r="L161" s="1903"/>
      <c r="M161" s="1903"/>
      <c r="N161" s="54"/>
      <c r="O161" s="2073">
        <v>3010</v>
      </c>
      <c r="P161" s="2891" t="str">
        <f>VLOOKUP(O161,DataLabels,HLOOKUP($J$3,Type,2,FALSE))</f>
        <v>Safety Code Edition</v>
      </c>
      <c r="Q161" s="2891"/>
      <c r="R161" s="2892"/>
      <c r="S161" s="1902"/>
      <c r="T161" s="1903"/>
      <c r="U161" s="1903"/>
      <c r="V161" s="1903"/>
      <c r="W161" s="1903"/>
      <c r="X161" s="1903"/>
      <c r="Y161" s="1903"/>
      <c r="Z161" s="162"/>
    </row>
    <row r="162" spans="2:26" s="3" customFormat="1" ht="20.149999999999999" customHeight="1" x14ac:dyDescent="0.25">
      <c r="B162" s="1730"/>
      <c r="C162" s="2885"/>
      <c r="D162" s="2942"/>
      <c r="E162" s="2888"/>
      <c r="F162" s="2889"/>
      <c r="G162" s="1904"/>
      <c r="H162" s="1905"/>
      <c r="I162" s="1905"/>
      <c r="J162" s="1905"/>
      <c r="K162" s="1905"/>
      <c r="L162" s="1905"/>
      <c r="M162" s="1905"/>
      <c r="N162" s="55"/>
      <c r="O162" s="2074"/>
      <c r="P162" s="2888"/>
      <c r="Q162" s="2888"/>
      <c r="R162" s="2889"/>
      <c r="S162" s="1904"/>
      <c r="T162" s="1905"/>
      <c r="U162" s="1905"/>
      <c r="V162" s="1905"/>
      <c r="W162" s="1905"/>
      <c r="X162" s="1905"/>
      <c r="Y162" s="1905"/>
      <c r="Z162" s="163"/>
    </row>
    <row r="163" spans="2:26" s="3" customFormat="1" ht="20.149999999999999" customHeight="1" x14ac:dyDescent="0.25">
      <c r="B163" s="1730"/>
      <c r="C163" s="2936">
        <v>3020</v>
      </c>
      <c r="D163" s="2941" t="str">
        <f>VLOOKUP(C163,DataLabels,HLOOKUP($J$3,Type,2,FALSE))</f>
        <v>Ontario Building Code</v>
      </c>
      <c r="E163" s="2891"/>
      <c r="F163" s="2892"/>
      <c r="G163" s="2107"/>
      <c r="H163" s="1957"/>
      <c r="I163" s="1957"/>
      <c r="J163" s="1957"/>
      <c r="K163" s="1957"/>
      <c r="L163" s="1957"/>
      <c r="M163" s="1957"/>
      <c r="N163" s="54"/>
      <c r="O163" s="206"/>
      <c r="P163" s="207"/>
      <c r="Q163" s="207"/>
      <c r="R163" s="207"/>
      <c r="S163" s="208"/>
      <c r="T163" s="208"/>
      <c r="U163" s="208"/>
      <c r="V163" s="208"/>
      <c r="W163" s="208"/>
      <c r="X163" s="208"/>
      <c r="Y163" s="208"/>
      <c r="Z163" s="162"/>
    </row>
    <row r="164" spans="2:26" s="3" customFormat="1" ht="20.149999999999999" customHeight="1" x14ac:dyDescent="0.25">
      <c r="B164" s="1730"/>
      <c r="C164" s="2885"/>
      <c r="D164" s="2942"/>
      <c r="E164" s="2888"/>
      <c r="F164" s="2889"/>
      <c r="G164" s="2072"/>
      <c r="H164" s="2035"/>
      <c r="I164" s="2035"/>
      <c r="J164" s="2035"/>
      <c r="K164" s="2035"/>
      <c r="L164" s="2035"/>
      <c r="M164" s="2035"/>
      <c r="N164" s="55"/>
      <c r="O164" s="209"/>
      <c r="P164" s="210"/>
      <c r="Q164" s="210"/>
      <c r="R164" s="210"/>
      <c r="S164" s="211"/>
      <c r="T164" s="211"/>
      <c r="U164" s="211"/>
      <c r="V164" s="211"/>
      <c r="W164" s="211"/>
      <c r="X164" s="211"/>
      <c r="Y164" s="211"/>
      <c r="Z164" s="161"/>
    </row>
    <row r="165" spans="2:26" s="3" customFormat="1" ht="20.149999999999999" customHeight="1" x14ac:dyDescent="0.25">
      <c r="B165" s="1730"/>
      <c r="C165" s="2936">
        <v>3030</v>
      </c>
      <c r="D165" s="2941" t="str">
        <f>VLOOKUP(C165,DataLabels,HLOOKUP($J$3,Type,2,FALSE))</f>
        <v>Ontario Electrical Safety Code</v>
      </c>
      <c r="E165" s="2891"/>
      <c r="F165" s="2892"/>
      <c r="G165" s="2107"/>
      <c r="H165" s="1957"/>
      <c r="I165" s="1957"/>
      <c r="J165" s="1957"/>
      <c r="K165" s="1957"/>
      <c r="L165" s="1957"/>
      <c r="M165" s="1957"/>
      <c r="N165" s="54"/>
      <c r="O165" s="209"/>
      <c r="P165" s="210"/>
      <c r="Q165" s="210"/>
      <c r="R165" s="210"/>
      <c r="S165" s="211"/>
      <c r="T165" s="211"/>
      <c r="U165" s="211"/>
      <c r="V165" s="211"/>
      <c r="W165" s="211"/>
      <c r="X165" s="211"/>
      <c r="Y165" s="211"/>
      <c r="Z165" s="161"/>
    </row>
    <row r="166" spans="2:26" s="3" customFormat="1" ht="20.149999999999999" customHeight="1" x14ac:dyDescent="0.25">
      <c r="B166" s="1730"/>
      <c r="C166" s="2885"/>
      <c r="D166" s="2942"/>
      <c r="E166" s="2888"/>
      <c r="F166" s="2889"/>
      <c r="G166" s="2072"/>
      <c r="H166" s="2035"/>
      <c r="I166" s="2035"/>
      <c r="J166" s="2035"/>
      <c r="K166" s="2035"/>
      <c r="L166" s="2035"/>
      <c r="M166" s="2035"/>
      <c r="N166" s="55"/>
      <c r="O166" s="209"/>
      <c r="P166" s="210"/>
      <c r="Q166" s="210"/>
      <c r="R166" s="210"/>
      <c r="S166" s="211"/>
      <c r="T166" s="211"/>
      <c r="U166" s="211"/>
      <c r="V166" s="211"/>
      <c r="W166" s="211"/>
      <c r="X166" s="211"/>
      <c r="Y166" s="211"/>
      <c r="Z166" s="161"/>
    </row>
    <row r="167" spans="2:26" s="3" customFormat="1" ht="20.149999999999999" customHeight="1" x14ac:dyDescent="0.25">
      <c r="B167" s="1730"/>
      <c r="C167" s="2936">
        <v>3040</v>
      </c>
      <c r="D167" s="2950" t="str">
        <f>VLOOKUP(C167,DataLabels,HLOOKUP($J$3,Type,2,FALSE))</f>
        <v>Other</v>
      </c>
      <c r="E167" s="2951"/>
      <c r="F167" s="2952"/>
      <c r="G167" s="2107"/>
      <c r="H167" s="1957"/>
      <c r="I167" s="1957"/>
      <c r="J167" s="1957"/>
      <c r="K167" s="1957"/>
      <c r="L167" s="1957"/>
      <c r="M167" s="1957"/>
      <c r="N167" s="54"/>
      <c r="O167" s="209"/>
      <c r="P167" s="210"/>
      <c r="Q167" s="210"/>
      <c r="R167" s="210"/>
      <c r="S167" s="211"/>
      <c r="T167" s="211"/>
      <c r="U167" s="211"/>
      <c r="V167" s="211"/>
      <c r="W167" s="211"/>
      <c r="X167" s="211"/>
      <c r="Y167" s="211"/>
      <c r="Z167" s="161"/>
    </row>
    <row r="168" spans="2:26" s="3" customFormat="1" ht="20.149999999999999" customHeight="1" x14ac:dyDescent="0.25">
      <c r="B168" s="1730"/>
      <c r="C168" s="2885"/>
      <c r="D168" s="2953"/>
      <c r="E168" s="2954"/>
      <c r="F168" s="2955"/>
      <c r="G168" s="2072"/>
      <c r="H168" s="2035"/>
      <c r="I168" s="2035"/>
      <c r="J168" s="2035"/>
      <c r="K168" s="2035"/>
      <c r="L168" s="2035"/>
      <c r="M168" s="2035"/>
      <c r="N168" s="55"/>
      <c r="O168" s="209"/>
      <c r="P168" s="210"/>
      <c r="Q168" s="210"/>
      <c r="R168" s="210"/>
      <c r="S168" s="211"/>
      <c r="T168" s="211"/>
      <c r="U168" s="211"/>
      <c r="V168" s="211"/>
      <c r="W168" s="211"/>
      <c r="X168" s="211"/>
      <c r="Y168" s="211"/>
      <c r="Z168" s="161"/>
    </row>
    <row r="169" spans="2:26" s="3" customFormat="1" ht="20.149999999999999" customHeight="1" x14ac:dyDescent="0.25">
      <c r="B169" s="1730"/>
      <c r="C169" s="2073">
        <v>3050</v>
      </c>
      <c r="D169" s="2891" t="str">
        <f>VLOOKUP(C169,DataLabels,HLOOKUP($J$3,Type,2,FALSE))</f>
        <v xml:space="preserve">Applicable Safety Code for Controller </v>
      </c>
      <c r="E169" s="2891"/>
      <c r="F169" s="2892"/>
      <c r="G169" s="2934">
        <f>IF(UPPER(LEFT(Application!H7,5))="MAJOR",IF(LEFT(UPPER(G105),1)="Y",S161,"N/C"),S161)</f>
        <v>0</v>
      </c>
      <c r="H169" s="2935"/>
      <c r="I169" s="2935"/>
      <c r="J169" s="2935"/>
      <c r="K169" s="2935"/>
      <c r="L169" s="2935"/>
      <c r="M169" s="2935"/>
      <c r="N169" s="393"/>
      <c r="O169" s="209"/>
      <c r="P169" s="210"/>
      <c r="Q169" s="210"/>
      <c r="R169" s="210"/>
      <c r="S169" s="211"/>
      <c r="T169" s="211"/>
      <c r="U169" s="211"/>
      <c r="V169" s="211"/>
      <c r="W169" s="211"/>
      <c r="X169" s="211"/>
      <c r="Y169" s="211"/>
      <c r="Z169" s="161"/>
    </row>
    <row r="170" spans="2:26" s="3" customFormat="1" ht="20.149999999999999" customHeight="1" x14ac:dyDescent="0.25">
      <c r="B170" s="1730"/>
      <c r="C170" s="2074"/>
      <c r="D170" s="2888"/>
      <c r="E170" s="2888"/>
      <c r="F170" s="2889"/>
      <c r="G170" s="2673"/>
      <c r="H170" s="2674"/>
      <c r="I170" s="2674"/>
      <c r="J170" s="2674"/>
      <c r="K170" s="2674"/>
      <c r="L170" s="2674"/>
      <c r="M170" s="2674"/>
      <c r="N170" s="394"/>
      <c r="O170" s="209"/>
      <c r="P170" s="210"/>
      <c r="Q170" s="210"/>
      <c r="R170" s="210"/>
      <c r="S170" s="211"/>
      <c r="T170" s="211"/>
      <c r="U170" s="211"/>
      <c r="V170" s="211"/>
      <c r="W170" s="211"/>
      <c r="X170" s="211"/>
      <c r="Y170" s="211"/>
      <c r="Z170" s="161"/>
    </row>
    <row r="171" spans="2:26" s="3" customFormat="1" ht="20.149999999999999" customHeight="1" x14ac:dyDescent="0.25">
      <c r="B171" s="1730"/>
      <c r="C171" s="2936">
        <v>3060</v>
      </c>
      <c r="D171" s="2891">
        <f>VLOOKUP(C171,DataLabels,HLOOKUP($J$3,Type,2,FALSE))</f>
        <v>0</v>
      </c>
      <c r="E171" s="2891"/>
      <c r="F171" s="2892"/>
      <c r="G171" s="2937">
        <f>IF(UPPER(LEFT(Application!H7,5))="MAJOR",IF(LEFT(UPPER(G108),1)="Y",S161,"N/C"),S161)</f>
        <v>0</v>
      </c>
      <c r="H171" s="2938"/>
      <c r="I171" s="2938"/>
      <c r="J171" s="2938"/>
      <c r="K171" s="2938"/>
      <c r="L171" s="2938"/>
      <c r="M171" s="2938"/>
      <c r="N171" s="393"/>
      <c r="O171" s="209"/>
      <c r="P171" s="210"/>
      <c r="Q171" s="210"/>
      <c r="R171" s="210"/>
      <c r="S171" s="211"/>
      <c r="T171" s="211"/>
      <c r="U171" s="211"/>
      <c r="V171" s="211"/>
      <c r="W171" s="211"/>
      <c r="X171" s="211"/>
      <c r="Y171" s="211"/>
      <c r="Z171" s="161"/>
    </row>
    <row r="172" spans="2:26" s="3" customFormat="1" ht="20.149999999999999" customHeight="1" x14ac:dyDescent="0.25">
      <c r="B172" s="1730"/>
      <c r="C172" s="2885"/>
      <c r="D172" s="2888"/>
      <c r="E172" s="2888"/>
      <c r="F172" s="2889"/>
      <c r="G172" s="2939"/>
      <c r="H172" s="2940"/>
      <c r="I172" s="2940"/>
      <c r="J172" s="2940"/>
      <c r="K172" s="2940"/>
      <c r="L172" s="2940"/>
      <c r="M172" s="2940"/>
      <c r="N172" s="394"/>
      <c r="O172" s="209"/>
      <c r="P172" s="210"/>
      <c r="Q172" s="210"/>
      <c r="R172" s="210"/>
      <c r="S172" s="211"/>
      <c r="T172" s="211"/>
      <c r="U172" s="211"/>
      <c r="V172" s="211"/>
      <c r="W172" s="211"/>
      <c r="X172" s="211"/>
      <c r="Y172" s="211"/>
      <c r="Z172" s="161"/>
    </row>
    <row r="173" spans="2:26" s="3" customFormat="1" ht="20.149999999999999" customHeight="1" x14ac:dyDescent="0.25">
      <c r="B173" s="1730"/>
      <c r="C173" s="2936">
        <v>3070</v>
      </c>
      <c r="D173" s="2941" t="str">
        <f>VLOOKUP(C173,DataLabels,HLOOKUP($J$3,Type,2,FALSE))</f>
        <v>Welded Steel Construction
(Metal Arc Welding)</v>
      </c>
      <c r="E173" s="2891"/>
      <c r="F173" s="2892"/>
      <c r="G173" s="2107"/>
      <c r="H173" s="1957"/>
      <c r="I173" s="1957"/>
      <c r="J173" s="1957"/>
      <c r="K173" s="1957"/>
      <c r="L173" s="1957"/>
      <c r="M173" s="1957"/>
      <c r="N173" s="54"/>
      <c r="O173" s="209"/>
      <c r="P173" s="210"/>
      <c r="Q173" s="210"/>
      <c r="R173" s="210"/>
      <c r="S173" s="211"/>
      <c r="T173" s="211"/>
      <c r="U173" s="211"/>
      <c r="V173" s="211"/>
      <c r="W173" s="211"/>
      <c r="X173" s="211"/>
      <c r="Y173" s="211"/>
      <c r="Z173" s="161"/>
    </row>
    <row r="174" spans="2:26" s="3" customFormat="1" ht="20.149999999999999" customHeight="1" x14ac:dyDescent="0.25">
      <c r="B174" s="1730"/>
      <c r="C174" s="2885"/>
      <c r="D174" s="2942"/>
      <c r="E174" s="2888"/>
      <c r="F174" s="2889"/>
      <c r="G174" s="2072"/>
      <c r="H174" s="2035"/>
      <c r="I174" s="2035"/>
      <c r="J174" s="2035"/>
      <c r="K174" s="2035"/>
      <c r="L174" s="2035"/>
      <c r="M174" s="2035"/>
      <c r="N174" s="55"/>
      <c r="O174" s="212"/>
      <c r="P174" s="166"/>
      <c r="Q174" s="166"/>
      <c r="R174" s="166"/>
      <c r="S174" s="213"/>
      <c r="T174" s="213"/>
      <c r="U174" s="213"/>
      <c r="V174" s="213"/>
      <c r="W174" s="213"/>
      <c r="X174" s="213"/>
      <c r="Y174" s="213"/>
      <c r="Z174" s="163"/>
    </row>
    <row r="175" spans="2:26" s="3" customFormat="1" ht="20.149999999999999" customHeight="1" x14ac:dyDescent="0.25">
      <c r="B175" s="1730"/>
      <c r="C175" s="2936">
        <v>3080</v>
      </c>
      <c r="D175" s="2941" t="str">
        <f>VLOOKUP(C175,DataLabels,HLOOKUP($J$3,Type,2,FALSE))</f>
        <v>FACTORY WELDS
Cert. of Companies for Fusion Welding of Steel</v>
      </c>
      <c r="E175" s="2891"/>
      <c r="F175" s="2892"/>
      <c r="G175" s="2107"/>
      <c r="H175" s="1957"/>
      <c r="I175" s="1957"/>
      <c r="J175" s="1957"/>
      <c r="K175" s="1957"/>
      <c r="L175" s="1957"/>
      <c r="M175" s="1957"/>
      <c r="N175" s="54"/>
      <c r="O175" s="2936">
        <v>3090</v>
      </c>
      <c r="P175" s="2941" t="str">
        <f>VLOOKUP(O175,DataLabels,HLOOKUP($J$3,Type,2,FALSE))</f>
        <v>FACTORY WELDS
Name of Certified Company</v>
      </c>
      <c r="Q175" s="2891"/>
      <c r="R175" s="2892"/>
      <c r="S175" s="2107"/>
      <c r="T175" s="1957"/>
      <c r="U175" s="1957"/>
      <c r="V175" s="1957"/>
      <c r="W175" s="1957"/>
      <c r="X175" s="1957"/>
      <c r="Y175" s="1957"/>
      <c r="Z175" s="162"/>
    </row>
    <row r="176" spans="2:26" s="3" customFormat="1" ht="20.149999999999999" customHeight="1" x14ac:dyDescent="0.25">
      <c r="B176" s="1730"/>
      <c r="C176" s="2885"/>
      <c r="D176" s="2942"/>
      <c r="E176" s="2888"/>
      <c r="F176" s="2889"/>
      <c r="G176" s="2072"/>
      <c r="H176" s="2035"/>
      <c r="I176" s="2035"/>
      <c r="J176" s="2035"/>
      <c r="K176" s="2035"/>
      <c r="L176" s="2035"/>
      <c r="M176" s="2035"/>
      <c r="N176" s="55"/>
      <c r="O176" s="2885"/>
      <c r="P176" s="2942"/>
      <c r="Q176" s="2888"/>
      <c r="R176" s="2889"/>
      <c r="S176" s="2072"/>
      <c r="T176" s="2035"/>
      <c r="U176" s="2035"/>
      <c r="V176" s="2035"/>
      <c r="W176" s="2035"/>
      <c r="X176" s="2035"/>
      <c r="Y176" s="2035"/>
      <c r="Z176" s="163"/>
    </row>
    <row r="177" spans="2:26" s="3" customFormat="1" ht="20.149999999999999" customHeight="1" x14ac:dyDescent="0.25">
      <c r="B177" s="1730"/>
      <c r="C177" s="2936">
        <v>3100</v>
      </c>
      <c r="D177" s="2944" t="str">
        <f>VLOOKUP(C177,DataLabels,HLOOKUP($J$3,Type,2,FALSE))</f>
        <v>FIELD WELDS
Cert. of Companies for Fusion Welding of Steel</v>
      </c>
      <c r="E177" s="2945"/>
      <c r="F177" s="2946"/>
      <c r="G177" s="2107"/>
      <c r="H177" s="1957"/>
      <c r="I177" s="1957"/>
      <c r="J177" s="1957"/>
      <c r="K177" s="1957"/>
      <c r="L177" s="1957"/>
      <c r="M177" s="1957"/>
      <c r="N177" s="54"/>
      <c r="O177" s="2936">
        <v>3110</v>
      </c>
      <c r="P177" s="2941" t="str">
        <f>VLOOKUP(O177,DataLabels,HLOOKUP($J$3,Type,2,FALSE))</f>
        <v>FIELD WELDS
Name of Certified Company</v>
      </c>
      <c r="Q177" s="2891"/>
      <c r="R177" s="2892"/>
      <c r="S177" s="2107"/>
      <c r="T177" s="1957"/>
      <c r="U177" s="1957"/>
      <c r="V177" s="1957"/>
      <c r="W177" s="1957"/>
      <c r="X177" s="1957"/>
      <c r="Y177" s="1957"/>
      <c r="Z177" s="162"/>
    </row>
    <row r="178" spans="2:26" s="3" customFormat="1" ht="20.149999999999999" customHeight="1" thickBot="1" x14ac:dyDescent="0.3">
      <c r="B178" s="1731"/>
      <c r="C178" s="2943"/>
      <c r="D178" s="2947"/>
      <c r="E178" s="2948"/>
      <c r="F178" s="2949"/>
      <c r="G178" s="2188"/>
      <c r="H178" s="1960"/>
      <c r="I178" s="1960"/>
      <c r="J178" s="1960"/>
      <c r="K178" s="1960"/>
      <c r="L178" s="1960"/>
      <c r="M178" s="1960"/>
      <c r="N178" s="167"/>
      <c r="O178" s="2943"/>
      <c r="P178" s="2947"/>
      <c r="Q178" s="2948"/>
      <c r="R178" s="2949"/>
      <c r="S178" s="2188"/>
      <c r="T178" s="1960"/>
      <c r="U178" s="1960"/>
      <c r="V178" s="1960"/>
      <c r="W178" s="1960"/>
      <c r="X178" s="1960"/>
      <c r="Y178" s="1960"/>
      <c r="Z178" s="168"/>
    </row>
    <row r="179" spans="2:26" s="3" customFormat="1" ht="20.149999999999999" customHeight="1" thickBot="1" x14ac:dyDescent="0.3">
      <c r="B179" s="49"/>
      <c r="C179" s="18"/>
      <c r="D179" s="19"/>
      <c r="E179" s="19"/>
      <c r="F179" s="136"/>
      <c r="G179" s="137"/>
      <c r="H179" s="137"/>
      <c r="I179" s="138"/>
      <c r="J179" s="136"/>
      <c r="K179" s="139"/>
      <c r="L179" s="139"/>
      <c r="M179" s="139"/>
      <c r="N179" s="140"/>
      <c r="O179" s="136"/>
      <c r="P179" s="141"/>
      <c r="Q179" s="140"/>
      <c r="R179" s="136"/>
      <c r="S179" s="139"/>
      <c r="T179" s="139"/>
      <c r="U179" s="140"/>
      <c r="V179" s="136"/>
      <c r="W179" s="139"/>
      <c r="X179" s="139"/>
      <c r="Y179" s="139"/>
      <c r="Z179" s="140"/>
    </row>
    <row r="180" spans="2:26" s="3" customFormat="1" ht="20.149999999999999" customHeight="1" x14ac:dyDescent="0.3">
      <c r="B180" s="1729" t="s">
        <v>128</v>
      </c>
      <c r="C180" s="2919">
        <v>3120</v>
      </c>
      <c r="D180" s="2921" t="str">
        <f>VLOOKUP(C180,DataLabels,HLOOKUP($J$3,Type,2,FALSE))</f>
        <v>Director's Order Applicable to this Submission</v>
      </c>
      <c r="E180" s="2921"/>
      <c r="F180" s="2922"/>
      <c r="G180" s="2208"/>
      <c r="H180" s="1774"/>
      <c r="I180" s="1774"/>
      <c r="J180" s="1774"/>
      <c r="K180" s="1774"/>
      <c r="L180" s="1774"/>
      <c r="M180" s="1774"/>
      <c r="N180" s="1774"/>
      <c r="O180" s="1774"/>
      <c r="P180" s="1774"/>
      <c r="Q180" s="1774"/>
      <c r="R180" s="1774"/>
      <c r="S180" s="1774"/>
      <c r="T180" s="1774"/>
      <c r="U180" s="1774"/>
      <c r="V180" s="1774"/>
      <c r="W180" s="1774"/>
      <c r="X180" s="1774"/>
      <c r="Y180" s="1774"/>
      <c r="Z180" s="2209"/>
    </row>
    <row r="181" spans="2:26" s="3" customFormat="1" ht="20.149999999999999" customHeight="1" x14ac:dyDescent="0.3">
      <c r="B181" s="1730"/>
      <c r="C181" s="2920"/>
      <c r="D181" s="2923"/>
      <c r="E181" s="2923"/>
      <c r="F181" s="2924"/>
      <c r="G181" s="2210"/>
      <c r="H181" s="1777"/>
      <c r="I181" s="1777"/>
      <c r="J181" s="1777"/>
      <c r="K181" s="1777"/>
      <c r="L181" s="1777"/>
      <c r="M181" s="1777"/>
      <c r="N181" s="1777"/>
      <c r="O181" s="1777"/>
      <c r="P181" s="1777"/>
      <c r="Q181" s="1777"/>
      <c r="R181" s="1777"/>
      <c r="S181" s="1777"/>
      <c r="T181" s="1777"/>
      <c r="U181" s="1777"/>
      <c r="V181" s="1777"/>
      <c r="W181" s="1777"/>
      <c r="X181" s="1777"/>
      <c r="Y181" s="1777"/>
      <c r="Z181" s="2211"/>
    </row>
    <row r="182" spans="2:26" s="3" customFormat="1" ht="20.149999999999999" customHeight="1" x14ac:dyDescent="0.3">
      <c r="B182" s="1730"/>
      <c r="C182" s="2920">
        <v>3130</v>
      </c>
      <c r="D182" s="2923" t="str">
        <f>VLOOKUP(C182,DataLabels,HLOOKUP($J$3,Type,2,FALSE))</f>
        <v>Manufacturer's Bulletins Applicable to this Submission</v>
      </c>
      <c r="E182" s="2923"/>
      <c r="F182" s="2924"/>
      <c r="G182" s="2928"/>
      <c r="H182" s="2929"/>
      <c r="I182" s="2929"/>
      <c r="J182" s="2929"/>
      <c r="K182" s="2929"/>
      <c r="L182" s="2929"/>
      <c r="M182" s="2929"/>
      <c r="N182" s="2929"/>
      <c r="O182" s="2929"/>
      <c r="P182" s="2929"/>
      <c r="Q182" s="2929"/>
      <c r="R182" s="2929"/>
      <c r="S182" s="2929"/>
      <c r="T182" s="2929"/>
      <c r="U182" s="2929"/>
      <c r="V182" s="2929"/>
      <c r="W182" s="2929"/>
      <c r="X182" s="2929"/>
      <c r="Y182" s="2929"/>
      <c r="Z182" s="2930"/>
    </row>
    <row r="183" spans="2:26" s="3" customFormat="1" ht="20.149999999999999" customHeight="1" thickBot="1" x14ac:dyDescent="0.35">
      <c r="B183" s="1731"/>
      <c r="C183" s="2925"/>
      <c r="D183" s="2926"/>
      <c r="E183" s="2926"/>
      <c r="F183" s="2927"/>
      <c r="G183" s="2931"/>
      <c r="H183" s="2932"/>
      <c r="I183" s="2932"/>
      <c r="J183" s="2932"/>
      <c r="K183" s="2932"/>
      <c r="L183" s="2932"/>
      <c r="M183" s="2932"/>
      <c r="N183" s="2932"/>
      <c r="O183" s="2932"/>
      <c r="P183" s="2932"/>
      <c r="Q183" s="2932"/>
      <c r="R183" s="2932"/>
      <c r="S183" s="2932"/>
      <c r="T183" s="2932"/>
      <c r="U183" s="2932"/>
      <c r="V183" s="2932"/>
      <c r="W183" s="2932"/>
      <c r="X183" s="2932"/>
      <c r="Y183" s="2932"/>
      <c r="Z183" s="2933"/>
    </row>
    <row r="184" spans="2:26" s="3" customFormat="1" ht="20.149999999999999" customHeight="1" thickBot="1" x14ac:dyDescent="0.3">
      <c r="B184" s="49"/>
      <c r="C184" s="18"/>
      <c r="D184" s="214"/>
      <c r="E184" s="214"/>
      <c r="F184" s="214"/>
      <c r="G184" s="215"/>
      <c r="H184" s="215"/>
      <c r="I184" s="215"/>
      <c r="J184" s="215"/>
      <c r="K184" s="215"/>
      <c r="L184" s="215"/>
      <c r="M184" s="215"/>
      <c r="N184" s="21"/>
      <c r="O184" s="18"/>
      <c r="P184" s="19"/>
      <c r="Q184" s="19"/>
      <c r="R184" s="19"/>
      <c r="S184" s="139"/>
      <c r="T184" s="139"/>
      <c r="U184" s="139"/>
      <c r="V184" s="139"/>
      <c r="W184" s="139"/>
      <c r="X184" s="139"/>
      <c r="Y184" s="139"/>
      <c r="Z184" s="21"/>
    </row>
    <row r="185" spans="2:26" s="3" customFormat="1" ht="20.149999999999999" customHeight="1" x14ac:dyDescent="0.3">
      <c r="B185" s="2902" t="s">
        <v>129</v>
      </c>
      <c r="C185" s="2905" t="s">
        <v>130</v>
      </c>
      <c r="D185" s="2906"/>
      <c r="E185" s="2906"/>
      <c r="F185" s="2906"/>
      <c r="G185" s="2906"/>
      <c r="H185" s="2906"/>
      <c r="I185" s="2906"/>
      <c r="J185" s="2906"/>
      <c r="K185" s="2906"/>
      <c r="L185" s="2906"/>
      <c r="M185" s="2906"/>
      <c r="N185" s="2906"/>
      <c r="O185" s="2906"/>
      <c r="P185" s="2906"/>
      <c r="Q185" s="2906"/>
      <c r="R185" s="2906"/>
      <c r="S185" s="2906"/>
      <c r="T185" s="2906"/>
      <c r="U185" s="2906"/>
      <c r="V185" s="2906"/>
      <c r="W185" s="2906"/>
      <c r="X185" s="2906"/>
      <c r="Y185" s="2906"/>
      <c r="Z185" s="2907"/>
    </row>
    <row r="186" spans="2:26" s="3" customFormat="1" ht="20.149999999999999" customHeight="1" x14ac:dyDescent="0.3">
      <c r="B186" s="2903"/>
      <c r="C186" s="2908">
        <v>4000</v>
      </c>
      <c r="D186" s="2910"/>
      <c r="E186" s="2911"/>
      <c r="F186" s="2911"/>
      <c r="G186" s="2911"/>
      <c r="H186" s="2911"/>
      <c r="I186" s="2911"/>
      <c r="J186" s="2911"/>
      <c r="K186" s="2911"/>
      <c r="L186" s="2911"/>
      <c r="M186" s="2911"/>
      <c r="N186" s="2911"/>
      <c r="O186" s="2911"/>
      <c r="P186" s="2911"/>
      <c r="Q186" s="2911"/>
      <c r="R186" s="2911"/>
      <c r="S186" s="2911"/>
      <c r="T186" s="2911"/>
      <c r="U186" s="2911"/>
      <c r="V186" s="2911"/>
      <c r="W186" s="2911"/>
      <c r="X186" s="2911"/>
      <c r="Y186" s="2911"/>
      <c r="Z186" s="2912"/>
    </row>
    <row r="187" spans="2:26" s="3" customFormat="1" ht="20.149999999999999" customHeight="1" x14ac:dyDescent="0.3">
      <c r="B187" s="2903"/>
      <c r="C187" s="2908"/>
      <c r="D187" s="1936"/>
      <c r="E187" s="1937"/>
      <c r="F187" s="1937"/>
      <c r="G187" s="1937"/>
      <c r="H187" s="1937"/>
      <c r="I187" s="1937"/>
      <c r="J187" s="1937"/>
      <c r="K187" s="1937"/>
      <c r="L187" s="1937"/>
      <c r="M187" s="1937"/>
      <c r="N187" s="1937"/>
      <c r="O187" s="1937"/>
      <c r="P187" s="1937"/>
      <c r="Q187" s="1937"/>
      <c r="R187" s="1937"/>
      <c r="S187" s="1937"/>
      <c r="T187" s="1937"/>
      <c r="U187" s="1937"/>
      <c r="V187" s="1937"/>
      <c r="W187" s="1937"/>
      <c r="X187" s="1937"/>
      <c r="Y187" s="1937"/>
      <c r="Z187" s="2913"/>
    </row>
    <row r="188" spans="2:26" s="3" customFormat="1" ht="20.149999999999999" customHeight="1" x14ac:dyDescent="0.3">
      <c r="B188" s="2903"/>
      <c r="C188" s="2908"/>
      <c r="D188" s="1936"/>
      <c r="E188" s="1937"/>
      <c r="F188" s="1937"/>
      <c r="G188" s="1937"/>
      <c r="H188" s="1937"/>
      <c r="I188" s="1937"/>
      <c r="J188" s="1937"/>
      <c r="K188" s="1937"/>
      <c r="L188" s="1937"/>
      <c r="M188" s="1937"/>
      <c r="N188" s="1937"/>
      <c r="O188" s="1937"/>
      <c r="P188" s="1937"/>
      <c r="Q188" s="1937"/>
      <c r="R188" s="1937"/>
      <c r="S188" s="1937"/>
      <c r="T188" s="1937"/>
      <c r="U188" s="1937"/>
      <c r="V188" s="1937"/>
      <c r="W188" s="1937"/>
      <c r="X188" s="1937"/>
      <c r="Y188" s="1937"/>
      <c r="Z188" s="2913"/>
    </row>
    <row r="189" spans="2:26" s="3" customFormat="1" ht="20.149999999999999" customHeight="1" x14ac:dyDescent="0.3">
      <c r="B189" s="2903"/>
      <c r="C189" s="2908"/>
      <c r="D189" s="1936"/>
      <c r="E189" s="1937"/>
      <c r="F189" s="1937"/>
      <c r="G189" s="1937"/>
      <c r="H189" s="1937"/>
      <c r="I189" s="1937"/>
      <c r="J189" s="1937"/>
      <c r="K189" s="1937"/>
      <c r="L189" s="1937"/>
      <c r="M189" s="1937"/>
      <c r="N189" s="1937"/>
      <c r="O189" s="1937"/>
      <c r="P189" s="1937"/>
      <c r="Q189" s="1937"/>
      <c r="R189" s="1937"/>
      <c r="S189" s="1937"/>
      <c r="T189" s="1937"/>
      <c r="U189" s="1937"/>
      <c r="V189" s="1937"/>
      <c r="W189" s="1937"/>
      <c r="X189" s="1937"/>
      <c r="Y189" s="1937"/>
      <c r="Z189" s="2913"/>
    </row>
    <row r="190" spans="2:26" s="3" customFormat="1" ht="20.149999999999999" customHeight="1" x14ac:dyDescent="0.3">
      <c r="B190" s="2903"/>
      <c r="C190" s="2908"/>
      <c r="D190" s="1936"/>
      <c r="E190" s="1937"/>
      <c r="F190" s="1937"/>
      <c r="G190" s="1937"/>
      <c r="H190" s="1937"/>
      <c r="I190" s="1937"/>
      <c r="J190" s="1937"/>
      <c r="K190" s="1937"/>
      <c r="L190" s="1937"/>
      <c r="M190" s="1937"/>
      <c r="N190" s="1937"/>
      <c r="O190" s="1937"/>
      <c r="P190" s="1937"/>
      <c r="Q190" s="1937"/>
      <c r="R190" s="1937"/>
      <c r="S190" s="1937"/>
      <c r="T190" s="1937"/>
      <c r="U190" s="1937"/>
      <c r="V190" s="1937"/>
      <c r="W190" s="1937"/>
      <c r="X190" s="1937"/>
      <c r="Y190" s="1937"/>
      <c r="Z190" s="2913"/>
    </row>
    <row r="191" spans="2:26" s="3" customFormat="1" ht="20.149999999999999" customHeight="1" x14ac:dyDescent="0.3">
      <c r="B191" s="2903"/>
      <c r="C191" s="2908"/>
      <c r="D191" s="1936"/>
      <c r="E191" s="1937"/>
      <c r="F191" s="1937"/>
      <c r="G191" s="1937"/>
      <c r="H191" s="1937"/>
      <c r="I191" s="1937"/>
      <c r="J191" s="1937"/>
      <c r="K191" s="1937"/>
      <c r="L191" s="1937"/>
      <c r="M191" s="1937"/>
      <c r="N191" s="1937"/>
      <c r="O191" s="1937"/>
      <c r="P191" s="1937"/>
      <c r="Q191" s="1937"/>
      <c r="R191" s="1937"/>
      <c r="S191" s="1937"/>
      <c r="T191" s="1937"/>
      <c r="U191" s="1937"/>
      <c r="V191" s="1937"/>
      <c r="W191" s="1937"/>
      <c r="X191" s="1937"/>
      <c r="Y191" s="1937"/>
      <c r="Z191" s="2913"/>
    </row>
    <row r="192" spans="2:26" s="3" customFormat="1" ht="20.149999999999999" customHeight="1" x14ac:dyDescent="0.3">
      <c r="B192" s="2903"/>
      <c r="C192" s="2908"/>
      <c r="D192" s="1936"/>
      <c r="E192" s="1937"/>
      <c r="F192" s="1937"/>
      <c r="G192" s="1937"/>
      <c r="H192" s="1937"/>
      <c r="I192" s="1937"/>
      <c r="J192" s="1937"/>
      <c r="K192" s="1937"/>
      <c r="L192" s="1937"/>
      <c r="M192" s="1937"/>
      <c r="N192" s="1937"/>
      <c r="O192" s="1937"/>
      <c r="P192" s="1937"/>
      <c r="Q192" s="1937"/>
      <c r="R192" s="1937"/>
      <c r="S192" s="1937"/>
      <c r="T192" s="1937"/>
      <c r="U192" s="1937"/>
      <c r="V192" s="1937"/>
      <c r="W192" s="1937"/>
      <c r="X192" s="1937"/>
      <c r="Y192" s="1937"/>
      <c r="Z192" s="2913"/>
    </row>
    <row r="193" spans="1:54" s="3" customFormat="1" ht="20.149999999999999" customHeight="1" x14ac:dyDescent="0.3">
      <c r="B193" s="2903"/>
      <c r="C193" s="2908"/>
      <c r="D193" s="1936"/>
      <c r="E193" s="1937"/>
      <c r="F193" s="1937"/>
      <c r="G193" s="1937"/>
      <c r="H193" s="1937"/>
      <c r="I193" s="1937"/>
      <c r="J193" s="1937"/>
      <c r="K193" s="1937"/>
      <c r="L193" s="1937"/>
      <c r="M193" s="1937"/>
      <c r="N193" s="1937"/>
      <c r="O193" s="1937"/>
      <c r="P193" s="1937"/>
      <c r="Q193" s="1937"/>
      <c r="R193" s="1937"/>
      <c r="S193" s="1937"/>
      <c r="T193" s="1937"/>
      <c r="U193" s="1937"/>
      <c r="V193" s="1937"/>
      <c r="W193" s="1937"/>
      <c r="X193" s="1937"/>
      <c r="Y193" s="1937"/>
      <c r="Z193" s="2913"/>
    </row>
    <row r="194" spans="1:54" s="3" customFormat="1" ht="20.149999999999999" customHeight="1" x14ac:dyDescent="0.3">
      <c r="B194" s="2903"/>
      <c r="C194" s="2908"/>
      <c r="D194" s="1936"/>
      <c r="E194" s="1937"/>
      <c r="F194" s="1937"/>
      <c r="G194" s="1937"/>
      <c r="H194" s="1937"/>
      <c r="I194" s="1937"/>
      <c r="J194" s="1937"/>
      <c r="K194" s="1937"/>
      <c r="L194" s="1937"/>
      <c r="M194" s="1937"/>
      <c r="N194" s="1937"/>
      <c r="O194" s="1937"/>
      <c r="P194" s="1937"/>
      <c r="Q194" s="1937"/>
      <c r="R194" s="1937"/>
      <c r="S194" s="1937"/>
      <c r="T194" s="1937"/>
      <c r="U194" s="1937"/>
      <c r="V194" s="1937"/>
      <c r="W194" s="1937"/>
      <c r="X194" s="1937"/>
      <c r="Y194" s="1937"/>
      <c r="Z194" s="2913"/>
    </row>
    <row r="195" spans="1:54" s="3" customFormat="1" ht="20.149999999999999" customHeight="1" x14ac:dyDescent="0.3">
      <c r="B195" s="2903"/>
      <c r="C195" s="2908"/>
      <c r="D195" s="1936"/>
      <c r="E195" s="1937"/>
      <c r="F195" s="1937"/>
      <c r="G195" s="1937"/>
      <c r="H195" s="1937"/>
      <c r="I195" s="1937"/>
      <c r="J195" s="1937"/>
      <c r="K195" s="1937"/>
      <c r="L195" s="1937"/>
      <c r="M195" s="1937"/>
      <c r="N195" s="1937"/>
      <c r="O195" s="1937"/>
      <c r="P195" s="1937"/>
      <c r="Q195" s="1937"/>
      <c r="R195" s="1937"/>
      <c r="S195" s="1937"/>
      <c r="T195" s="1937"/>
      <c r="U195" s="1937"/>
      <c r="V195" s="1937"/>
      <c r="W195" s="1937"/>
      <c r="X195" s="1937"/>
      <c r="Y195" s="1937"/>
      <c r="Z195" s="2913"/>
    </row>
    <row r="196" spans="1:54" s="3" customFormat="1" ht="20.149999999999999" customHeight="1" x14ac:dyDescent="0.3">
      <c r="B196" s="2903"/>
      <c r="C196" s="2908"/>
      <c r="D196" s="1936"/>
      <c r="E196" s="1937"/>
      <c r="F196" s="1937"/>
      <c r="G196" s="1937"/>
      <c r="H196" s="1937"/>
      <c r="I196" s="1937"/>
      <c r="J196" s="1937"/>
      <c r="K196" s="1937"/>
      <c r="L196" s="1937"/>
      <c r="M196" s="1937"/>
      <c r="N196" s="1937"/>
      <c r="O196" s="1937"/>
      <c r="P196" s="1937"/>
      <c r="Q196" s="1937"/>
      <c r="R196" s="1937"/>
      <c r="S196" s="1937"/>
      <c r="T196" s="1937"/>
      <c r="U196" s="1937"/>
      <c r="V196" s="1937"/>
      <c r="W196" s="1937"/>
      <c r="X196" s="1937"/>
      <c r="Y196" s="1937"/>
      <c r="Z196" s="2913"/>
      <c r="AZ196" s="2"/>
      <c r="BA196" s="2"/>
      <c r="BB196" s="2"/>
    </row>
    <row r="197" spans="1:54" s="3" customFormat="1" ht="20.149999999999999" customHeight="1" x14ac:dyDescent="0.3">
      <c r="B197" s="2903"/>
      <c r="C197" s="2908"/>
      <c r="D197" s="1936"/>
      <c r="E197" s="1937"/>
      <c r="F197" s="1937"/>
      <c r="G197" s="1937"/>
      <c r="H197" s="1937"/>
      <c r="I197" s="1937"/>
      <c r="J197" s="1937"/>
      <c r="K197" s="1937"/>
      <c r="L197" s="1937"/>
      <c r="M197" s="1937"/>
      <c r="N197" s="1937"/>
      <c r="O197" s="1937"/>
      <c r="P197" s="1937"/>
      <c r="Q197" s="1937"/>
      <c r="R197" s="1937"/>
      <c r="S197" s="1937"/>
      <c r="T197" s="1937"/>
      <c r="U197" s="1937"/>
      <c r="V197" s="1937"/>
      <c r="W197" s="1937"/>
      <c r="X197" s="1937"/>
      <c r="Y197" s="1937"/>
      <c r="Z197" s="2913"/>
      <c r="AZ197" s="2"/>
      <c r="BA197" s="2"/>
      <c r="BB197" s="2"/>
    </row>
    <row r="198" spans="1:54" s="3" customFormat="1" ht="20.149999999999999" customHeight="1" x14ac:dyDescent="0.3">
      <c r="B198" s="2903"/>
      <c r="C198" s="2908"/>
      <c r="D198" s="1936"/>
      <c r="E198" s="1937"/>
      <c r="F198" s="1937"/>
      <c r="G198" s="1937"/>
      <c r="H198" s="1937"/>
      <c r="I198" s="1937"/>
      <c r="J198" s="1937"/>
      <c r="K198" s="1937"/>
      <c r="L198" s="1937"/>
      <c r="M198" s="1937"/>
      <c r="N198" s="1937"/>
      <c r="O198" s="1937"/>
      <c r="P198" s="1937"/>
      <c r="Q198" s="1937"/>
      <c r="R198" s="1937"/>
      <c r="S198" s="1937"/>
      <c r="T198" s="1937"/>
      <c r="U198" s="1937"/>
      <c r="V198" s="1937"/>
      <c r="W198" s="1937"/>
      <c r="X198" s="1937"/>
      <c r="Y198" s="1937"/>
      <c r="Z198" s="2913"/>
      <c r="AZ198" s="2"/>
      <c r="BA198" s="2"/>
      <c r="BB198" s="2"/>
    </row>
    <row r="199" spans="1:54" s="3" customFormat="1" ht="20.149999999999999" customHeight="1" x14ac:dyDescent="0.3">
      <c r="B199" s="2903"/>
      <c r="C199" s="2908"/>
      <c r="D199" s="1936"/>
      <c r="E199" s="1937"/>
      <c r="F199" s="1937"/>
      <c r="G199" s="1937"/>
      <c r="H199" s="1937"/>
      <c r="I199" s="1937"/>
      <c r="J199" s="1937"/>
      <c r="K199" s="1937"/>
      <c r="L199" s="1937"/>
      <c r="M199" s="1937"/>
      <c r="N199" s="1937"/>
      <c r="O199" s="1937"/>
      <c r="P199" s="1937"/>
      <c r="Q199" s="1937"/>
      <c r="R199" s="1937"/>
      <c r="S199" s="1937"/>
      <c r="T199" s="1937"/>
      <c r="U199" s="1937"/>
      <c r="V199" s="1937"/>
      <c r="W199" s="1937"/>
      <c r="X199" s="1937"/>
      <c r="Y199" s="1937"/>
      <c r="Z199" s="2913"/>
      <c r="AZ199" s="2"/>
      <c r="BA199" s="2"/>
      <c r="BB199" s="2"/>
    </row>
    <row r="200" spans="1:54" s="3" customFormat="1" ht="20.149999999999999" customHeight="1" thickBot="1" x14ac:dyDescent="0.35">
      <c r="A200" s="2"/>
      <c r="B200" s="2904"/>
      <c r="C200" s="2909"/>
      <c r="D200" s="2914"/>
      <c r="E200" s="2915"/>
      <c r="F200" s="2915"/>
      <c r="G200" s="2915"/>
      <c r="H200" s="2915"/>
      <c r="I200" s="2915"/>
      <c r="J200" s="2915"/>
      <c r="K200" s="2915"/>
      <c r="L200" s="2915"/>
      <c r="M200" s="2915"/>
      <c r="N200" s="2915"/>
      <c r="O200" s="2915"/>
      <c r="P200" s="2915"/>
      <c r="Q200" s="2915"/>
      <c r="R200" s="2915"/>
      <c r="S200" s="2915"/>
      <c r="T200" s="2915"/>
      <c r="U200" s="2915"/>
      <c r="V200" s="2915"/>
      <c r="W200" s="2915"/>
      <c r="X200" s="2915"/>
      <c r="Y200" s="2915"/>
      <c r="Z200" s="2916"/>
      <c r="AZ200" s="2"/>
      <c r="BA200" s="2"/>
      <c r="BB200" s="2"/>
    </row>
    <row r="202" spans="1:54" ht="20.149999999999999" customHeight="1" x14ac:dyDescent="0.3">
      <c r="D202" s="216"/>
    </row>
    <row r="203" spans="1:54" ht="20.149999999999999" customHeight="1" x14ac:dyDescent="0.3">
      <c r="C203" s="2917"/>
      <c r="D203" s="2917"/>
      <c r="E203" s="2917"/>
      <c r="F203" s="2917"/>
      <c r="G203" s="2917"/>
      <c r="H203" s="2917"/>
      <c r="I203" s="2917"/>
      <c r="J203" s="2917"/>
      <c r="K203" s="2917"/>
      <c r="L203" s="2917"/>
      <c r="M203" s="2917"/>
      <c r="N203" s="210"/>
    </row>
    <row r="204" spans="1:54" ht="20.149999999999999" customHeight="1" x14ac:dyDescent="0.3">
      <c r="B204" s="210"/>
      <c r="C204" s="2917"/>
      <c r="D204" s="2917"/>
      <c r="E204" s="2917"/>
      <c r="F204" s="2917"/>
      <c r="G204" s="2917"/>
      <c r="H204" s="2917"/>
      <c r="I204" s="2917"/>
      <c r="J204" s="2917"/>
      <c r="K204" s="2917"/>
      <c r="L204" s="2917"/>
      <c r="M204" s="2917"/>
      <c r="N204" s="210"/>
    </row>
    <row r="205" spans="1:54" ht="20.149999999999999" customHeight="1" x14ac:dyDescent="0.3">
      <c r="E205" s="2918"/>
      <c r="F205" s="2918"/>
      <c r="G205" s="2918"/>
      <c r="H205" s="2918"/>
      <c r="I205" s="2918"/>
      <c r="J205" s="2918"/>
      <c r="K205" s="2918"/>
      <c r="L205" s="2778"/>
      <c r="M205" s="2778"/>
      <c r="N205" s="2778"/>
      <c r="O205" s="48"/>
    </row>
    <row r="206" spans="1:54" ht="20.149999999999999" customHeight="1" x14ac:dyDescent="0.3">
      <c r="E206" s="48"/>
      <c r="F206" s="48"/>
      <c r="G206" s="48"/>
      <c r="H206" s="48"/>
      <c r="I206" s="48"/>
      <c r="J206" s="48"/>
      <c r="K206" s="48"/>
      <c r="L206" s="48"/>
      <c r="M206" s="48"/>
      <c r="N206" s="48"/>
      <c r="O206" s="48"/>
    </row>
    <row r="207" spans="1:54" ht="20.149999999999999" customHeight="1" x14ac:dyDescent="0.3">
      <c r="E207" s="48"/>
      <c r="F207" s="48"/>
      <c r="G207" s="48"/>
      <c r="H207" s="48"/>
      <c r="I207" s="48"/>
      <c r="J207" s="48"/>
      <c r="K207" s="48"/>
      <c r="L207" s="48"/>
      <c r="M207" s="48"/>
      <c r="N207" s="48"/>
      <c r="O207" s="48"/>
    </row>
    <row r="209" spans="4:4" ht="20.149999999999999" customHeight="1" x14ac:dyDescent="0.3">
      <c r="D209" s="216"/>
    </row>
  </sheetData>
  <sheetProtection algorithmName="SHA-512" hashValue="mBaisNKhU/VDNF9k0N5KKCiLFAa7SpYxepJhqI/Bne7Atm23r7KPJaEO4r4kM4JDrI1S6DQP+wkLUTRJFLsAJg==" saltValue="WDoWmYo0rLB2dZ862VAclA==" spinCount="100000" sheet="1" formatCells="0"/>
  <mergeCells count="483">
    <mergeCell ref="Z105:Z106"/>
    <mergeCell ref="O121:O122"/>
    <mergeCell ref="P121:R122"/>
    <mergeCell ref="S121:Y122"/>
    <mergeCell ref="Z83:Z84"/>
    <mergeCell ref="Z85:Z86"/>
    <mergeCell ref="Z90:Z91"/>
    <mergeCell ref="O80:O81"/>
    <mergeCell ref="P80:R81"/>
    <mergeCell ref="S80:Y81"/>
    <mergeCell ref="Z80:Z81"/>
    <mergeCell ref="S88:Y89"/>
    <mergeCell ref="S113:T113"/>
    <mergeCell ref="W113:Y113"/>
    <mergeCell ref="S108:Y109"/>
    <mergeCell ref="S110:Y111"/>
    <mergeCell ref="S112:T112"/>
    <mergeCell ref="W112:Y112"/>
    <mergeCell ref="S114:Y115"/>
    <mergeCell ref="O116:O117"/>
    <mergeCell ref="P116:R117"/>
    <mergeCell ref="S116:Y117"/>
    <mergeCell ref="C98:C99"/>
    <mergeCell ref="D98:F99"/>
    <mergeCell ref="G98:M99"/>
    <mergeCell ref="N98:N99"/>
    <mergeCell ref="O98:O99"/>
    <mergeCell ref="P98:R99"/>
    <mergeCell ref="S98:Y99"/>
    <mergeCell ref="Z98:Z99"/>
    <mergeCell ref="C96:C97"/>
    <mergeCell ref="D96:F97"/>
    <mergeCell ref="G96:M97"/>
    <mergeCell ref="N96:N97"/>
    <mergeCell ref="O96:O97"/>
    <mergeCell ref="P96:R97"/>
    <mergeCell ref="S96:Y97"/>
    <mergeCell ref="Z96:Z97"/>
    <mergeCell ref="S77:Y78"/>
    <mergeCell ref="B88:B99"/>
    <mergeCell ref="N88:N89"/>
    <mergeCell ref="Z88:Z89"/>
    <mergeCell ref="G90:M90"/>
    <mergeCell ref="N90:N91"/>
    <mergeCell ref="G91:M91"/>
    <mergeCell ref="C92:C93"/>
    <mergeCell ref="D92:F93"/>
    <mergeCell ref="G92:M92"/>
    <mergeCell ref="N92:N93"/>
    <mergeCell ref="O92:O93"/>
    <mergeCell ref="P92:R93"/>
    <mergeCell ref="S92:Y93"/>
    <mergeCell ref="Z92:Z93"/>
    <mergeCell ref="G93:M93"/>
    <mergeCell ref="C94:C95"/>
    <mergeCell ref="D94:F95"/>
    <mergeCell ref="G94:M95"/>
    <mergeCell ref="N94:N95"/>
    <mergeCell ref="O94:O95"/>
    <mergeCell ref="P94:R95"/>
    <mergeCell ref="S94:Y95"/>
    <mergeCell ref="Z94:Z95"/>
    <mergeCell ref="B71:B78"/>
    <mergeCell ref="C71:C72"/>
    <mergeCell ref="D71:F72"/>
    <mergeCell ref="G71:M72"/>
    <mergeCell ref="O71:O72"/>
    <mergeCell ref="P71:R72"/>
    <mergeCell ref="S71:Y72"/>
    <mergeCell ref="C73:C74"/>
    <mergeCell ref="D73:F74"/>
    <mergeCell ref="G73:M74"/>
    <mergeCell ref="O73:O74"/>
    <mergeCell ref="P73:R74"/>
    <mergeCell ref="S73:Y74"/>
    <mergeCell ref="C75:C76"/>
    <mergeCell ref="D75:F76"/>
    <mergeCell ref="G75:M76"/>
    <mergeCell ref="O75:O76"/>
    <mergeCell ref="P75:R76"/>
    <mergeCell ref="S75:Y76"/>
    <mergeCell ref="C77:C78"/>
    <mergeCell ref="D77:F78"/>
    <mergeCell ref="G77:M78"/>
    <mergeCell ref="O77:O78"/>
    <mergeCell ref="P77:R78"/>
    <mergeCell ref="P60:R61"/>
    <mergeCell ref="S60:Y61"/>
    <mergeCell ref="P56:R57"/>
    <mergeCell ref="S56:Y57"/>
    <mergeCell ref="P58:R59"/>
    <mergeCell ref="S58:Y59"/>
    <mergeCell ref="Z63:Z64"/>
    <mergeCell ref="D65:F66"/>
    <mergeCell ref="G65:M66"/>
    <mergeCell ref="N65:N66"/>
    <mergeCell ref="O65:O66"/>
    <mergeCell ref="P65:R66"/>
    <mergeCell ref="S65:Y66"/>
    <mergeCell ref="Z65:Z66"/>
    <mergeCell ref="P39:R40"/>
    <mergeCell ref="S39:Y40"/>
    <mergeCell ref="P20:R21"/>
    <mergeCell ref="S18:Y19"/>
    <mergeCell ref="D25:F26"/>
    <mergeCell ref="C33:Z33"/>
    <mergeCell ref="S37:Y38"/>
    <mergeCell ref="C39:C40"/>
    <mergeCell ref="D39:F40"/>
    <mergeCell ref="G39:M40"/>
    <mergeCell ref="P37:R38"/>
    <mergeCell ref="O25:O26"/>
    <mergeCell ref="P25:R26"/>
    <mergeCell ref="S25:Y26"/>
    <mergeCell ref="G25:M26"/>
    <mergeCell ref="C20:C21"/>
    <mergeCell ref="D20:F21"/>
    <mergeCell ref="G20:M21"/>
    <mergeCell ref="O20:O21"/>
    <mergeCell ref="X5:Z5"/>
    <mergeCell ref="D14:F15"/>
    <mergeCell ref="G8:H8"/>
    <mergeCell ref="K8:M8"/>
    <mergeCell ref="S8:T8"/>
    <mergeCell ref="W8:Y8"/>
    <mergeCell ref="D12:F12"/>
    <mergeCell ref="D13:F13"/>
    <mergeCell ref="M1:O1"/>
    <mergeCell ref="I1:L1"/>
    <mergeCell ref="I2:O2"/>
    <mergeCell ref="P2:Z2"/>
    <mergeCell ref="E1:H3"/>
    <mergeCell ref="J3:Z4"/>
    <mergeCell ref="J5:K5"/>
    <mergeCell ref="L5:P5"/>
    <mergeCell ref="Q5:R5"/>
    <mergeCell ref="S5:U5"/>
    <mergeCell ref="V5:W5"/>
    <mergeCell ref="S12:Y13"/>
    <mergeCell ref="C14:C15"/>
    <mergeCell ref="G14:M15"/>
    <mergeCell ref="O14:O15"/>
    <mergeCell ref="P14:Q15"/>
    <mergeCell ref="S14:Z14"/>
    <mergeCell ref="S15:Z15"/>
    <mergeCell ref="C16:C17"/>
    <mergeCell ref="D16:F17"/>
    <mergeCell ref="G16:M17"/>
    <mergeCell ref="O16:O17"/>
    <mergeCell ref="P16:R17"/>
    <mergeCell ref="S16:Y17"/>
    <mergeCell ref="B34:B35"/>
    <mergeCell ref="C34:C35"/>
    <mergeCell ref="D34:F35"/>
    <mergeCell ref="G34:M35"/>
    <mergeCell ref="O34:O35"/>
    <mergeCell ref="P34:R35"/>
    <mergeCell ref="S34:Y35"/>
    <mergeCell ref="B28:B31"/>
    <mergeCell ref="C28:Z31"/>
    <mergeCell ref="B42:B49"/>
    <mergeCell ref="C42:C43"/>
    <mergeCell ref="D42:D43"/>
    <mergeCell ref="E42:F42"/>
    <mergeCell ref="G42:M43"/>
    <mergeCell ref="O42:O43"/>
    <mergeCell ref="B37:B40"/>
    <mergeCell ref="C37:C38"/>
    <mergeCell ref="D37:F38"/>
    <mergeCell ref="G37:M38"/>
    <mergeCell ref="O37:O38"/>
    <mergeCell ref="C48:C49"/>
    <mergeCell ref="D48:F49"/>
    <mergeCell ref="G48:M49"/>
    <mergeCell ref="O48:O49"/>
    <mergeCell ref="O39:O40"/>
    <mergeCell ref="P42:R43"/>
    <mergeCell ref="S42:Y43"/>
    <mergeCell ref="E43:F43"/>
    <mergeCell ref="C44:C45"/>
    <mergeCell ref="D44:F45"/>
    <mergeCell ref="G44:M45"/>
    <mergeCell ref="O44:O45"/>
    <mergeCell ref="P44:R45"/>
    <mergeCell ref="S44:Y45"/>
    <mergeCell ref="P48:R49"/>
    <mergeCell ref="S48:Y49"/>
    <mergeCell ref="C46:C47"/>
    <mergeCell ref="D46:F47"/>
    <mergeCell ref="G46:M47"/>
    <mergeCell ref="O46:O47"/>
    <mergeCell ref="P46:R47"/>
    <mergeCell ref="S46:Y47"/>
    <mergeCell ref="O53:O54"/>
    <mergeCell ref="P53:R54"/>
    <mergeCell ref="S53:Y54"/>
    <mergeCell ref="E54:F54"/>
    <mergeCell ref="G54:M54"/>
    <mergeCell ref="O51:O52"/>
    <mergeCell ref="P51:R52"/>
    <mergeCell ref="S51:Y52"/>
    <mergeCell ref="B56:B61"/>
    <mergeCell ref="C56:C57"/>
    <mergeCell ref="D56:F57"/>
    <mergeCell ref="G56:M57"/>
    <mergeCell ref="O56:O57"/>
    <mergeCell ref="B51:B54"/>
    <mergeCell ref="C51:C52"/>
    <mergeCell ref="D51:F52"/>
    <mergeCell ref="G51:M52"/>
    <mergeCell ref="C53:C54"/>
    <mergeCell ref="D53:D54"/>
    <mergeCell ref="E53:F53"/>
    <mergeCell ref="G53:M53"/>
    <mergeCell ref="C60:C61"/>
    <mergeCell ref="D60:F61"/>
    <mergeCell ref="G60:M61"/>
    <mergeCell ref="O60:O61"/>
    <mergeCell ref="C58:C59"/>
    <mergeCell ref="D58:F59"/>
    <mergeCell ref="G58:M59"/>
    <mergeCell ref="O58:O59"/>
    <mergeCell ref="O68:O69"/>
    <mergeCell ref="P68:R69"/>
    <mergeCell ref="S68:Y69"/>
    <mergeCell ref="E69:F69"/>
    <mergeCell ref="B68:B69"/>
    <mergeCell ref="C68:C69"/>
    <mergeCell ref="D68:D69"/>
    <mergeCell ref="E68:F68"/>
    <mergeCell ref="B63:B66"/>
    <mergeCell ref="C65:C66"/>
    <mergeCell ref="C63:C64"/>
    <mergeCell ref="G68:M69"/>
    <mergeCell ref="D63:F64"/>
    <mergeCell ref="G63:M64"/>
    <mergeCell ref="N63:N64"/>
    <mergeCell ref="O63:O64"/>
    <mergeCell ref="P63:R64"/>
    <mergeCell ref="S63:Y64"/>
    <mergeCell ref="B80:B81"/>
    <mergeCell ref="C80:C81"/>
    <mergeCell ref="D80:F81"/>
    <mergeCell ref="G80:M81"/>
    <mergeCell ref="S83:Y84"/>
    <mergeCell ref="C85:C86"/>
    <mergeCell ref="D85:F86"/>
    <mergeCell ref="G85:M86"/>
    <mergeCell ref="O85:O86"/>
    <mergeCell ref="P85:R86"/>
    <mergeCell ref="S85:Y86"/>
    <mergeCell ref="B83:B86"/>
    <mergeCell ref="C83:C84"/>
    <mergeCell ref="D83:F84"/>
    <mergeCell ref="G83:M84"/>
    <mergeCell ref="O83:O84"/>
    <mergeCell ref="P83:R84"/>
    <mergeCell ref="N85:N86"/>
    <mergeCell ref="N83:N84"/>
    <mergeCell ref="C90:C91"/>
    <mergeCell ref="D90:F91"/>
    <mergeCell ref="O90:O91"/>
    <mergeCell ref="P90:R91"/>
    <mergeCell ref="S90:Y91"/>
    <mergeCell ref="C88:C89"/>
    <mergeCell ref="D88:F89"/>
    <mergeCell ref="G88:M89"/>
    <mergeCell ref="O88:O89"/>
    <mergeCell ref="P88:R89"/>
    <mergeCell ref="B101:B106"/>
    <mergeCell ref="O101:O102"/>
    <mergeCell ref="P101:R102"/>
    <mergeCell ref="S101:Y102"/>
    <mergeCell ref="C101:C102"/>
    <mergeCell ref="D101:F102"/>
    <mergeCell ref="C105:C106"/>
    <mergeCell ref="D105:F106"/>
    <mergeCell ref="G105:M106"/>
    <mergeCell ref="O105:O106"/>
    <mergeCell ref="P105:R106"/>
    <mergeCell ref="S105:Y106"/>
    <mergeCell ref="G101:M102"/>
    <mergeCell ref="C103:C104"/>
    <mergeCell ref="D103:D104"/>
    <mergeCell ref="E103:F103"/>
    <mergeCell ref="G103:M103"/>
    <mergeCell ref="O103:O104"/>
    <mergeCell ref="P103:R104"/>
    <mergeCell ref="S103:Y104"/>
    <mergeCell ref="E104:F104"/>
    <mergeCell ref="G104:M104"/>
    <mergeCell ref="B108:B117"/>
    <mergeCell ref="C108:C109"/>
    <mergeCell ref="D108:F109"/>
    <mergeCell ref="G108:M109"/>
    <mergeCell ref="O108:O109"/>
    <mergeCell ref="P108:R109"/>
    <mergeCell ref="C112:C113"/>
    <mergeCell ref="D112:E113"/>
    <mergeCell ref="G112:H112"/>
    <mergeCell ref="K112:M112"/>
    <mergeCell ref="O112:O113"/>
    <mergeCell ref="P112:Q113"/>
    <mergeCell ref="G113:H113"/>
    <mergeCell ref="K113:M113"/>
    <mergeCell ref="C110:C111"/>
    <mergeCell ref="D110:F111"/>
    <mergeCell ref="G110:M111"/>
    <mergeCell ref="O110:O111"/>
    <mergeCell ref="P110:R111"/>
    <mergeCell ref="G115:H115"/>
    <mergeCell ref="K115:M115"/>
    <mergeCell ref="C116:C117"/>
    <mergeCell ref="D116:F117"/>
    <mergeCell ref="G116:M117"/>
    <mergeCell ref="C114:C115"/>
    <mergeCell ref="D114:E115"/>
    <mergeCell ref="G114:H114"/>
    <mergeCell ref="K114:M114"/>
    <mergeCell ref="O114:O115"/>
    <mergeCell ref="P114:R115"/>
    <mergeCell ref="P119:R120"/>
    <mergeCell ref="S119:Y120"/>
    <mergeCell ref="E120:F120"/>
    <mergeCell ref="G120:M120"/>
    <mergeCell ref="C121:C122"/>
    <mergeCell ref="D121:F122"/>
    <mergeCell ref="G121:M122"/>
    <mergeCell ref="B119:B122"/>
    <mergeCell ref="C119:C120"/>
    <mergeCell ref="D119:D120"/>
    <mergeCell ref="E119:F119"/>
    <mergeCell ref="G119:M119"/>
    <mergeCell ref="O119:O120"/>
    <mergeCell ref="B124:B126"/>
    <mergeCell ref="C124:Z126"/>
    <mergeCell ref="B128:B137"/>
    <mergeCell ref="C128:Z129"/>
    <mergeCell ref="C131:C135"/>
    <mergeCell ref="F131:N131"/>
    <mergeCell ref="O131:O135"/>
    <mergeCell ref="R131:Z131"/>
    <mergeCell ref="F132:N132"/>
    <mergeCell ref="R132:Z132"/>
    <mergeCell ref="C136:C137"/>
    <mergeCell ref="D136:G136"/>
    <mergeCell ref="H136:N136"/>
    <mergeCell ref="O136:O137"/>
    <mergeCell ref="P136:R137"/>
    <mergeCell ref="S136:Y137"/>
    <mergeCell ref="D137:N137"/>
    <mergeCell ref="F133:N133"/>
    <mergeCell ref="R133:Z133"/>
    <mergeCell ref="F134:N134"/>
    <mergeCell ref="R134:Z134"/>
    <mergeCell ref="F135:N135"/>
    <mergeCell ref="R135:Z135"/>
    <mergeCell ref="B139:B150"/>
    <mergeCell ref="C139:Z140"/>
    <mergeCell ref="C142:C150"/>
    <mergeCell ref="F142:G142"/>
    <mergeCell ref="H142:N142"/>
    <mergeCell ref="O142:O150"/>
    <mergeCell ref="R142:S142"/>
    <mergeCell ref="T142:Z142"/>
    <mergeCell ref="F143:G143"/>
    <mergeCell ref="H143:N143"/>
    <mergeCell ref="F145:G145"/>
    <mergeCell ref="H145:N145"/>
    <mergeCell ref="R145:S145"/>
    <mergeCell ref="T145:Z145"/>
    <mergeCell ref="F146:G146"/>
    <mergeCell ref="H146:N146"/>
    <mergeCell ref="R146:S146"/>
    <mergeCell ref="T146:Z146"/>
    <mergeCell ref="R143:S143"/>
    <mergeCell ref="T143:Z143"/>
    <mergeCell ref="F144:G144"/>
    <mergeCell ref="H144:N144"/>
    <mergeCell ref="R144:S144"/>
    <mergeCell ref="T144:Z144"/>
    <mergeCell ref="F149:G149"/>
    <mergeCell ref="H149:N149"/>
    <mergeCell ref="R149:S149"/>
    <mergeCell ref="T149:Z149"/>
    <mergeCell ref="F150:G150"/>
    <mergeCell ref="H150:N150"/>
    <mergeCell ref="R150:S150"/>
    <mergeCell ref="T150:Z150"/>
    <mergeCell ref="F147:G147"/>
    <mergeCell ref="H147:N147"/>
    <mergeCell ref="R147:S147"/>
    <mergeCell ref="T147:Z147"/>
    <mergeCell ref="F148:G148"/>
    <mergeCell ref="H148:N148"/>
    <mergeCell ref="R148:S148"/>
    <mergeCell ref="T148:Z148"/>
    <mergeCell ref="B152:B158"/>
    <mergeCell ref="C152:Z156"/>
    <mergeCell ref="C157:C158"/>
    <mergeCell ref="D157:G157"/>
    <mergeCell ref="H157:N157"/>
    <mergeCell ref="O157:O158"/>
    <mergeCell ref="P157:R158"/>
    <mergeCell ref="S157:Y158"/>
    <mergeCell ref="D158:G158"/>
    <mergeCell ref="G163:M164"/>
    <mergeCell ref="C165:C166"/>
    <mergeCell ref="D165:F166"/>
    <mergeCell ref="G165:M166"/>
    <mergeCell ref="C167:C168"/>
    <mergeCell ref="D167:F168"/>
    <mergeCell ref="G167:M168"/>
    <mergeCell ref="B160:B178"/>
    <mergeCell ref="C160:Z160"/>
    <mergeCell ref="C161:C162"/>
    <mergeCell ref="D161:F162"/>
    <mergeCell ref="G161:M162"/>
    <mergeCell ref="O161:O162"/>
    <mergeCell ref="P161:R162"/>
    <mergeCell ref="S161:Y162"/>
    <mergeCell ref="C163:C164"/>
    <mergeCell ref="D163:F164"/>
    <mergeCell ref="C173:C174"/>
    <mergeCell ref="D173:F174"/>
    <mergeCell ref="G173:M174"/>
    <mergeCell ref="C175:C176"/>
    <mergeCell ref="D175:F176"/>
    <mergeCell ref="G175:M176"/>
    <mergeCell ref="C169:C170"/>
    <mergeCell ref="D169:F170"/>
    <mergeCell ref="G169:M170"/>
    <mergeCell ref="C171:C172"/>
    <mergeCell ref="D171:F172"/>
    <mergeCell ref="G171:M172"/>
    <mergeCell ref="O175:O176"/>
    <mergeCell ref="P175:R176"/>
    <mergeCell ref="S175:Y176"/>
    <mergeCell ref="C177:C178"/>
    <mergeCell ref="D177:F178"/>
    <mergeCell ref="G177:M178"/>
    <mergeCell ref="O177:O178"/>
    <mergeCell ref="P177:R178"/>
    <mergeCell ref="S177:Y178"/>
    <mergeCell ref="B185:B200"/>
    <mergeCell ref="C185:Z185"/>
    <mergeCell ref="C186:C200"/>
    <mergeCell ref="D186:Z200"/>
    <mergeCell ref="C203:M204"/>
    <mergeCell ref="E205:G205"/>
    <mergeCell ref="H205:K205"/>
    <mergeCell ref="L205:N205"/>
    <mergeCell ref="B180:B183"/>
    <mergeCell ref="C180:C181"/>
    <mergeCell ref="D180:F181"/>
    <mergeCell ref="G180:Z181"/>
    <mergeCell ref="C182:C183"/>
    <mergeCell ref="D182:F183"/>
    <mergeCell ref="G182:Z183"/>
    <mergeCell ref="B23:B26"/>
    <mergeCell ref="G6:H6"/>
    <mergeCell ref="K6:M6"/>
    <mergeCell ref="S6:T6"/>
    <mergeCell ref="W6:Y6"/>
    <mergeCell ref="G7:H7"/>
    <mergeCell ref="K7:M7"/>
    <mergeCell ref="S7:T7"/>
    <mergeCell ref="W7:Y7"/>
    <mergeCell ref="C23:C24"/>
    <mergeCell ref="D23:F24"/>
    <mergeCell ref="G23:Z23"/>
    <mergeCell ref="G24:Z24"/>
    <mergeCell ref="C25:C26"/>
    <mergeCell ref="S20:Y21"/>
    <mergeCell ref="C18:C19"/>
    <mergeCell ref="D18:F19"/>
    <mergeCell ref="G18:M19"/>
    <mergeCell ref="O18:O19"/>
    <mergeCell ref="P18:R19"/>
    <mergeCell ref="B9:B21"/>
    <mergeCell ref="C9:Z11"/>
    <mergeCell ref="C12:C13"/>
    <mergeCell ref="G12:R13"/>
  </mergeCells>
  <conditionalFormatting sqref="D13:F13">
    <cfRule type="containsText" dxfId="42" priority="4" operator="containsText" text="rev">
      <formula>NOT(ISERROR(SEARCH("rev",D13)))</formula>
    </cfRule>
  </conditionalFormatting>
  <conditionalFormatting sqref="BB4:BB39">
    <cfRule type="containsText" dxfId="41" priority="1" operator="containsText" text="n/a">
      <formula>NOT(ISERROR(SEARCH("n/a",BB4)))</formula>
    </cfRule>
    <cfRule type="containsText" dxfId="40" priority="2" operator="containsText" text="n/c">
      <formula>NOT(ISERROR(SEARCH("n/c",BB4)))</formula>
    </cfRule>
    <cfRule type="containsText" dxfId="39" priority="3" operator="containsText" text="no change">
      <formula>NOT(ISERROR(SEARCH("no change",BB4)))</formula>
    </cfRule>
  </conditionalFormatting>
  <dataValidations count="40">
    <dataValidation type="list" allowBlank="1" showInputMessage="1" showErrorMessage="1" promptTitle="OPTIONS:" prompt="Select from list" sqref="G105:M107" xr:uid="{B2EA663D-5B38-4C3F-BDE7-9A148E7056B7}">
      <formula1>"Y,N,N/A,N/C"</formula1>
    </dataValidation>
    <dataValidation type="list" allowBlank="1" showInputMessage="1" showErrorMessage="1" sqref="S116:Y118" xr:uid="{897054BF-CD7D-46D9-869E-51C68C16CD2B}">
      <formula1>CorrosionProtection</formula1>
    </dataValidation>
    <dataValidation type="list" allowBlank="1" showInputMessage="1" showErrorMessage="1" sqref="S68:Y70" xr:uid="{084FF94C-ED63-4964-A096-8F987F371DD5}">
      <formula1>SafetyType</formula1>
    </dataValidation>
    <dataValidation type="list" allowBlank="1" showInputMessage="1" showErrorMessage="1" promptTitle="OPTIONS:" prompt="Select from list" sqref="W27:Y27 S27:T27" xr:uid="{E13C32B1-837B-4067-B97B-D0DB4C14C71E}">
      <formula1>#REF!</formula1>
    </dataValidation>
    <dataValidation type="list" allowBlank="1" showInputMessage="1" showErrorMessage="1" promptTitle="OPTIONS:" prompt="Select from list" sqref="S42:Y45 G60:M62 S60:Y62" xr:uid="{35B57702-F517-41F4-98A5-3EE1C6BA1C11}">
      <formula1>EntranceType</formula1>
    </dataValidation>
    <dataValidation type="list" allowBlank="1" showInputMessage="1" showErrorMessage="1" promptTitle="OPTIONS:" prompt="Select From List" sqref="G54:M55" xr:uid="{6C493704-5B6B-44E1-83B3-A500ED6A72FE}">
      <formula1>InterlockModel</formula1>
    </dataValidation>
    <dataValidation type="list" allowBlank="1" showInputMessage="1" showErrorMessage="1" promptTitle="OPTIONS:" prompt="Select From List" sqref="G53:M53" xr:uid="{BBD87B2F-08F2-40F7-81F9-18C78D27DB87}">
      <formula1>Interlock</formula1>
    </dataValidation>
    <dataValidation type="list" allowBlank="1" showInputMessage="1" showErrorMessage="1" promptTitle="OPTIONS:" prompt="Select from list" sqref="G51:M52" xr:uid="{E3CAC517-F51A-46FD-AE96-9A5CE302E1EF}">
      <formula1>DoorLockingDeviceType</formula1>
    </dataValidation>
    <dataValidation allowBlank="1" showErrorMessage="1" promptTitle="OPTIONS:" prompt="Select from list" sqref="Q32:Z32" xr:uid="{85899CD4-8A93-46AC-9E4C-0042E2107B64}"/>
    <dataValidation type="list" allowBlank="1" showInputMessage="1" showErrorMessage="1" promptTitle="OPTIONS:" prompt="Select From List" sqref="S58:Y59" xr:uid="{D12F92BF-C824-42C3-BB07-5398E701C347}">
      <formula1>"Y,N,N/A,N/C"</formula1>
    </dataValidation>
    <dataValidation allowBlank="1" showInputMessage="1" showErrorMessage="1" promptTitle="OPTIONS:" prompt="Select From List" sqref="G22:M22" xr:uid="{8A572E3B-1DC0-4A3E-8816-4FE77035B884}"/>
    <dataValidation type="list" allowBlank="1" showInputMessage="1" showErrorMessage="1" promptTitle="OPTIONS:" prompt="Select From List" sqref="G75" xr:uid="{1E1B9496-9D73-4CC1-A209-E5166142EE9D}">
      <formula1>RopeStranding</formula1>
    </dataValidation>
    <dataValidation type="list" allowBlank="1" showInputMessage="1" showErrorMessage="1" promptTitle="OPTIONS" prompt="Select From List" sqref="G80:M82" xr:uid="{8F23ABCE-8317-4C48-8E45-618609946777}">
      <formula1>BufferType</formula1>
    </dataValidation>
    <dataValidation type="list" allowBlank="1" showInputMessage="1" showErrorMessage="1" sqref="G103:M103" xr:uid="{32B2948D-FEFB-4811-8A30-4ECF7905B1E7}">
      <formula1>Controller</formula1>
    </dataValidation>
    <dataValidation allowBlank="1" showInputMessage="1" showErrorMessage="1" promptTitle="OPTIONS:" prompt="Select from list" sqref="S46:Y50" xr:uid="{BC1E2C06-7041-42F2-B17E-CB489934B171}"/>
    <dataValidation allowBlank="1" showInputMessage="1" showErrorMessage="1" prompt="Enter the maximum distance allowed between the counterweight guide rail brackets or N/A if there is no counterweight." sqref="S85:Y87" xr:uid="{3F0C165F-9A8A-4349-A5E5-8760D353B867}"/>
    <dataValidation allowBlank="1" showInputMessage="1" showErrorMessage="1" prompt="Enter the maximum distance allowed between the car guide rail brackets." sqref="S83:Y84" xr:uid="{FCC04DF9-1C29-4699-9D60-3E0252B3D7C5}"/>
    <dataValidation type="list" allowBlank="1" showInputMessage="1" showErrorMessage="1" promptTitle="OPTIONS:" prompt="Select from list" sqref="G83:M87" xr:uid="{AA4D44C7-377F-41E9-B824-078C835C75EC}">
      <formula1>GuideRailMass</formula1>
    </dataValidation>
    <dataValidation type="list" allowBlank="1" showInputMessage="1" showErrorMessage="1" promptTitle="OPTIONS:" prompt="Select from list" sqref="G101:M102" xr:uid="{CBA2454D-6380-4271-A363-CE4CB68DF808}">
      <formula1>OperationType</formula1>
    </dataValidation>
    <dataValidation type="list" allowBlank="1" showInputMessage="1" showErrorMessage="1" promptTitle="OPTIONS:" prompt="Select from list" sqref="G116:M118" xr:uid="{0363AA92-8A5B-4192-9C04-2182C195F0D9}">
      <formula1>Bulkhead</formula1>
    </dataValidation>
    <dataValidation type="list" allowBlank="1" showInputMessage="1" showErrorMessage="1" promptTitle="OPTIONS:" prompt="Select from list" sqref="G110:M111" xr:uid="{E6989FD8-A213-41B2-B227-28D3B36E4D63}">
      <formula1>Orientation</formula1>
    </dataValidation>
    <dataValidation type="list" allowBlank="1" showInputMessage="1" showErrorMessage="1" promptTitle="OPTIONS:" prompt="Select from list" sqref="S108:Y109" xr:uid="{F0D51894-8359-41C1-8C84-89D62417B654}">
      <formula1>Stages</formula1>
    </dataValidation>
    <dataValidation type="list" allowBlank="1" showInputMessage="1" showErrorMessage="1" promptTitle="OPTIONS:" prompt="Select from list" sqref="G108:M109" xr:uid="{25C11EB2-5E6B-4C48-BA17-BC1D3D305044}">
      <formula1>Cylinders</formula1>
    </dataValidation>
    <dataValidation type="list" operator="greaterThanOrEqual" allowBlank="1" showInputMessage="1" showErrorMessage="1" sqref="G119:M119" xr:uid="{82170B7B-E3AC-4383-B5D0-C846527FD22A}">
      <formula1>Valve</formula1>
    </dataValidation>
    <dataValidation type="list" allowBlank="1" showInputMessage="1" showErrorMessage="1" promptTitle="OPTIONS:" prompt="Select from list" sqref="D142:D151 P142:P151" xr:uid="{0434FF4D-BC61-4BE2-9473-E9CB3D2A6A16}">
      <formula1>"Provided,N/A"</formula1>
    </dataValidation>
    <dataValidation type="list" allowBlank="1" showInputMessage="1" showErrorMessage="1" errorTitle="ERROR" error="Cell cannot be blank" prompt="Enter the standard number including revision.  eg. B44-07" sqref="S161:Y162" xr:uid="{63F0294A-944C-4CED-9ECD-80D9E0D5DC32}">
      <formula1>INDIRECT(SUBSTITUTE(SUBSTITUTE(SUBSTITUTE($G$161,"-"," ")," ",""),"/",""))</formula1>
    </dataValidation>
    <dataValidation type="list" allowBlank="1" showInputMessage="1" showErrorMessage="1" promptTitle="OPTIONS:" prompt="Select from list" sqref="G161:M162" xr:uid="{3F85BB72-91AA-4D0E-B216-876B560B8AFF}">
      <formula1>SafetyCode</formula1>
    </dataValidation>
    <dataValidation type="whole" operator="greaterThanOrEqual" allowBlank="1" showInputMessage="1" showErrorMessage="1" sqref="G18:M19 G71:M72" xr:uid="{7131AF21-E5FF-4553-8CC7-A23E114C9233}">
      <formula1>1</formula1>
    </dataValidation>
    <dataValidation operator="greaterThanOrEqual" allowBlank="1" showInputMessage="1" showErrorMessage="1" sqref="J5" xr:uid="{3A59913D-3D21-4163-8CC1-A09C382162F3}"/>
    <dataValidation type="decimal" operator="greaterThanOrEqual" allowBlank="1" showInputMessage="1" showErrorMessage="1" sqref="L5 S18:Y19 G42:M47 S56:Y57 G63:M66" xr:uid="{7A53F3FF-0A8D-48D9-9472-2D19A9A62916}">
      <formula1>0</formula1>
    </dataValidation>
    <dataValidation allowBlank="1" showInputMessage="1" showErrorMessage="1" prompt="Revision letter or number for this specification." sqref="X5" xr:uid="{9378B8E8-9922-422A-BF2B-547CE1D463C1}"/>
    <dataValidation type="date" operator="greaterThan" allowBlank="1" showInputMessage="1" showErrorMessage="1" prompt="Revision date for this specification. " sqref="S5" xr:uid="{ADAB5EAE-8FD7-4765-BCFE-5B04D8BE4C01}">
      <formula1>36526</formula1>
    </dataValidation>
    <dataValidation type="textLength" operator="lessThanOrEqual" allowBlank="1" showInputMessage="1" showErrorMessage="1" promptTitle="OPTIONS:" prompt="Enter Location - max text length = 20 characters" sqref="G20:M21" xr:uid="{7AFA7293-5AB7-4107-8BCD-844C3E23D1C9}">
      <formula1>20</formula1>
    </dataValidation>
    <dataValidation type="decimal" operator="greaterThanOrEqual" allowBlank="1" showInputMessage="1" showErrorMessage="1" promptTitle="OPTIONS:" sqref="G56:M59" xr:uid="{5152BF12-375E-4091-853C-FBD5D1950AED}">
      <formula1>0</formula1>
    </dataValidation>
    <dataValidation type="list" allowBlank="1" showInputMessage="1" showErrorMessage="1" promptTitle="OPTIONS:" prompt="Select From List" sqref="S71" xr:uid="{ABC9BAAC-4C3F-46C2-A251-F4592249E0A6}">
      <formula1>SuspensionType</formula1>
    </dataValidation>
    <dataValidation type="list" allowBlank="1" showInputMessage="1" showErrorMessage="1" promptTitle="OPTIONS" prompt="Select From List" sqref="S75" xr:uid="{5105E9BC-380E-4D43-BB22-F68DE6DB065F}">
      <formula1>RopeConstruction</formula1>
    </dataValidation>
    <dataValidation type="list" showInputMessage="1" showErrorMessage="1" promptTitle="OPTIONS" prompt="Select From List" sqref="S88" xr:uid="{7DCAAD6D-A192-463C-81EC-5A9FDE7E4704}">
      <formula1>DriveType</formula1>
    </dataValidation>
    <dataValidation allowBlank="1" showErrorMessage="1" sqref="S90:Y99 S105:Y106" xr:uid="{91C0584D-EDC7-49B5-B9D0-3E3BD5408A68}"/>
    <dataValidation type="list" allowBlank="1" showInputMessage="1" showErrorMessage="1" promptTitle="OPTIONS:" prompt="Select from list" sqref="S101:Y102" xr:uid="{AB748B9A-DD42-4BA7-8CFF-3A080FEB7688}">
      <formula1>MotorControlType</formula1>
    </dataValidation>
    <dataValidation type="whole" operator="greaterThan" allowBlank="1" showInputMessage="1" showErrorMessage="1" sqref="G25:M26 S25:Y26" xr:uid="{DDD28CEE-6FB7-42CD-9B07-227219F4D080}">
      <formula1>1</formula1>
    </dataValidation>
  </dataValidations>
  <printOptions horizontalCentered="1"/>
  <pageMargins left="0.75" right="0.75" top="0.375" bottom="0.625" header="0.375" footer="0.25"/>
  <pageSetup scale="80" orientation="portrait" r:id="rId1"/>
  <headerFooter alignWithMargins="0">
    <oddFooter xml:space="preserve">&amp;C
&amp;G&amp;R&amp;"Arial Narrow,Regular"&amp;9Page &amp;P of &amp;N
 </oddFooter>
  </headerFooter>
  <rowBreaks count="4" manualBreakCount="4">
    <brk id="40" min="1" max="25" man="1"/>
    <brk id="78" min="1" max="25" man="1"/>
    <brk id="150" min="1" max="25" man="1"/>
    <brk id="183" min="1" max="25"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9217" r:id="rId5" name="Check Box 1">
              <controlPr defaultSize="0" autoFill="0" autoLine="0" autoPict="0">
                <anchor moveWithCells="1">
                  <from>
                    <xdr:col>3</xdr:col>
                    <xdr:colOff>0</xdr:colOff>
                    <xdr:row>156</xdr:row>
                    <xdr:rowOff>0</xdr:rowOff>
                  </from>
                  <to>
                    <xdr:col>3</xdr:col>
                    <xdr:colOff>304800</xdr:colOff>
                    <xdr:row>157</xdr:row>
                    <xdr:rowOff>0</xdr:rowOff>
                  </to>
                </anchor>
              </controlPr>
            </control>
          </mc:Choice>
        </mc:AlternateContent>
        <mc:AlternateContent xmlns:mc="http://schemas.openxmlformats.org/markup-compatibility/2006">
          <mc:Choice Requires="x14">
            <control shapeId="9218" r:id="rId6" name="Check Box 2">
              <controlPr defaultSize="0" autoFill="0" autoLine="0" autoPict="0">
                <anchor moveWithCells="1">
                  <from>
                    <xdr:col>3</xdr:col>
                    <xdr:colOff>0</xdr:colOff>
                    <xdr:row>157</xdr:row>
                    <xdr:rowOff>0</xdr:rowOff>
                  </from>
                  <to>
                    <xdr:col>3</xdr:col>
                    <xdr:colOff>304800</xdr:colOff>
                    <xdr:row>158</xdr:row>
                    <xdr:rowOff>0</xdr:rowOff>
                  </to>
                </anchor>
              </controlPr>
            </control>
          </mc:Choice>
        </mc:AlternateContent>
        <mc:AlternateContent xmlns:mc="http://schemas.openxmlformats.org/markup-compatibility/2006">
          <mc:Choice Requires="x14">
            <control shapeId="9219" r:id="rId7" name="Check Box 3">
              <controlPr defaultSize="0" autoFill="0" autoLine="0" autoPict="0">
                <anchor moveWithCells="1">
                  <from>
                    <xdr:col>7</xdr:col>
                    <xdr:colOff>0</xdr:colOff>
                    <xdr:row>156</xdr:row>
                    <xdr:rowOff>0</xdr:rowOff>
                  </from>
                  <to>
                    <xdr:col>8</xdr:col>
                    <xdr:colOff>97971</xdr:colOff>
                    <xdr:row>157</xdr:row>
                    <xdr:rowOff>0</xdr:rowOff>
                  </to>
                </anchor>
              </controlPr>
            </control>
          </mc:Choice>
        </mc:AlternateContent>
        <mc:AlternateContent xmlns:mc="http://schemas.openxmlformats.org/markup-compatibility/2006">
          <mc:Choice Requires="x14">
            <control shapeId="9220" r:id="rId8" name="Check Box 4">
              <controlPr defaultSize="0" autoFill="0" autoLine="0" autoPict="0">
                <anchor moveWithCells="1">
                  <from>
                    <xdr:col>3</xdr:col>
                    <xdr:colOff>0</xdr:colOff>
                    <xdr:row>156</xdr:row>
                    <xdr:rowOff>0</xdr:rowOff>
                  </from>
                  <to>
                    <xdr:col>3</xdr:col>
                    <xdr:colOff>304800</xdr:colOff>
                    <xdr:row>157</xdr:row>
                    <xdr:rowOff>0</xdr:rowOff>
                  </to>
                </anchor>
              </controlPr>
            </control>
          </mc:Choice>
        </mc:AlternateContent>
        <mc:AlternateContent xmlns:mc="http://schemas.openxmlformats.org/markup-compatibility/2006">
          <mc:Choice Requires="x14">
            <control shapeId="9221" r:id="rId9" name="Check Box 5">
              <controlPr defaultSize="0" autoFill="0" autoLine="0" autoPict="0">
                <anchor moveWithCells="1">
                  <from>
                    <xdr:col>3</xdr:col>
                    <xdr:colOff>0</xdr:colOff>
                    <xdr:row>157</xdr:row>
                    <xdr:rowOff>0</xdr:rowOff>
                  </from>
                  <to>
                    <xdr:col>3</xdr:col>
                    <xdr:colOff>304800</xdr:colOff>
                    <xdr:row>158</xdr:row>
                    <xdr:rowOff>0</xdr:rowOff>
                  </to>
                </anchor>
              </controlPr>
            </control>
          </mc:Choice>
        </mc:AlternateContent>
        <mc:AlternateContent xmlns:mc="http://schemas.openxmlformats.org/markup-compatibility/2006">
          <mc:Choice Requires="x14">
            <control shapeId="9222" r:id="rId10" name="Check Box 6">
              <controlPr defaultSize="0" autoFill="0" autoLine="0" autoPict="0">
                <anchor moveWithCells="1">
                  <from>
                    <xdr:col>7</xdr:col>
                    <xdr:colOff>0</xdr:colOff>
                    <xdr:row>156</xdr:row>
                    <xdr:rowOff>0</xdr:rowOff>
                  </from>
                  <to>
                    <xdr:col>8</xdr:col>
                    <xdr:colOff>97971</xdr:colOff>
                    <xdr:row>157</xdr:row>
                    <xdr:rowOff>0</xdr:rowOff>
                  </to>
                </anchor>
              </controlPr>
            </control>
          </mc:Choice>
        </mc:AlternateContent>
        <mc:AlternateContent xmlns:mc="http://schemas.openxmlformats.org/markup-compatibility/2006">
          <mc:Choice Requires="x14">
            <control shapeId="9223" r:id="rId11" name="Check Box 7">
              <controlPr defaultSize="0" autoFill="0" autoLine="0" autoPict="0">
                <anchor moveWithCells="1">
                  <from>
                    <xdr:col>3</xdr:col>
                    <xdr:colOff>0</xdr:colOff>
                    <xdr:row>135</xdr:row>
                    <xdr:rowOff>0</xdr:rowOff>
                  </from>
                  <to>
                    <xdr:col>3</xdr:col>
                    <xdr:colOff>304800</xdr:colOff>
                    <xdr:row>136</xdr:row>
                    <xdr:rowOff>0</xdr:rowOff>
                  </to>
                </anchor>
              </controlPr>
            </control>
          </mc:Choice>
        </mc:AlternateContent>
        <mc:AlternateContent xmlns:mc="http://schemas.openxmlformats.org/markup-compatibility/2006">
          <mc:Choice Requires="x14">
            <control shapeId="9224" r:id="rId12" name="Check Box 8">
              <controlPr defaultSize="0" autoFill="0" autoLine="0" autoPict="0">
                <anchor moveWithCells="1">
                  <from>
                    <xdr:col>3</xdr:col>
                    <xdr:colOff>0</xdr:colOff>
                    <xdr:row>136</xdr:row>
                    <xdr:rowOff>0</xdr:rowOff>
                  </from>
                  <to>
                    <xdr:col>3</xdr:col>
                    <xdr:colOff>304800</xdr:colOff>
                    <xdr:row>137</xdr:row>
                    <xdr:rowOff>0</xdr:rowOff>
                  </to>
                </anchor>
              </controlPr>
            </control>
          </mc:Choice>
        </mc:AlternateContent>
        <mc:AlternateContent xmlns:mc="http://schemas.openxmlformats.org/markup-compatibility/2006">
          <mc:Choice Requires="x14">
            <control shapeId="9225" r:id="rId13" name="Check Box 9">
              <controlPr defaultSize="0" autoFill="0" autoLine="0" autoPict="0">
                <anchor moveWithCells="1">
                  <from>
                    <xdr:col>7</xdr:col>
                    <xdr:colOff>0</xdr:colOff>
                    <xdr:row>135</xdr:row>
                    <xdr:rowOff>0</xdr:rowOff>
                  </from>
                  <to>
                    <xdr:col>8</xdr:col>
                    <xdr:colOff>97971</xdr:colOff>
                    <xdr:row>136</xdr:row>
                    <xdr:rowOff>0</xdr:rowOff>
                  </to>
                </anchor>
              </controlPr>
            </control>
          </mc:Choice>
        </mc:AlternateContent>
        <mc:AlternateContent xmlns:mc="http://schemas.openxmlformats.org/markup-compatibility/2006">
          <mc:Choice Requires="x14">
            <control shapeId="9226" r:id="rId14" name="Check Box 10">
              <controlPr defaultSize="0" autoFill="0" autoLine="0" autoPict="0">
                <anchor moveWithCells="1">
                  <from>
                    <xdr:col>3</xdr:col>
                    <xdr:colOff>0</xdr:colOff>
                    <xdr:row>135</xdr:row>
                    <xdr:rowOff>0</xdr:rowOff>
                  </from>
                  <to>
                    <xdr:col>3</xdr:col>
                    <xdr:colOff>304800</xdr:colOff>
                    <xdr:row>136</xdr:row>
                    <xdr:rowOff>0</xdr:rowOff>
                  </to>
                </anchor>
              </controlPr>
            </control>
          </mc:Choice>
        </mc:AlternateContent>
        <mc:AlternateContent xmlns:mc="http://schemas.openxmlformats.org/markup-compatibility/2006">
          <mc:Choice Requires="x14">
            <control shapeId="9227" r:id="rId15" name="Check Box 11">
              <controlPr defaultSize="0" autoFill="0" autoLine="0" autoPict="0">
                <anchor moveWithCells="1">
                  <from>
                    <xdr:col>3</xdr:col>
                    <xdr:colOff>0</xdr:colOff>
                    <xdr:row>136</xdr:row>
                    <xdr:rowOff>0</xdr:rowOff>
                  </from>
                  <to>
                    <xdr:col>3</xdr:col>
                    <xdr:colOff>304800</xdr:colOff>
                    <xdr:row>137</xdr:row>
                    <xdr:rowOff>0</xdr:rowOff>
                  </to>
                </anchor>
              </controlPr>
            </control>
          </mc:Choice>
        </mc:AlternateContent>
        <mc:AlternateContent xmlns:mc="http://schemas.openxmlformats.org/markup-compatibility/2006">
          <mc:Choice Requires="x14">
            <control shapeId="9228" r:id="rId16" name="Check Box 12">
              <controlPr defaultSize="0" autoFill="0" autoLine="0" autoPict="0">
                <anchor moveWithCells="1">
                  <from>
                    <xdr:col>7</xdr:col>
                    <xdr:colOff>0</xdr:colOff>
                    <xdr:row>135</xdr:row>
                    <xdr:rowOff>0</xdr:rowOff>
                  </from>
                  <to>
                    <xdr:col>8</xdr:col>
                    <xdr:colOff>97971</xdr:colOff>
                    <xdr:row>136</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6CEF64-82C6-4985-845B-CEF8203B55B3}">
  <sheetPr syncVertical="1" syncRef="B1" transitionEvaluation="1" codeName="Sheet22">
    <tabColor rgb="FFCCFFCC"/>
    <pageSetUpPr fitToPage="1"/>
  </sheetPr>
  <dimension ref="A1:BC217"/>
  <sheetViews>
    <sheetView showGridLines="0" showZeros="0" topLeftCell="B1" zoomScale="130" zoomScaleNormal="130" zoomScaleSheetLayoutView="100" workbookViewId="0">
      <selection activeCell="U1" sqref="U1:Y1"/>
    </sheetView>
  </sheetViews>
  <sheetFormatPr defaultColWidth="7.15234375" defaultRowHeight="17.149999999999999" customHeight="1" x14ac:dyDescent="0.3"/>
  <cols>
    <col min="1" max="1" width="0.84375" style="477" customWidth="1"/>
    <col min="2" max="2" width="2.3046875" style="1502" customWidth="1"/>
    <col min="3" max="3" width="3.15234375" style="477" customWidth="1"/>
    <col min="4" max="4" width="2.3046875" style="477" customWidth="1"/>
    <col min="5" max="5" width="2.3828125" style="477" customWidth="1"/>
    <col min="6" max="6" width="2.84375" style="477" customWidth="1"/>
    <col min="7" max="23" width="2.3046875" style="477" customWidth="1"/>
    <col min="24" max="24" width="2.69140625" style="477" customWidth="1"/>
    <col min="25" max="26" width="2.3046875" style="477" customWidth="1"/>
    <col min="27" max="27" width="5" style="477" customWidth="1"/>
    <col min="28" max="46" width="2.3046875" style="477" customWidth="1"/>
    <col min="47" max="51" width="7.15234375" style="477" customWidth="1"/>
    <col min="52" max="52" width="8.3046875" style="477" customWidth="1"/>
    <col min="53" max="53" width="34.84375" style="477" customWidth="1"/>
    <col min="54" max="54" width="27.69140625" style="477" customWidth="1"/>
    <col min="55" max="55" width="37.3828125" style="477" customWidth="1"/>
    <col min="56" max="75" width="7.15234375" style="477" customWidth="1"/>
    <col min="76" max="16384" width="7.15234375" style="477"/>
  </cols>
  <sheetData>
    <row r="1" spans="2:55" ht="17.149999999999999" customHeight="1" x14ac:dyDescent="0.3">
      <c r="B1" s="549"/>
      <c r="C1" s="478"/>
      <c r="D1" s="549"/>
      <c r="E1" s="549"/>
      <c r="F1" s="549"/>
      <c r="G1" s="3564" t="s">
        <v>1707</v>
      </c>
      <c r="H1" s="3564"/>
      <c r="I1" s="3564"/>
      <c r="J1" s="3564"/>
      <c r="K1" s="3564"/>
      <c r="L1" s="3564"/>
      <c r="M1" s="3564"/>
      <c r="N1" s="3564"/>
      <c r="O1" s="1885" t="s">
        <v>0</v>
      </c>
      <c r="P1" s="1885"/>
      <c r="Q1" s="1885"/>
      <c r="R1" s="1885"/>
      <c r="S1" s="1885"/>
      <c r="T1" s="1885"/>
      <c r="U1" s="3555">
        <v>46234</v>
      </c>
      <c r="V1" s="3555"/>
      <c r="W1" s="3555"/>
      <c r="X1" s="3555"/>
      <c r="Y1" s="3555"/>
      <c r="Z1" s="3565" t="s">
        <v>1661</v>
      </c>
      <c r="AA1" s="3565"/>
      <c r="AB1" s="3565"/>
      <c r="AC1" s="3565"/>
      <c r="AD1" s="3565"/>
      <c r="AE1" s="3565"/>
      <c r="AF1" s="3565"/>
      <c r="AG1" s="3565"/>
      <c r="AH1" s="3565"/>
      <c r="AI1" s="3565"/>
      <c r="AJ1" s="3565"/>
      <c r="AK1" s="3565"/>
      <c r="AL1" s="3565"/>
      <c r="AM1" s="3565"/>
      <c r="AN1" s="3565"/>
      <c r="AO1" s="3565"/>
      <c r="AP1" s="3565"/>
      <c r="AQ1" s="3565"/>
      <c r="AR1" s="3565"/>
      <c r="AS1" s="3565"/>
      <c r="AY1" s="484"/>
      <c r="AZ1" s="618"/>
      <c r="BA1" s="619" t="s">
        <v>3070</v>
      </c>
      <c r="BB1" s="636"/>
    </row>
    <row r="2" spans="2:55" ht="17.149999999999999" customHeight="1" x14ac:dyDescent="0.3">
      <c r="B2" s="549"/>
      <c r="C2" s="478"/>
      <c r="D2" s="549"/>
      <c r="E2" s="549"/>
      <c r="F2" s="549"/>
      <c r="G2" s="3564"/>
      <c r="H2" s="3564"/>
      <c r="I2" s="3564"/>
      <c r="J2" s="3564"/>
      <c r="K2" s="3564"/>
      <c r="L2" s="3564"/>
      <c r="M2" s="3564"/>
      <c r="N2" s="3564"/>
      <c r="O2" s="1498"/>
      <c r="P2" s="1498"/>
      <c r="Q2" s="3197" t="s">
        <v>2646</v>
      </c>
      <c r="R2" s="3197"/>
      <c r="S2" s="3197"/>
      <c r="T2" s="3197"/>
      <c r="U2" s="3197"/>
      <c r="V2" s="3197"/>
      <c r="W2" s="3197"/>
      <c r="X2" s="895"/>
      <c r="Y2" s="895"/>
      <c r="Z2" s="3565"/>
      <c r="AA2" s="3565"/>
      <c r="AB2" s="3565"/>
      <c r="AC2" s="3565"/>
      <c r="AD2" s="3565"/>
      <c r="AE2" s="3565"/>
      <c r="AF2" s="3565"/>
      <c r="AG2" s="3565"/>
      <c r="AH2" s="3565"/>
      <c r="AI2" s="3565"/>
      <c r="AJ2" s="3565"/>
      <c r="AK2" s="3565"/>
      <c r="AL2" s="3565"/>
      <c r="AM2" s="3565"/>
      <c r="AN2" s="3565"/>
      <c r="AO2" s="3565"/>
      <c r="AP2" s="3565"/>
      <c r="AQ2" s="3565"/>
      <c r="AR2" s="3565"/>
      <c r="AS2" s="3565"/>
      <c r="AU2" s="493"/>
      <c r="AV2" s="493"/>
      <c r="AW2" s="493"/>
      <c r="AX2" s="493"/>
      <c r="AZ2" s="618"/>
      <c r="BA2" s="618"/>
      <c r="BB2" s="636"/>
    </row>
    <row r="3" spans="2:55" ht="17.149999999999999" customHeight="1" thickBot="1" x14ac:dyDescent="0.35">
      <c r="B3" s="549"/>
      <c r="C3" s="478"/>
      <c r="D3" s="549"/>
      <c r="E3" s="549"/>
      <c r="F3" s="549"/>
      <c r="G3" s="3564"/>
      <c r="H3" s="3564"/>
      <c r="I3" s="3564"/>
      <c r="J3" s="3564"/>
      <c r="K3" s="3564"/>
      <c r="L3" s="3564"/>
      <c r="M3" s="3564"/>
      <c r="N3" s="3564"/>
      <c r="O3" s="894"/>
      <c r="P3" s="894"/>
      <c r="S3" s="505"/>
      <c r="T3" s="493"/>
      <c r="W3" s="895"/>
      <c r="X3" s="895"/>
      <c r="Y3" s="895"/>
      <c r="Z3" s="3565"/>
      <c r="AA3" s="3565"/>
      <c r="AB3" s="3565"/>
      <c r="AC3" s="3565"/>
      <c r="AD3" s="3565"/>
      <c r="AE3" s="3565"/>
      <c r="AF3" s="3565"/>
      <c r="AG3" s="3565"/>
      <c r="AH3" s="3565"/>
      <c r="AI3" s="3565"/>
      <c r="AJ3" s="3565"/>
      <c r="AK3" s="3565"/>
      <c r="AL3" s="3565"/>
      <c r="AM3" s="3565"/>
      <c r="AN3" s="3565"/>
      <c r="AO3" s="3565"/>
      <c r="AP3" s="3565"/>
      <c r="AQ3" s="3565"/>
      <c r="AR3" s="3565"/>
      <c r="AS3" s="3565"/>
      <c r="AT3" s="484"/>
      <c r="AU3" s="484"/>
      <c r="AV3" s="484"/>
      <c r="AW3" s="484"/>
      <c r="AX3" s="484"/>
      <c r="AY3" s="484"/>
      <c r="AZ3" s="618"/>
      <c r="BA3" s="620" t="s">
        <v>1882</v>
      </c>
      <c r="BB3" s="636"/>
    </row>
    <row r="4" spans="2:55" ht="17.149999999999999" customHeight="1" thickTop="1" thickBot="1" x14ac:dyDescent="0.35">
      <c r="B4" s="493"/>
      <c r="C4" s="562"/>
      <c r="D4" s="549"/>
      <c r="E4" s="549"/>
      <c r="F4" s="549"/>
      <c r="H4" s="550"/>
      <c r="I4" s="550"/>
      <c r="J4" s="550"/>
      <c r="K4" s="550"/>
      <c r="L4" s="550"/>
      <c r="M4" s="550"/>
      <c r="N4" s="550"/>
      <c r="O4" s="550"/>
      <c r="Q4" s="3524" t="s">
        <v>2504</v>
      </c>
      <c r="R4" s="3525"/>
      <c r="S4" s="3525"/>
      <c r="T4" s="3526"/>
      <c r="U4" s="3527">
        <f>+Application!G11</f>
        <v>0</v>
      </c>
      <c r="V4" s="3528"/>
      <c r="W4" s="3528"/>
      <c r="X4" s="3528"/>
      <c r="Y4" s="3528"/>
      <c r="Z4" s="3528"/>
      <c r="AA4" s="3528"/>
      <c r="AB4" s="3528"/>
      <c r="AC4" s="3528"/>
      <c r="AD4" s="3528"/>
      <c r="AE4" s="3528"/>
      <c r="AF4" s="3529"/>
      <c r="AG4" s="3530" t="s">
        <v>32</v>
      </c>
      <c r="AH4" s="3531"/>
      <c r="AI4" s="3532"/>
      <c r="AJ4" s="3533"/>
      <c r="AK4" s="3533"/>
      <c r="AL4" s="3533"/>
      <c r="AM4" s="3533"/>
      <c r="AN4" s="3533"/>
      <c r="AO4" s="3534" t="s">
        <v>2505</v>
      </c>
      <c r="AP4" s="3535"/>
      <c r="AQ4" s="3536"/>
      <c r="AR4" s="3537"/>
      <c r="AS4" s="3538"/>
      <c r="AT4" s="484"/>
      <c r="AU4" s="484"/>
      <c r="AV4" s="484"/>
      <c r="AW4" s="484"/>
      <c r="AX4" s="484"/>
      <c r="AY4" s="484"/>
      <c r="AZ4" s="618"/>
      <c r="BA4" s="802" t="s">
        <v>2211</v>
      </c>
      <c r="BB4" s="637">
        <f>+Application!G9</f>
        <v>0</v>
      </c>
      <c r="BC4" s="637">
        <f>+Application!G10</f>
        <v>0</v>
      </c>
    </row>
    <row r="5" spans="2:55" ht="17.149999999999999" customHeight="1" thickTop="1" thickBot="1" x14ac:dyDescent="0.35">
      <c r="B5" s="549"/>
      <c r="C5" s="548" t="s">
        <v>1515</v>
      </c>
      <c r="H5" s="548"/>
      <c r="R5" s="548"/>
      <c r="S5" s="548"/>
      <c r="AI5" s="478"/>
      <c r="AJ5" s="478"/>
      <c r="AK5" s="478"/>
      <c r="AL5" s="478"/>
      <c r="AM5" s="478"/>
      <c r="AN5" s="478"/>
      <c r="AO5" s="3563"/>
      <c r="AP5" s="3563"/>
      <c r="AQ5" s="3563"/>
      <c r="AR5" s="3563"/>
      <c r="AS5" s="3563"/>
      <c r="AT5" s="486"/>
      <c r="AU5" s="484"/>
      <c r="AV5" s="484"/>
      <c r="AW5" s="484"/>
      <c r="AX5" s="484"/>
      <c r="AY5" s="484"/>
      <c r="AZ5" s="621">
        <v>190</v>
      </c>
      <c r="BA5" s="845" t="s">
        <v>1883</v>
      </c>
      <c r="BB5" s="637">
        <f>+Application!G25</f>
        <v>0</v>
      </c>
      <c r="BC5" s="477">
        <f>BB5</f>
        <v>0</v>
      </c>
    </row>
    <row r="6" spans="2:55" ht="17.149999999999999" customHeight="1" x14ac:dyDescent="0.3">
      <c r="B6" s="3380" t="s">
        <v>59</v>
      </c>
      <c r="C6" s="3251">
        <v>11</v>
      </c>
      <c r="D6" s="3539" t="s">
        <v>870</v>
      </c>
      <c r="E6" s="3540"/>
      <c r="F6" s="3540"/>
      <c r="G6" s="3540"/>
      <c r="H6" s="3540"/>
      <c r="I6" s="3540"/>
      <c r="J6" s="3540"/>
      <c r="K6" s="3540"/>
      <c r="L6" s="3541"/>
      <c r="M6" s="3577">
        <f>+Application!H7</f>
        <v>0</v>
      </c>
      <c r="N6" s="3578"/>
      <c r="O6" s="3578"/>
      <c r="P6" s="3578"/>
      <c r="Q6" s="3578"/>
      <c r="R6" s="3578"/>
      <c r="S6" s="3578"/>
      <c r="T6" s="3578"/>
      <c r="U6" s="3578"/>
      <c r="V6" s="3578"/>
      <c r="W6" s="3578"/>
      <c r="X6" s="3578"/>
      <c r="Y6" s="3578"/>
      <c r="Z6" s="3578"/>
      <c r="AA6" s="3578"/>
      <c r="AB6" s="3578"/>
      <c r="AC6" s="3578"/>
      <c r="AD6" s="3578"/>
      <c r="AE6" s="3578"/>
      <c r="AF6" s="3578"/>
      <c r="AG6" s="3578"/>
      <c r="AH6" s="3517" t="str">
        <f>Application!S7</f>
        <v xml:space="preserve">                  </v>
      </c>
      <c r="AI6" s="3518"/>
      <c r="AJ6" s="3518"/>
      <c r="AK6" s="3518"/>
      <c r="AL6" s="3518"/>
      <c r="AM6" s="3518"/>
      <c r="AN6" s="3518"/>
      <c r="AO6" s="3518"/>
      <c r="AP6" s="3518"/>
      <c r="AQ6" s="3518"/>
      <c r="AR6" s="3518"/>
      <c r="AS6" s="1251"/>
      <c r="AT6" s="486"/>
      <c r="AU6" s="484"/>
      <c r="AV6" s="484"/>
      <c r="AW6" s="484"/>
      <c r="AX6" s="484"/>
      <c r="AY6" s="484"/>
      <c r="AZ6" s="623">
        <v>3010</v>
      </c>
      <c r="BA6" s="845" t="s">
        <v>1884</v>
      </c>
      <c r="BB6" s="637" t="str">
        <f>+AF118</f>
        <v>B44-16</v>
      </c>
      <c r="BC6" s="477" t="str">
        <f t="shared" ref="BC6:BC14" si="0">BB6</f>
        <v>B44-16</v>
      </c>
    </row>
    <row r="7" spans="2:55" ht="20.25" customHeight="1" x14ac:dyDescent="0.3">
      <c r="B7" s="3381"/>
      <c r="C7" s="3217"/>
      <c r="D7" s="3542">
        <f>+Application!E7</f>
        <v>0</v>
      </c>
      <c r="E7" s="3543"/>
      <c r="F7" s="3543"/>
      <c r="G7" s="3543"/>
      <c r="H7" s="3543"/>
      <c r="I7" s="3543"/>
      <c r="J7" s="3543"/>
      <c r="K7" s="3543"/>
      <c r="L7" s="3544"/>
      <c r="M7" s="3579"/>
      <c r="N7" s="3580"/>
      <c r="O7" s="3580"/>
      <c r="P7" s="3580"/>
      <c r="Q7" s="3580"/>
      <c r="R7" s="3580"/>
      <c r="S7" s="3580"/>
      <c r="T7" s="3580"/>
      <c r="U7" s="3580"/>
      <c r="V7" s="3580"/>
      <c r="W7" s="3580"/>
      <c r="X7" s="3580"/>
      <c r="Y7" s="3580"/>
      <c r="Z7" s="3580"/>
      <c r="AA7" s="3580"/>
      <c r="AB7" s="3580"/>
      <c r="AC7" s="3580"/>
      <c r="AD7" s="3580"/>
      <c r="AE7" s="3580"/>
      <c r="AF7" s="3580"/>
      <c r="AG7" s="3580"/>
      <c r="AH7" s="3519"/>
      <c r="AI7" s="3519"/>
      <c r="AJ7" s="3519"/>
      <c r="AK7" s="3519"/>
      <c r="AL7" s="3519"/>
      <c r="AM7" s="3519"/>
      <c r="AN7" s="3519"/>
      <c r="AO7" s="3519"/>
      <c r="AP7" s="3519"/>
      <c r="AQ7" s="3519"/>
      <c r="AR7" s="3519"/>
      <c r="AS7" s="1382"/>
      <c r="AT7" s="486"/>
      <c r="AU7" s="484"/>
      <c r="AV7" s="484"/>
      <c r="AW7" s="484"/>
      <c r="AX7" s="484"/>
      <c r="AY7" s="484"/>
      <c r="AZ7" s="623">
        <v>3050</v>
      </c>
      <c r="BA7" s="845" t="s">
        <v>1890</v>
      </c>
      <c r="BB7" s="637">
        <f>+J126</f>
        <v>0</v>
      </c>
      <c r="BC7" s="477">
        <f t="shared" si="0"/>
        <v>0</v>
      </c>
    </row>
    <row r="8" spans="2:55" ht="17.149999999999999" customHeight="1" x14ac:dyDescent="0.3">
      <c r="B8" s="3381"/>
      <c r="C8" s="3216">
        <v>12</v>
      </c>
      <c r="D8" s="545" t="s">
        <v>1514</v>
      </c>
      <c r="E8" s="545"/>
      <c r="F8" s="545"/>
      <c r="G8" s="545"/>
      <c r="H8" s="545"/>
      <c r="I8" s="545"/>
      <c r="J8" s="545"/>
      <c r="K8" s="545"/>
      <c r="L8" s="1383"/>
      <c r="M8" s="3520">
        <f>+Application!G11</f>
        <v>0</v>
      </c>
      <c r="N8" s="3521"/>
      <c r="O8" s="3521"/>
      <c r="P8" s="3521"/>
      <c r="Q8" s="3521"/>
      <c r="R8" s="3521"/>
      <c r="S8" s="3521"/>
      <c r="T8" s="3521"/>
      <c r="U8" s="3521"/>
      <c r="V8" s="3521"/>
      <c r="W8" s="1384"/>
      <c r="X8" s="3216">
        <v>13.1</v>
      </c>
      <c r="Y8" s="545" t="s">
        <v>1516</v>
      </c>
      <c r="Z8" s="545"/>
      <c r="AA8" s="545"/>
      <c r="AB8" s="545"/>
      <c r="AC8" s="545"/>
      <c r="AD8" s="545"/>
      <c r="AE8" s="545"/>
      <c r="AF8" s="545"/>
      <c r="AG8" s="545"/>
      <c r="AH8" s="3520">
        <f>+Application!S11</f>
        <v>0</v>
      </c>
      <c r="AI8" s="3521"/>
      <c r="AJ8" s="3521"/>
      <c r="AK8" s="3521"/>
      <c r="AL8" s="3521"/>
      <c r="AM8" s="3521"/>
      <c r="AN8" s="3521"/>
      <c r="AO8" s="3521"/>
      <c r="AP8" s="3521"/>
      <c r="AQ8" s="3521"/>
      <c r="AR8" s="1385"/>
      <c r="AS8" s="1386"/>
      <c r="AT8" s="484"/>
      <c r="AU8" s="484"/>
      <c r="AV8" s="484"/>
      <c r="AW8" s="484"/>
      <c r="AX8" s="484"/>
      <c r="AY8" s="484"/>
      <c r="AZ8" s="623">
        <v>1400</v>
      </c>
      <c r="BA8" s="845" t="s">
        <v>1891</v>
      </c>
      <c r="BB8" s="637">
        <f>+AH33</f>
        <v>0</v>
      </c>
      <c r="BC8" s="477">
        <f t="shared" si="0"/>
        <v>0</v>
      </c>
    </row>
    <row r="9" spans="2:55" ht="17.149999999999999" customHeight="1" x14ac:dyDescent="0.3">
      <c r="B9" s="3381"/>
      <c r="C9" s="3217"/>
      <c r="D9" s="540" t="s">
        <v>1512</v>
      </c>
      <c r="E9" s="540"/>
      <c r="F9" s="540"/>
      <c r="G9" s="540"/>
      <c r="H9" s="540"/>
      <c r="I9" s="540"/>
      <c r="J9" s="540"/>
      <c r="K9" s="540"/>
      <c r="L9" s="1387"/>
      <c r="M9" s="3522"/>
      <c r="N9" s="3523"/>
      <c r="O9" s="3523"/>
      <c r="P9" s="3523"/>
      <c r="Q9" s="3523"/>
      <c r="R9" s="3523"/>
      <c r="S9" s="3523"/>
      <c r="T9" s="3523"/>
      <c r="U9" s="3523"/>
      <c r="V9" s="3523"/>
      <c r="W9" s="1388"/>
      <c r="X9" s="3217"/>
      <c r="Y9" s="540"/>
      <c r="Z9" s="540"/>
      <c r="AA9" s="540"/>
      <c r="AB9" s="540"/>
      <c r="AC9" s="540"/>
      <c r="AD9" s="540"/>
      <c r="AE9" s="540"/>
      <c r="AF9" s="1389"/>
      <c r="AG9" s="1387"/>
      <c r="AH9" s="3522"/>
      <c r="AI9" s="3523"/>
      <c r="AJ9" s="3523"/>
      <c r="AK9" s="3523"/>
      <c r="AL9" s="3523"/>
      <c r="AM9" s="3523"/>
      <c r="AN9" s="3523"/>
      <c r="AO9" s="3523"/>
      <c r="AP9" s="3523"/>
      <c r="AQ9" s="3523"/>
      <c r="AR9" s="1390"/>
      <c r="AS9" s="1382"/>
      <c r="AT9" s="484"/>
      <c r="AU9" s="522"/>
      <c r="AV9" s="522"/>
      <c r="AW9" s="522"/>
      <c r="AX9" s="522"/>
      <c r="AY9" s="522"/>
      <c r="AZ9" s="623">
        <v>130</v>
      </c>
      <c r="BA9" s="845" t="s">
        <v>872</v>
      </c>
      <c r="BB9" s="637">
        <f>+Application!S11</f>
        <v>0</v>
      </c>
      <c r="BC9" s="477">
        <f t="shared" si="0"/>
        <v>0</v>
      </c>
    </row>
    <row r="10" spans="2:55" ht="17.149999999999999" customHeight="1" x14ac:dyDescent="0.3">
      <c r="B10" s="3381"/>
      <c r="C10" s="3216">
        <v>18.100000000000001</v>
      </c>
      <c r="D10" s="545" t="s">
        <v>1511</v>
      </c>
      <c r="E10" s="545"/>
      <c r="F10" s="545"/>
      <c r="G10" s="545"/>
      <c r="H10" s="545"/>
      <c r="I10" s="545"/>
      <c r="J10" s="545"/>
      <c r="K10" s="1379"/>
      <c r="L10" s="1392" t="s">
        <v>64</v>
      </c>
      <c r="M10" s="3241"/>
      <c r="N10" s="3219"/>
      <c r="O10" s="3219"/>
      <c r="P10" s="3219"/>
      <c r="Q10" s="3219"/>
      <c r="R10" s="3219"/>
      <c r="S10" s="3219"/>
      <c r="T10" s="1317"/>
      <c r="U10" s="3545" t="s">
        <v>1517</v>
      </c>
      <c r="V10" s="3546"/>
      <c r="W10" s="3547"/>
      <c r="X10" s="3335">
        <v>530</v>
      </c>
      <c r="Y10" s="545" t="s">
        <v>1510</v>
      </c>
      <c r="Z10" s="482"/>
      <c r="AA10" s="545"/>
      <c r="AB10" s="545"/>
      <c r="AC10" s="545"/>
      <c r="AD10" s="545"/>
      <c r="AE10" s="545"/>
      <c r="AF10" s="545"/>
      <c r="AG10" s="1383"/>
      <c r="AH10" s="3557"/>
      <c r="AI10" s="3481"/>
      <c r="AJ10" s="3481"/>
      <c r="AK10" s="3481"/>
      <c r="AL10" s="3481"/>
      <c r="AM10" s="3481"/>
      <c r="AN10" s="3481"/>
      <c r="AO10" s="3559" t="s">
        <v>1518</v>
      </c>
      <c r="AP10" s="3559"/>
      <c r="AQ10" s="3559"/>
      <c r="AR10" s="3559"/>
      <c r="AS10" s="3560"/>
      <c r="AT10" s="484"/>
      <c r="AU10" s="484"/>
      <c r="AV10" s="484"/>
      <c r="AW10" s="484"/>
      <c r="AX10" s="484"/>
      <c r="AY10" s="484"/>
      <c r="AZ10" s="623">
        <v>510</v>
      </c>
      <c r="BA10" s="845" t="s">
        <v>1895</v>
      </c>
      <c r="BB10" s="637" t="str">
        <f>+_xlfn.CONCAT(AH16,", ",AH17)</f>
        <v xml:space="preserve">, </v>
      </c>
      <c r="BC10" s="477" t="str">
        <f t="shared" si="0"/>
        <v xml:space="preserve">, </v>
      </c>
    </row>
    <row r="11" spans="2:55" ht="17.149999999999999" customHeight="1" x14ac:dyDescent="0.3">
      <c r="B11" s="3381"/>
      <c r="C11" s="3217"/>
      <c r="D11" s="542" t="s">
        <v>1519</v>
      </c>
      <c r="E11" s="540"/>
      <c r="F11" s="540"/>
      <c r="G11" s="540"/>
      <c r="H11" s="540"/>
      <c r="I11" s="540"/>
      <c r="J11" s="540"/>
      <c r="K11" s="1376"/>
      <c r="L11" s="1393"/>
      <c r="M11" s="3242"/>
      <c r="N11" s="3222"/>
      <c r="O11" s="3222"/>
      <c r="P11" s="3222"/>
      <c r="Q11" s="3222"/>
      <c r="R11" s="3222"/>
      <c r="S11" s="3222"/>
      <c r="T11" s="1318"/>
      <c r="U11" s="3548"/>
      <c r="V11" s="3549"/>
      <c r="W11" s="3550"/>
      <c r="X11" s="3250"/>
      <c r="Y11" s="540"/>
      <c r="Z11" s="481"/>
      <c r="AA11" s="540"/>
      <c r="AB11" s="540"/>
      <c r="AC11" s="540"/>
      <c r="AD11" s="540"/>
      <c r="AE11" s="540"/>
      <c r="AF11" s="540"/>
      <c r="AG11" s="1387"/>
      <c r="AH11" s="3558"/>
      <c r="AI11" s="3247"/>
      <c r="AJ11" s="3247"/>
      <c r="AK11" s="3247"/>
      <c r="AL11" s="3247"/>
      <c r="AM11" s="3247"/>
      <c r="AN11" s="3247"/>
      <c r="AO11" s="3561"/>
      <c r="AP11" s="3561"/>
      <c r="AQ11" s="3561"/>
      <c r="AR11" s="3561"/>
      <c r="AS11" s="3562"/>
      <c r="AT11" s="484"/>
      <c r="AU11" s="484"/>
      <c r="AV11" s="484"/>
      <c r="AW11" s="484"/>
      <c r="AX11" s="484"/>
      <c r="AY11" s="484"/>
      <c r="AZ11" s="655">
        <v>520</v>
      </c>
      <c r="BA11" s="1439" t="s">
        <v>2509</v>
      </c>
      <c r="BB11" s="1440">
        <f>+Application!F16</f>
        <v>0</v>
      </c>
      <c r="BC11" s="477">
        <f t="shared" si="0"/>
        <v>0</v>
      </c>
    </row>
    <row r="12" spans="2:55" ht="17.149999999999999" customHeight="1" x14ac:dyDescent="0.3">
      <c r="B12" s="3381"/>
      <c r="C12" s="3287">
        <v>18.2</v>
      </c>
      <c r="D12" s="545" t="s">
        <v>1520</v>
      </c>
      <c r="E12" s="545"/>
      <c r="F12" s="545"/>
      <c r="G12" s="545"/>
      <c r="H12" s="545"/>
      <c r="I12" s="545"/>
      <c r="J12" s="545"/>
      <c r="K12" s="1379"/>
      <c r="L12" s="1395"/>
      <c r="M12" s="3208"/>
      <c r="N12" s="3205"/>
      <c r="O12" s="3205"/>
      <c r="P12" s="3205"/>
      <c r="Q12" s="3205"/>
      <c r="R12" s="3205"/>
      <c r="S12" s="3205"/>
      <c r="T12" s="3205"/>
      <c r="U12" s="3205"/>
      <c r="V12" s="3205"/>
      <c r="W12" s="1452"/>
      <c r="X12" s="3216">
        <v>19</v>
      </c>
      <c r="Y12" s="545" t="s">
        <v>1509</v>
      </c>
      <c r="Z12" s="482"/>
      <c r="AA12" s="545"/>
      <c r="AB12" s="545"/>
      <c r="AC12" s="545"/>
      <c r="AD12" s="545"/>
      <c r="AE12" s="545"/>
      <c r="AF12" s="545"/>
      <c r="AG12" s="1383" t="s">
        <v>1427</v>
      </c>
      <c r="AH12" s="3241"/>
      <c r="AI12" s="3219"/>
      <c r="AJ12" s="3219"/>
      <c r="AK12" s="3219"/>
      <c r="AL12" s="3219"/>
      <c r="AM12" s="3219"/>
      <c r="AN12" s="3219"/>
      <c r="AO12" s="3219"/>
      <c r="AP12" s="3219"/>
      <c r="AQ12" s="485"/>
      <c r="AR12" s="485"/>
      <c r="AS12" s="1396"/>
      <c r="AT12" s="484"/>
      <c r="AU12" s="484"/>
      <c r="AV12" s="484"/>
      <c r="AW12" s="484"/>
      <c r="AX12" s="484"/>
      <c r="AY12" s="484"/>
      <c r="AZ12" s="623">
        <v>530</v>
      </c>
      <c r="BA12" s="845" t="s">
        <v>2510</v>
      </c>
      <c r="BB12" s="637">
        <f>+AH10</f>
        <v>0</v>
      </c>
      <c r="BC12" s="477">
        <f t="shared" si="0"/>
        <v>0</v>
      </c>
    </row>
    <row r="13" spans="2:55" ht="17.149999999999999" customHeight="1" x14ac:dyDescent="0.3">
      <c r="B13" s="3381"/>
      <c r="C13" s="3286"/>
      <c r="D13" s="540" t="s">
        <v>1521</v>
      </c>
      <c r="E13" s="540"/>
      <c r="F13" s="540"/>
      <c r="G13" s="540"/>
      <c r="H13" s="540"/>
      <c r="I13" s="540"/>
      <c r="J13" s="540"/>
      <c r="K13" s="1376"/>
      <c r="L13" s="1397"/>
      <c r="M13" s="3209"/>
      <c r="N13" s="3210"/>
      <c r="O13" s="3210"/>
      <c r="P13" s="3210"/>
      <c r="Q13" s="3210"/>
      <c r="R13" s="3210"/>
      <c r="S13" s="3210"/>
      <c r="T13" s="3210"/>
      <c r="U13" s="3210"/>
      <c r="V13" s="3210"/>
      <c r="W13" s="1450"/>
      <c r="X13" s="3217"/>
      <c r="Y13" s="540"/>
      <c r="Z13" s="481"/>
      <c r="AA13" s="540"/>
      <c r="AB13" s="540"/>
      <c r="AC13" s="540"/>
      <c r="AD13" s="540"/>
      <c r="AE13" s="540"/>
      <c r="AF13" s="540"/>
      <c r="AG13" s="1387"/>
      <c r="AH13" s="3242"/>
      <c r="AI13" s="3222"/>
      <c r="AJ13" s="3222"/>
      <c r="AK13" s="3222"/>
      <c r="AL13" s="3222"/>
      <c r="AM13" s="3222"/>
      <c r="AN13" s="3222"/>
      <c r="AO13" s="3222"/>
      <c r="AP13" s="3222"/>
      <c r="AQ13" s="480"/>
      <c r="AR13" s="480"/>
      <c r="AS13" s="1398"/>
      <c r="AT13" s="484"/>
      <c r="AU13" s="484"/>
      <c r="AV13" s="483"/>
      <c r="AW13" s="483"/>
      <c r="AX13" s="484"/>
      <c r="AY13" s="484"/>
      <c r="AZ13" s="655">
        <v>520</v>
      </c>
      <c r="BA13" s="1439" t="s">
        <v>2511</v>
      </c>
      <c r="BB13" s="1440">
        <f>+Application!F18</f>
        <v>0</v>
      </c>
      <c r="BC13" s="477">
        <f t="shared" si="0"/>
        <v>0</v>
      </c>
    </row>
    <row r="14" spans="2:55" ht="17.149999999999999" customHeight="1" x14ac:dyDescent="0.3">
      <c r="B14" s="3381"/>
      <c r="C14" s="3216">
        <v>19.100000000000001</v>
      </c>
      <c r="D14" s="545" t="s">
        <v>1508</v>
      </c>
      <c r="E14" s="545"/>
      <c r="F14" s="545"/>
      <c r="G14" s="545"/>
      <c r="H14" s="545"/>
      <c r="I14" s="545"/>
      <c r="J14" s="545"/>
      <c r="K14" s="1379"/>
      <c r="L14" s="1395"/>
      <c r="M14" s="3241"/>
      <c r="N14" s="3219"/>
      <c r="O14" s="3219"/>
      <c r="P14" s="3219"/>
      <c r="Q14" s="3219"/>
      <c r="R14" s="3219"/>
      <c r="S14" s="3219"/>
      <c r="T14" s="1317"/>
      <c r="U14" s="3545" t="s">
        <v>1522</v>
      </c>
      <c r="V14" s="3546"/>
      <c r="W14" s="3547"/>
      <c r="X14" s="3216">
        <v>19.2</v>
      </c>
      <c r="Y14" s="545" t="s">
        <v>1523</v>
      </c>
      <c r="Z14" s="482"/>
      <c r="AA14" s="545"/>
      <c r="AB14" s="545"/>
      <c r="AC14" s="545"/>
      <c r="AD14" s="545"/>
      <c r="AE14" s="545"/>
      <c r="AF14" s="545"/>
      <c r="AG14" s="1383" t="s">
        <v>1427</v>
      </c>
      <c r="AH14" s="3241"/>
      <c r="AI14" s="3219"/>
      <c r="AJ14" s="3219"/>
      <c r="AK14" s="3219"/>
      <c r="AL14" s="3219"/>
      <c r="AM14" s="3219"/>
      <c r="AN14" s="3219"/>
      <c r="AO14" s="3219"/>
      <c r="AP14" s="3219"/>
      <c r="AQ14" s="1402"/>
      <c r="AR14" s="1402"/>
      <c r="AS14" s="1403"/>
      <c r="AT14" s="547"/>
      <c r="AU14" s="484"/>
      <c r="AV14" s="484"/>
      <c r="AW14" s="484"/>
      <c r="AX14" s="484"/>
      <c r="AY14" s="484"/>
      <c r="AZ14" s="623">
        <v>1071</v>
      </c>
      <c r="BA14" s="845" t="s">
        <v>2512</v>
      </c>
      <c r="BB14" s="637">
        <f>+AH48</f>
        <v>0</v>
      </c>
      <c r="BC14" s="477">
        <f t="shared" si="0"/>
        <v>0</v>
      </c>
    </row>
    <row r="15" spans="2:55" ht="17.149999999999999" customHeight="1" x14ac:dyDescent="0.3">
      <c r="B15" s="3381"/>
      <c r="C15" s="3217"/>
      <c r="D15" s="542" t="s">
        <v>1524</v>
      </c>
      <c r="E15" s="540"/>
      <c r="F15" s="540"/>
      <c r="G15" s="540"/>
      <c r="H15" s="540"/>
      <c r="I15" s="540"/>
      <c r="J15" s="540"/>
      <c r="K15" s="1376"/>
      <c r="L15" s="1393" t="s">
        <v>283</v>
      </c>
      <c r="M15" s="3242"/>
      <c r="N15" s="3222"/>
      <c r="O15" s="3222"/>
      <c r="P15" s="3222"/>
      <c r="Q15" s="3222"/>
      <c r="R15" s="3222"/>
      <c r="S15" s="3222"/>
      <c r="T15" s="1318"/>
      <c r="U15" s="3548"/>
      <c r="V15" s="3549"/>
      <c r="W15" s="3550"/>
      <c r="X15" s="3217"/>
      <c r="Y15" s="540" t="s">
        <v>1525</v>
      </c>
      <c r="Z15" s="481"/>
      <c r="AA15" s="540"/>
      <c r="AB15" s="540"/>
      <c r="AC15" s="540"/>
      <c r="AD15" s="540"/>
      <c r="AE15" s="540"/>
      <c r="AF15" s="540"/>
      <c r="AG15" s="1387"/>
      <c r="AH15" s="3242"/>
      <c r="AI15" s="3222"/>
      <c r="AJ15" s="3222"/>
      <c r="AK15" s="3222"/>
      <c r="AL15" s="3222"/>
      <c r="AM15" s="3222"/>
      <c r="AN15" s="3222"/>
      <c r="AO15" s="3222"/>
      <c r="AP15" s="3222"/>
      <c r="AQ15" s="554"/>
      <c r="AR15" s="1404"/>
      <c r="AS15" s="1398"/>
      <c r="AT15" s="547"/>
      <c r="AU15" s="484"/>
      <c r="AV15" s="484"/>
      <c r="AW15" s="484"/>
      <c r="AX15" s="484"/>
      <c r="AY15" s="484"/>
      <c r="AZ15" s="623">
        <v>140</v>
      </c>
      <c r="BA15" s="845" t="s">
        <v>1173</v>
      </c>
      <c r="BB15" s="637">
        <f>+Application!G13</f>
        <v>0</v>
      </c>
      <c r="BC15" s="637">
        <f>+Application!G14</f>
        <v>0</v>
      </c>
    </row>
    <row r="16" spans="2:55" ht="17.149999999999999" customHeight="1" x14ac:dyDescent="0.3">
      <c r="B16" s="3381"/>
      <c r="C16" s="3506"/>
      <c r="D16" s="1206"/>
      <c r="E16" s="1206"/>
      <c r="F16" s="1206"/>
      <c r="G16" s="1206"/>
      <c r="H16" s="1206"/>
      <c r="I16" s="1206"/>
      <c r="J16" s="1206"/>
      <c r="K16" s="1259"/>
      <c r="L16" s="1391"/>
      <c r="M16" s="3551"/>
      <c r="N16" s="3552"/>
      <c r="O16" s="3552"/>
      <c r="P16" s="3552"/>
      <c r="Q16" s="3552"/>
      <c r="R16" s="3552"/>
      <c r="S16" s="3552"/>
      <c r="T16" s="3552"/>
      <c r="U16" s="3552"/>
      <c r="V16" s="1394"/>
      <c r="W16" s="1399"/>
      <c r="X16" s="3335">
        <v>510</v>
      </c>
      <c r="Y16" s="3508" t="s">
        <v>1526</v>
      </c>
      <c r="Z16" s="3278"/>
      <c r="AA16" s="3278"/>
      <c r="AB16" s="3278"/>
      <c r="AC16" s="3278"/>
      <c r="AD16" s="3278"/>
      <c r="AE16" s="3278"/>
      <c r="AF16" s="3278"/>
      <c r="AG16" s="3509"/>
      <c r="AH16" s="3499"/>
      <c r="AI16" s="3500"/>
      <c r="AJ16" s="3500"/>
      <c r="AK16" s="3500"/>
      <c r="AL16" s="3500"/>
      <c r="AM16" s="3500"/>
      <c r="AN16" s="3500"/>
      <c r="AO16" s="3500"/>
      <c r="AP16" s="3500"/>
      <c r="AQ16" s="3500"/>
      <c r="AR16" s="3500"/>
      <c r="AS16" s="1401"/>
      <c r="AT16" s="547"/>
      <c r="AU16" s="484"/>
      <c r="AV16" s="484"/>
      <c r="AW16" s="484"/>
      <c r="AX16" s="484"/>
      <c r="AY16" s="484"/>
      <c r="AZ16" s="623">
        <v>540</v>
      </c>
      <c r="BA16" s="845" t="s">
        <v>1176</v>
      </c>
      <c r="BB16" s="637">
        <f>+M10</f>
        <v>0</v>
      </c>
      <c r="BC16" s="477">
        <f>BB16</f>
        <v>0</v>
      </c>
    </row>
    <row r="17" spans="1:55" ht="17.149999999999999" customHeight="1" thickBot="1" x14ac:dyDescent="0.35">
      <c r="B17" s="3382"/>
      <c r="C17" s="3507"/>
      <c r="D17" s="1264"/>
      <c r="E17" s="1255"/>
      <c r="F17" s="1255"/>
      <c r="G17" s="1255"/>
      <c r="H17" s="1255"/>
      <c r="I17" s="1255"/>
      <c r="J17" s="1255"/>
      <c r="K17" s="1265"/>
      <c r="L17" s="1405"/>
      <c r="M17" s="3553"/>
      <c r="N17" s="3554"/>
      <c r="O17" s="3554"/>
      <c r="P17" s="3554"/>
      <c r="Q17" s="3554"/>
      <c r="R17" s="3554"/>
      <c r="S17" s="3554"/>
      <c r="T17" s="3554"/>
      <c r="U17" s="3554"/>
      <c r="V17" s="1253"/>
      <c r="W17" s="1254"/>
      <c r="X17" s="3491"/>
      <c r="Y17" s="3510" t="s">
        <v>1527</v>
      </c>
      <c r="Z17" s="3304"/>
      <c r="AA17" s="3304"/>
      <c r="AB17" s="3304"/>
      <c r="AC17" s="3304"/>
      <c r="AD17" s="3304"/>
      <c r="AE17" s="3304"/>
      <c r="AF17" s="3304"/>
      <c r="AG17" s="3511"/>
      <c r="AH17" s="3501"/>
      <c r="AI17" s="3502"/>
      <c r="AJ17" s="3502"/>
      <c r="AK17" s="3502"/>
      <c r="AL17" s="3502"/>
      <c r="AM17" s="3502"/>
      <c r="AN17" s="3502"/>
      <c r="AO17" s="3502"/>
      <c r="AP17" s="3502"/>
      <c r="AQ17" s="3502"/>
      <c r="AR17" s="3502"/>
      <c r="AS17" s="1258"/>
      <c r="AT17" s="547"/>
      <c r="AU17" s="484"/>
      <c r="AW17" s="484"/>
      <c r="AX17" s="484"/>
      <c r="AY17" s="484"/>
      <c r="AZ17" s="623">
        <v>761</v>
      </c>
      <c r="BA17" s="845" t="s">
        <v>2731</v>
      </c>
      <c r="BB17" s="637">
        <f>+AH28</f>
        <v>0</v>
      </c>
      <c r="BC17" s="477">
        <f t="shared" ref="BC17:BC18" si="1">BB17</f>
        <v>0</v>
      </c>
    </row>
    <row r="18" spans="1:55" ht="17.149999999999999" customHeight="1" thickBot="1" x14ac:dyDescent="0.35">
      <c r="C18" s="1271"/>
      <c r="D18" s="487"/>
      <c r="E18" s="1273"/>
      <c r="F18" s="486"/>
      <c r="G18" s="486"/>
      <c r="H18" s="486"/>
      <c r="I18" s="486"/>
      <c r="J18" s="486"/>
      <c r="K18" s="486"/>
      <c r="L18" s="1274"/>
      <c r="M18" s="1274"/>
      <c r="N18" s="1274"/>
      <c r="O18" s="1274"/>
      <c r="P18" s="1274"/>
      <c r="Q18" s="1274"/>
      <c r="R18" s="1274"/>
      <c r="S18" s="1274"/>
      <c r="T18" s="1274"/>
      <c r="U18" s="1274"/>
      <c r="V18" s="1274"/>
      <c r="W18" s="1274"/>
      <c r="X18" s="1274"/>
      <c r="Y18" s="487"/>
      <c r="Z18" s="1275"/>
      <c r="AA18" s="1276"/>
      <c r="AB18" s="1276"/>
      <c r="AC18" s="1276"/>
      <c r="AD18" s="1276"/>
      <c r="AE18" s="1276"/>
      <c r="AF18" s="1276"/>
      <c r="AG18" s="1276"/>
      <c r="AH18" s="1276"/>
      <c r="AI18" s="1274"/>
      <c r="AJ18" s="1274"/>
      <c r="AK18" s="1274"/>
      <c r="AL18" s="1274"/>
      <c r="AM18" s="1274"/>
      <c r="AN18" s="1274"/>
      <c r="AO18" s="1274"/>
      <c r="AP18" s="1274"/>
      <c r="AQ18" s="1274"/>
      <c r="AR18" s="1274"/>
      <c r="AS18" s="1274"/>
      <c r="AT18" s="1274"/>
      <c r="AU18" s="484"/>
      <c r="AW18" s="484"/>
      <c r="AX18" s="484"/>
      <c r="AY18" s="484"/>
      <c r="AZ18" s="623">
        <v>841</v>
      </c>
      <c r="BA18" s="845" t="s">
        <v>2513</v>
      </c>
      <c r="BB18" s="637">
        <f>+M53</f>
        <v>0</v>
      </c>
      <c r="BC18" s="477">
        <f t="shared" si="1"/>
        <v>0</v>
      </c>
    </row>
    <row r="19" spans="1:55" ht="17.149999999999999" customHeight="1" x14ac:dyDescent="0.3">
      <c r="B19" s="3258" t="s">
        <v>1507</v>
      </c>
      <c r="C19" s="3251">
        <v>21</v>
      </c>
      <c r="D19" s="1261" t="s">
        <v>295</v>
      </c>
      <c r="E19" s="1261"/>
      <c r="F19" s="1261"/>
      <c r="G19" s="1261"/>
      <c r="H19" s="1261"/>
      <c r="I19" s="1261"/>
      <c r="J19" s="1261"/>
      <c r="K19" s="1262"/>
      <c r="L19" s="1263"/>
      <c r="M19" s="3503" t="str">
        <f>+Application!G23</f>
        <v>1234 maple</v>
      </c>
      <c r="N19" s="3504"/>
      <c r="O19" s="3504"/>
      <c r="P19" s="3504"/>
      <c r="Q19" s="3504"/>
      <c r="R19" s="3504"/>
      <c r="S19" s="3504"/>
      <c r="T19" s="3504"/>
      <c r="U19" s="3504"/>
      <c r="V19" s="3504"/>
      <c r="W19" s="3504"/>
      <c r="X19" s="3504"/>
      <c r="Y19" s="3504"/>
      <c r="Z19" s="3504"/>
      <c r="AA19" s="3504"/>
      <c r="AB19" s="3504"/>
      <c r="AC19" s="3504"/>
      <c r="AD19" s="3504"/>
      <c r="AE19" s="3504"/>
      <c r="AF19" s="3504"/>
      <c r="AG19" s="3504"/>
      <c r="AH19" s="3504"/>
      <c r="AI19" s="3504"/>
      <c r="AJ19" s="3504"/>
      <c r="AK19" s="3504"/>
      <c r="AL19" s="3504"/>
      <c r="AM19" s="3504"/>
      <c r="AN19" s="3504"/>
      <c r="AO19" s="3504"/>
      <c r="AP19" s="3504"/>
      <c r="AQ19" s="3504"/>
      <c r="AR19" s="3504"/>
      <c r="AS19" s="3505"/>
      <c r="AT19" s="484"/>
      <c r="AU19" s="484"/>
      <c r="AV19" s="484"/>
      <c r="AW19" s="484"/>
      <c r="AX19" s="484"/>
      <c r="AY19" s="484"/>
    </row>
    <row r="20" spans="1:55" ht="17.149999999999999" customHeight="1" x14ac:dyDescent="0.3">
      <c r="A20" s="539"/>
      <c r="B20" s="3259"/>
      <c r="C20" s="3217"/>
      <c r="D20" s="540"/>
      <c r="E20" s="540"/>
      <c r="F20" s="540"/>
      <c r="G20" s="540"/>
      <c r="H20" s="540"/>
      <c r="I20" s="540"/>
      <c r="J20" s="540"/>
      <c r="K20" s="1376"/>
      <c r="L20" s="1406"/>
      <c r="M20" s="3512" t="str">
        <f>+Application!G24</f>
        <v>Toronto</v>
      </c>
      <c r="N20" s="3513"/>
      <c r="O20" s="3513"/>
      <c r="P20" s="3513"/>
      <c r="Q20" s="3513"/>
      <c r="R20" s="3513"/>
      <c r="S20" s="3513"/>
      <c r="T20" s="3513"/>
      <c r="U20" s="3513"/>
      <c r="V20" s="3513"/>
      <c r="W20" s="3513"/>
      <c r="X20" s="3513"/>
      <c r="Y20" s="3513"/>
      <c r="Z20" s="3513"/>
      <c r="AA20" s="3513"/>
      <c r="AB20" s="3513"/>
      <c r="AC20" s="3513"/>
      <c r="AD20" s="3513"/>
      <c r="AE20" s="3513"/>
      <c r="AF20" s="3513"/>
      <c r="AG20" s="3513"/>
      <c r="AH20" s="3513"/>
      <c r="AI20" s="3513"/>
      <c r="AJ20" s="3513"/>
      <c r="AK20" s="3513"/>
      <c r="AL20" s="3513"/>
      <c r="AM20" s="3513"/>
      <c r="AN20" s="3513"/>
      <c r="AO20" s="3513"/>
      <c r="AP20" s="3513"/>
      <c r="AQ20" s="3513"/>
      <c r="AR20" s="3513"/>
      <c r="AS20" s="3514"/>
      <c r="AT20" s="484"/>
      <c r="AU20" s="484"/>
      <c r="AV20" s="484"/>
      <c r="AW20" s="484"/>
      <c r="AX20" s="484"/>
      <c r="AY20" s="484"/>
    </row>
    <row r="21" spans="1:55" ht="17.149999999999999" customHeight="1" x14ac:dyDescent="0.3">
      <c r="A21" s="539"/>
      <c r="B21" s="3259"/>
      <c r="C21" s="3306">
        <v>23</v>
      </c>
      <c r="D21" s="544" t="s">
        <v>2807</v>
      </c>
      <c r="E21" s="1206"/>
      <c r="F21" s="1206"/>
      <c r="G21" s="1206"/>
      <c r="H21" s="1206"/>
      <c r="I21" s="1206"/>
      <c r="J21" s="1206"/>
      <c r="K21" s="1259"/>
      <c r="L21" s="551"/>
      <c r="M21" s="3204"/>
      <c r="N21" s="3205"/>
      <c r="O21" s="3205"/>
      <c r="P21" s="3205"/>
      <c r="Q21" s="3205"/>
      <c r="R21" s="3205"/>
      <c r="S21" s="3205"/>
      <c r="T21" s="3205"/>
      <c r="U21" s="3205"/>
      <c r="V21" s="3205"/>
      <c r="W21" s="1455"/>
      <c r="X21" s="3306">
        <v>59</v>
      </c>
      <c r="Y21" s="1206" t="s">
        <v>1528</v>
      </c>
      <c r="Z21" s="1249"/>
      <c r="AA21" s="1206"/>
      <c r="AB21" s="1206"/>
      <c r="AC21" s="1206"/>
      <c r="AD21" s="1206"/>
      <c r="AE21" s="1206"/>
      <c r="AF21" s="1206"/>
      <c r="AG21" s="1400"/>
      <c r="AH21" s="3211"/>
      <c r="AI21" s="3212"/>
      <c r="AJ21" s="3212"/>
      <c r="AK21" s="3212"/>
      <c r="AL21" s="3212"/>
      <c r="AM21" s="3212"/>
      <c r="AN21" s="3212"/>
      <c r="AO21" s="3212"/>
      <c r="AP21" s="3212"/>
      <c r="AQ21" s="3212"/>
      <c r="AR21" s="3212"/>
      <c r="AS21" s="1457"/>
      <c r="AT21" s="484"/>
      <c r="AU21" s="484"/>
      <c r="AV21" s="484"/>
      <c r="AW21" s="484"/>
      <c r="AX21" s="484"/>
      <c r="AY21" s="484"/>
    </row>
    <row r="22" spans="1:55" ht="17.149999999999999" customHeight="1" thickBot="1" x14ac:dyDescent="0.3">
      <c r="B22" s="3260"/>
      <c r="C22" s="3307"/>
      <c r="D22" s="1264" t="s">
        <v>2806</v>
      </c>
      <c r="E22" s="1265"/>
      <c r="F22" s="1265"/>
      <c r="G22" s="1265"/>
      <c r="H22" s="1265"/>
      <c r="I22" s="1265"/>
      <c r="J22" s="1265"/>
      <c r="K22" s="1265"/>
      <c r="L22" s="1266"/>
      <c r="M22" s="3206"/>
      <c r="N22" s="3207"/>
      <c r="O22" s="3207"/>
      <c r="P22" s="3207"/>
      <c r="Q22" s="3207"/>
      <c r="R22" s="3207"/>
      <c r="S22" s="3207"/>
      <c r="T22" s="3207"/>
      <c r="U22" s="3207"/>
      <c r="V22" s="3207"/>
      <c r="W22" s="1456"/>
      <c r="X22" s="3307"/>
      <c r="Y22" s="1264" t="s">
        <v>1529</v>
      </c>
      <c r="Z22" s="1256"/>
      <c r="AA22" s="1255"/>
      <c r="AB22" s="1255"/>
      <c r="AC22" s="1255"/>
      <c r="AD22" s="1255"/>
      <c r="AE22" s="1255"/>
      <c r="AF22" s="1255"/>
      <c r="AG22" s="1257"/>
      <c r="AH22" s="3213"/>
      <c r="AI22" s="3214"/>
      <c r="AJ22" s="3214"/>
      <c r="AK22" s="3214"/>
      <c r="AL22" s="3214"/>
      <c r="AM22" s="3214"/>
      <c r="AN22" s="3214"/>
      <c r="AO22" s="3214"/>
      <c r="AP22" s="3214"/>
      <c r="AQ22" s="3214"/>
      <c r="AR22" s="3214"/>
      <c r="AS22" s="1458"/>
      <c r="AT22" s="484"/>
      <c r="AU22" s="484"/>
      <c r="AV22" s="484"/>
      <c r="AW22" s="484"/>
      <c r="AX22" s="484"/>
      <c r="AY22" s="484"/>
    </row>
    <row r="23" spans="1:55" ht="17.149999999999999" customHeight="1" thickBot="1" x14ac:dyDescent="0.35">
      <c r="C23" s="1271"/>
      <c r="D23" s="487"/>
      <c r="E23" s="1273"/>
      <c r="F23" s="486"/>
      <c r="G23" s="486"/>
      <c r="H23" s="486"/>
      <c r="I23" s="486"/>
      <c r="J23" s="486"/>
      <c r="K23" s="486"/>
      <c r="L23" s="1274"/>
      <c r="M23" s="1274"/>
      <c r="N23" s="1274"/>
      <c r="O23" s="1274"/>
      <c r="P23" s="1274"/>
      <c r="Q23" s="1274"/>
      <c r="R23" s="1274"/>
      <c r="S23" s="1274"/>
      <c r="T23" s="1274"/>
      <c r="U23" s="1274"/>
      <c r="V23" s="1274"/>
      <c r="W23" s="1274"/>
      <c r="X23" s="1274"/>
      <c r="Y23" s="487"/>
      <c r="Z23" s="1275"/>
      <c r="AA23" s="1276"/>
      <c r="AB23" s="1276"/>
      <c r="AC23" s="1276"/>
      <c r="AD23" s="1276"/>
      <c r="AE23" s="1276"/>
      <c r="AF23" s="1276"/>
      <c r="AG23" s="1276"/>
      <c r="AH23" s="1276"/>
      <c r="AI23" s="1274"/>
      <c r="AJ23" s="1274"/>
      <c r="AK23" s="1274"/>
      <c r="AL23" s="1274"/>
      <c r="AM23" s="1274"/>
      <c r="AN23" s="1274"/>
      <c r="AO23" s="1274"/>
      <c r="AP23" s="1274"/>
      <c r="AQ23" s="1274"/>
      <c r="AR23" s="1274"/>
      <c r="AS23" s="1274"/>
      <c r="AT23" s="1274"/>
      <c r="AU23" s="484"/>
      <c r="AV23" s="484"/>
      <c r="AW23" s="484"/>
      <c r="AX23" s="484"/>
      <c r="AY23" s="484"/>
    </row>
    <row r="24" spans="1:55" ht="17.149999999999999" customHeight="1" x14ac:dyDescent="0.3">
      <c r="B24" s="3258" t="s">
        <v>1532</v>
      </c>
      <c r="C24" s="3285">
        <v>56</v>
      </c>
      <c r="D24" s="1267" t="s">
        <v>1530</v>
      </c>
      <c r="E24" s="1261"/>
      <c r="F24" s="1261"/>
      <c r="G24" s="1261"/>
      <c r="H24" s="1261"/>
      <c r="I24" s="1261"/>
      <c r="J24" s="1261"/>
      <c r="K24" s="1262"/>
      <c r="L24" s="1268"/>
      <c r="M24" s="3566"/>
      <c r="N24" s="3231"/>
      <c r="O24" s="3231"/>
      <c r="P24" s="3231"/>
      <c r="Q24" s="3231"/>
      <c r="R24" s="3231"/>
      <c r="S24" s="3231"/>
      <c r="T24" s="3231"/>
      <c r="U24" s="3231"/>
      <c r="V24" s="3231"/>
      <c r="W24" s="3232"/>
      <c r="X24" s="3285">
        <v>54</v>
      </c>
      <c r="Y24" s="1261" t="s">
        <v>1531</v>
      </c>
      <c r="Z24" s="1269"/>
      <c r="AA24" s="1261"/>
      <c r="AB24" s="1261"/>
      <c r="AC24" s="1261"/>
      <c r="AD24" s="1261"/>
      <c r="AE24" s="1261"/>
      <c r="AF24" s="1261"/>
      <c r="AG24" s="1270"/>
      <c r="AH24" s="3567"/>
      <c r="AI24" s="3568"/>
      <c r="AJ24" s="3568"/>
      <c r="AK24" s="3568"/>
      <c r="AL24" s="3568"/>
      <c r="AM24" s="3568"/>
      <c r="AN24" s="3568"/>
      <c r="AO24" s="3568"/>
      <c r="AP24" s="3568"/>
      <c r="AQ24" s="3568"/>
      <c r="AR24" s="3568"/>
      <c r="AS24" s="3569"/>
      <c r="AT24" s="484"/>
      <c r="AU24" s="484"/>
      <c r="AV24" s="484"/>
      <c r="AW24" s="484"/>
      <c r="AX24" s="484"/>
      <c r="AY24" s="484"/>
    </row>
    <row r="25" spans="1:55" ht="17.149999999999999" customHeight="1" x14ac:dyDescent="0.25">
      <c r="B25" s="3259"/>
      <c r="C25" s="3286"/>
      <c r="D25" s="542" t="s">
        <v>2808</v>
      </c>
      <c r="E25" s="1376"/>
      <c r="F25" s="1376"/>
      <c r="G25" s="1376"/>
      <c r="H25" s="1376"/>
      <c r="I25" s="1376"/>
      <c r="J25" s="1376"/>
      <c r="K25" s="1376"/>
      <c r="L25" s="1377"/>
      <c r="M25" s="3215"/>
      <c r="N25" s="3210"/>
      <c r="O25" s="3210"/>
      <c r="P25" s="3210"/>
      <c r="Q25" s="3210"/>
      <c r="R25" s="3210"/>
      <c r="S25" s="3210"/>
      <c r="T25" s="3210"/>
      <c r="U25" s="3210"/>
      <c r="V25" s="3210"/>
      <c r="W25" s="3233"/>
      <c r="X25" s="3286"/>
      <c r="Y25" s="542" t="s">
        <v>1533</v>
      </c>
      <c r="Z25" s="481"/>
      <c r="AA25" s="540"/>
      <c r="AB25" s="540"/>
      <c r="AC25" s="540"/>
      <c r="AD25" s="540"/>
      <c r="AE25" s="540"/>
      <c r="AF25" s="540"/>
      <c r="AG25" s="1378"/>
      <c r="AH25" s="3455"/>
      <c r="AI25" s="3456"/>
      <c r="AJ25" s="3456"/>
      <c r="AK25" s="3456"/>
      <c r="AL25" s="3456"/>
      <c r="AM25" s="3456"/>
      <c r="AN25" s="3456"/>
      <c r="AO25" s="3456"/>
      <c r="AP25" s="3456"/>
      <c r="AQ25" s="3456"/>
      <c r="AR25" s="3456"/>
      <c r="AS25" s="3461"/>
      <c r="AT25" s="484"/>
      <c r="AU25" s="484"/>
      <c r="AV25" s="484"/>
      <c r="AW25" s="484"/>
      <c r="AX25" s="484"/>
      <c r="AY25" s="484"/>
    </row>
    <row r="26" spans="1:55" ht="17.149999999999999" customHeight="1" x14ac:dyDescent="0.3">
      <c r="B26" s="3259"/>
      <c r="C26" s="3287">
        <v>55</v>
      </c>
      <c r="D26" s="546" t="s">
        <v>1534</v>
      </c>
      <c r="E26" s="545"/>
      <c r="F26" s="545"/>
      <c r="G26" s="545"/>
      <c r="H26" s="545"/>
      <c r="I26" s="545"/>
      <c r="J26" s="545"/>
      <c r="K26" s="1379"/>
      <c r="L26" s="1380"/>
      <c r="M26" s="3204"/>
      <c r="N26" s="3205"/>
      <c r="O26" s="3205"/>
      <c r="P26" s="3205"/>
      <c r="Q26" s="3205"/>
      <c r="R26" s="3205"/>
      <c r="S26" s="3205"/>
      <c r="T26" s="3205"/>
      <c r="U26" s="3205"/>
      <c r="V26" s="3205"/>
      <c r="W26" s="1451"/>
      <c r="X26" s="3287">
        <v>57</v>
      </c>
      <c r="Y26" s="545" t="s">
        <v>1535</v>
      </c>
      <c r="Z26" s="482"/>
      <c r="AA26" s="545"/>
      <c r="AB26" s="545"/>
      <c r="AC26" s="545"/>
      <c r="AD26" s="545"/>
      <c r="AE26" s="545"/>
      <c r="AF26" s="545"/>
      <c r="AG26" s="1381"/>
      <c r="AH26" s="3515"/>
      <c r="AI26" s="3212"/>
      <c r="AJ26" s="3212"/>
      <c r="AK26" s="3212"/>
      <c r="AL26" s="3212"/>
      <c r="AM26" s="3212"/>
      <c r="AN26" s="3212"/>
      <c r="AO26" s="3212"/>
      <c r="AP26" s="3212"/>
      <c r="AQ26" s="3212"/>
      <c r="AR26" s="3212"/>
      <c r="AS26" s="3516"/>
      <c r="AT26" s="484"/>
      <c r="AU26" s="484"/>
      <c r="AV26" s="484"/>
      <c r="AW26" s="484"/>
      <c r="AX26" s="484"/>
      <c r="AY26" s="484"/>
    </row>
    <row r="27" spans="1:55" ht="17.149999999999999" customHeight="1" x14ac:dyDescent="0.25">
      <c r="B27" s="3259"/>
      <c r="C27" s="3286"/>
      <c r="D27" s="542" t="s">
        <v>2508</v>
      </c>
      <c r="E27" s="1376"/>
      <c r="F27" s="1376"/>
      <c r="G27" s="1376"/>
      <c r="H27" s="1376"/>
      <c r="I27" s="1376"/>
      <c r="J27" s="1376"/>
      <c r="K27" s="1376"/>
      <c r="L27" s="1377"/>
      <c r="M27" s="3215"/>
      <c r="N27" s="3210"/>
      <c r="O27" s="3210"/>
      <c r="P27" s="3210"/>
      <c r="Q27" s="3210"/>
      <c r="R27" s="3210"/>
      <c r="S27" s="3210"/>
      <c r="T27" s="3210"/>
      <c r="U27" s="3210"/>
      <c r="V27" s="3210"/>
      <c r="W27" s="1449"/>
      <c r="X27" s="3286"/>
      <c r="Y27" s="542" t="s">
        <v>2809</v>
      </c>
      <c r="Z27" s="481"/>
      <c r="AA27" s="540"/>
      <c r="AB27" s="540"/>
      <c r="AC27" s="540"/>
      <c r="AD27" s="540"/>
      <c r="AE27" s="540"/>
      <c r="AF27" s="540"/>
      <c r="AG27" s="1378"/>
      <c r="AH27" s="3455"/>
      <c r="AI27" s="3456"/>
      <c r="AJ27" s="3456"/>
      <c r="AK27" s="3456"/>
      <c r="AL27" s="3456"/>
      <c r="AM27" s="3456"/>
      <c r="AN27" s="3456"/>
      <c r="AO27" s="3456"/>
      <c r="AP27" s="3456"/>
      <c r="AQ27" s="3456"/>
      <c r="AR27" s="3456"/>
      <c r="AS27" s="3461"/>
      <c r="AT27" s="484"/>
      <c r="AU27" s="484"/>
      <c r="AV27" s="484"/>
      <c r="AW27" s="484"/>
      <c r="AX27" s="484"/>
      <c r="AY27" s="484"/>
    </row>
    <row r="28" spans="1:55" ht="17.149999999999999" customHeight="1" x14ac:dyDescent="0.25">
      <c r="B28" s="3259"/>
      <c r="C28" s="1441"/>
      <c r="D28" s="1260"/>
      <c r="E28" s="1259"/>
      <c r="F28" s="1259"/>
      <c r="G28" s="1259"/>
      <c r="H28" s="1259"/>
      <c r="I28" s="1259"/>
      <c r="J28" s="1259"/>
      <c r="K28" s="1259"/>
      <c r="L28" s="551"/>
      <c r="M28" s="3218"/>
      <c r="N28" s="3219"/>
      <c r="O28" s="3219"/>
      <c r="P28" s="3219"/>
      <c r="Q28" s="3219"/>
      <c r="R28" s="3219"/>
      <c r="S28" s="3219"/>
      <c r="T28" s="3219"/>
      <c r="U28" s="3219"/>
      <c r="V28" s="3219"/>
      <c r="W28" s="3220"/>
      <c r="X28" s="3335">
        <v>761</v>
      </c>
      <c r="Y28" s="544" t="s">
        <v>1537</v>
      </c>
      <c r="Z28" s="1249"/>
      <c r="AA28" s="1206"/>
      <c r="AB28" s="1206"/>
      <c r="AC28" s="1206"/>
      <c r="AD28" s="1206"/>
      <c r="AE28" s="1206"/>
      <c r="AF28" s="1206"/>
      <c r="AG28" s="1250"/>
      <c r="AH28" s="3483"/>
      <c r="AI28" s="3462"/>
      <c r="AJ28" s="3462"/>
      <c r="AK28" s="3462"/>
      <c r="AL28" s="3462"/>
      <c r="AM28" s="3462"/>
      <c r="AN28" s="3462"/>
      <c r="AO28" s="3462"/>
      <c r="AP28" s="3462"/>
      <c r="AQ28" s="3462"/>
      <c r="AR28" s="3462"/>
      <c r="AS28" s="3484"/>
      <c r="AT28" s="484"/>
      <c r="AU28" s="484"/>
      <c r="AV28" s="484"/>
      <c r="AW28" s="484"/>
      <c r="AX28" s="484"/>
      <c r="AY28" s="484"/>
    </row>
    <row r="29" spans="1:55" ht="17.149999999999999" customHeight="1" x14ac:dyDescent="0.25">
      <c r="B29" s="3259"/>
      <c r="C29" s="1426"/>
      <c r="D29" s="1375"/>
      <c r="E29" s="1376"/>
      <c r="F29" s="1376"/>
      <c r="G29" s="1376"/>
      <c r="H29" s="1376"/>
      <c r="I29" s="1376"/>
      <c r="J29" s="1376"/>
      <c r="K29" s="1376"/>
      <c r="L29" s="1377"/>
      <c r="M29" s="3221"/>
      <c r="N29" s="3222"/>
      <c r="O29" s="3222"/>
      <c r="P29" s="3222"/>
      <c r="Q29" s="3222"/>
      <c r="R29" s="3222"/>
      <c r="S29" s="3222"/>
      <c r="T29" s="3222"/>
      <c r="U29" s="3222"/>
      <c r="V29" s="3222"/>
      <c r="W29" s="3223"/>
      <c r="X29" s="3250"/>
      <c r="Y29" s="542" t="s">
        <v>1536</v>
      </c>
      <c r="Z29" s="481"/>
      <c r="AA29" s="540"/>
      <c r="AB29" s="540"/>
      <c r="AC29" s="540"/>
      <c r="AD29" s="540"/>
      <c r="AE29" s="540"/>
      <c r="AF29" s="540"/>
      <c r="AG29" s="1378"/>
      <c r="AH29" s="3209"/>
      <c r="AI29" s="3210"/>
      <c r="AJ29" s="3210"/>
      <c r="AK29" s="3210"/>
      <c r="AL29" s="3210"/>
      <c r="AM29" s="3210"/>
      <c r="AN29" s="3210"/>
      <c r="AO29" s="3210"/>
      <c r="AP29" s="3210"/>
      <c r="AQ29" s="3210"/>
      <c r="AR29" s="3210"/>
      <c r="AS29" s="3485"/>
      <c r="AT29" s="484"/>
      <c r="AU29" s="484"/>
      <c r="AV29" s="484"/>
      <c r="AW29" s="484"/>
      <c r="AX29" s="484"/>
      <c r="AY29" s="484"/>
    </row>
    <row r="30" spans="1:55" ht="17.149999999999999" customHeight="1" x14ac:dyDescent="0.3">
      <c r="B30" s="3259"/>
      <c r="C30" s="3306">
        <v>58</v>
      </c>
      <c r="D30" s="1206" t="s">
        <v>2810</v>
      </c>
      <c r="E30" s="1206"/>
      <c r="F30" s="1206"/>
      <c r="G30" s="1206"/>
      <c r="H30" s="1206"/>
      <c r="I30" s="1206"/>
      <c r="J30" s="1206"/>
      <c r="K30" s="1259"/>
      <c r="L30" s="551"/>
      <c r="M30" s="3486"/>
      <c r="N30" s="3236"/>
      <c r="O30" s="3236"/>
      <c r="P30" s="3236"/>
      <c r="Q30" s="3236"/>
      <c r="R30" s="3236"/>
      <c r="S30" s="3236"/>
      <c r="T30" s="3236"/>
      <c r="U30" s="3236"/>
      <c r="V30" s="3236"/>
      <c r="W30" s="3236"/>
      <c r="X30" s="3236"/>
      <c r="Y30" s="3236"/>
      <c r="Z30" s="3236"/>
      <c r="AA30" s="3236"/>
      <c r="AB30" s="3236"/>
      <c r="AC30" s="3236"/>
      <c r="AD30" s="3236"/>
      <c r="AE30" s="3236"/>
      <c r="AF30" s="3236"/>
      <c r="AG30" s="3236"/>
      <c r="AH30" s="3236"/>
      <c r="AI30" s="3236"/>
      <c r="AJ30" s="3236"/>
      <c r="AK30" s="3236"/>
      <c r="AL30" s="3236"/>
      <c r="AM30" s="3236"/>
      <c r="AN30" s="3236"/>
      <c r="AO30" s="3236"/>
      <c r="AP30" s="3236"/>
      <c r="AQ30" s="3236"/>
      <c r="AR30" s="3236"/>
      <c r="AS30" s="3487"/>
      <c r="AT30" s="484"/>
      <c r="AU30" s="484"/>
      <c r="AV30" s="484"/>
      <c r="AW30" s="484"/>
      <c r="AX30" s="484"/>
      <c r="AY30" s="484"/>
    </row>
    <row r="31" spans="1:55" ht="17.149999999999999" customHeight="1" thickBot="1" x14ac:dyDescent="0.3">
      <c r="B31" s="3260"/>
      <c r="C31" s="3307"/>
      <c r="D31" s="1264" t="s">
        <v>1538</v>
      </c>
      <c r="E31" s="1265"/>
      <c r="F31" s="1265"/>
      <c r="G31" s="1265"/>
      <c r="H31" s="1265"/>
      <c r="I31" s="1265"/>
      <c r="J31" s="1265"/>
      <c r="K31" s="1265"/>
      <c r="L31" s="1266"/>
      <c r="M31" s="3488"/>
      <c r="N31" s="3239"/>
      <c r="O31" s="3239"/>
      <c r="P31" s="3239"/>
      <c r="Q31" s="3239"/>
      <c r="R31" s="3239"/>
      <c r="S31" s="3239"/>
      <c r="T31" s="3239"/>
      <c r="U31" s="3239"/>
      <c r="V31" s="3239"/>
      <c r="W31" s="3239"/>
      <c r="X31" s="3239"/>
      <c r="Y31" s="3239"/>
      <c r="Z31" s="3239"/>
      <c r="AA31" s="3239"/>
      <c r="AB31" s="3239"/>
      <c r="AC31" s="3239"/>
      <c r="AD31" s="3239"/>
      <c r="AE31" s="3239"/>
      <c r="AF31" s="3239"/>
      <c r="AG31" s="3239"/>
      <c r="AH31" s="3239"/>
      <c r="AI31" s="3239"/>
      <c r="AJ31" s="3239"/>
      <c r="AK31" s="3239"/>
      <c r="AL31" s="3239"/>
      <c r="AM31" s="3239"/>
      <c r="AN31" s="3239"/>
      <c r="AO31" s="3239"/>
      <c r="AP31" s="3239"/>
      <c r="AQ31" s="3239"/>
      <c r="AR31" s="3239"/>
      <c r="AS31" s="3489"/>
      <c r="AT31" s="484"/>
      <c r="AU31" s="484"/>
      <c r="AV31" s="484"/>
      <c r="AW31" s="484"/>
      <c r="AX31" s="484"/>
      <c r="AY31" s="484"/>
    </row>
    <row r="32" spans="1:55" ht="17.149999999999999" customHeight="1" thickBot="1" x14ac:dyDescent="0.35"/>
    <row r="33" spans="2:51" ht="17.149999999999999" customHeight="1" x14ac:dyDescent="0.3">
      <c r="B33" s="3258" t="s">
        <v>1506</v>
      </c>
      <c r="C33" s="3285">
        <v>36</v>
      </c>
      <c r="D33" s="3292" t="s">
        <v>358</v>
      </c>
      <c r="E33" s="3293"/>
      <c r="F33" s="3293"/>
      <c r="G33" s="3293"/>
      <c r="H33" s="3293"/>
      <c r="I33" s="3293"/>
      <c r="J33" s="3293"/>
      <c r="K33" s="3293"/>
      <c r="L33" s="3294"/>
      <c r="M33" s="3230"/>
      <c r="N33" s="3231"/>
      <c r="O33" s="3231"/>
      <c r="P33" s="3231"/>
      <c r="Q33" s="3231"/>
      <c r="R33" s="3231"/>
      <c r="S33" s="3231"/>
      <c r="T33" s="3231"/>
      <c r="U33" s="3231"/>
      <c r="V33" s="3231"/>
      <c r="W33" s="3232"/>
      <c r="X33" s="3249">
        <v>1400</v>
      </c>
      <c r="Y33" s="3314" t="s">
        <v>1505</v>
      </c>
      <c r="Z33" s="3315"/>
      <c r="AA33" s="3315"/>
      <c r="AB33" s="3315"/>
      <c r="AC33" s="3315"/>
      <c r="AD33" s="3315"/>
      <c r="AE33" s="3315"/>
      <c r="AF33" s="3315"/>
      <c r="AG33" s="3315"/>
      <c r="AH33" s="3243"/>
      <c r="AI33" s="3244"/>
      <c r="AJ33" s="3244"/>
      <c r="AK33" s="3244"/>
      <c r="AL33" s="3244"/>
      <c r="AM33" s="3244"/>
      <c r="AN33" s="3244"/>
      <c r="AO33" s="3244"/>
      <c r="AP33" s="3244"/>
      <c r="AQ33" s="3244"/>
      <c r="AR33" s="3244"/>
      <c r="AS33" s="3245"/>
      <c r="AT33" s="484"/>
      <c r="AU33" s="484"/>
      <c r="AX33" s="484"/>
      <c r="AY33" s="484"/>
    </row>
    <row r="34" spans="2:51" ht="17.149999999999999" customHeight="1" x14ac:dyDescent="0.3">
      <c r="B34" s="3259"/>
      <c r="C34" s="3286"/>
      <c r="D34" s="3295"/>
      <c r="E34" s="3296"/>
      <c r="F34" s="3296"/>
      <c r="G34" s="3296"/>
      <c r="H34" s="3296"/>
      <c r="I34" s="3296"/>
      <c r="J34" s="3296"/>
      <c r="K34" s="3296"/>
      <c r="L34" s="3297"/>
      <c r="M34" s="3209"/>
      <c r="N34" s="3210"/>
      <c r="O34" s="3210"/>
      <c r="P34" s="3210"/>
      <c r="Q34" s="3210"/>
      <c r="R34" s="3210"/>
      <c r="S34" s="3210"/>
      <c r="T34" s="3210"/>
      <c r="U34" s="3210"/>
      <c r="V34" s="3210"/>
      <c r="W34" s="3233"/>
      <c r="X34" s="3250"/>
      <c r="Y34" s="3316" t="s">
        <v>73</v>
      </c>
      <c r="Z34" s="3317"/>
      <c r="AA34" s="3317"/>
      <c r="AB34" s="3317"/>
      <c r="AC34" s="3317"/>
      <c r="AD34" s="3317"/>
      <c r="AE34" s="3317"/>
      <c r="AF34" s="3317"/>
      <c r="AG34" s="3317"/>
      <c r="AH34" s="3246"/>
      <c r="AI34" s="3247"/>
      <c r="AJ34" s="3247"/>
      <c r="AK34" s="3247"/>
      <c r="AL34" s="3247"/>
      <c r="AM34" s="3247"/>
      <c r="AN34" s="3247"/>
      <c r="AO34" s="3247"/>
      <c r="AP34" s="3247"/>
      <c r="AQ34" s="3247"/>
      <c r="AR34" s="3247"/>
      <c r="AS34" s="3248"/>
      <c r="AT34" s="484"/>
      <c r="AU34" s="484"/>
      <c r="AX34" s="484"/>
      <c r="AY34" s="484"/>
    </row>
    <row r="35" spans="2:51" ht="17.149999999999999" customHeight="1" x14ac:dyDescent="0.3">
      <c r="B35" s="3259"/>
      <c r="C35" s="3287">
        <v>38</v>
      </c>
      <c r="D35" s="3277" t="s">
        <v>1502</v>
      </c>
      <c r="E35" s="3278"/>
      <c r="F35" s="3278"/>
      <c r="G35" s="3278"/>
      <c r="H35" s="3278"/>
      <c r="I35" s="3278"/>
      <c r="J35" s="3278"/>
      <c r="K35" s="3278"/>
      <c r="L35" s="3298"/>
      <c r="M35" s="3208"/>
      <c r="N35" s="3205"/>
      <c r="O35" s="3205"/>
      <c r="P35" s="3205"/>
      <c r="Q35" s="3205"/>
      <c r="R35" s="3205"/>
      <c r="S35" s="3205"/>
      <c r="T35" s="3205"/>
      <c r="U35" s="3205"/>
      <c r="V35" s="3205"/>
      <c r="W35" s="3234"/>
      <c r="X35" s="3216">
        <v>28.2</v>
      </c>
      <c r="Y35" s="3277" t="s">
        <v>1504</v>
      </c>
      <c r="Z35" s="3278"/>
      <c r="AA35" s="3278"/>
      <c r="AB35" s="3278"/>
      <c r="AC35" s="3278"/>
      <c r="AD35" s="3278"/>
      <c r="AE35" s="3278"/>
      <c r="AF35" s="3278"/>
      <c r="AG35" s="3278"/>
      <c r="AH35" s="3318"/>
      <c r="AI35" s="3319"/>
      <c r="AJ35" s="3319"/>
      <c r="AK35" s="3319"/>
      <c r="AL35" s="3319"/>
      <c r="AM35" s="3319"/>
      <c r="AN35" s="3319"/>
      <c r="AO35" s="3319"/>
      <c r="AP35" s="3319"/>
      <c r="AQ35" s="3319"/>
      <c r="AR35" s="3319"/>
      <c r="AS35" s="3320"/>
      <c r="AT35" s="484"/>
      <c r="AU35" s="484"/>
      <c r="AX35" s="484"/>
      <c r="AY35" s="484"/>
    </row>
    <row r="36" spans="2:51" ht="17.149999999999999" customHeight="1" x14ac:dyDescent="0.25">
      <c r="B36" s="3259"/>
      <c r="C36" s="3286"/>
      <c r="D36" s="3279" t="s">
        <v>1540</v>
      </c>
      <c r="E36" s="3280"/>
      <c r="F36" s="3280"/>
      <c r="G36" s="3280"/>
      <c r="H36" s="3280"/>
      <c r="I36" s="3280"/>
      <c r="J36" s="3280"/>
      <c r="K36" s="3280"/>
      <c r="L36" s="3299"/>
      <c r="M36" s="3209"/>
      <c r="N36" s="3210"/>
      <c r="O36" s="3210"/>
      <c r="P36" s="3210"/>
      <c r="Q36" s="3210"/>
      <c r="R36" s="3210"/>
      <c r="S36" s="3210"/>
      <c r="T36" s="3210"/>
      <c r="U36" s="3210"/>
      <c r="V36" s="3210"/>
      <c r="W36" s="3233"/>
      <c r="X36" s="3217"/>
      <c r="Y36" s="3295" t="s">
        <v>1503</v>
      </c>
      <c r="Z36" s="3296"/>
      <c r="AA36" s="3296"/>
      <c r="AB36" s="3296"/>
      <c r="AC36" s="3296"/>
      <c r="AD36" s="3296"/>
      <c r="AE36" s="3296"/>
      <c r="AF36" s="3296"/>
      <c r="AG36" s="3296"/>
      <c r="AH36" s="3246"/>
      <c r="AI36" s="3247"/>
      <c r="AJ36" s="3247"/>
      <c r="AK36" s="3247"/>
      <c r="AL36" s="3247"/>
      <c r="AM36" s="3247"/>
      <c r="AN36" s="3247"/>
      <c r="AO36" s="3247"/>
      <c r="AP36" s="3247"/>
      <c r="AQ36" s="3247"/>
      <c r="AR36" s="3247"/>
      <c r="AS36" s="3248"/>
      <c r="AT36" s="484"/>
      <c r="AU36" s="484"/>
      <c r="AX36" s="484"/>
      <c r="AY36" s="484"/>
    </row>
    <row r="37" spans="2:51" ht="17.149999999999999" customHeight="1" x14ac:dyDescent="0.3">
      <c r="B37" s="3259"/>
      <c r="C37" s="3306">
        <v>33</v>
      </c>
      <c r="D37" s="3300" t="s">
        <v>1501</v>
      </c>
      <c r="E37" s="3301"/>
      <c r="F37" s="3301"/>
      <c r="G37" s="3301"/>
      <c r="H37" s="3301"/>
      <c r="I37" s="3301"/>
      <c r="J37" s="3301"/>
      <c r="K37" s="3301"/>
      <c r="L37" s="3302"/>
      <c r="M37" s="3235"/>
      <c r="N37" s="3236"/>
      <c r="O37" s="3236"/>
      <c r="P37" s="3236"/>
      <c r="Q37" s="3236"/>
      <c r="R37" s="3236"/>
      <c r="S37" s="3236"/>
      <c r="T37" s="3236"/>
      <c r="U37" s="3236"/>
      <c r="V37" s="3236"/>
      <c r="W37" s="3237"/>
      <c r="X37" s="3312">
        <v>95</v>
      </c>
      <c r="Y37" s="3300" t="s">
        <v>1539</v>
      </c>
      <c r="Z37" s="3301"/>
      <c r="AA37" s="3301"/>
      <c r="AB37" s="3301"/>
      <c r="AC37" s="3301"/>
      <c r="AD37" s="3301"/>
      <c r="AE37" s="3301"/>
      <c r="AF37" s="3301"/>
      <c r="AG37" s="3301"/>
      <c r="AH37" s="3318"/>
      <c r="AI37" s="3319"/>
      <c r="AJ37" s="3319"/>
      <c r="AK37" s="3319"/>
      <c r="AL37" s="3319"/>
      <c r="AM37" s="3319"/>
      <c r="AN37" s="3319"/>
      <c r="AO37" s="3319"/>
      <c r="AP37" s="3319"/>
      <c r="AQ37" s="3319"/>
      <c r="AR37" s="3319"/>
      <c r="AS37" s="3320"/>
      <c r="AT37" s="484"/>
      <c r="AU37" s="484"/>
      <c r="AV37" s="484"/>
      <c r="AX37" s="484"/>
      <c r="AY37" s="484"/>
    </row>
    <row r="38" spans="2:51" ht="17.149999999999999" customHeight="1" thickBot="1" x14ac:dyDescent="0.35">
      <c r="B38" s="3260"/>
      <c r="C38" s="3307"/>
      <c r="D38" s="3303" t="s">
        <v>1500</v>
      </c>
      <c r="E38" s="3304"/>
      <c r="F38" s="3304"/>
      <c r="G38" s="3304"/>
      <c r="H38" s="3304"/>
      <c r="I38" s="3304"/>
      <c r="J38" s="3304"/>
      <c r="K38" s="3304"/>
      <c r="L38" s="3305"/>
      <c r="M38" s="3238"/>
      <c r="N38" s="3239"/>
      <c r="O38" s="3239"/>
      <c r="P38" s="3239"/>
      <c r="Q38" s="3239"/>
      <c r="R38" s="3239"/>
      <c r="S38" s="3239"/>
      <c r="T38" s="3239"/>
      <c r="U38" s="3239"/>
      <c r="V38" s="3239"/>
      <c r="W38" s="3240"/>
      <c r="X38" s="3313"/>
      <c r="Y38" s="3303" t="s">
        <v>73</v>
      </c>
      <c r="Z38" s="3304"/>
      <c r="AA38" s="3304"/>
      <c r="AB38" s="3304"/>
      <c r="AC38" s="3304"/>
      <c r="AD38" s="3304"/>
      <c r="AE38" s="3304"/>
      <c r="AF38" s="3304"/>
      <c r="AG38" s="3304"/>
      <c r="AH38" s="3321"/>
      <c r="AI38" s="3322"/>
      <c r="AJ38" s="3322"/>
      <c r="AK38" s="3322"/>
      <c r="AL38" s="3322"/>
      <c r="AM38" s="3322"/>
      <c r="AN38" s="3322"/>
      <c r="AO38" s="3322"/>
      <c r="AP38" s="3322"/>
      <c r="AQ38" s="3322"/>
      <c r="AR38" s="3322"/>
      <c r="AS38" s="3323"/>
      <c r="AT38" s="484"/>
      <c r="AU38" s="484"/>
      <c r="AV38" s="484"/>
      <c r="AW38" s="484"/>
      <c r="AX38" s="484"/>
      <c r="AY38" s="484"/>
    </row>
    <row r="39" spans="2:51" ht="17.149999999999999" customHeight="1" thickBot="1" x14ac:dyDescent="0.35">
      <c r="C39" s="1271"/>
      <c r="D39" s="487"/>
      <c r="E39" s="1273"/>
      <c r="F39" s="486"/>
      <c r="G39" s="486"/>
      <c r="H39" s="486"/>
      <c r="I39" s="486"/>
      <c r="J39" s="486"/>
      <c r="K39" s="486"/>
      <c r="L39" s="1274"/>
      <c r="M39" s="1274"/>
      <c r="N39" s="1274"/>
      <c r="O39" s="1274"/>
      <c r="P39" s="1274"/>
      <c r="Q39" s="1274"/>
      <c r="R39" s="1274"/>
      <c r="S39" s="1274"/>
      <c r="T39" s="1274"/>
      <c r="U39" s="1274"/>
      <c r="V39" s="1274"/>
      <c r="W39" s="1274"/>
      <c r="X39" s="1274"/>
      <c r="Y39" s="487"/>
      <c r="Z39" s="1275"/>
      <c r="AA39" s="1276"/>
      <c r="AB39" s="1276"/>
      <c r="AC39" s="1276"/>
      <c r="AD39" s="1276"/>
      <c r="AE39" s="1276"/>
      <c r="AF39" s="1276"/>
      <c r="AG39" s="1276"/>
      <c r="AH39" s="1276"/>
      <c r="AI39" s="1274"/>
      <c r="AJ39" s="1274"/>
      <c r="AK39" s="1274"/>
      <c r="AL39" s="1274"/>
      <c r="AM39" s="1274"/>
      <c r="AN39" s="1274"/>
      <c r="AO39" s="1274"/>
      <c r="AP39" s="1274"/>
      <c r="AQ39" s="1274"/>
      <c r="AR39" s="1274"/>
      <c r="AS39" s="1274"/>
      <c r="AT39" s="1274"/>
      <c r="AU39" s="484"/>
      <c r="AV39" s="484"/>
      <c r="AW39" s="484"/>
      <c r="AX39" s="484"/>
      <c r="AY39" s="484"/>
    </row>
    <row r="40" spans="2:51" ht="17.149999999999999" customHeight="1" x14ac:dyDescent="0.3">
      <c r="B40" s="3258" t="s">
        <v>1544</v>
      </c>
      <c r="C40" s="3251">
        <v>33.1</v>
      </c>
      <c r="D40" s="1267" t="s">
        <v>1541</v>
      </c>
      <c r="E40" s="1261"/>
      <c r="F40" s="1261"/>
      <c r="G40" s="1261"/>
      <c r="H40" s="1261"/>
      <c r="I40" s="1261"/>
      <c r="J40" s="1261"/>
      <c r="K40" s="1262"/>
      <c r="L40" s="1282"/>
      <c r="M40" s="3288"/>
      <c r="N40" s="3288"/>
      <c r="O40" s="3288"/>
      <c r="P40" s="3288"/>
      <c r="Q40" s="3288"/>
      <c r="R40" s="3288"/>
      <c r="S40" s="3288"/>
      <c r="T40" s="3288"/>
      <c r="U40" s="3288"/>
      <c r="V40" s="3288"/>
      <c r="W40" s="3289"/>
      <c r="X40" s="3251">
        <v>33.200000000000003</v>
      </c>
      <c r="Y40" s="1261" t="s">
        <v>1542</v>
      </c>
      <c r="Z40" s="1261"/>
      <c r="AA40" s="1261"/>
      <c r="AB40" s="1261"/>
      <c r="AC40" s="1261"/>
      <c r="AD40" s="1261"/>
      <c r="AE40" s="1261"/>
      <c r="AF40" s="1262"/>
      <c r="AG40" s="1282"/>
      <c r="AH40" s="3243"/>
      <c r="AI40" s="3244"/>
      <c r="AJ40" s="3244"/>
      <c r="AK40" s="3244"/>
      <c r="AL40" s="3244"/>
      <c r="AM40" s="3244"/>
      <c r="AN40" s="3244"/>
      <c r="AO40" s="3244"/>
      <c r="AP40" s="3244"/>
      <c r="AQ40" s="3244"/>
      <c r="AR40" s="3244"/>
      <c r="AS40" s="3245"/>
      <c r="AT40" s="484"/>
      <c r="AW40" s="535"/>
      <c r="AX40" s="535"/>
      <c r="AY40" s="484"/>
    </row>
    <row r="41" spans="2:51" ht="17.149999999999999" customHeight="1" x14ac:dyDescent="0.25">
      <c r="B41" s="3259"/>
      <c r="C41" s="3217"/>
      <c r="D41" s="542" t="s">
        <v>1543</v>
      </c>
      <c r="E41" s="1376"/>
      <c r="F41" s="1376"/>
      <c r="G41" s="1376"/>
      <c r="H41" s="1376"/>
      <c r="I41" s="1376"/>
      <c r="J41" s="1376"/>
      <c r="K41" s="1376"/>
      <c r="L41" s="1442" t="s">
        <v>62</v>
      </c>
      <c r="M41" s="3290"/>
      <c r="N41" s="3290"/>
      <c r="O41" s="3290"/>
      <c r="P41" s="3290"/>
      <c r="Q41" s="3290"/>
      <c r="R41" s="3290"/>
      <c r="S41" s="3290"/>
      <c r="T41" s="3290"/>
      <c r="U41" s="3290"/>
      <c r="V41" s="3290"/>
      <c r="W41" s="3291"/>
      <c r="X41" s="3217"/>
      <c r="Y41" s="542" t="s">
        <v>1543</v>
      </c>
      <c r="Z41" s="1376"/>
      <c r="AA41" s="1376"/>
      <c r="AB41" s="1376"/>
      <c r="AC41" s="1376"/>
      <c r="AD41" s="1376"/>
      <c r="AE41" s="1376"/>
      <c r="AF41" s="1376"/>
      <c r="AG41" s="1320" t="s">
        <v>62</v>
      </c>
      <c r="AH41" s="3246"/>
      <c r="AI41" s="3247"/>
      <c r="AJ41" s="3247"/>
      <c r="AK41" s="3247"/>
      <c r="AL41" s="3247"/>
      <c r="AM41" s="3247"/>
      <c r="AN41" s="3247"/>
      <c r="AO41" s="3247"/>
      <c r="AP41" s="3247"/>
      <c r="AQ41" s="3247"/>
      <c r="AR41" s="3247"/>
      <c r="AS41" s="3248"/>
      <c r="AT41" s="484"/>
      <c r="AW41" s="535"/>
      <c r="AX41" s="535"/>
      <c r="AY41" s="484"/>
    </row>
    <row r="42" spans="2:51" ht="17.149999999999999" customHeight="1" x14ac:dyDescent="0.3">
      <c r="B42" s="3259"/>
      <c r="C42" s="3287">
        <v>40</v>
      </c>
      <c r="D42" s="546" t="s">
        <v>1545</v>
      </c>
      <c r="E42" s="482"/>
      <c r="F42" s="545"/>
      <c r="G42" s="545"/>
      <c r="H42" s="545"/>
      <c r="I42" s="545"/>
      <c r="J42" s="482"/>
      <c r="K42" s="1444"/>
      <c r="L42" s="545"/>
      <c r="M42" s="3261"/>
      <c r="N42" s="3262"/>
      <c r="O42" s="3262"/>
      <c r="P42" s="3262"/>
      <c r="Q42" s="3262"/>
      <c r="R42" s="3262"/>
      <c r="S42" s="3262"/>
      <c r="T42" s="3262"/>
      <c r="U42" s="3262"/>
      <c r="V42" s="3262"/>
      <c r="W42" s="3263"/>
      <c r="X42" s="3287">
        <v>41</v>
      </c>
      <c r="Y42" s="545" t="s">
        <v>1546</v>
      </c>
      <c r="Z42" s="545"/>
      <c r="AA42" s="482"/>
      <c r="AB42" s="482"/>
      <c r="AC42" s="545"/>
      <c r="AD42" s="545"/>
      <c r="AE42" s="545"/>
      <c r="AF42" s="482"/>
      <c r="AG42" s="1448"/>
      <c r="AH42" s="3205"/>
      <c r="AI42" s="3205"/>
      <c r="AJ42" s="3205"/>
      <c r="AK42" s="3205"/>
      <c r="AL42" s="3205"/>
      <c r="AM42" s="3205"/>
      <c r="AN42" s="3205"/>
      <c r="AO42" s="3205"/>
      <c r="AP42" s="3205"/>
      <c r="AQ42" s="3205"/>
      <c r="AR42" s="3205"/>
      <c r="AS42" s="3496"/>
      <c r="AT42" s="478"/>
      <c r="AW42" s="535"/>
      <c r="AX42" s="535"/>
      <c r="AY42" s="484"/>
    </row>
    <row r="43" spans="2:51" ht="17.149999999999999" customHeight="1" x14ac:dyDescent="0.25">
      <c r="B43" s="3259"/>
      <c r="C43" s="3286"/>
      <c r="D43" s="542" t="s">
        <v>1547</v>
      </c>
      <c r="E43" s="540"/>
      <c r="F43" s="540"/>
      <c r="G43" s="540"/>
      <c r="H43" s="540"/>
      <c r="I43" s="540"/>
      <c r="J43" s="481"/>
      <c r="K43" s="1445"/>
      <c r="L43" s="541"/>
      <c r="M43" s="3264"/>
      <c r="N43" s="3265"/>
      <c r="O43" s="3265"/>
      <c r="P43" s="3265"/>
      <c r="Q43" s="3265"/>
      <c r="R43" s="3265"/>
      <c r="S43" s="3265"/>
      <c r="T43" s="3265"/>
      <c r="U43" s="3265"/>
      <c r="V43" s="3265"/>
      <c r="W43" s="3266"/>
      <c r="X43" s="3286"/>
      <c r="Y43" s="542" t="s">
        <v>1548</v>
      </c>
      <c r="Z43" s="540"/>
      <c r="AA43" s="540"/>
      <c r="AB43" s="540"/>
      <c r="AC43" s="540"/>
      <c r="AD43" s="540"/>
      <c r="AE43" s="540"/>
      <c r="AF43" s="481"/>
      <c r="AG43" s="1446"/>
      <c r="AH43" s="3210"/>
      <c r="AI43" s="3210"/>
      <c r="AJ43" s="3210"/>
      <c r="AK43" s="3210"/>
      <c r="AL43" s="3210"/>
      <c r="AM43" s="3210"/>
      <c r="AN43" s="3210"/>
      <c r="AO43" s="3210"/>
      <c r="AP43" s="3210"/>
      <c r="AQ43" s="3210"/>
      <c r="AR43" s="3210"/>
      <c r="AS43" s="3485"/>
      <c r="AT43" s="484"/>
      <c r="AW43" s="535"/>
      <c r="AX43" s="535"/>
      <c r="AY43" s="484"/>
    </row>
    <row r="44" spans="2:51" ht="17.149999999999999" customHeight="1" x14ac:dyDescent="0.3">
      <c r="B44" s="3259"/>
      <c r="C44" s="3216">
        <v>49.1</v>
      </c>
      <c r="D44" s="546" t="s">
        <v>1549</v>
      </c>
      <c r="E44" s="545"/>
      <c r="F44" s="545"/>
      <c r="G44" s="545"/>
      <c r="H44" s="545"/>
      <c r="I44" s="545"/>
      <c r="J44" s="545"/>
      <c r="K44" s="1379"/>
      <c r="L44" s="1447" t="s">
        <v>1550</v>
      </c>
      <c r="M44" s="3218"/>
      <c r="N44" s="3219"/>
      <c r="O44" s="3219"/>
      <c r="P44" s="3219"/>
      <c r="Q44" s="3219"/>
      <c r="R44" s="3219"/>
      <c r="S44" s="3219"/>
      <c r="T44" s="3219"/>
      <c r="U44" s="3219"/>
      <c r="V44" s="3219"/>
      <c r="W44" s="3219"/>
      <c r="X44" s="3216">
        <v>49.2</v>
      </c>
      <c r="Y44" s="545" t="s">
        <v>1551</v>
      </c>
      <c r="Z44" s="482"/>
      <c r="AA44" s="545"/>
      <c r="AB44" s="545"/>
      <c r="AC44" s="545"/>
      <c r="AD44" s="545"/>
      <c r="AE44" s="545"/>
      <c r="AF44" s="545"/>
      <c r="AG44" s="1381"/>
      <c r="AH44" s="3241"/>
      <c r="AI44" s="3219"/>
      <c r="AJ44" s="3219"/>
      <c r="AK44" s="3219"/>
      <c r="AL44" s="3219"/>
      <c r="AM44" s="3219"/>
      <c r="AN44" s="3219"/>
      <c r="AO44" s="3219"/>
      <c r="AP44" s="3219"/>
      <c r="AQ44" s="3219"/>
      <c r="AR44" s="3219"/>
      <c r="AS44" s="3224"/>
    </row>
    <row r="45" spans="2:51" ht="17.149999999999999" customHeight="1" x14ac:dyDescent="0.25">
      <c r="B45" s="3259"/>
      <c r="C45" s="3217"/>
      <c r="D45" s="542" t="s">
        <v>1547</v>
      </c>
      <c r="E45" s="1376"/>
      <c r="F45" s="1376"/>
      <c r="G45" s="1376"/>
      <c r="H45" s="1376"/>
      <c r="I45" s="1376"/>
      <c r="J45" s="1376"/>
      <c r="K45" s="1376"/>
      <c r="L45" s="1377"/>
      <c r="M45" s="3221"/>
      <c r="N45" s="3222"/>
      <c r="O45" s="3222"/>
      <c r="P45" s="3222"/>
      <c r="Q45" s="3222"/>
      <c r="R45" s="3222"/>
      <c r="S45" s="3222"/>
      <c r="T45" s="3222"/>
      <c r="U45" s="3222"/>
      <c r="V45" s="3222"/>
      <c r="W45" s="3222"/>
      <c r="X45" s="3217"/>
      <c r="Y45" s="542" t="s">
        <v>1547</v>
      </c>
      <c r="Z45" s="481"/>
      <c r="AA45" s="540"/>
      <c r="AB45" s="540"/>
      <c r="AC45" s="540"/>
      <c r="AD45" s="540"/>
      <c r="AE45" s="540"/>
      <c r="AF45" s="540"/>
      <c r="AG45" s="1378"/>
      <c r="AH45" s="3242"/>
      <c r="AI45" s="3222"/>
      <c r="AJ45" s="3222"/>
      <c r="AK45" s="3222"/>
      <c r="AL45" s="3222"/>
      <c r="AM45" s="3222"/>
      <c r="AN45" s="3222"/>
      <c r="AO45" s="3222"/>
      <c r="AP45" s="3222"/>
      <c r="AQ45" s="3222"/>
      <c r="AR45" s="3222"/>
      <c r="AS45" s="3225"/>
    </row>
    <row r="46" spans="2:51" ht="17.149999999999999" customHeight="1" x14ac:dyDescent="0.3">
      <c r="B46" s="3259"/>
      <c r="C46" s="3216">
        <v>49.25</v>
      </c>
      <c r="D46" s="546" t="s">
        <v>2812</v>
      </c>
      <c r="E46" s="545"/>
      <c r="F46" s="545"/>
      <c r="G46" s="545"/>
      <c r="H46" s="545"/>
      <c r="I46" s="545"/>
      <c r="J46" s="545"/>
      <c r="K46" s="1379"/>
      <c r="L46" s="1447" t="s">
        <v>66</v>
      </c>
      <c r="M46" s="3218"/>
      <c r="N46" s="3219"/>
      <c r="O46" s="3219"/>
      <c r="P46" s="3219"/>
      <c r="Q46" s="3219"/>
      <c r="R46" s="3219"/>
      <c r="S46" s="3219"/>
      <c r="T46" s="3219"/>
      <c r="U46" s="3219"/>
      <c r="V46" s="3219"/>
      <c r="W46" s="3220"/>
      <c r="X46" s="3216"/>
      <c r="Y46" s="546"/>
      <c r="Z46" s="545"/>
      <c r="AA46" s="545"/>
      <c r="AB46" s="545"/>
      <c r="AC46" s="545"/>
      <c r="AD46" s="545"/>
      <c r="AE46" s="545"/>
      <c r="AF46" s="1379"/>
      <c r="AG46" s="1447"/>
      <c r="AH46" s="3218"/>
      <c r="AI46" s="3219"/>
      <c r="AJ46" s="3219"/>
      <c r="AK46" s="3219"/>
      <c r="AL46" s="3219"/>
      <c r="AM46" s="3219"/>
      <c r="AN46" s="3219"/>
      <c r="AO46" s="3219"/>
      <c r="AP46" s="3219"/>
      <c r="AQ46" s="3219"/>
      <c r="AR46" s="3219"/>
      <c r="AS46" s="3224"/>
    </row>
    <row r="47" spans="2:51" ht="17.149999999999999" customHeight="1" x14ac:dyDescent="0.3">
      <c r="B47" s="3259"/>
      <c r="C47" s="3217"/>
      <c r="D47" s="1482" t="s">
        <v>2813</v>
      </c>
      <c r="E47" s="1376"/>
      <c r="F47" s="1376"/>
      <c r="G47" s="1376"/>
      <c r="H47" s="1376"/>
      <c r="I47" s="1376"/>
      <c r="J47" s="1376"/>
      <c r="K47" s="1376"/>
      <c r="L47" s="1483" t="s">
        <v>1547</v>
      </c>
      <c r="M47" s="3221"/>
      <c r="N47" s="3222"/>
      <c r="O47" s="3222"/>
      <c r="P47" s="3222"/>
      <c r="Q47" s="3222"/>
      <c r="R47" s="3222"/>
      <c r="S47" s="3222"/>
      <c r="T47" s="3222"/>
      <c r="U47" s="3222"/>
      <c r="V47" s="3222"/>
      <c r="W47" s="3223"/>
      <c r="X47" s="3217"/>
      <c r="Y47" s="1482"/>
      <c r="Z47" s="1376"/>
      <c r="AA47" s="1376"/>
      <c r="AB47" s="1376"/>
      <c r="AC47" s="1376"/>
      <c r="AD47" s="1376"/>
      <c r="AE47" s="1376"/>
      <c r="AF47" s="1376"/>
      <c r="AG47" s="1484"/>
      <c r="AH47" s="3221"/>
      <c r="AI47" s="3222"/>
      <c r="AJ47" s="3222"/>
      <c r="AK47" s="3222"/>
      <c r="AL47" s="3222"/>
      <c r="AM47" s="3222"/>
      <c r="AN47" s="3222"/>
      <c r="AO47" s="3222"/>
      <c r="AP47" s="3222"/>
      <c r="AQ47" s="3222"/>
      <c r="AR47" s="3222"/>
      <c r="AS47" s="3225"/>
    </row>
    <row r="48" spans="2:51" ht="17.149999999999999" customHeight="1" x14ac:dyDescent="0.3">
      <c r="B48" s="3259"/>
      <c r="C48" s="3312">
        <v>49.3</v>
      </c>
      <c r="D48" s="544" t="s">
        <v>1552</v>
      </c>
      <c r="E48" s="1206"/>
      <c r="F48" s="1206"/>
      <c r="G48" s="1206"/>
      <c r="H48" s="1206"/>
      <c r="I48" s="1206"/>
      <c r="J48" s="1206"/>
      <c r="K48" s="1259"/>
      <c r="L48" s="1443" t="s">
        <v>66</v>
      </c>
      <c r="M48" s="3267"/>
      <c r="N48" s="3268"/>
      <c r="O48" s="3268"/>
      <c r="P48" s="3268"/>
      <c r="Q48" s="3268"/>
      <c r="R48" s="3268"/>
      <c r="S48" s="3268"/>
      <c r="T48" s="3268"/>
      <c r="U48" s="3268"/>
      <c r="V48" s="3268"/>
      <c r="W48" s="3269"/>
      <c r="X48" s="3490">
        <v>1071</v>
      </c>
      <c r="Y48" s="1206" t="s">
        <v>1553</v>
      </c>
      <c r="Z48" s="1249"/>
      <c r="AA48" s="1206"/>
      <c r="AB48" s="1206"/>
      <c r="AC48" s="1206"/>
      <c r="AD48" s="1206"/>
      <c r="AE48" s="1206"/>
      <c r="AF48" s="3497" t="s">
        <v>66</v>
      </c>
      <c r="AG48" s="3498"/>
      <c r="AH48" s="3492"/>
      <c r="AI48" s="3268"/>
      <c r="AJ48" s="3268"/>
      <c r="AK48" s="3268"/>
      <c r="AL48" s="3268"/>
      <c r="AM48" s="3268"/>
      <c r="AN48" s="3268"/>
      <c r="AO48" s="3268"/>
      <c r="AP48" s="3268"/>
      <c r="AQ48" s="3268"/>
      <c r="AR48" s="3268"/>
      <c r="AS48" s="3493"/>
      <c r="AT48" s="484"/>
      <c r="AV48" s="535"/>
      <c r="AW48" s="535"/>
      <c r="AX48" s="535"/>
      <c r="AY48" s="484"/>
    </row>
    <row r="49" spans="2:53" ht="17.149999999999999" customHeight="1" thickBot="1" x14ac:dyDescent="0.35">
      <c r="B49" s="3260"/>
      <c r="C49" s="3313"/>
      <c r="D49" s="1283" t="s">
        <v>1554</v>
      </c>
      <c r="E49" s="1265"/>
      <c r="F49" s="1265"/>
      <c r="G49" s="1265"/>
      <c r="H49" s="1265"/>
      <c r="I49" s="1265"/>
      <c r="J49" s="1265"/>
      <c r="K49" s="1265"/>
      <c r="L49" s="1284" t="s">
        <v>1547</v>
      </c>
      <c r="M49" s="3270"/>
      <c r="N49" s="3271"/>
      <c r="O49" s="3271"/>
      <c r="P49" s="3271"/>
      <c r="Q49" s="3271"/>
      <c r="R49" s="3271"/>
      <c r="S49" s="3271"/>
      <c r="T49" s="3271"/>
      <c r="U49" s="3271"/>
      <c r="V49" s="3271"/>
      <c r="W49" s="3272"/>
      <c r="X49" s="3491"/>
      <c r="Y49" s="1283" t="s">
        <v>1555</v>
      </c>
      <c r="Z49" s="1256"/>
      <c r="AA49" s="1255"/>
      <c r="AB49" s="1255"/>
      <c r="AC49" s="1255"/>
      <c r="AD49" s="1255"/>
      <c r="AE49" s="1255"/>
      <c r="AF49" s="1255"/>
      <c r="AG49" s="1285" t="s">
        <v>2811</v>
      </c>
      <c r="AH49" s="3494"/>
      <c r="AI49" s="3271"/>
      <c r="AJ49" s="3271"/>
      <c r="AK49" s="3271"/>
      <c r="AL49" s="3271"/>
      <c r="AM49" s="3271"/>
      <c r="AN49" s="3271"/>
      <c r="AO49" s="3271"/>
      <c r="AP49" s="3271"/>
      <c r="AQ49" s="3271"/>
      <c r="AR49" s="3271"/>
      <c r="AS49" s="3495"/>
      <c r="AT49" s="484"/>
      <c r="AV49" s="535"/>
      <c r="AW49" s="535"/>
      <c r="AX49" s="535"/>
      <c r="AY49" s="484"/>
      <c r="AZ49" s="535"/>
      <c r="BA49" s="535"/>
    </row>
    <row r="50" spans="2:53" ht="17.149999999999999" customHeight="1" thickBot="1" x14ac:dyDescent="0.35">
      <c r="B50" s="1503"/>
      <c r="C50" s="487"/>
      <c r="D50" s="1273"/>
      <c r="E50" s="486"/>
      <c r="F50" s="486"/>
      <c r="G50" s="486"/>
      <c r="H50" s="486"/>
      <c r="I50" s="486"/>
      <c r="J50" s="486"/>
      <c r="K50" s="1274"/>
      <c r="L50" s="1274"/>
      <c r="M50" s="1274"/>
      <c r="N50" s="1274"/>
      <c r="O50" s="1274"/>
      <c r="P50" s="1274"/>
      <c r="Q50" s="1274"/>
      <c r="R50" s="1274"/>
      <c r="S50" s="1274"/>
      <c r="T50" s="1274"/>
      <c r="U50" s="1274"/>
      <c r="V50" s="1274"/>
      <c r="W50" s="1274"/>
      <c r="X50" s="487"/>
      <c r="Y50" s="1275"/>
      <c r="Z50" s="1276"/>
      <c r="AA50" s="1276"/>
      <c r="AB50" s="1276"/>
      <c r="AC50" s="1276"/>
      <c r="AD50" s="1276"/>
      <c r="AE50" s="1276"/>
      <c r="AF50" s="1276"/>
      <c r="AG50" s="1276"/>
      <c r="AH50" s="1274"/>
      <c r="AI50" s="1274"/>
      <c r="AJ50" s="1274"/>
      <c r="AK50" s="1274"/>
      <c r="AL50" s="1274"/>
      <c r="AM50" s="1274"/>
      <c r="AN50" s="1274"/>
      <c r="AO50" s="1274"/>
      <c r="AP50" s="1274"/>
      <c r="AQ50" s="1274"/>
      <c r="AR50" s="1274"/>
      <c r="AS50" s="1274"/>
      <c r="AT50" s="484"/>
      <c r="AV50" s="535"/>
      <c r="AW50" s="535"/>
      <c r="AX50" s="535"/>
      <c r="AY50" s="484"/>
      <c r="AZ50" s="535"/>
      <c r="BA50" s="535"/>
    </row>
    <row r="51" spans="2:53" ht="17.149999999999999" customHeight="1" x14ac:dyDescent="0.3">
      <c r="B51" s="3258" t="s">
        <v>2711</v>
      </c>
      <c r="C51" s="3251">
        <v>67</v>
      </c>
      <c r="D51" s="1261" t="s">
        <v>1556</v>
      </c>
      <c r="E51" s="1261"/>
      <c r="F51" s="1261"/>
      <c r="G51" s="1261"/>
      <c r="H51" s="1261"/>
      <c r="I51" s="1261"/>
      <c r="J51" s="1269"/>
      <c r="K51" s="1277"/>
      <c r="L51" s="1278" t="s">
        <v>66</v>
      </c>
      <c r="M51" s="3343"/>
      <c r="N51" s="3344"/>
      <c r="O51" s="3344"/>
      <c r="P51" s="3344"/>
      <c r="Q51" s="3344"/>
      <c r="R51" s="3344"/>
      <c r="S51" s="3344"/>
      <c r="T51" s="3344"/>
      <c r="U51" s="3344"/>
      <c r="V51" s="3344"/>
      <c r="W51" s="1427"/>
      <c r="X51" s="3285"/>
      <c r="Y51" s="1413"/>
      <c r="Z51" s="1414"/>
      <c r="AA51" s="1413"/>
      <c r="AB51" s="1413"/>
      <c r="AC51" s="1413"/>
      <c r="AD51" s="1413"/>
      <c r="AE51" s="1413"/>
      <c r="AF51" s="1413"/>
      <c r="AG51" s="1415"/>
      <c r="AH51" s="3243"/>
      <c r="AI51" s="3244"/>
      <c r="AJ51" s="3244"/>
      <c r="AK51" s="3244"/>
      <c r="AL51" s="3244"/>
      <c r="AM51" s="3244"/>
      <c r="AN51" s="3244"/>
      <c r="AO51" s="3244"/>
      <c r="AP51" s="3244"/>
      <c r="AQ51" s="3244"/>
      <c r="AR51" s="3244"/>
      <c r="AS51" s="3245"/>
      <c r="AT51" s="484"/>
      <c r="AV51" s="3471"/>
      <c r="AW51" s="3471"/>
      <c r="AX51" s="552"/>
      <c r="AY51" s="484"/>
      <c r="AZ51" s="535"/>
    </row>
    <row r="52" spans="2:53" ht="17.149999999999999" customHeight="1" x14ac:dyDescent="0.25">
      <c r="B52" s="3259"/>
      <c r="C52" s="3217"/>
      <c r="D52" s="542" t="s">
        <v>1557</v>
      </c>
      <c r="E52" s="540"/>
      <c r="F52" s="540"/>
      <c r="G52" s="540"/>
      <c r="H52" s="540"/>
      <c r="I52" s="540"/>
      <c r="J52" s="481"/>
      <c r="K52" s="553"/>
      <c r="L52" s="1320" t="s">
        <v>1558</v>
      </c>
      <c r="M52" s="3242"/>
      <c r="N52" s="3222"/>
      <c r="O52" s="3222"/>
      <c r="P52" s="3222"/>
      <c r="Q52" s="3222"/>
      <c r="R52" s="3222"/>
      <c r="S52" s="3222"/>
      <c r="T52" s="3222"/>
      <c r="U52" s="3222"/>
      <c r="V52" s="3222"/>
      <c r="W52" s="1428"/>
      <c r="X52" s="3286"/>
      <c r="Y52" s="1416"/>
      <c r="Z52" s="1417"/>
      <c r="AA52" s="1389"/>
      <c r="AB52" s="1389"/>
      <c r="AC52" s="1389"/>
      <c r="AD52" s="1389"/>
      <c r="AE52" s="1389"/>
      <c r="AF52" s="1389"/>
      <c r="AG52" s="1418"/>
      <c r="AH52" s="3246"/>
      <c r="AI52" s="3247"/>
      <c r="AJ52" s="3247"/>
      <c r="AK52" s="3247"/>
      <c r="AL52" s="3247"/>
      <c r="AM52" s="3247"/>
      <c r="AN52" s="3247"/>
      <c r="AO52" s="3247"/>
      <c r="AP52" s="3247"/>
      <c r="AQ52" s="3247"/>
      <c r="AR52" s="3247"/>
      <c r="AS52" s="3248"/>
      <c r="AT52" s="484"/>
      <c r="AU52" s="484"/>
      <c r="AV52" s="3471"/>
      <c r="AW52" s="3471"/>
      <c r="AX52" s="3471"/>
      <c r="AY52" s="3471"/>
      <c r="AZ52" s="535"/>
    </row>
    <row r="53" spans="2:53" ht="20.149999999999999" customHeight="1" x14ac:dyDescent="0.3">
      <c r="B53" s="3259"/>
      <c r="C53" s="3335">
        <v>841</v>
      </c>
      <c r="D53" s="3281" t="s">
        <v>1559</v>
      </c>
      <c r="E53" s="3282"/>
      <c r="F53" s="3282"/>
      <c r="G53" s="3282"/>
      <c r="H53" s="3282"/>
      <c r="I53" s="3282"/>
      <c r="J53" s="3282"/>
      <c r="K53" s="1431"/>
      <c r="L53" s="555" t="s">
        <v>66</v>
      </c>
      <c r="M53" s="3241"/>
      <c r="N53" s="3219"/>
      <c r="O53" s="3219"/>
      <c r="P53" s="3219"/>
      <c r="Q53" s="3219"/>
      <c r="R53" s="3219"/>
      <c r="S53" s="3219"/>
      <c r="T53" s="3219"/>
      <c r="U53" s="3219"/>
      <c r="V53" s="3219"/>
      <c r="W53" s="485"/>
      <c r="X53" s="3216">
        <v>72</v>
      </c>
      <c r="Y53" s="3277" t="s">
        <v>1560</v>
      </c>
      <c r="Z53" s="3278"/>
      <c r="AA53" s="3278"/>
      <c r="AB53" s="3278"/>
      <c r="AC53" s="3278"/>
      <c r="AD53" s="3278"/>
      <c r="AE53" s="3278"/>
      <c r="AF53" s="545"/>
      <c r="AG53" s="555" t="s">
        <v>66</v>
      </c>
      <c r="AH53" s="3480"/>
      <c r="AI53" s="3481"/>
      <c r="AJ53" s="3481"/>
      <c r="AK53" s="3481"/>
      <c r="AL53" s="3481"/>
      <c r="AM53" s="3481"/>
      <c r="AN53" s="3481"/>
      <c r="AO53" s="3481"/>
      <c r="AP53" s="3481"/>
      <c r="AQ53" s="3481"/>
      <c r="AR53" s="3481"/>
      <c r="AS53" s="3482"/>
      <c r="AT53" s="484"/>
      <c r="AU53" s="484"/>
      <c r="AV53" s="552"/>
      <c r="AW53" s="552"/>
      <c r="AX53" s="552"/>
      <c r="AY53" s="552"/>
      <c r="AZ53" s="535"/>
    </row>
    <row r="54" spans="2:53" ht="20.149999999999999" customHeight="1" x14ac:dyDescent="0.25">
      <c r="B54" s="3259"/>
      <c r="C54" s="3250"/>
      <c r="D54" s="3283"/>
      <c r="E54" s="3284"/>
      <c r="F54" s="3284"/>
      <c r="G54" s="3284"/>
      <c r="H54" s="3284"/>
      <c r="I54" s="3284"/>
      <c r="J54" s="3284"/>
      <c r="K54" s="1417"/>
      <c r="L54" s="1321"/>
      <c r="M54" s="3242"/>
      <c r="N54" s="3222"/>
      <c r="O54" s="3222"/>
      <c r="P54" s="3222"/>
      <c r="Q54" s="3222"/>
      <c r="R54" s="3222"/>
      <c r="S54" s="3222"/>
      <c r="T54" s="3222"/>
      <c r="U54" s="3222"/>
      <c r="V54" s="3222"/>
      <c r="W54" s="480"/>
      <c r="X54" s="3217"/>
      <c r="Y54" s="3279" t="s">
        <v>1562</v>
      </c>
      <c r="Z54" s="3280"/>
      <c r="AA54" s="3280"/>
      <c r="AB54" s="3280"/>
      <c r="AC54" s="3280"/>
      <c r="AD54" s="3280"/>
      <c r="AE54" s="3280"/>
      <c r="AF54" s="540"/>
      <c r="AG54" s="1320" t="s">
        <v>1563</v>
      </c>
      <c r="AH54" s="3246"/>
      <c r="AI54" s="3247"/>
      <c r="AJ54" s="3247"/>
      <c r="AK54" s="3247"/>
      <c r="AL54" s="3247"/>
      <c r="AM54" s="3247"/>
      <c r="AN54" s="3247"/>
      <c r="AO54" s="3247"/>
      <c r="AP54" s="3247"/>
      <c r="AQ54" s="3247"/>
      <c r="AR54" s="3247"/>
      <c r="AS54" s="3248"/>
      <c r="AT54" s="484"/>
      <c r="AU54" s="484"/>
      <c r="AV54" s="552"/>
      <c r="AW54" s="552"/>
      <c r="AX54" s="552"/>
      <c r="AY54" s="552"/>
      <c r="AZ54" s="535"/>
    </row>
    <row r="55" spans="2:53" ht="20.149999999999999" customHeight="1" x14ac:dyDescent="0.3">
      <c r="B55" s="3259"/>
      <c r="C55" s="3216">
        <v>74</v>
      </c>
      <c r="D55" s="3277" t="s">
        <v>1561</v>
      </c>
      <c r="E55" s="3278"/>
      <c r="F55" s="3278"/>
      <c r="G55" s="3278"/>
      <c r="H55" s="3278"/>
      <c r="I55" s="3278"/>
      <c r="J55" s="3278"/>
      <c r="K55" s="1431"/>
      <c r="L55" s="556" t="s">
        <v>66</v>
      </c>
      <c r="M55" s="3241"/>
      <c r="N55" s="3219"/>
      <c r="O55" s="3219"/>
      <c r="P55" s="3219"/>
      <c r="Q55" s="3219"/>
      <c r="R55" s="3219"/>
      <c r="S55" s="3219"/>
      <c r="T55" s="3219"/>
      <c r="U55" s="3219"/>
      <c r="V55" s="3219"/>
      <c r="W55" s="485"/>
      <c r="X55" s="3287"/>
      <c r="Y55" s="1432"/>
      <c r="Z55" s="1431"/>
      <c r="AA55" s="1432"/>
      <c r="AB55" s="1432"/>
      <c r="AC55" s="1432"/>
      <c r="AD55" s="1432"/>
      <c r="AE55" s="1432"/>
      <c r="AF55" s="1432"/>
      <c r="AG55" s="1433"/>
      <c r="AH55" s="3480"/>
      <c r="AI55" s="3481"/>
      <c r="AJ55" s="3481"/>
      <c r="AK55" s="3481"/>
      <c r="AL55" s="3481"/>
      <c r="AM55" s="3481"/>
      <c r="AN55" s="3481"/>
      <c r="AO55" s="3481"/>
      <c r="AP55" s="3481"/>
      <c r="AQ55" s="3481"/>
      <c r="AR55" s="3481"/>
      <c r="AS55" s="3482"/>
      <c r="AT55" s="484"/>
      <c r="AU55" s="484"/>
      <c r="AV55" s="552"/>
      <c r="AW55" s="552"/>
      <c r="AX55" s="552"/>
      <c r="AY55" s="552"/>
      <c r="AZ55" s="535"/>
    </row>
    <row r="56" spans="2:53" ht="20.149999999999999" customHeight="1" x14ac:dyDescent="0.25">
      <c r="B56" s="3259"/>
      <c r="C56" s="3217"/>
      <c r="D56" s="3279" t="s">
        <v>1562</v>
      </c>
      <c r="E56" s="3280"/>
      <c r="F56" s="3280"/>
      <c r="G56" s="3280"/>
      <c r="H56" s="3280"/>
      <c r="I56" s="3280"/>
      <c r="J56" s="3280"/>
      <c r="K56" s="1417"/>
      <c r="L56" s="1319" t="s">
        <v>1564</v>
      </c>
      <c r="M56" s="3242"/>
      <c r="N56" s="3222"/>
      <c r="O56" s="3222"/>
      <c r="P56" s="3222"/>
      <c r="Q56" s="3222"/>
      <c r="R56" s="3222"/>
      <c r="S56" s="3222"/>
      <c r="T56" s="3222"/>
      <c r="U56" s="3222"/>
      <c r="V56" s="3222"/>
      <c r="W56" s="480"/>
      <c r="X56" s="3286"/>
      <c r="Y56" s="1416"/>
      <c r="Z56" s="1417"/>
      <c r="AA56" s="1389"/>
      <c r="AB56" s="1389"/>
      <c r="AC56" s="1389"/>
      <c r="AD56" s="1389"/>
      <c r="AE56" s="1389"/>
      <c r="AF56" s="1389"/>
      <c r="AG56" s="1418"/>
      <c r="AH56" s="3246"/>
      <c r="AI56" s="3247"/>
      <c r="AJ56" s="3247"/>
      <c r="AK56" s="3247"/>
      <c r="AL56" s="3247"/>
      <c r="AM56" s="3247"/>
      <c r="AN56" s="3247"/>
      <c r="AO56" s="3247"/>
      <c r="AP56" s="3247"/>
      <c r="AQ56" s="3247"/>
      <c r="AR56" s="3247"/>
      <c r="AS56" s="3248"/>
      <c r="AT56" s="484"/>
      <c r="AU56" s="484"/>
      <c r="AV56" s="552"/>
      <c r="AW56" s="552"/>
      <c r="AX56" s="552"/>
      <c r="AY56" s="552"/>
      <c r="AZ56" s="535"/>
    </row>
    <row r="57" spans="2:53" ht="20.149999999999999" customHeight="1" x14ac:dyDescent="0.3">
      <c r="B57" s="3259"/>
      <c r="C57" s="3287">
        <v>75</v>
      </c>
      <c r="D57" s="3273" t="s">
        <v>1565</v>
      </c>
      <c r="E57" s="3274"/>
      <c r="F57" s="3274"/>
      <c r="G57" s="3274"/>
      <c r="H57" s="3274"/>
      <c r="I57" s="3274"/>
      <c r="J57" s="3472" t="s">
        <v>1566</v>
      </c>
      <c r="K57" s="3472"/>
      <c r="L57" s="3477"/>
      <c r="M57" s="3241"/>
      <c r="N57" s="3219"/>
      <c r="O57" s="3219"/>
      <c r="P57" s="3219"/>
      <c r="Q57" s="3219"/>
      <c r="R57" s="3219"/>
      <c r="S57" s="3219"/>
      <c r="T57" s="3219"/>
      <c r="U57" s="3219"/>
      <c r="V57" s="3219"/>
      <c r="W57" s="1429"/>
      <c r="X57" s="3287">
        <v>76</v>
      </c>
      <c r="Y57" s="3273" t="s">
        <v>1567</v>
      </c>
      <c r="Z57" s="3274"/>
      <c r="AA57" s="3274"/>
      <c r="AB57" s="3274"/>
      <c r="AC57" s="3274"/>
      <c r="AD57" s="3274"/>
      <c r="AE57" s="3472" t="s">
        <v>1568</v>
      </c>
      <c r="AF57" s="3473"/>
      <c r="AG57" s="3474"/>
      <c r="AH57" s="3480"/>
      <c r="AI57" s="3481"/>
      <c r="AJ57" s="3481"/>
      <c r="AK57" s="3481"/>
      <c r="AL57" s="3481"/>
      <c r="AM57" s="3481"/>
      <c r="AN57" s="3481"/>
      <c r="AO57" s="3481"/>
      <c r="AP57" s="3481"/>
      <c r="AQ57" s="3481"/>
      <c r="AR57" s="3481"/>
      <c r="AS57" s="3482"/>
      <c r="AT57" s="484"/>
      <c r="AU57" s="484"/>
      <c r="AV57" s="552"/>
      <c r="AW57" s="552"/>
      <c r="AX57" s="552"/>
      <c r="AY57" s="552"/>
      <c r="AZ57" s="535"/>
    </row>
    <row r="58" spans="2:53" ht="20.149999999999999" customHeight="1" x14ac:dyDescent="0.3">
      <c r="B58" s="3259"/>
      <c r="C58" s="3286"/>
      <c r="D58" s="3275"/>
      <c r="E58" s="3276"/>
      <c r="F58" s="3276"/>
      <c r="G58" s="3276"/>
      <c r="H58" s="3276"/>
      <c r="I58" s="3276"/>
      <c r="J58" s="3478"/>
      <c r="K58" s="3478"/>
      <c r="L58" s="3479"/>
      <c r="M58" s="3242"/>
      <c r="N58" s="3222"/>
      <c r="O58" s="3222"/>
      <c r="P58" s="3222"/>
      <c r="Q58" s="3222"/>
      <c r="R58" s="3222"/>
      <c r="S58" s="3222"/>
      <c r="T58" s="3222"/>
      <c r="U58" s="3222"/>
      <c r="V58" s="3222"/>
      <c r="W58" s="1430"/>
      <c r="X58" s="3286"/>
      <c r="Y58" s="3275"/>
      <c r="Z58" s="3276"/>
      <c r="AA58" s="3276"/>
      <c r="AB58" s="3276"/>
      <c r="AC58" s="3276"/>
      <c r="AD58" s="3276"/>
      <c r="AE58" s="3475"/>
      <c r="AF58" s="3475"/>
      <c r="AG58" s="3476"/>
      <c r="AH58" s="3246"/>
      <c r="AI58" s="3247"/>
      <c r="AJ58" s="3247"/>
      <c r="AK58" s="3247"/>
      <c r="AL58" s="3247"/>
      <c r="AM58" s="3247"/>
      <c r="AN58" s="3247"/>
      <c r="AO58" s="3247"/>
      <c r="AP58" s="3247"/>
      <c r="AQ58" s="3247"/>
      <c r="AR58" s="3247"/>
      <c r="AS58" s="3248"/>
      <c r="AT58" s="484"/>
      <c r="AU58" s="484"/>
      <c r="AV58" s="552"/>
      <c r="AW58" s="552"/>
      <c r="AX58" s="552"/>
      <c r="AY58" s="552"/>
      <c r="AZ58" s="535"/>
    </row>
    <row r="59" spans="2:53" ht="20.149999999999999" customHeight="1" x14ac:dyDescent="0.3">
      <c r="B59" s="3259"/>
      <c r="C59" s="3287">
        <v>77</v>
      </c>
      <c r="D59" s="3273" t="s">
        <v>1569</v>
      </c>
      <c r="E59" s="3274"/>
      <c r="F59" s="3274"/>
      <c r="G59" s="3274"/>
      <c r="H59" s="3274"/>
      <c r="I59" s="3274"/>
      <c r="J59" s="3274"/>
      <c r="K59" s="3472" t="s">
        <v>1570</v>
      </c>
      <c r="L59" s="3477"/>
      <c r="M59" s="3241"/>
      <c r="N59" s="3219"/>
      <c r="O59" s="3219"/>
      <c r="P59" s="3219"/>
      <c r="Q59" s="3219"/>
      <c r="R59" s="3219"/>
      <c r="S59" s="3219"/>
      <c r="T59" s="3219"/>
      <c r="U59" s="3219"/>
      <c r="V59" s="3219"/>
      <c r="W59" s="1434"/>
      <c r="X59" s="3287">
        <v>70.099999999999994</v>
      </c>
      <c r="Y59" s="3465" t="s">
        <v>1572</v>
      </c>
      <c r="Z59" s="3466"/>
      <c r="AA59" s="3466"/>
      <c r="AB59" s="3466"/>
      <c r="AC59" s="3466"/>
      <c r="AD59" s="3466"/>
      <c r="AE59" s="3466"/>
      <c r="AF59" s="3466"/>
      <c r="AG59" s="3467"/>
      <c r="AH59" s="3226"/>
      <c r="AI59" s="3227"/>
      <c r="AJ59" s="3227"/>
      <c r="AK59" s="3227"/>
      <c r="AL59" s="3227"/>
      <c r="AM59" s="3227"/>
      <c r="AN59" s="3227"/>
      <c r="AO59" s="3227"/>
      <c r="AP59" s="3227"/>
      <c r="AQ59" s="3227"/>
      <c r="AR59" s="3227"/>
      <c r="AS59" s="3463"/>
      <c r="AT59" s="484"/>
      <c r="AU59" s="484"/>
      <c r="AV59" s="552"/>
      <c r="AW59" s="552"/>
      <c r="AX59" s="552"/>
      <c r="AY59" s="552"/>
      <c r="AZ59" s="535"/>
    </row>
    <row r="60" spans="2:53" ht="20.149999999999999" customHeight="1" x14ac:dyDescent="0.25">
      <c r="B60" s="3259"/>
      <c r="C60" s="3286"/>
      <c r="D60" s="3275"/>
      <c r="E60" s="3276"/>
      <c r="F60" s="3276"/>
      <c r="G60" s="3276"/>
      <c r="H60" s="3276"/>
      <c r="I60" s="3276"/>
      <c r="J60" s="3276"/>
      <c r="K60" s="3478"/>
      <c r="L60" s="3479"/>
      <c r="M60" s="3242"/>
      <c r="N60" s="3222"/>
      <c r="O60" s="3222"/>
      <c r="P60" s="3222"/>
      <c r="Q60" s="3222"/>
      <c r="R60" s="3222"/>
      <c r="S60" s="3222"/>
      <c r="T60" s="3222"/>
      <c r="U60" s="3222"/>
      <c r="V60" s="3222"/>
      <c r="W60" s="1435"/>
      <c r="X60" s="3286"/>
      <c r="Y60" s="3468" t="s">
        <v>1575</v>
      </c>
      <c r="Z60" s="3469"/>
      <c r="AA60" s="3469"/>
      <c r="AB60" s="3469"/>
      <c r="AC60" s="3469"/>
      <c r="AD60" s="3469"/>
      <c r="AE60" s="3469"/>
      <c r="AF60" s="3469"/>
      <c r="AG60" s="3470"/>
      <c r="AH60" s="3228"/>
      <c r="AI60" s="3229"/>
      <c r="AJ60" s="3229"/>
      <c r="AK60" s="3229"/>
      <c r="AL60" s="3229"/>
      <c r="AM60" s="3229"/>
      <c r="AN60" s="3229"/>
      <c r="AO60" s="3229"/>
      <c r="AP60" s="3229"/>
      <c r="AQ60" s="3229"/>
      <c r="AR60" s="3229"/>
      <c r="AS60" s="3464"/>
      <c r="AT60" s="484"/>
      <c r="AU60" s="484"/>
      <c r="AV60" s="552"/>
      <c r="AW60" s="552"/>
      <c r="AX60" s="552"/>
      <c r="AY60" s="552"/>
      <c r="AZ60" s="535"/>
    </row>
    <row r="61" spans="2:53" ht="17.149999999999999" customHeight="1" x14ac:dyDescent="0.3">
      <c r="B61" s="3259"/>
      <c r="C61" s="3306">
        <v>69</v>
      </c>
      <c r="D61" s="3277" t="s">
        <v>1571</v>
      </c>
      <c r="E61" s="3278"/>
      <c r="F61" s="3278"/>
      <c r="G61" s="3278"/>
      <c r="H61" s="3278"/>
      <c r="I61" s="3278"/>
      <c r="J61" s="3278"/>
      <c r="K61" s="3278"/>
      <c r="L61" s="3298"/>
      <c r="M61" s="3462"/>
      <c r="N61" s="3462"/>
      <c r="O61" s="3462"/>
      <c r="P61" s="3462"/>
      <c r="Q61" s="3462"/>
      <c r="R61" s="3462"/>
      <c r="S61" s="3462"/>
      <c r="T61" s="3462"/>
      <c r="U61" s="3462"/>
      <c r="V61" s="3462"/>
      <c r="W61" s="492"/>
      <c r="X61" s="3312">
        <v>70.2</v>
      </c>
      <c r="Y61" s="3277" t="s">
        <v>1573</v>
      </c>
      <c r="Z61" s="3278"/>
      <c r="AA61" s="3278"/>
      <c r="AB61" s="3278"/>
      <c r="AC61" s="3278"/>
      <c r="AD61" s="3278"/>
      <c r="AE61" s="3278"/>
      <c r="AF61" s="3278"/>
      <c r="AG61" s="3298"/>
      <c r="AH61" s="3226"/>
      <c r="AI61" s="3227"/>
      <c r="AJ61" s="3227"/>
      <c r="AK61" s="3227"/>
      <c r="AL61" s="3227"/>
      <c r="AM61" s="3227"/>
      <c r="AN61" s="3227"/>
      <c r="AO61" s="3227"/>
      <c r="AP61" s="3227"/>
      <c r="AQ61" s="3227"/>
      <c r="AR61" s="3227"/>
      <c r="AS61" s="1453"/>
      <c r="AT61" s="484"/>
      <c r="AU61" s="484"/>
      <c r="AV61" s="552"/>
      <c r="AW61" s="552"/>
      <c r="AX61" s="552"/>
      <c r="AY61" s="552"/>
      <c r="AZ61" s="535"/>
    </row>
    <row r="62" spans="2:53" ht="17.149999999999999" customHeight="1" x14ac:dyDescent="0.25">
      <c r="B62" s="3259"/>
      <c r="C62" s="3286"/>
      <c r="D62" s="3279" t="s">
        <v>1574</v>
      </c>
      <c r="E62" s="3280"/>
      <c r="F62" s="3280"/>
      <c r="G62" s="3280"/>
      <c r="H62" s="3280"/>
      <c r="I62" s="3280"/>
      <c r="J62" s="3280"/>
      <c r="K62" s="3280"/>
      <c r="L62" s="3299"/>
      <c r="M62" s="3210"/>
      <c r="N62" s="3210"/>
      <c r="O62" s="3210"/>
      <c r="P62" s="3210"/>
      <c r="Q62" s="3210"/>
      <c r="R62" s="3210"/>
      <c r="S62" s="3210"/>
      <c r="T62" s="3210"/>
      <c r="U62" s="3210"/>
      <c r="V62" s="3210"/>
      <c r="W62" s="536"/>
      <c r="X62" s="3217"/>
      <c r="Y62" s="3279" t="s">
        <v>2814</v>
      </c>
      <c r="Z62" s="3280"/>
      <c r="AA62" s="3280"/>
      <c r="AB62" s="3280"/>
      <c r="AC62" s="3280"/>
      <c r="AD62" s="3280"/>
      <c r="AE62" s="3280"/>
      <c r="AF62" s="3280"/>
      <c r="AG62" s="3299"/>
      <c r="AH62" s="3228"/>
      <c r="AI62" s="3229"/>
      <c r="AJ62" s="3229"/>
      <c r="AK62" s="3229"/>
      <c r="AL62" s="3229"/>
      <c r="AM62" s="3229"/>
      <c r="AN62" s="3229"/>
      <c r="AO62" s="3229"/>
      <c r="AP62" s="3229"/>
      <c r="AQ62" s="3229"/>
      <c r="AR62" s="3229"/>
      <c r="AS62" s="1454"/>
      <c r="AT62" s="484"/>
      <c r="AU62" s="484"/>
      <c r="AV62" s="552"/>
      <c r="AW62" s="552"/>
      <c r="AX62" s="552"/>
      <c r="AY62" s="552"/>
    </row>
    <row r="63" spans="2:53" ht="17.149999999999999" customHeight="1" x14ac:dyDescent="0.25">
      <c r="B63" s="3259"/>
      <c r="C63" s="3306">
        <v>78</v>
      </c>
      <c r="D63" s="1206" t="s">
        <v>2507</v>
      </c>
      <c r="E63" s="1206"/>
      <c r="F63" s="1206"/>
      <c r="G63" s="1206"/>
      <c r="H63" s="1206"/>
      <c r="I63" s="1206"/>
      <c r="J63" s="1206"/>
      <c r="K63" s="3452"/>
      <c r="L63" s="3453"/>
      <c r="M63" s="3453"/>
      <c r="N63" s="3453"/>
      <c r="O63" s="3453"/>
      <c r="P63" s="3453"/>
      <c r="Q63" s="3453"/>
      <c r="R63" s="3453"/>
      <c r="S63" s="3453"/>
      <c r="T63" s="3453"/>
      <c r="U63" s="3453"/>
      <c r="V63" s="3453"/>
      <c r="W63" s="3454"/>
      <c r="X63" s="3306">
        <v>94</v>
      </c>
      <c r="Y63" s="1260" t="s">
        <v>1577</v>
      </c>
      <c r="Z63" s="1206"/>
      <c r="AA63" s="1206"/>
      <c r="AB63" s="1206"/>
      <c r="AC63" s="1206"/>
      <c r="AD63" s="1206"/>
      <c r="AE63" s="1206"/>
      <c r="AF63" s="1249"/>
      <c r="AG63" s="543"/>
      <c r="AH63" s="3458"/>
      <c r="AI63" s="3459"/>
      <c r="AJ63" s="3459"/>
      <c r="AK63" s="3459"/>
      <c r="AL63" s="3459"/>
      <c r="AM63" s="3459"/>
      <c r="AN63" s="3459"/>
      <c r="AO63" s="3459"/>
      <c r="AP63" s="3459"/>
      <c r="AQ63" s="3459"/>
      <c r="AR63" s="3459"/>
      <c r="AS63" s="3460"/>
      <c r="AT63" s="484"/>
      <c r="AU63" s="484"/>
      <c r="AV63" s="484"/>
      <c r="AW63" s="484"/>
      <c r="AX63" s="484"/>
      <c r="AY63" s="484"/>
    </row>
    <row r="64" spans="2:53" ht="17.149999999999999" customHeight="1" x14ac:dyDescent="0.25">
      <c r="B64" s="3259"/>
      <c r="C64" s="3286"/>
      <c r="D64" s="542" t="s">
        <v>1578</v>
      </c>
      <c r="E64" s="557"/>
      <c r="F64" s="557"/>
      <c r="G64" s="557"/>
      <c r="H64" s="557"/>
      <c r="I64" s="557"/>
      <c r="J64" s="557"/>
      <c r="K64" s="3455"/>
      <c r="L64" s="3456"/>
      <c r="M64" s="3456"/>
      <c r="N64" s="3456"/>
      <c r="O64" s="3456"/>
      <c r="P64" s="3456"/>
      <c r="Q64" s="3456"/>
      <c r="R64" s="3456"/>
      <c r="S64" s="3456"/>
      <c r="T64" s="3456"/>
      <c r="U64" s="3456"/>
      <c r="V64" s="3456"/>
      <c r="W64" s="3457"/>
      <c r="X64" s="3286"/>
      <c r="Y64" s="542" t="s">
        <v>1579</v>
      </c>
      <c r="Z64" s="540"/>
      <c r="AA64" s="540"/>
      <c r="AB64" s="540"/>
      <c r="AC64" s="540"/>
      <c r="AD64" s="540"/>
      <c r="AE64" s="540"/>
      <c r="AF64" s="481"/>
      <c r="AG64" s="541"/>
      <c r="AH64" s="3455"/>
      <c r="AI64" s="3456"/>
      <c r="AJ64" s="3456"/>
      <c r="AK64" s="3456"/>
      <c r="AL64" s="3456"/>
      <c r="AM64" s="3456"/>
      <c r="AN64" s="3456"/>
      <c r="AO64" s="3456"/>
      <c r="AP64" s="3456"/>
      <c r="AQ64" s="3456"/>
      <c r="AR64" s="3456"/>
      <c r="AS64" s="3461"/>
      <c r="AT64" s="484"/>
      <c r="AU64" s="484"/>
      <c r="AV64" s="484"/>
      <c r="AW64" s="484"/>
      <c r="AX64" s="484"/>
      <c r="AY64" s="484"/>
    </row>
    <row r="65" spans="2:51" ht="17.149999999999999" customHeight="1" x14ac:dyDescent="0.3">
      <c r="B65" s="3259"/>
      <c r="C65" s="3287">
        <v>95.1</v>
      </c>
      <c r="D65" s="545" t="s">
        <v>1580</v>
      </c>
      <c r="E65" s="545"/>
      <c r="F65" s="545"/>
      <c r="G65" s="545"/>
      <c r="H65" s="545"/>
      <c r="I65" s="545"/>
      <c r="J65" s="545"/>
      <c r="K65" s="3387"/>
      <c r="L65" s="3388"/>
      <c r="M65" s="3388"/>
      <c r="N65" s="3388"/>
      <c r="O65" s="3388"/>
      <c r="P65" s="3388"/>
      <c r="Q65" s="3388"/>
      <c r="R65" s="3388"/>
      <c r="S65" s="3388"/>
      <c r="T65" s="3388"/>
      <c r="U65" s="3388"/>
      <c r="V65" s="3388"/>
      <c r="W65" s="3389"/>
      <c r="X65" s="3306">
        <v>95.2</v>
      </c>
      <c r="Y65" s="1206" t="s">
        <v>1581</v>
      </c>
      <c r="Z65" s="1206"/>
      <c r="AA65" s="1249"/>
      <c r="AB65" s="1249"/>
      <c r="AC65" s="1206"/>
      <c r="AD65" s="1206"/>
      <c r="AE65" s="1206"/>
      <c r="AF65" s="1249"/>
      <c r="AG65" s="543"/>
      <c r="AH65" s="3387"/>
      <c r="AI65" s="3388"/>
      <c r="AJ65" s="3388"/>
      <c r="AK65" s="3388"/>
      <c r="AL65" s="3388"/>
      <c r="AM65" s="3388"/>
      <c r="AN65" s="3388"/>
      <c r="AO65" s="3388"/>
      <c r="AP65" s="3388"/>
      <c r="AQ65" s="3388"/>
      <c r="AR65" s="3388"/>
      <c r="AS65" s="3450"/>
      <c r="AT65" s="484"/>
      <c r="AU65" s="484"/>
      <c r="AV65" s="484"/>
      <c r="AW65" s="484"/>
      <c r="AX65" s="484"/>
      <c r="AY65" s="484"/>
    </row>
    <row r="66" spans="2:51" ht="17.149999999999999" customHeight="1" thickBot="1" x14ac:dyDescent="0.35">
      <c r="B66" s="3260"/>
      <c r="C66" s="3307"/>
      <c r="D66" s="1264" t="s">
        <v>1582</v>
      </c>
      <c r="E66" s="1255"/>
      <c r="F66" s="1255"/>
      <c r="G66" s="1255"/>
      <c r="H66" s="1255"/>
      <c r="I66" s="1255"/>
      <c r="J66" s="1255"/>
      <c r="K66" s="3390"/>
      <c r="L66" s="3391"/>
      <c r="M66" s="3391"/>
      <c r="N66" s="3391"/>
      <c r="O66" s="3391"/>
      <c r="P66" s="3391"/>
      <c r="Q66" s="3391"/>
      <c r="R66" s="3391"/>
      <c r="S66" s="3391"/>
      <c r="T66" s="3391"/>
      <c r="U66" s="3391"/>
      <c r="V66" s="3391"/>
      <c r="W66" s="3392"/>
      <c r="X66" s="3307"/>
      <c r="Y66" s="1279" t="s">
        <v>2506</v>
      </c>
      <c r="Z66" s="1280"/>
      <c r="AA66" s="1280"/>
      <c r="AB66" s="1280"/>
      <c r="AC66" s="1280"/>
      <c r="AD66" s="1280"/>
      <c r="AE66" s="1280"/>
      <c r="AF66" s="1280"/>
      <c r="AG66" s="1281"/>
      <c r="AH66" s="3390"/>
      <c r="AI66" s="3391"/>
      <c r="AJ66" s="3391"/>
      <c r="AK66" s="3391"/>
      <c r="AL66" s="3391"/>
      <c r="AM66" s="3391"/>
      <c r="AN66" s="3391"/>
      <c r="AO66" s="3391"/>
      <c r="AP66" s="3391"/>
      <c r="AQ66" s="3391"/>
      <c r="AR66" s="3391"/>
      <c r="AS66" s="3451"/>
      <c r="AT66" s="484"/>
      <c r="AU66" s="484"/>
      <c r="AV66" s="484"/>
      <c r="AW66" s="484"/>
      <c r="AX66" s="484"/>
      <c r="AY66" s="484"/>
    </row>
    <row r="67" spans="2:51" ht="17.149999999999999" customHeight="1" x14ac:dyDescent="0.3">
      <c r="B67" s="1503"/>
      <c r="C67" s="487"/>
      <c r="D67" s="1273"/>
      <c r="E67" s="486"/>
      <c r="F67" s="486"/>
      <c r="G67" s="486"/>
      <c r="H67" s="486"/>
      <c r="I67" s="486"/>
      <c r="J67" s="486"/>
      <c r="K67" s="1274"/>
      <c r="L67" s="1274"/>
      <c r="M67" s="1274"/>
      <c r="N67" s="1274"/>
      <c r="O67" s="1274"/>
      <c r="P67" s="1274"/>
      <c r="Q67" s="1274"/>
      <c r="R67" s="1274"/>
      <c r="S67" s="1274"/>
      <c r="T67" s="1274"/>
      <c r="U67" s="1274"/>
      <c r="V67" s="1274"/>
      <c r="W67" s="1274"/>
      <c r="X67" s="487"/>
      <c r="Y67" s="1275"/>
      <c r="Z67" s="1276"/>
      <c r="AA67" s="1276"/>
      <c r="AB67" s="1276"/>
      <c r="AC67" s="1276"/>
      <c r="AD67" s="1276"/>
      <c r="AE67" s="1276"/>
      <c r="AF67" s="1276"/>
      <c r="AG67" s="1276"/>
      <c r="AH67" s="1274"/>
      <c r="AI67" s="1274"/>
      <c r="AJ67" s="1274"/>
      <c r="AK67" s="1274"/>
      <c r="AL67" s="1274"/>
      <c r="AM67" s="1274"/>
      <c r="AN67" s="1274"/>
      <c r="AO67" s="1274"/>
      <c r="AP67" s="1274"/>
      <c r="AQ67" s="1274"/>
      <c r="AR67" s="1274"/>
      <c r="AS67" s="1274"/>
      <c r="AT67" s="484"/>
      <c r="AU67" s="484"/>
      <c r="AV67" s="484"/>
      <c r="AW67" s="484"/>
      <c r="AX67" s="484"/>
      <c r="AY67" s="484"/>
    </row>
    <row r="68" spans="2:51" ht="17.149999999999999" customHeight="1" thickBot="1" x14ac:dyDescent="0.35">
      <c r="C68" s="493" t="s">
        <v>1498</v>
      </c>
      <c r="F68" s="493" t="s">
        <v>117</v>
      </c>
      <c r="G68" s="493"/>
      <c r="H68" s="493"/>
      <c r="I68" s="496"/>
      <c r="J68" s="496"/>
      <c r="K68" s="496"/>
      <c r="L68" s="496"/>
      <c r="M68" s="495"/>
      <c r="N68" s="494"/>
      <c r="O68" s="494"/>
      <c r="P68" s="494"/>
      <c r="Q68" s="494"/>
      <c r="R68" s="494"/>
      <c r="S68" s="494"/>
      <c r="T68" s="494"/>
      <c r="U68" s="494"/>
      <c r="V68" s="494"/>
      <c r="W68" s="494"/>
      <c r="X68" s="499"/>
      <c r="Y68" s="501"/>
      <c r="Z68" s="496"/>
      <c r="AA68" s="496"/>
      <c r="AB68" s="896"/>
      <c r="AC68" s="496"/>
      <c r="AD68" s="496"/>
      <c r="AE68" s="496"/>
      <c r="AF68" s="496"/>
      <c r="AG68" s="496"/>
      <c r="AH68" s="500"/>
      <c r="AI68" s="500"/>
      <c r="AJ68" s="500"/>
      <c r="AK68" s="500"/>
      <c r="AL68" s="500"/>
      <c r="AM68" s="500"/>
      <c r="AN68" s="500"/>
      <c r="AO68" s="3401"/>
      <c r="AP68" s="3401"/>
      <c r="AQ68" s="3401"/>
      <c r="AR68" s="3401"/>
      <c r="AS68" s="3401"/>
    </row>
    <row r="69" spans="2:51" ht="17.149999999999999" customHeight="1" x14ac:dyDescent="0.3">
      <c r="B69" s="3258" t="s">
        <v>1498</v>
      </c>
      <c r="C69" s="3403" t="s">
        <v>1583</v>
      </c>
      <c r="D69" s="3403"/>
      <c r="E69" s="3403"/>
      <c r="F69" s="3403"/>
      <c r="G69" s="3403"/>
      <c r="H69" s="3403"/>
      <c r="I69" s="3403"/>
      <c r="J69" s="3403"/>
      <c r="K69" s="3403"/>
      <c r="L69" s="3403"/>
      <c r="M69" s="3403"/>
      <c r="N69" s="3403"/>
      <c r="O69" s="3403"/>
      <c r="P69" s="3403"/>
      <c r="Q69" s="3403"/>
      <c r="R69" s="3403"/>
      <c r="S69" s="3403"/>
      <c r="T69" s="3403"/>
      <c r="U69" s="3403"/>
      <c r="V69" s="3403"/>
      <c r="W69" s="3403"/>
      <c r="X69" s="3403"/>
      <c r="Y69" s="3403"/>
      <c r="Z69" s="3403"/>
      <c r="AA69" s="3403"/>
      <c r="AB69" s="3403"/>
      <c r="AC69" s="3403"/>
      <c r="AD69" s="3403"/>
      <c r="AE69" s="3403"/>
      <c r="AF69" s="3403"/>
      <c r="AG69" s="3403"/>
      <c r="AH69" s="3403"/>
      <c r="AI69" s="3403"/>
      <c r="AJ69" s="3403"/>
      <c r="AK69" s="3403"/>
      <c r="AL69" s="3403"/>
      <c r="AM69" s="3403"/>
      <c r="AN69" s="3403"/>
      <c r="AO69" s="3403"/>
      <c r="AP69" s="3403"/>
      <c r="AQ69" s="3403"/>
      <c r="AR69" s="3403"/>
      <c r="AS69" s="3404"/>
    </row>
    <row r="70" spans="2:51" ht="17.149999999999999" customHeight="1" x14ac:dyDescent="0.3">
      <c r="B70" s="3259"/>
      <c r="C70" s="3406"/>
      <c r="D70" s="3406"/>
      <c r="E70" s="3406"/>
      <c r="F70" s="3406"/>
      <c r="G70" s="3406"/>
      <c r="H70" s="3406"/>
      <c r="I70" s="3406"/>
      <c r="J70" s="3406"/>
      <c r="K70" s="3406"/>
      <c r="L70" s="3406"/>
      <c r="M70" s="3406"/>
      <c r="N70" s="3406"/>
      <c r="O70" s="3406"/>
      <c r="P70" s="3406"/>
      <c r="Q70" s="3406"/>
      <c r="R70" s="3406"/>
      <c r="S70" s="3406"/>
      <c r="T70" s="3406"/>
      <c r="U70" s="3406"/>
      <c r="V70" s="3406"/>
      <c r="W70" s="3406"/>
      <c r="X70" s="3406"/>
      <c r="Y70" s="3406"/>
      <c r="Z70" s="3406"/>
      <c r="AA70" s="3406"/>
      <c r="AB70" s="3406"/>
      <c r="AC70" s="3406"/>
      <c r="AD70" s="3406"/>
      <c r="AE70" s="3406"/>
      <c r="AF70" s="3406"/>
      <c r="AG70" s="3406"/>
      <c r="AH70" s="3406"/>
      <c r="AI70" s="3406"/>
      <c r="AJ70" s="3406"/>
      <c r="AK70" s="3406"/>
      <c r="AL70" s="3406"/>
      <c r="AM70" s="3406"/>
      <c r="AN70" s="3406"/>
      <c r="AO70" s="3406"/>
      <c r="AP70" s="3406"/>
      <c r="AQ70" s="3406"/>
      <c r="AR70" s="3406"/>
      <c r="AS70" s="3407"/>
    </row>
    <row r="71" spans="2:51" ht="17.149999999999999" customHeight="1" x14ac:dyDescent="0.3">
      <c r="B71" s="3259"/>
      <c r="C71" s="3570" t="s">
        <v>1497</v>
      </c>
      <c r="D71" s="3570"/>
      <c r="E71" s="3570"/>
      <c r="F71" s="3571"/>
      <c r="G71" s="3572" t="s">
        <v>1584</v>
      </c>
      <c r="H71" s="3573"/>
      <c r="I71" s="3574"/>
      <c r="J71" s="496"/>
      <c r="K71" s="496"/>
      <c r="L71" s="496"/>
      <c r="M71" s="495"/>
      <c r="N71" s="494"/>
      <c r="O71" s="494"/>
      <c r="P71" s="494"/>
      <c r="Q71" s="494"/>
      <c r="R71" s="494"/>
      <c r="S71" s="494"/>
      <c r="T71" s="494"/>
      <c r="U71" s="494"/>
      <c r="V71" s="494"/>
      <c r="W71" s="494"/>
      <c r="X71" s="499"/>
      <c r="Y71" s="3570" t="s">
        <v>1497</v>
      </c>
      <c r="Z71" s="3570"/>
      <c r="AA71" s="3570"/>
      <c r="AB71" s="3571"/>
      <c r="AC71" s="3572" t="s">
        <v>1584</v>
      </c>
      <c r="AD71" s="3573"/>
      <c r="AE71" s="3574"/>
      <c r="AF71" s="496"/>
      <c r="AG71" s="496"/>
      <c r="AH71" s="496"/>
      <c r="AI71" s="495"/>
      <c r="AJ71" s="494"/>
      <c r="AK71" s="494"/>
      <c r="AL71" s="494"/>
      <c r="AM71" s="494"/>
      <c r="AN71" s="494"/>
      <c r="AO71" s="3575"/>
      <c r="AP71" s="3575"/>
      <c r="AQ71" s="3575"/>
      <c r="AR71" s="3575"/>
      <c r="AS71" s="3576"/>
      <c r="AT71" s="484"/>
    </row>
    <row r="72" spans="2:51" ht="17.149999999999999" customHeight="1" x14ac:dyDescent="0.3">
      <c r="B72" s="3259"/>
      <c r="C72" s="3383"/>
      <c r="D72" s="3383"/>
      <c r="E72" s="3383"/>
      <c r="F72" s="3383"/>
      <c r="G72" s="3384">
        <v>2.1</v>
      </c>
      <c r="H72" s="3385"/>
      <c r="I72" s="3386"/>
      <c r="J72" s="527" t="s">
        <v>1496</v>
      </c>
      <c r="K72" s="526"/>
      <c r="L72" s="526"/>
      <c r="M72" s="525"/>
      <c r="N72" s="524"/>
      <c r="O72" s="524"/>
      <c r="P72" s="524"/>
      <c r="Q72" s="524"/>
      <c r="R72" s="524"/>
      <c r="S72" s="524"/>
      <c r="T72" s="524"/>
      <c r="U72" s="524"/>
      <c r="V72" s="524"/>
      <c r="W72" s="534" t="s">
        <v>1585</v>
      </c>
      <c r="X72" s="1293"/>
      <c r="Y72" s="3438"/>
      <c r="Z72" s="3383"/>
      <c r="AA72" s="3383"/>
      <c r="AB72" s="3439"/>
      <c r="AC72" s="3384">
        <v>3.9</v>
      </c>
      <c r="AD72" s="3385"/>
      <c r="AE72" s="3386"/>
      <c r="AF72" s="527" t="s">
        <v>1495</v>
      </c>
      <c r="AG72" s="526"/>
      <c r="AH72" s="526"/>
      <c r="AI72" s="525"/>
      <c r="AJ72" s="524"/>
      <c r="AK72" s="524"/>
      <c r="AL72" s="524"/>
      <c r="AM72" s="524"/>
      <c r="AN72" s="524"/>
      <c r="AO72" s="524"/>
      <c r="AP72" s="524"/>
      <c r="AQ72" s="524"/>
      <c r="AR72" s="524"/>
      <c r="AS72" s="1294" t="s">
        <v>2516</v>
      </c>
      <c r="AT72" s="484"/>
    </row>
    <row r="73" spans="2:51" ht="17.149999999999999" customHeight="1" x14ac:dyDescent="0.3">
      <c r="B73" s="3259"/>
      <c r="C73" s="3383"/>
      <c r="D73" s="3383"/>
      <c r="E73" s="3383"/>
      <c r="F73" s="3383"/>
      <c r="G73" s="3384">
        <v>2.2000000000000002</v>
      </c>
      <c r="H73" s="3385"/>
      <c r="I73" s="3386"/>
      <c r="J73" s="527" t="s">
        <v>1494</v>
      </c>
      <c r="K73" s="526"/>
      <c r="L73" s="526"/>
      <c r="M73" s="525"/>
      <c r="N73" s="524"/>
      <c r="O73" s="524"/>
      <c r="P73" s="524"/>
      <c r="Q73" s="524"/>
      <c r="R73" s="524"/>
      <c r="S73" s="524"/>
      <c r="T73" s="524"/>
      <c r="U73" s="524"/>
      <c r="V73" s="524"/>
      <c r="W73" s="533" t="s">
        <v>1586</v>
      </c>
      <c r="X73" s="1293"/>
      <c r="Y73" s="3438"/>
      <c r="Z73" s="3383"/>
      <c r="AA73" s="3383"/>
      <c r="AB73" s="3439"/>
      <c r="AC73" s="3384" t="s">
        <v>1587</v>
      </c>
      <c r="AD73" s="3385"/>
      <c r="AE73" s="3386"/>
      <c r="AF73" s="527" t="s">
        <v>2515</v>
      </c>
      <c r="AG73" s="526"/>
      <c r="AH73" s="526"/>
      <c r="AI73" s="525"/>
      <c r="AJ73" s="524"/>
      <c r="AK73" s="524"/>
      <c r="AL73" s="524"/>
      <c r="AM73" s="524"/>
      <c r="AN73" s="524"/>
      <c r="AO73" s="524"/>
      <c r="AP73" s="524"/>
      <c r="AQ73" s="524"/>
      <c r="AR73" s="524"/>
      <c r="AS73" s="1295" t="s">
        <v>1588</v>
      </c>
      <c r="AT73" s="484"/>
    </row>
    <row r="74" spans="2:51" ht="17.149999999999999" customHeight="1" x14ac:dyDescent="0.3">
      <c r="B74" s="3259"/>
      <c r="C74" s="3383"/>
      <c r="D74" s="3383"/>
      <c r="E74" s="3383"/>
      <c r="F74" s="3383"/>
      <c r="G74" s="3384">
        <v>2.2000000000000002</v>
      </c>
      <c r="H74" s="3385"/>
      <c r="I74" s="3386"/>
      <c r="J74" s="527" t="s">
        <v>1493</v>
      </c>
      <c r="K74" s="526"/>
      <c r="L74" s="526"/>
      <c r="M74" s="525"/>
      <c r="N74" s="524"/>
      <c r="O74" s="524"/>
      <c r="P74" s="524"/>
      <c r="Q74" s="524"/>
      <c r="R74" s="524"/>
      <c r="S74" s="524"/>
      <c r="T74" s="524"/>
      <c r="U74" s="524"/>
      <c r="V74" s="524"/>
      <c r="W74" s="533" t="s">
        <v>1586</v>
      </c>
      <c r="X74" s="1293"/>
      <c r="Y74" s="3438"/>
      <c r="Z74" s="3383"/>
      <c r="AA74" s="3383"/>
      <c r="AB74" s="3439"/>
      <c r="AC74" s="3384" t="s">
        <v>1589</v>
      </c>
      <c r="AD74" s="3385"/>
      <c r="AE74" s="3386"/>
      <c r="AF74" s="527" t="s">
        <v>1492</v>
      </c>
      <c r="AG74" s="526"/>
      <c r="AH74" s="526"/>
      <c r="AI74" s="525"/>
      <c r="AJ74" s="524"/>
      <c r="AK74" s="524"/>
      <c r="AL74" s="524"/>
      <c r="AM74" s="524"/>
      <c r="AN74" s="524"/>
      <c r="AO74" s="524"/>
      <c r="AP74" s="524"/>
      <c r="AQ74" s="524"/>
      <c r="AR74" s="524"/>
      <c r="AS74" s="1295" t="s">
        <v>1588</v>
      </c>
      <c r="AT74" s="484"/>
    </row>
    <row r="75" spans="2:51" ht="17.149999999999999" customHeight="1" x14ac:dyDescent="0.3">
      <c r="B75" s="3259"/>
      <c r="C75" s="3383"/>
      <c r="D75" s="3383"/>
      <c r="E75" s="3383"/>
      <c r="F75" s="3383"/>
      <c r="G75" s="3384">
        <v>3.1</v>
      </c>
      <c r="H75" s="3385"/>
      <c r="I75" s="3386"/>
      <c r="J75" s="527" t="s">
        <v>1491</v>
      </c>
      <c r="K75" s="526"/>
      <c r="L75" s="526"/>
      <c r="M75" s="525"/>
      <c r="N75" s="524"/>
      <c r="O75" s="524"/>
      <c r="P75" s="524"/>
      <c r="Q75" s="524"/>
      <c r="R75" s="524"/>
      <c r="S75" s="524"/>
      <c r="T75" s="524"/>
      <c r="U75" s="524"/>
      <c r="V75" s="524"/>
      <c r="W75" s="532"/>
      <c r="X75" s="1293"/>
      <c r="Y75" s="3438"/>
      <c r="Z75" s="3383"/>
      <c r="AA75" s="3383"/>
      <c r="AB75" s="3439"/>
      <c r="AC75" s="3384" t="s">
        <v>1590</v>
      </c>
      <c r="AD75" s="3385"/>
      <c r="AE75" s="3386"/>
      <c r="AF75" s="527" t="s">
        <v>1490</v>
      </c>
      <c r="AG75" s="526"/>
      <c r="AH75" s="526"/>
      <c r="AI75" s="525"/>
      <c r="AJ75" s="524"/>
      <c r="AK75" s="524"/>
      <c r="AL75" s="524"/>
      <c r="AM75" s="524"/>
      <c r="AN75" s="524"/>
      <c r="AO75" s="524"/>
      <c r="AP75" s="524"/>
      <c r="AQ75" s="524"/>
      <c r="AR75" s="524"/>
      <c r="AS75" s="1295" t="s">
        <v>1588</v>
      </c>
      <c r="AT75" s="484"/>
    </row>
    <row r="76" spans="2:51" ht="17.149999999999999" customHeight="1" x14ac:dyDescent="0.3">
      <c r="B76" s="3259"/>
      <c r="C76" s="3383"/>
      <c r="D76" s="3383"/>
      <c r="E76" s="3383"/>
      <c r="F76" s="3383"/>
      <c r="G76" s="3384">
        <v>3.1</v>
      </c>
      <c r="H76" s="3385"/>
      <c r="I76" s="3386"/>
      <c r="J76" s="527" t="s">
        <v>1489</v>
      </c>
      <c r="K76" s="526"/>
      <c r="L76" s="526"/>
      <c r="M76" s="525"/>
      <c r="N76" s="524"/>
      <c r="O76" s="524"/>
      <c r="P76" s="524"/>
      <c r="Q76" s="524"/>
      <c r="R76" s="524"/>
      <c r="S76" s="524"/>
      <c r="T76" s="524"/>
      <c r="U76" s="524"/>
      <c r="V76" s="524"/>
      <c r="W76" s="532"/>
      <c r="X76" s="499"/>
      <c r="Y76" s="3438"/>
      <c r="Z76" s="3383"/>
      <c r="AA76" s="3383"/>
      <c r="AB76" s="3439"/>
      <c r="AC76" s="3384" t="s">
        <v>1591</v>
      </c>
      <c r="AD76" s="3385"/>
      <c r="AE76" s="3386"/>
      <c r="AF76" s="527" t="s">
        <v>1488</v>
      </c>
      <c r="AG76" s="526"/>
      <c r="AH76" s="526"/>
      <c r="AI76" s="525"/>
      <c r="AJ76" s="524"/>
      <c r="AK76" s="524"/>
      <c r="AL76" s="524"/>
      <c r="AM76" s="524"/>
      <c r="AN76" s="524"/>
      <c r="AO76" s="524"/>
      <c r="AP76" s="524"/>
      <c r="AQ76" s="524"/>
      <c r="AR76" s="524"/>
      <c r="AS76" s="1295" t="s">
        <v>1588</v>
      </c>
      <c r="AT76" s="484"/>
    </row>
    <row r="77" spans="2:51" ht="17.149999999999999" customHeight="1" x14ac:dyDescent="0.3">
      <c r="B77" s="3259"/>
      <c r="C77" s="3383"/>
      <c r="D77" s="3383"/>
      <c r="E77" s="3383"/>
      <c r="F77" s="3383"/>
      <c r="G77" s="3384">
        <v>3.2</v>
      </c>
      <c r="H77" s="3385"/>
      <c r="I77" s="3386"/>
      <c r="J77" s="527" t="s">
        <v>2514</v>
      </c>
      <c r="K77" s="526"/>
      <c r="L77" s="526"/>
      <c r="M77" s="525"/>
      <c r="N77" s="524"/>
      <c r="O77" s="524"/>
      <c r="P77" s="524"/>
      <c r="Q77" s="524"/>
      <c r="R77" s="524"/>
      <c r="S77" s="524"/>
      <c r="T77" s="524"/>
      <c r="U77" s="524"/>
      <c r="V77" s="524"/>
      <c r="W77" s="523" t="s">
        <v>1588</v>
      </c>
      <c r="X77" s="499"/>
      <c r="Y77" s="3438"/>
      <c r="Z77" s="3383"/>
      <c r="AA77" s="3383"/>
      <c r="AB77" s="3439"/>
      <c r="AC77" s="3447">
        <v>3.14</v>
      </c>
      <c r="AD77" s="3448"/>
      <c r="AE77" s="3449"/>
      <c r="AF77" s="527" t="s">
        <v>1487</v>
      </c>
      <c r="AG77" s="526"/>
      <c r="AH77" s="526"/>
      <c r="AI77" s="525"/>
      <c r="AJ77" s="524"/>
      <c r="AK77" s="524"/>
      <c r="AL77" s="524"/>
      <c r="AM77" s="524"/>
      <c r="AN77" s="524"/>
      <c r="AO77" s="524"/>
      <c r="AP77" s="524"/>
      <c r="AQ77" s="524"/>
      <c r="AR77" s="531" t="s">
        <v>2517</v>
      </c>
      <c r="AS77" s="1295" t="s">
        <v>1588</v>
      </c>
      <c r="AT77" s="484"/>
    </row>
    <row r="78" spans="2:51" ht="17.149999999999999" customHeight="1" x14ac:dyDescent="0.3">
      <c r="B78" s="3259"/>
      <c r="C78" s="3383"/>
      <c r="D78" s="3383"/>
      <c r="E78" s="3383"/>
      <c r="F78" s="3383"/>
      <c r="G78" s="3384">
        <v>3.3</v>
      </c>
      <c r="H78" s="3385"/>
      <c r="I78" s="3386"/>
      <c r="J78" s="527" t="s">
        <v>1592</v>
      </c>
      <c r="K78" s="526"/>
      <c r="L78" s="526"/>
      <c r="M78" s="525"/>
      <c r="N78" s="524"/>
      <c r="O78" s="524"/>
      <c r="P78" s="524"/>
      <c r="Q78" s="524"/>
      <c r="R78" s="524"/>
      <c r="S78" s="524"/>
      <c r="T78" s="524"/>
      <c r="U78" s="524"/>
      <c r="V78" s="524"/>
      <c r="W78" s="523" t="s">
        <v>1588</v>
      </c>
      <c r="X78" s="499"/>
      <c r="Y78" s="3438"/>
      <c r="Z78" s="3383"/>
      <c r="AA78" s="3383"/>
      <c r="AB78" s="3439"/>
      <c r="AC78" s="3384" t="s">
        <v>1593</v>
      </c>
      <c r="AD78" s="3385"/>
      <c r="AE78" s="3386"/>
      <c r="AF78" s="527" t="s">
        <v>1486</v>
      </c>
      <c r="AG78" s="526"/>
      <c r="AH78" s="526"/>
      <c r="AI78" s="525"/>
      <c r="AJ78" s="524"/>
      <c r="AK78" s="524"/>
      <c r="AL78" s="524"/>
      <c r="AM78" s="524"/>
      <c r="AN78" s="524"/>
      <c r="AO78" s="524"/>
      <c r="AP78" s="524"/>
      <c r="AQ78" s="524"/>
      <c r="AR78" s="524"/>
      <c r="AS78" s="1296" t="s">
        <v>1594</v>
      </c>
      <c r="AT78" s="484"/>
    </row>
    <row r="79" spans="2:51" ht="17.149999999999999" customHeight="1" x14ac:dyDescent="0.3">
      <c r="B79" s="3259"/>
      <c r="C79" s="3383"/>
      <c r="D79" s="3383"/>
      <c r="E79" s="3383"/>
      <c r="F79" s="3383"/>
      <c r="G79" s="3384">
        <v>3.4</v>
      </c>
      <c r="H79" s="3385"/>
      <c r="I79" s="3386"/>
      <c r="J79" s="527" t="s">
        <v>1485</v>
      </c>
      <c r="K79" s="526"/>
      <c r="L79" s="526"/>
      <c r="M79" s="525"/>
      <c r="N79" s="524"/>
      <c r="O79" s="524"/>
      <c r="P79" s="524"/>
      <c r="Q79" s="524"/>
      <c r="R79" s="524"/>
      <c r="S79" s="524"/>
      <c r="T79" s="524"/>
      <c r="U79" s="524"/>
      <c r="V79" s="524"/>
      <c r="W79" s="523" t="s">
        <v>1588</v>
      </c>
      <c r="X79" s="499"/>
      <c r="Y79" s="3438"/>
      <c r="Z79" s="3383"/>
      <c r="AA79" s="3383"/>
      <c r="AB79" s="3439"/>
      <c r="AC79" s="3444">
        <v>4</v>
      </c>
      <c r="AD79" s="3445"/>
      <c r="AE79" s="3446"/>
      <c r="AF79" s="527" t="s">
        <v>1484</v>
      </c>
      <c r="AG79" s="526"/>
      <c r="AH79" s="526"/>
      <c r="AI79" s="525"/>
      <c r="AJ79" s="524"/>
      <c r="AK79" s="524"/>
      <c r="AL79" s="524"/>
      <c r="AM79" s="524"/>
      <c r="AN79" s="524"/>
      <c r="AO79" s="524"/>
      <c r="AP79" s="524"/>
      <c r="AQ79" s="524"/>
      <c r="AR79" s="524"/>
      <c r="AS79" s="1295" t="s">
        <v>1588</v>
      </c>
      <c r="AT79" s="484"/>
    </row>
    <row r="80" spans="2:51" ht="17.149999999999999" customHeight="1" x14ac:dyDescent="0.3">
      <c r="B80" s="3259"/>
      <c r="C80" s="3383"/>
      <c r="D80" s="3383"/>
      <c r="E80" s="3383"/>
      <c r="F80" s="3383"/>
      <c r="G80" s="3384">
        <v>3.5</v>
      </c>
      <c r="H80" s="3385"/>
      <c r="I80" s="3386"/>
      <c r="J80" s="527" t="s">
        <v>1483</v>
      </c>
      <c r="K80" s="526"/>
      <c r="L80" s="526"/>
      <c r="M80" s="525"/>
      <c r="N80" s="524"/>
      <c r="O80" s="524"/>
      <c r="P80" s="524"/>
      <c r="Q80" s="524"/>
      <c r="R80" s="524"/>
      <c r="S80" s="524"/>
      <c r="T80" s="524"/>
      <c r="U80" s="524"/>
      <c r="V80" s="524"/>
      <c r="W80" s="530" t="s">
        <v>1594</v>
      </c>
      <c r="X80" s="499"/>
      <c r="Y80" s="3438"/>
      <c r="Z80" s="3383"/>
      <c r="AA80" s="3383"/>
      <c r="AB80" s="3439"/>
      <c r="AC80" s="3444">
        <v>5</v>
      </c>
      <c r="AD80" s="3445"/>
      <c r="AE80" s="3446"/>
      <c r="AF80" s="527" t="s">
        <v>1482</v>
      </c>
      <c r="AG80" s="526"/>
      <c r="AH80" s="526"/>
      <c r="AI80" s="525"/>
      <c r="AJ80" s="524"/>
      <c r="AK80" s="524"/>
      <c r="AL80" s="524"/>
      <c r="AM80" s="524"/>
      <c r="AN80" s="524"/>
      <c r="AO80" s="524"/>
      <c r="AP80" s="524"/>
      <c r="AQ80" s="524"/>
      <c r="AR80" s="524"/>
      <c r="AS80" s="1295" t="s">
        <v>1588</v>
      </c>
      <c r="AT80" s="484"/>
    </row>
    <row r="81" spans="2:46" ht="17.149999999999999" customHeight="1" x14ac:dyDescent="0.3">
      <c r="B81" s="3259"/>
      <c r="C81" s="3383"/>
      <c r="D81" s="3383"/>
      <c r="E81" s="3383"/>
      <c r="F81" s="3383"/>
      <c r="G81" s="3384">
        <v>3.6</v>
      </c>
      <c r="H81" s="3385"/>
      <c r="I81" s="3386"/>
      <c r="J81" s="527" t="s">
        <v>1595</v>
      </c>
      <c r="K81" s="526"/>
      <c r="L81" s="526"/>
      <c r="M81" s="525"/>
      <c r="N81" s="524"/>
      <c r="O81" s="524"/>
      <c r="P81" s="524"/>
      <c r="Q81" s="524"/>
      <c r="R81" s="524"/>
      <c r="S81" s="524"/>
      <c r="T81" s="524"/>
      <c r="U81" s="524"/>
      <c r="V81" s="524"/>
      <c r="W81" s="529" t="s">
        <v>2516</v>
      </c>
      <c r="X81" s="499"/>
      <c r="Y81" s="3438"/>
      <c r="Z81" s="3383"/>
      <c r="AA81" s="3383"/>
      <c r="AB81" s="3439"/>
      <c r="AC81" s="3444">
        <v>6</v>
      </c>
      <c r="AD81" s="3445"/>
      <c r="AE81" s="3446"/>
      <c r="AF81" s="527" t="s">
        <v>1481</v>
      </c>
      <c r="AG81" s="526"/>
      <c r="AH81" s="526"/>
      <c r="AI81" s="525"/>
      <c r="AJ81" s="524"/>
      <c r="AK81" s="524"/>
      <c r="AL81" s="524"/>
      <c r="AM81" s="524"/>
      <c r="AN81" s="524"/>
      <c r="AO81" s="524"/>
      <c r="AP81" s="524"/>
      <c r="AQ81" s="524"/>
      <c r="AR81" s="524"/>
      <c r="AS81" s="1294" t="s">
        <v>1596</v>
      </c>
      <c r="AT81" s="484"/>
    </row>
    <row r="82" spans="2:46" ht="17.149999999999999" customHeight="1" x14ac:dyDescent="0.3">
      <c r="B82" s="3259"/>
      <c r="C82" s="3383"/>
      <c r="D82" s="3383"/>
      <c r="E82" s="3383"/>
      <c r="F82" s="3383"/>
      <c r="G82" s="3384" t="s">
        <v>1597</v>
      </c>
      <c r="H82" s="3385"/>
      <c r="I82" s="3386"/>
      <c r="J82" s="527" t="s">
        <v>1480</v>
      </c>
      <c r="K82" s="526"/>
      <c r="L82" s="526"/>
      <c r="M82" s="525"/>
      <c r="N82" s="524"/>
      <c r="O82" s="524"/>
      <c r="P82" s="524"/>
      <c r="Q82" s="524"/>
      <c r="R82" s="524"/>
      <c r="S82" s="524"/>
      <c r="T82" s="524"/>
      <c r="U82" s="524"/>
      <c r="V82" s="524"/>
      <c r="W82" s="528"/>
      <c r="X82" s="499"/>
      <c r="Y82" s="3438"/>
      <c r="Z82" s="3383"/>
      <c r="AA82" s="3383"/>
      <c r="AB82" s="3439"/>
      <c r="AC82" s="3384" t="s">
        <v>1598</v>
      </c>
      <c r="AD82" s="3385"/>
      <c r="AE82" s="3386"/>
      <c r="AF82" s="527" t="s">
        <v>1479</v>
      </c>
      <c r="AG82" s="526"/>
      <c r="AH82" s="526"/>
      <c r="AI82" s="525"/>
      <c r="AJ82" s="524"/>
      <c r="AK82" s="524"/>
      <c r="AL82" s="524"/>
      <c r="AM82" s="524"/>
      <c r="AN82" s="524"/>
      <c r="AO82" s="524"/>
      <c r="AP82" s="524"/>
      <c r="AQ82" s="524"/>
      <c r="AR82" s="524"/>
      <c r="AS82" s="1297"/>
      <c r="AT82" s="484"/>
    </row>
    <row r="83" spans="2:46" ht="17.149999999999999" customHeight="1" thickBot="1" x14ac:dyDescent="0.35">
      <c r="B83" s="3260"/>
      <c r="C83" s="3440"/>
      <c r="D83" s="3440"/>
      <c r="E83" s="3440"/>
      <c r="F83" s="3440"/>
      <c r="G83" s="3441" t="s">
        <v>1599</v>
      </c>
      <c r="H83" s="3442"/>
      <c r="I83" s="3443"/>
      <c r="J83" s="1298" t="s">
        <v>1478</v>
      </c>
      <c r="K83" s="1299"/>
      <c r="L83" s="1299"/>
      <c r="M83" s="1300"/>
      <c r="N83" s="1301"/>
      <c r="O83" s="1301"/>
      <c r="P83" s="1301"/>
      <c r="Q83" s="1301"/>
      <c r="R83" s="1301"/>
      <c r="S83" s="1301"/>
      <c r="T83" s="1301"/>
      <c r="U83" s="1301"/>
      <c r="V83" s="1301"/>
      <c r="W83" s="1302" t="s">
        <v>1588</v>
      </c>
      <c r="X83" s="1303"/>
      <c r="Y83" s="1304" t="s">
        <v>1585</v>
      </c>
      <c r="Z83" s="1305" t="s">
        <v>1600</v>
      </c>
      <c r="AA83" s="1306"/>
      <c r="AB83" s="1306"/>
      <c r="AC83" s="1307" t="s">
        <v>1586</v>
      </c>
      <c r="AD83" s="1305" t="s">
        <v>1601</v>
      </c>
      <c r="AE83" s="1305"/>
      <c r="AF83" s="1252"/>
      <c r="AG83" s="1308"/>
      <c r="AH83" s="1308"/>
      <c r="AI83" s="1309" t="s">
        <v>1588</v>
      </c>
      <c r="AJ83" s="1305" t="s">
        <v>1602</v>
      </c>
      <c r="AK83" s="1305"/>
      <c r="AL83" s="1310"/>
      <c r="AM83" s="1310"/>
      <c r="AN83" s="1311" t="s">
        <v>1594</v>
      </c>
      <c r="AO83" s="1305" t="s">
        <v>1603</v>
      </c>
      <c r="AP83" s="1305"/>
      <c r="AQ83" s="1310"/>
      <c r="AR83" s="1310"/>
      <c r="AS83" s="1312"/>
      <c r="AT83" s="484"/>
    </row>
    <row r="84" spans="2:46" ht="17.149999999999999" customHeight="1" x14ac:dyDescent="0.3">
      <c r="B84" s="493"/>
      <c r="C84" s="502"/>
      <c r="E84" s="493"/>
      <c r="F84" s="496"/>
      <c r="G84" s="493"/>
      <c r="H84" s="493"/>
      <c r="I84" s="496"/>
      <c r="J84" s="496"/>
      <c r="K84" s="496"/>
      <c r="L84" s="496"/>
      <c r="M84" s="495"/>
      <c r="N84" s="494"/>
      <c r="O84" s="494"/>
      <c r="P84" s="494"/>
      <c r="Q84" s="494"/>
      <c r="R84" s="494"/>
      <c r="S84" s="494"/>
      <c r="T84" s="494"/>
      <c r="U84" s="494"/>
      <c r="V84" s="494"/>
      <c r="W84" s="494"/>
      <c r="X84" s="499"/>
      <c r="Y84" s="501"/>
      <c r="Z84" s="496"/>
      <c r="AA84" s="496"/>
      <c r="AB84" s="496"/>
      <c r="AC84" s="496"/>
      <c r="AD84" s="520"/>
      <c r="AE84" s="496"/>
      <c r="AF84" s="496"/>
      <c r="AG84" s="496"/>
      <c r="AH84" s="500"/>
      <c r="AI84" s="500"/>
      <c r="AJ84" s="500"/>
      <c r="AK84" s="500"/>
      <c r="AL84" s="500"/>
      <c r="AM84" s="500"/>
      <c r="AN84" s="500"/>
      <c r="AO84" s="500"/>
      <c r="AP84" s="486"/>
      <c r="AQ84" s="486"/>
      <c r="AR84" s="507"/>
      <c r="AS84" s="506"/>
      <c r="AT84" s="484"/>
    </row>
    <row r="85" spans="2:46" ht="17.149999999999999" customHeight="1" thickBot="1" x14ac:dyDescent="0.35">
      <c r="C85" s="493" t="s">
        <v>1477</v>
      </c>
      <c r="D85" s="502"/>
      <c r="F85" s="493" t="s">
        <v>1476</v>
      </c>
      <c r="G85" s="493"/>
      <c r="H85" s="493"/>
      <c r="I85" s="496"/>
      <c r="J85" s="496"/>
      <c r="K85" s="496"/>
      <c r="L85" s="496"/>
      <c r="M85" s="495"/>
      <c r="N85" s="494"/>
      <c r="O85" s="494"/>
      <c r="P85" s="494"/>
      <c r="Q85" s="494"/>
      <c r="R85" s="494"/>
      <c r="S85" s="494"/>
      <c r="T85" s="494"/>
      <c r="U85" s="494"/>
      <c r="V85" s="494"/>
      <c r="W85" s="494"/>
      <c r="X85" s="499"/>
      <c r="Y85" s="501"/>
      <c r="Z85" s="496"/>
      <c r="AA85" s="496"/>
      <c r="AB85" s="496"/>
      <c r="AC85" s="496"/>
      <c r="AD85" s="520"/>
      <c r="AE85" s="496"/>
      <c r="AF85" s="496"/>
      <c r="AG85" s="496"/>
      <c r="AH85" s="500"/>
      <c r="AI85" s="500"/>
      <c r="AJ85" s="500"/>
      <c r="AK85" s="500"/>
      <c r="AL85" s="500"/>
      <c r="AM85" s="500"/>
      <c r="AN85" s="500"/>
      <c r="AO85" s="500"/>
      <c r="AP85" s="486"/>
      <c r="AQ85" s="486"/>
      <c r="AR85" s="507"/>
      <c r="AS85" s="506"/>
      <c r="AT85" s="484"/>
    </row>
    <row r="86" spans="2:46" ht="17.149999999999999" customHeight="1" x14ac:dyDescent="0.3">
      <c r="B86" s="3258" t="s">
        <v>1477</v>
      </c>
      <c r="C86" s="3428" t="s">
        <v>1475</v>
      </c>
      <c r="D86" s="3428"/>
      <c r="E86" s="3428"/>
      <c r="F86" s="3428"/>
      <c r="G86" s="3428"/>
      <c r="H86" s="3428"/>
      <c r="I86" s="3428"/>
      <c r="J86" s="3428"/>
      <c r="K86" s="3428"/>
      <c r="L86" s="3428"/>
      <c r="M86" s="3428"/>
      <c r="N86" s="3428"/>
      <c r="O86" s="3428"/>
      <c r="P86" s="3428"/>
      <c r="Q86" s="3428"/>
      <c r="R86" s="3428"/>
      <c r="S86" s="3428"/>
      <c r="T86" s="3428"/>
      <c r="U86" s="3428"/>
      <c r="V86" s="3428"/>
      <c r="W86" s="3428"/>
      <c r="X86" s="3428"/>
      <c r="Y86" s="3428"/>
      <c r="Z86" s="3428"/>
      <c r="AA86" s="3428"/>
      <c r="AB86" s="3428"/>
      <c r="AC86" s="3428"/>
      <c r="AD86" s="3428"/>
      <c r="AE86" s="3428"/>
      <c r="AF86" s="3428"/>
      <c r="AG86" s="3428"/>
      <c r="AH86" s="3428"/>
      <c r="AI86" s="3428"/>
      <c r="AJ86" s="3428"/>
      <c r="AK86" s="3428"/>
      <c r="AL86" s="3428"/>
      <c r="AM86" s="3428"/>
      <c r="AN86" s="3428"/>
      <c r="AO86" s="3428"/>
      <c r="AP86" s="3428"/>
      <c r="AQ86" s="3428"/>
      <c r="AR86" s="3428"/>
      <c r="AS86" s="3429"/>
      <c r="AT86" s="484"/>
    </row>
    <row r="87" spans="2:46" ht="17.149999999999999" customHeight="1" x14ac:dyDescent="0.3">
      <c r="B87" s="3259"/>
      <c r="C87" s="3430"/>
      <c r="D87" s="3430"/>
      <c r="E87" s="3430"/>
      <c r="F87" s="3430"/>
      <c r="G87" s="3430"/>
      <c r="H87" s="3430"/>
      <c r="I87" s="3430"/>
      <c r="J87" s="3430"/>
      <c r="K87" s="3430"/>
      <c r="L87" s="3430"/>
      <c r="M87" s="3430"/>
      <c r="N87" s="3430"/>
      <c r="O87" s="3430"/>
      <c r="P87" s="3430"/>
      <c r="Q87" s="3430"/>
      <c r="R87" s="3430"/>
      <c r="S87" s="3430"/>
      <c r="T87" s="3430"/>
      <c r="U87" s="3430"/>
      <c r="V87" s="3430"/>
      <c r="W87" s="3430"/>
      <c r="X87" s="3430"/>
      <c r="Y87" s="3430"/>
      <c r="Z87" s="3430"/>
      <c r="AA87" s="3430"/>
      <c r="AB87" s="3430"/>
      <c r="AC87" s="3430"/>
      <c r="AD87" s="3430"/>
      <c r="AE87" s="3430"/>
      <c r="AF87" s="3430"/>
      <c r="AG87" s="3430"/>
      <c r="AH87" s="3430"/>
      <c r="AI87" s="3430"/>
      <c r="AJ87" s="3430"/>
      <c r="AK87" s="3430"/>
      <c r="AL87" s="3430"/>
      <c r="AM87" s="3430"/>
      <c r="AN87" s="3430"/>
      <c r="AO87" s="3430"/>
      <c r="AP87" s="3430"/>
      <c r="AQ87" s="3430"/>
      <c r="AR87" s="3430"/>
      <c r="AS87" s="3431"/>
      <c r="AT87" s="484"/>
    </row>
    <row r="88" spans="2:46" ht="17.149999999999999" customHeight="1" x14ac:dyDescent="0.3">
      <c r="B88" s="3259"/>
      <c r="AS88" s="1286"/>
      <c r="AT88" s="489"/>
    </row>
    <row r="89" spans="2:46" ht="17.149999999999999" customHeight="1" thickBot="1" x14ac:dyDescent="0.35">
      <c r="B89" s="3259"/>
      <c r="C89" s="1252"/>
      <c r="D89" s="1252"/>
      <c r="E89" s="1287" t="s">
        <v>1472</v>
      </c>
      <c r="F89" s="1252"/>
      <c r="G89" s="1288"/>
      <c r="H89" s="1289"/>
      <c r="I89" s="1252"/>
      <c r="J89" s="1289"/>
      <c r="K89" s="1289"/>
      <c r="L89" s="1289"/>
      <c r="M89" s="1290"/>
      <c r="N89" s="1291"/>
      <c r="O89" s="1252"/>
      <c r="P89" s="1291"/>
      <c r="Q89" s="1291"/>
      <c r="R89" s="1287" t="s">
        <v>1471</v>
      </c>
      <c r="S89" s="1291"/>
      <c r="T89" s="1289"/>
      <c r="U89" s="1252"/>
      <c r="V89" s="1288"/>
      <c r="W89" s="1289"/>
      <c r="X89" s="1252"/>
      <c r="Y89" s="1289"/>
      <c r="Z89" s="1289"/>
      <c r="AA89" s="1289"/>
      <c r="AB89" s="1290"/>
      <c r="AC89" s="1252"/>
      <c r="AD89" s="1292"/>
      <c r="AE89" s="3556"/>
      <c r="AF89" s="3556"/>
      <c r="AG89" s="3556"/>
      <c r="AH89" s="3556"/>
      <c r="AI89" s="3556"/>
      <c r="AJ89" s="3556"/>
      <c r="AK89" s="3556"/>
      <c r="AL89" s="3556"/>
      <c r="AM89" s="3556"/>
      <c r="AN89" s="3556"/>
      <c r="AO89" s="3556"/>
      <c r="AP89" s="1252"/>
      <c r="AQ89" s="1291"/>
      <c r="AR89" s="3432" t="s">
        <v>223</v>
      </c>
      <c r="AS89" s="3433"/>
      <c r="AT89" s="484"/>
    </row>
    <row r="90" spans="2:46" ht="17.149999999999999" customHeight="1" x14ac:dyDescent="0.3">
      <c r="B90" s="3259"/>
      <c r="AS90" s="1286"/>
      <c r="AT90" s="489"/>
    </row>
    <row r="91" spans="2:46" ht="17.149999999999999" customHeight="1" x14ac:dyDescent="0.3">
      <c r="B91" s="3259"/>
      <c r="F91" s="484"/>
      <c r="G91" s="493"/>
      <c r="H91" s="496"/>
      <c r="J91" s="496"/>
      <c r="K91" s="496"/>
      <c r="L91" s="496"/>
      <c r="M91" s="495"/>
      <c r="N91" s="494"/>
      <c r="O91" s="494"/>
      <c r="P91" s="494"/>
      <c r="R91" s="494"/>
      <c r="T91" s="496"/>
      <c r="U91" s="484"/>
      <c r="V91" s="493"/>
      <c r="W91" s="496"/>
      <c r="Y91" s="496"/>
      <c r="Z91" s="496"/>
      <c r="AA91" s="496"/>
      <c r="AB91" s="495"/>
      <c r="AC91" s="494"/>
      <c r="AD91" s="3434" t="s">
        <v>1096</v>
      </c>
      <c r="AE91" s="3434"/>
      <c r="AF91" s="3434"/>
      <c r="AG91" s="3434"/>
      <c r="AH91" s="3434"/>
      <c r="AI91" s="3434"/>
      <c r="AJ91" s="3434"/>
      <c r="AK91" s="3434"/>
      <c r="AL91" s="3434" t="s">
        <v>1604</v>
      </c>
      <c r="AM91" s="3434"/>
      <c r="AN91" s="3434"/>
      <c r="AO91" s="3434"/>
      <c r="AP91" s="3434"/>
      <c r="AQ91" s="3434"/>
      <c r="AR91" s="3434"/>
      <c r="AS91" s="3435"/>
      <c r="AT91" s="484"/>
    </row>
    <row r="92" spans="2:46" ht="17.149999999999999" customHeight="1" x14ac:dyDescent="0.3">
      <c r="B92" s="3259"/>
      <c r="C92" s="3436" t="s">
        <v>1605</v>
      </c>
      <c r="D92" s="3436"/>
      <c r="E92" s="3436"/>
      <c r="F92" s="3436"/>
      <c r="G92" s="3436"/>
      <c r="H92" s="3436"/>
      <c r="I92" s="3436"/>
      <c r="J92" s="3436"/>
      <c r="K92" s="3436"/>
      <c r="L92" s="3436"/>
      <c r="M92" s="3436"/>
      <c r="N92" s="3436"/>
      <c r="O92" s="3436"/>
      <c r="P92" s="3436"/>
      <c r="Q92" s="3436"/>
      <c r="R92" s="3436"/>
      <c r="S92" s="3436"/>
      <c r="T92" s="3436"/>
      <c r="U92" s="3436"/>
      <c r="V92" s="3436"/>
      <c r="W92" s="3436"/>
      <c r="X92" s="3436"/>
      <c r="Y92" s="3436"/>
      <c r="Z92" s="3436"/>
      <c r="AA92" s="3436"/>
      <c r="AB92" s="3436"/>
      <c r="AC92" s="3437"/>
      <c r="AD92" s="3426" t="s">
        <v>1606</v>
      </c>
      <c r="AE92" s="3426"/>
      <c r="AF92" s="3426"/>
      <c r="AG92" s="3426"/>
      <c r="AH92" s="3426"/>
      <c r="AI92" s="3426"/>
      <c r="AJ92" s="3426"/>
      <c r="AK92" s="3426"/>
      <c r="AL92" s="3426" t="s">
        <v>1607</v>
      </c>
      <c r="AM92" s="3426"/>
      <c r="AN92" s="3426"/>
      <c r="AO92" s="3426"/>
      <c r="AP92" s="3426"/>
      <c r="AQ92" s="3426"/>
      <c r="AR92" s="3426"/>
      <c r="AS92" s="3427"/>
      <c r="AT92" s="484"/>
    </row>
    <row r="93" spans="2:46" ht="17.149999999999999" customHeight="1" x14ac:dyDescent="0.3">
      <c r="B93" s="3259"/>
      <c r="C93" s="3399" t="s">
        <v>1608</v>
      </c>
      <c r="D93" s="3399"/>
      <c r="E93" s="3399"/>
      <c r="F93" s="3399"/>
      <c r="G93" s="3399"/>
      <c r="H93" s="3399"/>
      <c r="I93" s="3399"/>
      <c r="J93" s="3399"/>
      <c r="K93" s="3399"/>
      <c r="L93" s="3399"/>
      <c r="M93" s="3399"/>
      <c r="N93" s="3399"/>
      <c r="O93" s="3399"/>
      <c r="P93" s="3399"/>
      <c r="Q93" s="3399"/>
      <c r="R93" s="3399"/>
      <c r="S93" s="3399"/>
      <c r="T93" s="3399"/>
      <c r="U93" s="3399"/>
      <c r="V93" s="3399"/>
      <c r="W93" s="3399"/>
      <c r="X93" s="3399"/>
      <c r="Y93" s="3399"/>
      <c r="Z93" s="3399"/>
      <c r="AA93" s="3399"/>
      <c r="AB93" s="3399"/>
      <c r="AC93" s="3400"/>
      <c r="AD93" s="3426" t="s">
        <v>1609</v>
      </c>
      <c r="AE93" s="3426"/>
      <c r="AF93" s="3426"/>
      <c r="AG93" s="3426"/>
      <c r="AH93" s="3426"/>
      <c r="AI93" s="3426"/>
      <c r="AJ93" s="3426"/>
      <c r="AK93" s="3426"/>
      <c r="AL93" s="3426" t="s">
        <v>2815</v>
      </c>
      <c r="AM93" s="3426"/>
      <c r="AN93" s="3426"/>
      <c r="AO93" s="3426"/>
      <c r="AP93" s="3426"/>
      <c r="AQ93" s="3426"/>
      <c r="AR93" s="3426"/>
      <c r="AS93" s="3427"/>
      <c r="AT93" s="484"/>
    </row>
    <row r="94" spans="2:46" ht="17.149999999999999" customHeight="1" x14ac:dyDescent="0.3">
      <c r="B94" s="3259"/>
      <c r="C94" s="3399" t="s">
        <v>1610</v>
      </c>
      <c r="D94" s="3399"/>
      <c r="E94" s="3399"/>
      <c r="F94" s="3399"/>
      <c r="G94" s="3399"/>
      <c r="H94" s="3399"/>
      <c r="I94" s="3399"/>
      <c r="J94" s="3399"/>
      <c r="K94" s="3399"/>
      <c r="L94" s="3399"/>
      <c r="M94" s="3399"/>
      <c r="N94" s="3399"/>
      <c r="O94" s="3399"/>
      <c r="P94" s="3399"/>
      <c r="Q94" s="3399"/>
      <c r="R94" s="3399"/>
      <c r="S94" s="3399"/>
      <c r="T94" s="3399"/>
      <c r="U94" s="3399"/>
      <c r="V94" s="3399"/>
      <c r="W94" s="3399"/>
      <c r="X94" s="3399"/>
      <c r="Y94" s="3399"/>
      <c r="Z94" s="3399"/>
      <c r="AA94" s="3399"/>
      <c r="AB94" s="3399"/>
      <c r="AC94" s="3400"/>
      <c r="AD94" s="3426" t="s">
        <v>1611</v>
      </c>
      <c r="AE94" s="3426"/>
      <c r="AF94" s="3426"/>
      <c r="AG94" s="3426"/>
      <c r="AH94" s="3426"/>
      <c r="AI94" s="3426"/>
      <c r="AJ94" s="3426"/>
      <c r="AK94" s="3426"/>
      <c r="AL94" s="3426" t="s">
        <v>1612</v>
      </c>
      <c r="AM94" s="3426"/>
      <c r="AN94" s="3426"/>
      <c r="AO94" s="3426"/>
      <c r="AP94" s="3426"/>
      <c r="AQ94" s="3426"/>
      <c r="AR94" s="3426"/>
      <c r="AS94" s="3427"/>
      <c r="AT94" s="484"/>
    </row>
    <row r="95" spans="2:46" ht="17.149999999999999" customHeight="1" x14ac:dyDescent="0.25">
      <c r="B95" s="3259"/>
      <c r="C95" s="505"/>
      <c r="E95" s="1358"/>
      <c r="G95" s="1359"/>
      <c r="H95" s="1273"/>
      <c r="AE95" s="522"/>
      <c r="AF95" s="522"/>
      <c r="AG95" s="522"/>
      <c r="AH95" s="522"/>
      <c r="AI95" s="522"/>
      <c r="AJ95" s="522"/>
      <c r="AK95" s="522"/>
      <c r="AL95" s="522"/>
      <c r="AM95" s="522"/>
      <c r="AN95" s="522"/>
      <c r="AO95" s="522"/>
      <c r="AP95" s="522"/>
      <c r="AQ95" s="522"/>
      <c r="AR95" s="522"/>
      <c r="AS95" s="1360"/>
      <c r="AT95" s="484"/>
    </row>
    <row r="96" spans="2:46" ht="17.149999999999999" customHeight="1" x14ac:dyDescent="0.3">
      <c r="B96" s="3259"/>
      <c r="C96" s="3422" t="s">
        <v>1096</v>
      </c>
      <c r="D96" s="3327" t="s">
        <v>1613</v>
      </c>
      <c r="E96" s="3327"/>
      <c r="F96" s="3327"/>
      <c r="G96" s="3327"/>
      <c r="H96" s="3327" t="s">
        <v>1614</v>
      </c>
      <c r="I96" s="3327"/>
      <c r="J96" s="3327"/>
      <c r="K96" s="3327"/>
      <c r="L96" s="3327"/>
      <c r="M96" s="3327"/>
      <c r="N96" s="3327"/>
      <c r="O96" s="3327"/>
      <c r="P96" s="3327"/>
      <c r="Q96" s="3327"/>
      <c r="R96" s="3327"/>
      <c r="S96" s="3327"/>
      <c r="T96" s="3327"/>
      <c r="U96" s="3327"/>
      <c r="V96" s="3327"/>
      <c r="W96" s="3327"/>
      <c r="Y96" s="3424" t="s">
        <v>1604</v>
      </c>
      <c r="Z96" s="3327" t="s">
        <v>2817</v>
      </c>
      <c r="AA96" s="3327"/>
      <c r="AB96" s="3327"/>
      <c r="AC96" s="3327"/>
      <c r="AD96" s="3327" t="s">
        <v>1614</v>
      </c>
      <c r="AE96" s="3327"/>
      <c r="AF96" s="3327"/>
      <c r="AG96" s="3327"/>
      <c r="AH96" s="3327"/>
      <c r="AI96" s="3327"/>
      <c r="AJ96" s="3327"/>
      <c r="AK96" s="3327"/>
      <c r="AL96" s="3327"/>
      <c r="AM96" s="3327"/>
      <c r="AN96" s="3327"/>
      <c r="AO96" s="3327"/>
      <c r="AP96" s="3327"/>
      <c r="AQ96" s="3327"/>
      <c r="AR96" s="3327"/>
      <c r="AS96" s="3328"/>
    </row>
    <row r="97" spans="2:46" ht="17.149999999999999" customHeight="1" x14ac:dyDescent="0.3">
      <c r="B97" s="3259"/>
      <c r="C97" s="3422"/>
      <c r="D97" s="3329" t="s">
        <v>1615</v>
      </c>
      <c r="E97" s="3329"/>
      <c r="F97" s="3329"/>
      <c r="G97" s="3329"/>
      <c r="H97" s="3329" t="s">
        <v>1616</v>
      </c>
      <c r="I97" s="3329"/>
      <c r="J97" s="3329"/>
      <c r="K97" s="3329"/>
      <c r="L97" s="3329"/>
      <c r="M97" s="3329"/>
      <c r="N97" s="3329"/>
      <c r="O97" s="3329"/>
      <c r="P97" s="3329"/>
      <c r="Q97" s="3329"/>
      <c r="R97" s="3329"/>
      <c r="S97" s="3329"/>
      <c r="T97" s="3329"/>
      <c r="U97" s="3329"/>
      <c r="V97" s="3329"/>
      <c r="W97" s="3329"/>
      <c r="Y97" s="3424"/>
      <c r="Z97" s="3329" t="s">
        <v>2818</v>
      </c>
      <c r="AA97" s="3329"/>
      <c r="AB97" s="3329"/>
      <c r="AC97" s="3329"/>
      <c r="AD97" s="3329" t="s">
        <v>1616</v>
      </c>
      <c r="AE97" s="3329"/>
      <c r="AF97" s="3329"/>
      <c r="AG97" s="3329"/>
      <c r="AH97" s="3329"/>
      <c r="AI97" s="3329"/>
      <c r="AJ97" s="3329"/>
      <c r="AK97" s="3329"/>
      <c r="AL97" s="3329"/>
      <c r="AM97" s="3329"/>
      <c r="AN97" s="3329"/>
      <c r="AO97" s="3329"/>
      <c r="AP97" s="3329"/>
      <c r="AQ97" s="3329"/>
      <c r="AR97" s="3329"/>
      <c r="AS97" s="3330"/>
    </row>
    <row r="98" spans="2:46" ht="17.149999999999999" customHeight="1" x14ac:dyDescent="0.3">
      <c r="B98" s="3259"/>
      <c r="C98" s="3422"/>
      <c r="D98" s="3329" t="s">
        <v>2816</v>
      </c>
      <c r="E98" s="3329"/>
      <c r="F98" s="3329"/>
      <c r="G98" s="3329"/>
      <c r="H98" s="3329" t="s">
        <v>1617</v>
      </c>
      <c r="I98" s="3329"/>
      <c r="J98" s="3329"/>
      <c r="K98" s="3329"/>
      <c r="L98" s="3329"/>
      <c r="M98" s="3329"/>
      <c r="N98" s="3329"/>
      <c r="O98" s="3329"/>
      <c r="P98" s="3329"/>
      <c r="Q98" s="3329"/>
      <c r="R98" s="3329"/>
      <c r="S98" s="3329"/>
      <c r="T98" s="3329"/>
      <c r="U98" s="3329"/>
      <c r="V98" s="3329"/>
      <c r="W98" s="3329"/>
      <c r="Y98" s="3424"/>
      <c r="Z98" s="3329" t="s">
        <v>2819</v>
      </c>
      <c r="AA98" s="3329"/>
      <c r="AB98" s="3329"/>
      <c r="AC98" s="3329"/>
      <c r="AD98" s="3329" t="s">
        <v>1617</v>
      </c>
      <c r="AE98" s="3329"/>
      <c r="AF98" s="3329"/>
      <c r="AG98" s="3329"/>
      <c r="AH98" s="3329"/>
      <c r="AI98" s="3329"/>
      <c r="AJ98" s="3329"/>
      <c r="AK98" s="3329"/>
      <c r="AL98" s="3329"/>
      <c r="AM98" s="3329"/>
      <c r="AN98" s="3329"/>
      <c r="AO98" s="3329"/>
      <c r="AP98" s="3329"/>
      <c r="AQ98" s="3329"/>
      <c r="AR98" s="3329"/>
      <c r="AS98" s="3330"/>
    </row>
    <row r="99" spans="2:46" ht="17.149999999999999" customHeight="1" x14ac:dyDescent="0.3">
      <c r="B99" s="3259"/>
      <c r="C99" s="3422"/>
      <c r="D99" s="3329" t="s">
        <v>1618</v>
      </c>
      <c r="E99" s="3329"/>
      <c r="F99" s="3329"/>
      <c r="G99" s="3329"/>
      <c r="H99" s="3329" t="s">
        <v>1619</v>
      </c>
      <c r="I99" s="3329"/>
      <c r="J99" s="3329"/>
      <c r="K99" s="3329"/>
      <c r="L99" s="3329"/>
      <c r="M99" s="3329"/>
      <c r="N99" s="3329"/>
      <c r="O99" s="3329"/>
      <c r="P99" s="3329"/>
      <c r="Q99" s="3329"/>
      <c r="R99" s="3329"/>
      <c r="S99" s="3329"/>
      <c r="T99" s="3329"/>
      <c r="U99" s="3329"/>
      <c r="V99" s="3329"/>
      <c r="W99" s="3329"/>
      <c r="Y99" s="3424"/>
      <c r="Z99" s="3329" t="s">
        <v>1621</v>
      </c>
      <c r="AA99" s="3329"/>
      <c r="AB99" s="3329"/>
      <c r="AC99" s="3329"/>
      <c r="AD99" s="3329" t="s">
        <v>1619</v>
      </c>
      <c r="AE99" s="3329"/>
      <c r="AF99" s="3329"/>
      <c r="AG99" s="3329"/>
      <c r="AH99" s="3329"/>
      <c r="AI99" s="3329"/>
      <c r="AJ99" s="3329"/>
      <c r="AK99" s="3329"/>
      <c r="AL99" s="3329"/>
      <c r="AM99" s="3329"/>
      <c r="AN99" s="3329"/>
      <c r="AO99" s="3329"/>
      <c r="AP99" s="3329"/>
      <c r="AQ99" s="3329"/>
      <c r="AR99" s="3329"/>
      <c r="AS99" s="3330"/>
    </row>
    <row r="100" spans="2:46" ht="17.149999999999999" customHeight="1" x14ac:dyDescent="0.3">
      <c r="B100" s="3259"/>
      <c r="C100" s="3422"/>
      <c r="D100" s="3329" t="s">
        <v>1620</v>
      </c>
      <c r="E100" s="3329"/>
      <c r="F100" s="3329"/>
      <c r="G100" s="3329"/>
      <c r="H100" s="3329" t="s">
        <v>1256</v>
      </c>
      <c r="I100" s="3329"/>
      <c r="J100" s="3329"/>
      <c r="K100" s="3329"/>
      <c r="L100" s="3329"/>
      <c r="M100" s="3329"/>
      <c r="N100" s="3329"/>
      <c r="O100" s="3329"/>
      <c r="P100" s="3329"/>
      <c r="Q100" s="3329"/>
      <c r="R100" s="3329"/>
      <c r="S100" s="3329"/>
      <c r="T100" s="3329"/>
      <c r="U100" s="3329"/>
      <c r="V100" s="3329"/>
      <c r="W100" s="3329"/>
      <c r="Y100" s="3424"/>
      <c r="Z100" s="3329" t="s">
        <v>1624</v>
      </c>
      <c r="AA100" s="3329"/>
      <c r="AB100" s="3329"/>
      <c r="AC100" s="3329"/>
      <c r="AD100" s="3329" t="s">
        <v>1256</v>
      </c>
      <c r="AE100" s="3329"/>
      <c r="AF100" s="3329"/>
      <c r="AG100" s="3329"/>
      <c r="AH100" s="3329"/>
      <c r="AI100" s="3329"/>
      <c r="AJ100" s="3329"/>
      <c r="AK100" s="3329"/>
      <c r="AL100" s="3329"/>
      <c r="AM100" s="3329"/>
      <c r="AN100" s="3329"/>
      <c r="AO100" s="3329"/>
      <c r="AP100" s="3329"/>
      <c r="AQ100" s="3329"/>
      <c r="AR100" s="3329"/>
      <c r="AS100" s="3330"/>
    </row>
    <row r="101" spans="2:46" ht="17.149999999999999" customHeight="1" x14ac:dyDescent="0.3">
      <c r="B101" s="3259"/>
      <c r="C101" s="3422"/>
      <c r="D101" s="3329" t="s">
        <v>1622</v>
      </c>
      <c r="E101" s="3329"/>
      <c r="F101" s="3329"/>
      <c r="G101" s="3329"/>
      <c r="H101" s="3329" t="s">
        <v>1623</v>
      </c>
      <c r="I101" s="3329"/>
      <c r="J101" s="3329"/>
      <c r="K101" s="3329"/>
      <c r="L101" s="3329"/>
      <c r="M101" s="3329"/>
      <c r="N101" s="3329"/>
      <c r="O101" s="3329"/>
      <c r="P101" s="3329"/>
      <c r="Q101" s="3329"/>
      <c r="R101" s="3329"/>
      <c r="S101" s="3329"/>
      <c r="T101" s="3329"/>
      <c r="U101" s="3329"/>
      <c r="V101" s="3329"/>
      <c r="W101" s="3329"/>
      <c r="Y101" s="3424"/>
      <c r="Z101" s="3329" t="s">
        <v>1627</v>
      </c>
      <c r="AA101" s="3329"/>
      <c r="AB101" s="3329"/>
      <c r="AC101" s="3329"/>
      <c r="AD101" s="3329" t="s">
        <v>1623</v>
      </c>
      <c r="AE101" s="3329"/>
      <c r="AF101" s="3329"/>
      <c r="AG101" s="3329"/>
      <c r="AH101" s="3329"/>
      <c r="AI101" s="3329"/>
      <c r="AJ101" s="3329"/>
      <c r="AK101" s="3329"/>
      <c r="AL101" s="3329"/>
      <c r="AM101" s="3329"/>
      <c r="AN101" s="3329"/>
      <c r="AO101" s="3329"/>
      <c r="AP101" s="3329"/>
      <c r="AQ101" s="3329"/>
      <c r="AR101" s="3329"/>
      <c r="AS101" s="3330"/>
    </row>
    <row r="102" spans="2:46" ht="17.149999999999999" customHeight="1" x14ac:dyDescent="0.3">
      <c r="B102" s="3259"/>
      <c r="C102" s="3422"/>
      <c r="D102" s="3329" t="s">
        <v>1625</v>
      </c>
      <c r="E102" s="3329"/>
      <c r="F102" s="3329"/>
      <c r="G102" s="3329"/>
      <c r="H102" s="3329" t="s">
        <v>1626</v>
      </c>
      <c r="I102" s="3329"/>
      <c r="J102" s="3329"/>
      <c r="K102" s="3329"/>
      <c r="L102" s="3329"/>
      <c r="M102" s="3329"/>
      <c r="N102" s="3329"/>
      <c r="O102" s="3329"/>
      <c r="P102" s="3329"/>
      <c r="Q102" s="3329"/>
      <c r="R102" s="3329"/>
      <c r="S102" s="3329"/>
      <c r="T102" s="3329"/>
      <c r="U102" s="3329"/>
      <c r="V102" s="3329"/>
      <c r="W102" s="3329"/>
      <c r="Y102" s="3424"/>
      <c r="Z102" s="3329" t="s">
        <v>1631</v>
      </c>
      <c r="AA102" s="3329"/>
      <c r="AB102" s="3329"/>
      <c r="AC102" s="3329"/>
      <c r="AD102" s="3329" t="s">
        <v>1628</v>
      </c>
      <c r="AE102" s="3329"/>
      <c r="AF102" s="3329"/>
      <c r="AG102" s="3329"/>
      <c r="AH102" s="3329"/>
      <c r="AI102" s="3329"/>
      <c r="AJ102" s="3329"/>
      <c r="AK102" s="3329"/>
      <c r="AL102" s="3329"/>
      <c r="AM102" s="3329"/>
      <c r="AN102" s="3329"/>
      <c r="AO102" s="3329"/>
      <c r="AP102" s="3329"/>
      <c r="AQ102" s="3329"/>
      <c r="AR102" s="3329"/>
      <c r="AS102" s="3330"/>
    </row>
    <row r="103" spans="2:46" ht="17.149999999999999" customHeight="1" thickBot="1" x14ac:dyDescent="0.35">
      <c r="B103" s="3260"/>
      <c r="C103" s="3423"/>
      <c r="D103" s="3340" t="s">
        <v>1629</v>
      </c>
      <c r="E103" s="3340"/>
      <c r="F103" s="3340"/>
      <c r="G103" s="3340"/>
      <c r="H103" s="3340" t="s">
        <v>1630</v>
      </c>
      <c r="I103" s="3340"/>
      <c r="J103" s="3340"/>
      <c r="K103" s="3340"/>
      <c r="L103" s="3340"/>
      <c r="M103" s="3340"/>
      <c r="N103" s="3340"/>
      <c r="O103" s="3340"/>
      <c r="P103" s="3340"/>
      <c r="Q103" s="3340"/>
      <c r="R103" s="3340"/>
      <c r="S103" s="3340"/>
      <c r="T103" s="3340"/>
      <c r="U103" s="3340"/>
      <c r="V103" s="3340"/>
      <c r="W103" s="3340"/>
      <c r="X103" s="1252"/>
      <c r="Y103" s="3425"/>
      <c r="Z103" s="3340" t="s">
        <v>2820</v>
      </c>
      <c r="AA103" s="3340"/>
      <c r="AB103" s="3340"/>
      <c r="AC103" s="3340"/>
      <c r="AD103" s="3340" t="s">
        <v>1630</v>
      </c>
      <c r="AE103" s="3340"/>
      <c r="AF103" s="3340"/>
      <c r="AG103" s="3340"/>
      <c r="AH103" s="3340"/>
      <c r="AI103" s="3340"/>
      <c r="AJ103" s="3340"/>
      <c r="AK103" s="3340"/>
      <c r="AL103" s="3340"/>
      <c r="AM103" s="3340"/>
      <c r="AN103" s="3340"/>
      <c r="AO103" s="3340"/>
      <c r="AP103" s="3340"/>
      <c r="AQ103" s="3340"/>
      <c r="AR103" s="3340"/>
      <c r="AS103" s="3341"/>
    </row>
    <row r="104" spans="2:46" ht="17.149999999999999" customHeight="1" x14ac:dyDescent="0.3">
      <c r="B104" s="493"/>
      <c r="C104" s="3408"/>
      <c r="D104" s="3408"/>
      <c r="F104" s="486"/>
      <c r="AA104" s="486"/>
    </row>
    <row r="105" spans="2:46" ht="17.149999999999999" customHeight="1" thickBot="1" x14ac:dyDescent="0.35">
      <c r="C105" s="493" t="s">
        <v>1474</v>
      </c>
      <c r="D105" s="502"/>
      <c r="F105" s="493" t="s">
        <v>1473</v>
      </c>
      <c r="G105" s="493"/>
      <c r="H105" s="493"/>
      <c r="I105" s="496"/>
      <c r="J105" s="496"/>
      <c r="K105" s="496"/>
      <c r="L105" s="496"/>
      <c r="M105" s="521"/>
      <c r="N105" s="494"/>
      <c r="O105" s="494"/>
      <c r="P105" s="494"/>
      <c r="Q105" s="494"/>
      <c r="R105" s="494"/>
      <c r="S105" s="494"/>
      <c r="T105" s="494"/>
      <c r="U105" s="494"/>
      <c r="V105" s="494"/>
      <c r="W105" s="494"/>
      <c r="X105" s="499"/>
      <c r="Y105" s="501"/>
      <c r="Z105" s="496"/>
      <c r="AA105" s="496"/>
      <c r="AB105" s="496"/>
      <c r="AC105" s="496"/>
      <c r="AD105" s="520"/>
      <c r="AE105" s="496"/>
      <c r="AF105" s="496"/>
      <c r="AG105" s="496"/>
      <c r="AH105" s="500"/>
      <c r="AI105" s="500"/>
      <c r="AJ105" s="500"/>
      <c r="AK105" s="500"/>
      <c r="AL105" s="500"/>
      <c r="AM105" s="500"/>
      <c r="AN105" s="500"/>
      <c r="AO105" s="500"/>
      <c r="AP105" s="486"/>
      <c r="AQ105" s="486"/>
      <c r="AR105" s="507"/>
      <c r="AS105" s="506"/>
      <c r="AT105" s="484"/>
    </row>
    <row r="106" spans="2:46" ht="17.149999999999999" customHeight="1" x14ac:dyDescent="0.3">
      <c r="B106" s="3258" t="s">
        <v>1506</v>
      </c>
      <c r="C106" s="3409" t="s">
        <v>1632</v>
      </c>
      <c r="D106" s="3410"/>
      <c r="E106" s="3410"/>
      <c r="F106" s="3410"/>
      <c r="G106" s="3410"/>
      <c r="H106" s="3410"/>
      <c r="I106" s="3410"/>
      <c r="J106" s="3410"/>
      <c r="K106" s="3410"/>
      <c r="L106" s="3410"/>
      <c r="M106" s="3410"/>
      <c r="N106" s="3410"/>
      <c r="O106" s="3410"/>
      <c r="P106" s="3410"/>
      <c r="Q106" s="3410"/>
      <c r="R106" s="3410"/>
      <c r="S106" s="3410"/>
      <c r="T106" s="3410"/>
      <c r="U106" s="3410"/>
      <c r="V106" s="3410"/>
      <c r="W106" s="3410"/>
      <c r="X106" s="3410"/>
      <c r="Y106" s="3410"/>
      <c r="Z106" s="3410"/>
      <c r="AA106" s="3410"/>
      <c r="AB106" s="3410"/>
      <c r="AC106" s="3410"/>
      <c r="AD106" s="3410"/>
      <c r="AE106" s="3410"/>
      <c r="AF106" s="3410"/>
      <c r="AG106" s="3410"/>
      <c r="AH106" s="3410"/>
      <c r="AI106" s="3410"/>
      <c r="AJ106" s="3410"/>
      <c r="AK106" s="3410"/>
      <c r="AL106" s="3410"/>
      <c r="AM106" s="3410"/>
      <c r="AN106" s="3410"/>
      <c r="AO106" s="3410"/>
      <c r="AP106" s="3410"/>
      <c r="AQ106" s="3410"/>
      <c r="AR106" s="3410"/>
      <c r="AS106" s="3411"/>
      <c r="AT106" s="491"/>
    </row>
    <row r="107" spans="2:46" ht="17.149999999999999" customHeight="1" x14ac:dyDescent="0.3">
      <c r="B107" s="3259"/>
      <c r="C107" s="3412"/>
      <c r="D107" s="3413"/>
      <c r="E107" s="3413"/>
      <c r="F107" s="3413"/>
      <c r="G107" s="3413"/>
      <c r="H107" s="3413"/>
      <c r="I107" s="3413"/>
      <c r="J107" s="3413"/>
      <c r="K107" s="3413"/>
      <c r="L107" s="3413"/>
      <c r="M107" s="3413"/>
      <c r="N107" s="3413"/>
      <c r="O107" s="3413"/>
      <c r="P107" s="3413"/>
      <c r="Q107" s="3413"/>
      <c r="R107" s="3413"/>
      <c r="S107" s="3413"/>
      <c r="T107" s="3413"/>
      <c r="U107" s="3413"/>
      <c r="V107" s="3413"/>
      <c r="W107" s="3413"/>
      <c r="X107" s="3413"/>
      <c r="Y107" s="3413"/>
      <c r="Z107" s="3413"/>
      <c r="AA107" s="3413"/>
      <c r="AB107" s="3413"/>
      <c r="AC107" s="3413"/>
      <c r="AD107" s="3413"/>
      <c r="AE107" s="3413"/>
      <c r="AF107" s="3413"/>
      <c r="AG107" s="3413"/>
      <c r="AH107" s="3413"/>
      <c r="AI107" s="3413"/>
      <c r="AJ107" s="3413"/>
      <c r="AK107" s="3413"/>
      <c r="AL107" s="3413"/>
      <c r="AM107" s="3413"/>
      <c r="AN107" s="3413"/>
      <c r="AO107" s="3413"/>
      <c r="AP107" s="3413"/>
      <c r="AQ107" s="3413"/>
      <c r="AR107" s="3413"/>
      <c r="AS107" s="3414"/>
      <c r="AT107" s="489"/>
    </row>
    <row r="108" spans="2:46" ht="17.149999999999999" customHeight="1" x14ac:dyDescent="0.3">
      <c r="B108" s="3259"/>
      <c r="AS108" s="1286"/>
      <c r="AT108" s="489"/>
    </row>
    <row r="109" spans="2:46" ht="17.149999999999999" customHeight="1" x14ac:dyDescent="0.3">
      <c r="B109" s="3259"/>
      <c r="E109" s="484" t="s">
        <v>1472</v>
      </c>
      <c r="G109" s="493"/>
      <c r="H109" s="496"/>
      <c r="J109" s="496"/>
      <c r="K109" s="496"/>
      <c r="L109" s="496"/>
      <c r="M109" s="495"/>
      <c r="N109" s="494"/>
      <c r="P109" s="494"/>
      <c r="Q109" s="494"/>
      <c r="R109" s="484" t="s">
        <v>1471</v>
      </c>
      <c r="S109" s="494"/>
      <c r="T109" s="496"/>
      <c r="V109" s="493"/>
      <c r="W109" s="496"/>
      <c r="Y109" s="496"/>
      <c r="Z109" s="496"/>
      <c r="AA109" s="496"/>
      <c r="AB109" s="495"/>
      <c r="AD109" s="1361"/>
      <c r="AE109" s="3415"/>
      <c r="AF109" s="3415"/>
      <c r="AG109" s="3415"/>
      <c r="AH109" s="3415"/>
      <c r="AI109" s="3415"/>
      <c r="AJ109" s="3415"/>
      <c r="AK109" s="3415"/>
      <c r="AL109" s="3415"/>
      <c r="AM109" s="3415"/>
      <c r="AN109" s="3415"/>
      <c r="AO109" s="3415"/>
      <c r="AQ109" s="494"/>
      <c r="AR109" s="3416" t="s">
        <v>223</v>
      </c>
      <c r="AS109" s="3417"/>
      <c r="AT109" s="484"/>
    </row>
    <row r="110" spans="2:46" ht="17.149999999999999" customHeight="1" x14ac:dyDescent="0.3">
      <c r="B110" s="3259"/>
      <c r="AS110" s="1286"/>
      <c r="AT110" s="489"/>
    </row>
    <row r="111" spans="2:46" ht="17.149999999999999" customHeight="1" x14ac:dyDescent="0.3">
      <c r="B111" s="3259"/>
      <c r="C111" s="3418" t="s">
        <v>2821</v>
      </c>
      <c r="D111" s="3418"/>
      <c r="E111" s="3418"/>
      <c r="F111" s="3418"/>
      <c r="G111" s="3418"/>
      <c r="H111" s="3418"/>
      <c r="I111" s="3418"/>
      <c r="J111" s="3418"/>
      <c r="K111" s="3418"/>
      <c r="L111" s="3418"/>
      <c r="M111" s="3418"/>
      <c r="N111" s="3418"/>
      <c r="O111" s="3418"/>
      <c r="P111" s="3418"/>
      <c r="Q111" s="3418"/>
      <c r="R111" s="3418"/>
      <c r="S111" s="3418"/>
      <c r="T111" s="3418"/>
      <c r="U111" s="3418"/>
      <c r="V111" s="3418"/>
      <c r="W111" s="3418"/>
      <c r="X111" s="3418"/>
      <c r="Y111" s="3418"/>
      <c r="Z111" s="3418"/>
      <c r="AA111" s="3418"/>
      <c r="AB111" s="3418"/>
      <c r="AC111" s="3418"/>
      <c r="AD111" s="3418"/>
      <c r="AE111" s="3418"/>
      <c r="AF111" s="3418"/>
      <c r="AG111" s="3418"/>
      <c r="AH111" s="3418"/>
      <c r="AI111" s="3418"/>
      <c r="AJ111" s="3418"/>
      <c r="AK111" s="3418"/>
      <c r="AL111" s="3418"/>
      <c r="AM111" s="3418"/>
      <c r="AN111" s="3418"/>
      <c r="AO111" s="3418"/>
      <c r="AP111" s="3418"/>
      <c r="AQ111" s="3418"/>
      <c r="AR111" s="3418"/>
      <c r="AS111" s="3419"/>
      <c r="AT111" s="489"/>
    </row>
    <row r="112" spans="2:46" ht="17.149999999999999" customHeight="1" x14ac:dyDescent="0.3">
      <c r="B112" s="3259"/>
      <c r="C112" s="3420"/>
      <c r="D112" s="3420"/>
      <c r="E112" s="3420"/>
      <c r="F112" s="3420"/>
      <c r="G112" s="3420"/>
      <c r="H112" s="3420"/>
      <c r="I112" s="3420"/>
      <c r="J112" s="3420"/>
      <c r="K112" s="3420"/>
      <c r="L112" s="3420"/>
      <c r="M112" s="3420"/>
      <c r="N112" s="3420"/>
      <c r="O112" s="3420"/>
      <c r="P112" s="3420"/>
      <c r="Q112" s="3420"/>
      <c r="R112" s="3420"/>
      <c r="S112" s="3420"/>
      <c r="T112" s="3420"/>
      <c r="U112" s="3420"/>
      <c r="V112" s="3420"/>
      <c r="W112" s="3420"/>
      <c r="X112" s="3420"/>
      <c r="Y112" s="3420"/>
      <c r="Z112" s="3420"/>
      <c r="AA112" s="3420"/>
      <c r="AB112" s="3420"/>
      <c r="AC112" s="3420"/>
      <c r="AD112" s="3420"/>
      <c r="AE112" s="3420"/>
      <c r="AF112" s="3420"/>
      <c r="AG112" s="3420"/>
      <c r="AH112" s="3420"/>
      <c r="AI112" s="3420"/>
      <c r="AJ112" s="3420"/>
      <c r="AK112" s="3420"/>
      <c r="AL112" s="3420"/>
      <c r="AM112" s="3420"/>
      <c r="AN112" s="3420"/>
      <c r="AO112" s="3420"/>
      <c r="AP112" s="3420"/>
      <c r="AQ112" s="3420"/>
      <c r="AR112" s="3420"/>
      <c r="AS112" s="3421"/>
      <c r="AT112" s="509"/>
    </row>
    <row r="113" spans="2:51" ht="17.149999999999999" customHeight="1" x14ac:dyDescent="0.3">
      <c r="B113" s="3259"/>
      <c r="C113" s="505"/>
      <c r="E113" s="486" t="s">
        <v>1633</v>
      </c>
      <c r="K113" s="486"/>
      <c r="T113" s="486" t="s">
        <v>1634</v>
      </c>
      <c r="X113" s="505"/>
      <c r="Y113" s="489"/>
      <c r="Z113" s="505"/>
      <c r="AB113" s="486"/>
      <c r="AF113" s="486" t="s">
        <v>1635</v>
      </c>
      <c r="AH113" s="488"/>
      <c r="AS113" s="1286"/>
      <c r="AT113" s="509"/>
    </row>
    <row r="114" spans="2:51" ht="17.149999999999999" customHeight="1" thickBot="1" x14ac:dyDescent="0.35">
      <c r="B114" s="3260"/>
      <c r="C114" s="1362"/>
      <c r="D114" s="1363"/>
      <c r="E114" s="1254" t="s">
        <v>1636</v>
      </c>
      <c r="F114" s="1363"/>
      <c r="G114" s="1363"/>
      <c r="H114" s="1364"/>
      <c r="I114" s="1365"/>
      <c r="J114" s="1366"/>
      <c r="K114" s="1254"/>
      <c r="L114" s="1367"/>
      <c r="M114" s="1367"/>
      <c r="N114" s="1367"/>
      <c r="O114" s="1368"/>
      <c r="P114" s="1369"/>
      <c r="Q114" s="1252"/>
      <c r="R114" s="1364"/>
      <c r="S114" s="1368"/>
      <c r="T114" s="1254" t="s">
        <v>1637</v>
      </c>
      <c r="U114" s="1368"/>
      <c r="V114" s="1368"/>
      <c r="W114" s="1368"/>
      <c r="X114" s="1368"/>
      <c r="Y114" s="1368"/>
      <c r="Z114" s="1362"/>
      <c r="AA114" s="1252"/>
      <c r="AB114" s="1370"/>
      <c r="AC114" s="1371"/>
      <c r="AD114" s="1372"/>
      <c r="AE114" s="1371"/>
      <c r="AF114" s="1371"/>
      <c r="AG114" s="1371"/>
      <c r="AH114" s="1254"/>
      <c r="AI114" s="1371"/>
      <c r="AJ114" s="1371"/>
      <c r="AK114" s="1371"/>
      <c r="AL114" s="1272"/>
      <c r="AM114" s="1272"/>
      <c r="AN114" s="1272"/>
      <c r="AO114" s="1272"/>
      <c r="AP114" s="1272"/>
      <c r="AQ114" s="1371"/>
      <c r="AR114" s="1373"/>
      <c r="AS114" s="1374"/>
      <c r="AT114" s="509"/>
    </row>
    <row r="115" spans="2:51" ht="17.149999999999999" customHeight="1" x14ac:dyDescent="0.3">
      <c r="B115" s="487"/>
      <c r="C115" s="505"/>
      <c r="D115" s="489"/>
      <c r="E115" s="486"/>
      <c r="F115" s="489"/>
      <c r="G115" s="489"/>
      <c r="H115" s="515"/>
      <c r="I115" s="519"/>
      <c r="J115" s="518"/>
      <c r="K115" s="486"/>
      <c r="L115" s="517"/>
      <c r="M115" s="517"/>
      <c r="N115" s="517"/>
      <c r="O115" s="514"/>
      <c r="P115" s="513"/>
      <c r="R115" s="515"/>
      <c r="S115" s="514"/>
      <c r="T115" s="486"/>
      <c r="U115" s="514"/>
      <c r="V115" s="514"/>
      <c r="W115" s="514"/>
      <c r="X115" s="514"/>
      <c r="Y115" s="514"/>
      <c r="Z115" s="505"/>
      <c r="AB115" s="516"/>
      <c r="AC115" s="511"/>
      <c r="AD115" s="512"/>
      <c r="AE115" s="511"/>
      <c r="AF115" s="511"/>
      <c r="AG115" s="511"/>
      <c r="AH115" s="486"/>
      <c r="AI115" s="511"/>
      <c r="AJ115" s="511"/>
      <c r="AK115" s="511"/>
      <c r="AL115" s="490"/>
      <c r="AM115" s="490"/>
      <c r="AN115" s="490"/>
      <c r="AO115" s="490"/>
      <c r="AP115" s="490"/>
      <c r="AQ115" s="511"/>
      <c r="AR115" s="510"/>
      <c r="AS115" s="509"/>
      <c r="AT115" s="509"/>
    </row>
    <row r="116" spans="2:51" ht="17.149999999999999" customHeight="1" thickBot="1" x14ac:dyDescent="0.35">
      <c r="B116" s="494"/>
      <c r="D116" s="496"/>
      <c r="E116" s="496"/>
      <c r="F116" s="496"/>
      <c r="H116" s="496"/>
      <c r="I116" s="496"/>
      <c r="J116" s="496"/>
      <c r="L116" s="496"/>
      <c r="M116" s="496"/>
      <c r="N116" s="496"/>
      <c r="P116" s="496"/>
      <c r="Q116" s="496"/>
      <c r="R116" s="496"/>
      <c r="T116" s="496"/>
      <c r="U116" s="496"/>
      <c r="V116" s="496"/>
      <c r="X116" s="496"/>
      <c r="Y116" s="496"/>
      <c r="Z116" s="496"/>
      <c r="AB116" s="496"/>
      <c r="AC116" s="496"/>
      <c r="AD116" s="496"/>
      <c r="AF116" s="496"/>
      <c r="AG116" s="496"/>
      <c r="AH116" s="496"/>
      <c r="AJ116" s="496"/>
      <c r="AK116" s="496"/>
      <c r="AL116" s="496"/>
      <c r="AN116" s="496"/>
      <c r="AO116" s="496"/>
      <c r="AP116" s="496"/>
      <c r="AR116" s="496"/>
      <c r="AS116" s="496"/>
      <c r="AT116" s="496"/>
      <c r="AU116" s="484"/>
      <c r="AV116" s="484"/>
      <c r="AW116" s="484"/>
      <c r="AX116" s="484"/>
      <c r="AY116" s="484"/>
    </row>
    <row r="117" spans="2:51" ht="17.149999999999999" customHeight="1" x14ac:dyDescent="0.3">
      <c r="B117" s="3393" t="s">
        <v>124</v>
      </c>
      <c r="C117" s="3252" t="s">
        <v>125</v>
      </c>
      <c r="D117" s="3253"/>
      <c r="E117" s="3253"/>
      <c r="F117" s="3253"/>
      <c r="G117" s="3253"/>
      <c r="H117" s="3253"/>
      <c r="I117" s="3253"/>
      <c r="J117" s="3253"/>
      <c r="K117" s="3253"/>
      <c r="L117" s="3253"/>
      <c r="M117" s="3253"/>
      <c r="N117" s="3253"/>
      <c r="O117" s="3253"/>
      <c r="P117" s="3253"/>
      <c r="Q117" s="3253"/>
      <c r="R117" s="3253"/>
      <c r="S117" s="3253"/>
      <c r="T117" s="3253"/>
      <c r="U117" s="3253"/>
      <c r="V117" s="3253"/>
      <c r="W117" s="3253"/>
      <c r="X117" s="3253"/>
      <c r="Y117" s="3253"/>
      <c r="Z117" s="3253"/>
      <c r="AA117" s="3253"/>
      <c r="AB117" s="3253"/>
      <c r="AC117" s="3253"/>
      <c r="AD117" s="3253"/>
      <c r="AE117" s="3253"/>
      <c r="AF117" s="3253"/>
      <c r="AG117" s="3253"/>
      <c r="AH117" s="3253"/>
      <c r="AI117" s="3253"/>
      <c r="AJ117" s="3253"/>
      <c r="AK117" s="3253"/>
      <c r="AL117" s="3253"/>
      <c r="AM117" s="3253"/>
      <c r="AN117" s="3253"/>
      <c r="AO117" s="3253"/>
      <c r="AP117" s="3253"/>
      <c r="AQ117" s="3253"/>
      <c r="AR117" s="3253"/>
      <c r="AS117" s="3254"/>
      <c r="AT117" s="484"/>
      <c r="AU117" s="484"/>
      <c r="AV117" s="484"/>
      <c r="AW117" s="484"/>
      <c r="AX117" s="484"/>
    </row>
    <row r="118" spans="2:51" ht="17.149999999999999" customHeight="1" x14ac:dyDescent="0.3">
      <c r="B118" s="3394"/>
      <c r="C118" s="3342">
        <v>3000</v>
      </c>
      <c r="D118" s="3331" t="s">
        <v>712</v>
      </c>
      <c r="E118" s="3332"/>
      <c r="F118" s="3332"/>
      <c r="G118" s="3332"/>
      <c r="H118" s="3332"/>
      <c r="I118" s="3332"/>
      <c r="J118" s="3324" t="s">
        <v>126</v>
      </c>
      <c r="K118" s="3325"/>
      <c r="L118" s="3325"/>
      <c r="M118" s="3325"/>
      <c r="N118" s="3325"/>
      <c r="O118" s="3325"/>
      <c r="P118" s="3325"/>
      <c r="Q118" s="3325"/>
      <c r="R118" s="3325"/>
      <c r="S118" s="3325"/>
      <c r="T118" s="3325"/>
      <c r="U118" s="3325"/>
      <c r="V118" s="3325"/>
      <c r="W118" s="3326"/>
      <c r="X118" s="6892">
        <v>3010</v>
      </c>
      <c r="Y118" s="3336" t="s">
        <v>713</v>
      </c>
      <c r="Z118" s="3336"/>
      <c r="AA118" s="3336"/>
      <c r="AB118" s="3336"/>
      <c r="AC118" s="3336"/>
      <c r="AD118" s="3336"/>
      <c r="AE118" s="3337"/>
      <c r="AF118" s="3308" t="s">
        <v>2126</v>
      </c>
      <c r="AG118" s="3309"/>
      <c r="AH118" s="3309"/>
      <c r="AI118" s="3309"/>
      <c r="AJ118" s="3309"/>
      <c r="AK118" s="3309"/>
      <c r="AL118" s="3309"/>
      <c r="AM118" s="3309"/>
      <c r="AN118" s="3309"/>
      <c r="AO118" s="3309"/>
      <c r="AP118" s="3309"/>
      <c r="AQ118" s="3309"/>
      <c r="AR118" s="3309"/>
      <c r="AS118" s="1322"/>
      <c r="AT118" s="484"/>
      <c r="AU118" s="484"/>
      <c r="AV118" s="484"/>
      <c r="AW118" s="484"/>
      <c r="AX118" s="484"/>
    </row>
    <row r="119" spans="2:51" ht="17.149999999999999" customHeight="1" x14ac:dyDescent="0.3">
      <c r="B119" s="3394"/>
      <c r="C119" s="3342"/>
      <c r="D119" s="3333"/>
      <c r="E119" s="3334"/>
      <c r="F119" s="3334"/>
      <c r="G119" s="3334"/>
      <c r="H119" s="3334"/>
      <c r="I119" s="3334"/>
      <c r="J119" s="3324"/>
      <c r="K119" s="3325"/>
      <c r="L119" s="3325"/>
      <c r="M119" s="3325"/>
      <c r="N119" s="3325"/>
      <c r="O119" s="3325"/>
      <c r="P119" s="3325"/>
      <c r="Q119" s="3325"/>
      <c r="R119" s="3325"/>
      <c r="S119" s="3325"/>
      <c r="T119" s="3325"/>
      <c r="U119" s="3325"/>
      <c r="V119" s="3325"/>
      <c r="W119" s="3326"/>
      <c r="X119" s="6893"/>
      <c r="Y119" s="3338"/>
      <c r="Z119" s="3338"/>
      <c r="AA119" s="3338"/>
      <c r="AB119" s="3338"/>
      <c r="AC119" s="3338"/>
      <c r="AD119" s="3338"/>
      <c r="AE119" s="3339"/>
      <c r="AF119" s="3310"/>
      <c r="AG119" s="3311"/>
      <c r="AH119" s="3311"/>
      <c r="AI119" s="3311"/>
      <c r="AJ119" s="3311"/>
      <c r="AK119" s="3311"/>
      <c r="AL119" s="3311"/>
      <c r="AM119" s="3311"/>
      <c r="AN119" s="3311"/>
      <c r="AO119" s="3311"/>
      <c r="AP119" s="3311"/>
      <c r="AQ119" s="3311"/>
      <c r="AR119" s="3311"/>
      <c r="AS119" s="1323"/>
      <c r="AT119" s="484"/>
      <c r="AU119" s="484"/>
      <c r="AV119" s="484"/>
      <c r="AW119" s="484"/>
      <c r="AX119" s="484"/>
    </row>
    <row r="120" spans="2:51" ht="17.149999999999999" customHeight="1" x14ac:dyDescent="0.3">
      <c r="B120" s="3394"/>
      <c r="C120" s="3342">
        <v>3020</v>
      </c>
      <c r="D120" s="3331" t="s">
        <v>714</v>
      </c>
      <c r="E120" s="3332"/>
      <c r="F120" s="3332"/>
      <c r="G120" s="3332"/>
      <c r="H120" s="3332"/>
      <c r="I120" s="3332"/>
      <c r="J120" s="3255"/>
      <c r="K120" s="3256"/>
      <c r="L120" s="3256"/>
      <c r="M120" s="3256"/>
      <c r="N120" s="3256"/>
      <c r="O120" s="3256"/>
      <c r="P120" s="3256"/>
      <c r="Q120" s="3256"/>
      <c r="R120" s="3256"/>
      <c r="S120" s="3256"/>
      <c r="T120" s="3256"/>
      <c r="U120" s="3256"/>
      <c r="V120" s="3256"/>
      <c r="W120" s="3257"/>
      <c r="X120" s="3354"/>
      <c r="Y120" s="3355"/>
      <c r="Z120" s="3355"/>
      <c r="AA120" s="3355"/>
      <c r="AB120" s="3355"/>
      <c r="AC120" s="3355"/>
      <c r="AD120" s="3355"/>
      <c r="AE120" s="3355"/>
      <c r="AF120" s="3355"/>
      <c r="AG120" s="3355"/>
      <c r="AH120" s="3355"/>
      <c r="AI120" s="3355"/>
      <c r="AJ120" s="3355"/>
      <c r="AK120" s="3355"/>
      <c r="AL120" s="3355"/>
      <c r="AM120" s="3355"/>
      <c r="AN120" s="3355"/>
      <c r="AO120" s="3355"/>
      <c r="AP120" s="3355"/>
      <c r="AQ120" s="3355"/>
      <c r="AR120" s="3355"/>
      <c r="AS120" s="3356"/>
      <c r="AT120" s="484"/>
      <c r="AU120" s="484"/>
      <c r="AV120" s="484"/>
      <c r="AW120" s="484"/>
      <c r="AX120" s="484"/>
    </row>
    <row r="121" spans="2:51" ht="17.149999999999999" customHeight="1" x14ac:dyDescent="0.3">
      <c r="B121" s="3394"/>
      <c r="C121" s="3342"/>
      <c r="D121" s="3333"/>
      <c r="E121" s="3334"/>
      <c r="F121" s="3334"/>
      <c r="G121" s="3334"/>
      <c r="H121" s="3334"/>
      <c r="I121" s="3334"/>
      <c r="J121" s="3255"/>
      <c r="K121" s="3256"/>
      <c r="L121" s="3256"/>
      <c r="M121" s="3256"/>
      <c r="N121" s="3256"/>
      <c r="O121" s="3256"/>
      <c r="P121" s="3256"/>
      <c r="Q121" s="3256"/>
      <c r="R121" s="3256"/>
      <c r="S121" s="3256"/>
      <c r="T121" s="3256"/>
      <c r="U121" s="3256"/>
      <c r="V121" s="3256"/>
      <c r="W121" s="3257"/>
      <c r="X121" s="3357"/>
      <c r="Y121" s="3358"/>
      <c r="Z121" s="3358"/>
      <c r="AA121" s="3358"/>
      <c r="AB121" s="3358"/>
      <c r="AC121" s="3358"/>
      <c r="AD121" s="3358"/>
      <c r="AE121" s="3358"/>
      <c r="AF121" s="3358"/>
      <c r="AG121" s="3358"/>
      <c r="AH121" s="3358"/>
      <c r="AI121" s="3358"/>
      <c r="AJ121" s="3358"/>
      <c r="AK121" s="3358"/>
      <c r="AL121" s="3358"/>
      <c r="AM121" s="3358"/>
      <c r="AN121" s="3358"/>
      <c r="AO121" s="3358"/>
      <c r="AP121" s="3358"/>
      <c r="AQ121" s="3358"/>
      <c r="AR121" s="3358"/>
      <c r="AS121" s="3359"/>
      <c r="AT121" s="484"/>
      <c r="AU121" s="484"/>
      <c r="AV121" s="484"/>
      <c r="AW121" s="484"/>
      <c r="AX121" s="484"/>
    </row>
    <row r="122" spans="2:51" ht="17.149999999999999" customHeight="1" x14ac:dyDescent="0.3">
      <c r="B122" s="3394"/>
      <c r="C122" s="3342">
        <v>3030</v>
      </c>
      <c r="D122" s="3331" t="s">
        <v>715</v>
      </c>
      <c r="E122" s="3332"/>
      <c r="F122" s="3332"/>
      <c r="G122" s="3332"/>
      <c r="H122" s="3332"/>
      <c r="I122" s="3332"/>
      <c r="J122" s="3255"/>
      <c r="K122" s="3256"/>
      <c r="L122" s="3256"/>
      <c r="M122" s="3256"/>
      <c r="N122" s="3256"/>
      <c r="O122" s="3256"/>
      <c r="P122" s="3256"/>
      <c r="Q122" s="3256"/>
      <c r="R122" s="3256"/>
      <c r="S122" s="3256"/>
      <c r="T122" s="3256"/>
      <c r="U122" s="3256"/>
      <c r="V122" s="3256"/>
      <c r="W122" s="3257"/>
      <c r="X122" s="3357"/>
      <c r="Y122" s="3358"/>
      <c r="Z122" s="3358"/>
      <c r="AA122" s="3358"/>
      <c r="AB122" s="3358"/>
      <c r="AC122" s="3358"/>
      <c r="AD122" s="3358"/>
      <c r="AE122" s="3358"/>
      <c r="AF122" s="3358"/>
      <c r="AG122" s="3358"/>
      <c r="AH122" s="3358"/>
      <c r="AI122" s="3358"/>
      <c r="AJ122" s="3358"/>
      <c r="AK122" s="3358"/>
      <c r="AL122" s="3358"/>
      <c r="AM122" s="3358"/>
      <c r="AN122" s="3358"/>
      <c r="AO122" s="3358"/>
      <c r="AP122" s="3358"/>
      <c r="AQ122" s="3358"/>
      <c r="AR122" s="3358"/>
      <c r="AS122" s="3359"/>
      <c r="AT122" s="484"/>
      <c r="AU122" s="484"/>
      <c r="AV122" s="484"/>
      <c r="AW122" s="484"/>
      <c r="AX122" s="484"/>
    </row>
    <row r="123" spans="2:51" ht="17.149999999999999" customHeight="1" x14ac:dyDescent="0.3">
      <c r="B123" s="3394"/>
      <c r="C123" s="3342"/>
      <c r="D123" s="3333"/>
      <c r="E123" s="3334"/>
      <c r="F123" s="3334"/>
      <c r="G123" s="3334"/>
      <c r="H123" s="3334"/>
      <c r="I123" s="3334"/>
      <c r="J123" s="3255"/>
      <c r="K123" s="3256"/>
      <c r="L123" s="3256"/>
      <c r="M123" s="3256"/>
      <c r="N123" s="3256"/>
      <c r="O123" s="3256"/>
      <c r="P123" s="3256"/>
      <c r="Q123" s="3256"/>
      <c r="R123" s="3256"/>
      <c r="S123" s="3256"/>
      <c r="T123" s="3256"/>
      <c r="U123" s="3256"/>
      <c r="V123" s="3256"/>
      <c r="W123" s="3257"/>
      <c r="X123" s="3357"/>
      <c r="Y123" s="3358"/>
      <c r="Z123" s="3358"/>
      <c r="AA123" s="3358"/>
      <c r="AB123" s="3358"/>
      <c r="AC123" s="3358"/>
      <c r="AD123" s="3358"/>
      <c r="AE123" s="3358"/>
      <c r="AF123" s="3358"/>
      <c r="AG123" s="3358"/>
      <c r="AH123" s="3358"/>
      <c r="AI123" s="3358"/>
      <c r="AJ123" s="3358"/>
      <c r="AK123" s="3358"/>
      <c r="AL123" s="3358"/>
      <c r="AM123" s="3358"/>
      <c r="AN123" s="3358"/>
      <c r="AO123" s="3358"/>
      <c r="AP123" s="3358"/>
      <c r="AQ123" s="3358"/>
      <c r="AR123" s="3358"/>
      <c r="AS123" s="3359"/>
      <c r="AT123" s="484"/>
      <c r="AU123" s="484"/>
      <c r="AV123" s="484"/>
      <c r="AW123" s="484"/>
      <c r="AX123" s="484"/>
    </row>
    <row r="124" spans="2:51" ht="17.149999999999999" customHeight="1" x14ac:dyDescent="0.3">
      <c r="B124" s="3394"/>
      <c r="C124" s="3342">
        <v>3040</v>
      </c>
      <c r="D124" s="3331" t="s">
        <v>716</v>
      </c>
      <c r="E124" s="3332"/>
      <c r="F124" s="3332"/>
      <c r="G124" s="3332"/>
      <c r="H124" s="3332"/>
      <c r="I124" s="3332"/>
      <c r="J124" s="3255"/>
      <c r="K124" s="3256"/>
      <c r="L124" s="3256"/>
      <c r="M124" s="3256"/>
      <c r="N124" s="3256"/>
      <c r="O124" s="3256"/>
      <c r="P124" s="3256"/>
      <c r="Q124" s="3256"/>
      <c r="R124" s="3256"/>
      <c r="S124" s="3256"/>
      <c r="T124" s="3256"/>
      <c r="U124" s="3256"/>
      <c r="V124" s="3256"/>
      <c r="W124" s="3257"/>
      <c r="X124" s="3357"/>
      <c r="Y124" s="3358"/>
      <c r="Z124" s="3358"/>
      <c r="AA124" s="3358"/>
      <c r="AB124" s="3358"/>
      <c r="AC124" s="3358"/>
      <c r="AD124" s="3358"/>
      <c r="AE124" s="3358"/>
      <c r="AF124" s="3358"/>
      <c r="AG124" s="3358"/>
      <c r="AH124" s="3358"/>
      <c r="AI124" s="3358"/>
      <c r="AJ124" s="3358"/>
      <c r="AK124" s="3358"/>
      <c r="AL124" s="3358"/>
      <c r="AM124" s="3358"/>
      <c r="AN124" s="3358"/>
      <c r="AO124" s="3358"/>
      <c r="AP124" s="3358"/>
      <c r="AQ124" s="3358"/>
      <c r="AR124" s="3358"/>
      <c r="AS124" s="3359"/>
      <c r="AT124" s="484"/>
      <c r="AU124" s="484"/>
      <c r="AV124" s="484"/>
      <c r="AW124" s="484"/>
      <c r="AX124" s="484"/>
    </row>
    <row r="125" spans="2:51" ht="17.149999999999999" customHeight="1" x14ac:dyDescent="0.3">
      <c r="B125" s="3394"/>
      <c r="C125" s="3342"/>
      <c r="D125" s="3333"/>
      <c r="E125" s="3334"/>
      <c r="F125" s="3334"/>
      <c r="G125" s="3334"/>
      <c r="H125" s="3334"/>
      <c r="I125" s="3334"/>
      <c r="J125" s="3255"/>
      <c r="K125" s="3256"/>
      <c r="L125" s="3256"/>
      <c r="M125" s="3256"/>
      <c r="N125" s="3256"/>
      <c r="O125" s="3256"/>
      <c r="P125" s="3256"/>
      <c r="Q125" s="3256"/>
      <c r="R125" s="3256"/>
      <c r="S125" s="3256"/>
      <c r="T125" s="3256"/>
      <c r="U125" s="3256"/>
      <c r="V125" s="3256"/>
      <c r="W125" s="3257"/>
      <c r="X125" s="3357"/>
      <c r="Y125" s="3358"/>
      <c r="Z125" s="3358"/>
      <c r="AA125" s="3358"/>
      <c r="AB125" s="3358"/>
      <c r="AC125" s="3358"/>
      <c r="AD125" s="3358"/>
      <c r="AE125" s="3358"/>
      <c r="AF125" s="3358"/>
      <c r="AG125" s="3358"/>
      <c r="AH125" s="3358"/>
      <c r="AI125" s="3358"/>
      <c r="AJ125" s="3358"/>
      <c r="AK125" s="3358"/>
      <c r="AL125" s="3358"/>
      <c r="AM125" s="3358"/>
      <c r="AN125" s="3358"/>
      <c r="AO125" s="3358"/>
      <c r="AP125" s="3358"/>
      <c r="AQ125" s="3358"/>
      <c r="AR125" s="3358"/>
      <c r="AS125" s="3359"/>
      <c r="AT125" s="484"/>
      <c r="AU125" s="484"/>
      <c r="AV125" s="484"/>
      <c r="AW125" s="484"/>
      <c r="AX125" s="484"/>
    </row>
    <row r="126" spans="2:51" ht="17.149999999999999" customHeight="1" x14ac:dyDescent="0.3">
      <c r="B126" s="3394"/>
      <c r="C126" s="3335">
        <v>3050</v>
      </c>
      <c r="D126" s="3331" t="s">
        <v>2576</v>
      </c>
      <c r="E126" s="3332"/>
      <c r="F126" s="3332"/>
      <c r="G126" s="3332"/>
      <c r="H126" s="3332"/>
      <c r="I126" s="3332"/>
      <c r="J126" s="3377"/>
      <c r="K126" s="3378"/>
      <c r="L126" s="3378"/>
      <c r="M126" s="3378"/>
      <c r="N126" s="3378"/>
      <c r="O126" s="3378"/>
      <c r="P126" s="3378"/>
      <c r="Q126" s="3378"/>
      <c r="R126" s="3378"/>
      <c r="S126" s="3378"/>
      <c r="T126" s="3378"/>
      <c r="U126" s="3378"/>
      <c r="V126" s="3378"/>
      <c r="W126" s="3379"/>
      <c r="X126" s="3357"/>
      <c r="Y126" s="3358"/>
      <c r="Z126" s="3358"/>
      <c r="AA126" s="3358"/>
      <c r="AB126" s="3358"/>
      <c r="AC126" s="3358"/>
      <c r="AD126" s="3358"/>
      <c r="AE126" s="3358"/>
      <c r="AF126" s="3358"/>
      <c r="AG126" s="3358"/>
      <c r="AH126" s="3358"/>
      <c r="AI126" s="3358"/>
      <c r="AJ126" s="3358"/>
      <c r="AK126" s="3358"/>
      <c r="AL126" s="3358"/>
      <c r="AM126" s="3358"/>
      <c r="AN126" s="3358"/>
      <c r="AO126" s="3358"/>
      <c r="AP126" s="3358"/>
      <c r="AQ126" s="3358"/>
      <c r="AR126" s="3358"/>
      <c r="AS126" s="3359"/>
      <c r="AT126" s="484"/>
      <c r="AU126" s="484"/>
      <c r="AV126" s="484"/>
      <c r="AW126" s="484"/>
      <c r="AX126" s="484"/>
    </row>
    <row r="127" spans="2:51" ht="17.149999999999999" customHeight="1" x14ac:dyDescent="0.3">
      <c r="B127" s="3394"/>
      <c r="C127" s="3250"/>
      <c r="D127" s="3333"/>
      <c r="E127" s="3334"/>
      <c r="F127" s="3334"/>
      <c r="G127" s="3334"/>
      <c r="H127" s="3334"/>
      <c r="I127" s="3334"/>
      <c r="J127" s="3377"/>
      <c r="K127" s="3378"/>
      <c r="L127" s="3378"/>
      <c r="M127" s="3378"/>
      <c r="N127" s="3378"/>
      <c r="O127" s="3378"/>
      <c r="P127" s="3378"/>
      <c r="Q127" s="3378"/>
      <c r="R127" s="3378"/>
      <c r="S127" s="3378"/>
      <c r="T127" s="3378"/>
      <c r="U127" s="3378"/>
      <c r="V127" s="3378"/>
      <c r="W127" s="3379"/>
      <c r="X127" s="3357"/>
      <c r="Y127" s="3358"/>
      <c r="Z127" s="3358"/>
      <c r="AA127" s="3358"/>
      <c r="AB127" s="3358"/>
      <c r="AC127" s="3358"/>
      <c r="AD127" s="3358"/>
      <c r="AE127" s="3358"/>
      <c r="AF127" s="3358"/>
      <c r="AG127" s="3358"/>
      <c r="AH127" s="3358"/>
      <c r="AI127" s="3358"/>
      <c r="AJ127" s="3358"/>
      <c r="AK127" s="3358"/>
      <c r="AL127" s="3358"/>
      <c r="AM127" s="3358"/>
      <c r="AN127" s="3358"/>
      <c r="AO127" s="3358"/>
      <c r="AP127" s="3358"/>
      <c r="AQ127" s="3358"/>
      <c r="AR127" s="3358"/>
      <c r="AS127" s="3359"/>
      <c r="AT127" s="484"/>
      <c r="AU127" s="484"/>
      <c r="AV127" s="484"/>
      <c r="AW127" s="484"/>
      <c r="AX127" s="484"/>
    </row>
    <row r="128" spans="2:51" ht="19.5" customHeight="1" x14ac:dyDescent="0.3">
      <c r="B128" s="3394"/>
      <c r="C128" s="3342">
        <v>3070</v>
      </c>
      <c r="D128" s="3363" t="s">
        <v>719</v>
      </c>
      <c r="E128" s="3364"/>
      <c r="F128" s="3364"/>
      <c r="G128" s="3364"/>
      <c r="H128" s="3364"/>
      <c r="I128" s="3364"/>
      <c r="J128" s="3255"/>
      <c r="K128" s="3256"/>
      <c r="L128" s="3256"/>
      <c r="M128" s="3256"/>
      <c r="N128" s="3256"/>
      <c r="O128" s="3256"/>
      <c r="P128" s="3256"/>
      <c r="Q128" s="3256"/>
      <c r="R128" s="3256"/>
      <c r="S128" s="3256"/>
      <c r="T128" s="3256"/>
      <c r="U128" s="3256"/>
      <c r="V128" s="3256"/>
      <c r="W128" s="3257"/>
      <c r="X128" s="3357"/>
      <c r="Y128" s="3358"/>
      <c r="Z128" s="3358"/>
      <c r="AA128" s="3358"/>
      <c r="AB128" s="3358"/>
      <c r="AC128" s="3358"/>
      <c r="AD128" s="3358"/>
      <c r="AE128" s="3358"/>
      <c r="AF128" s="3358"/>
      <c r="AG128" s="3358"/>
      <c r="AH128" s="3358"/>
      <c r="AI128" s="3358"/>
      <c r="AJ128" s="3358"/>
      <c r="AK128" s="3358"/>
      <c r="AL128" s="3358"/>
      <c r="AM128" s="3358"/>
      <c r="AN128" s="3358"/>
      <c r="AO128" s="3358"/>
      <c r="AP128" s="3358"/>
      <c r="AQ128" s="3358"/>
      <c r="AR128" s="3358"/>
      <c r="AS128" s="3359"/>
      <c r="AT128" s="484"/>
      <c r="AU128" s="484"/>
      <c r="AV128" s="484"/>
      <c r="AW128" s="484"/>
      <c r="AX128" s="484"/>
    </row>
    <row r="129" spans="2:51" ht="19.5" customHeight="1" x14ac:dyDescent="0.3">
      <c r="B129" s="3394"/>
      <c r="C129" s="3342"/>
      <c r="D129" s="3365"/>
      <c r="E129" s="3366"/>
      <c r="F129" s="3366"/>
      <c r="G129" s="3366"/>
      <c r="H129" s="3366"/>
      <c r="I129" s="3366"/>
      <c r="J129" s="3255"/>
      <c r="K129" s="3256"/>
      <c r="L129" s="3256"/>
      <c r="M129" s="3256"/>
      <c r="N129" s="3256"/>
      <c r="O129" s="3256"/>
      <c r="P129" s="3256"/>
      <c r="Q129" s="3256"/>
      <c r="R129" s="3256"/>
      <c r="S129" s="3256"/>
      <c r="T129" s="3256"/>
      <c r="U129" s="3256"/>
      <c r="V129" s="3256"/>
      <c r="W129" s="3257"/>
      <c r="X129" s="3360"/>
      <c r="Y129" s="3361"/>
      <c r="Z129" s="3361"/>
      <c r="AA129" s="3361"/>
      <c r="AB129" s="3361"/>
      <c r="AC129" s="3361"/>
      <c r="AD129" s="3361"/>
      <c r="AE129" s="3361"/>
      <c r="AF129" s="3361"/>
      <c r="AG129" s="3361"/>
      <c r="AH129" s="3361"/>
      <c r="AI129" s="3361"/>
      <c r="AJ129" s="3361"/>
      <c r="AK129" s="3361"/>
      <c r="AL129" s="3361"/>
      <c r="AM129" s="3361"/>
      <c r="AN129" s="3361"/>
      <c r="AO129" s="3361"/>
      <c r="AP129" s="3361"/>
      <c r="AQ129" s="3361"/>
      <c r="AR129" s="3361"/>
      <c r="AS129" s="3362"/>
      <c r="AT129" s="484"/>
      <c r="AU129" s="484"/>
      <c r="AV129" s="484"/>
      <c r="AW129" s="484"/>
      <c r="AX129" s="484"/>
    </row>
    <row r="130" spans="2:51" ht="19.5" customHeight="1" x14ac:dyDescent="0.3">
      <c r="B130" s="3394"/>
      <c r="C130" s="3342">
        <v>3080</v>
      </c>
      <c r="D130" s="3363" t="s">
        <v>720</v>
      </c>
      <c r="E130" s="3364"/>
      <c r="F130" s="3364"/>
      <c r="G130" s="3364"/>
      <c r="H130" s="3364"/>
      <c r="I130" s="3364"/>
      <c r="J130" s="3255"/>
      <c r="K130" s="3256"/>
      <c r="L130" s="3256"/>
      <c r="M130" s="3256"/>
      <c r="N130" s="3256"/>
      <c r="O130" s="3256"/>
      <c r="P130" s="3256"/>
      <c r="Q130" s="3256"/>
      <c r="R130" s="3256"/>
      <c r="S130" s="3256"/>
      <c r="T130" s="3256"/>
      <c r="U130" s="3256"/>
      <c r="V130" s="3256"/>
      <c r="W130" s="3257"/>
      <c r="X130" s="3342">
        <v>3090</v>
      </c>
      <c r="Y130" s="3363" t="s">
        <v>721</v>
      </c>
      <c r="Z130" s="3364"/>
      <c r="AA130" s="3364"/>
      <c r="AB130" s="3364"/>
      <c r="AC130" s="3364"/>
      <c r="AD130" s="3367"/>
      <c r="AE130" s="3345"/>
      <c r="AF130" s="3346"/>
      <c r="AG130" s="3346"/>
      <c r="AH130" s="3346"/>
      <c r="AI130" s="3346"/>
      <c r="AJ130" s="3346"/>
      <c r="AK130" s="3346"/>
      <c r="AL130" s="3346"/>
      <c r="AM130" s="3346"/>
      <c r="AN130" s="3346"/>
      <c r="AO130" s="3346"/>
      <c r="AP130" s="3346"/>
      <c r="AQ130" s="3346"/>
      <c r="AR130" s="3346"/>
      <c r="AS130" s="3347"/>
      <c r="AT130" s="484"/>
      <c r="AU130" s="484"/>
      <c r="AV130" s="484"/>
      <c r="AW130" s="484"/>
      <c r="AX130" s="484"/>
    </row>
    <row r="131" spans="2:51" ht="19.5" customHeight="1" x14ac:dyDescent="0.3">
      <c r="B131" s="3394"/>
      <c r="C131" s="3342"/>
      <c r="D131" s="3365"/>
      <c r="E131" s="3366"/>
      <c r="F131" s="3366"/>
      <c r="G131" s="3366"/>
      <c r="H131" s="3366"/>
      <c r="I131" s="3366"/>
      <c r="J131" s="3255"/>
      <c r="K131" s="3256"/>
      <c r="L131" s="3256"/>
      <c r="M131" s="3256"/>
      <c r="N131" s="3256"/>
      <c r="O131" s="3256"/>
      <c r="P131" s="3256"/>
      <c r="Q131" s="3256"/>
      <c r="R131" s="3256"/>
      <c r="S131" s="3256"/>
      <c r="T131" s="3256"/>
      <c r="U131" s="3256"/>
      <c r="V131" s="3256"/>
      <c r="W131" s="3257"/>
      <c r="X131" s="3342"/>
      <c r="Y131" s="3365"/>
      <c r="Z131" s="3366"/>
      <c r="AA131" s="3366"/>
      <c r="AB131" s="3366"/>
      <c r="AC131" s="3366"/>
      <c r="AD131" s="3368"/>
      <c r="AE131" s="3348"/>
      <c r="AF131" s="3349"/>
      <c r="AG131" s="3349"/>
      <c r="AH131" s="3349"/>
      <c r="AI131" s="3349"/>
      <c r="AJ131" s="3349"/>
      <c r="AK131" s="3349"/>
      <c r="AL131" s="3349"/>
      <c r="AM131" s="3349"/>
      <c r="AN131" s="3349"/>
      <c r="AO131" s="3349"/>
      <c r="AP131" s="3349"/>
      <c r="AQ131" s="3349"/>
      <c r="AR131" s="3349"/>
      <c r="AS131" s="3350"/>
      <c r="AT131" s="484"/>
      <c r="AU131" s="484"/>
      <c r="AV131" s="484"/>
      <c r="AW131" s="484"/>
      <c r="AX131" s="484"/>
    </row>
    <row r="132" spans="2:51" ht="19.5" customHeight="1" x14ac:dyDescent="0.3">
      <c r="B132" s="3394"/>
      <c r="C132" s="3342">
        <v>3100</v>
      </c>
      <c r="D132" s="3370" t="s">
        <v>722</v>
      </c>
      <c r="E132" s="3371"/>
      <c r="F132" s="3371"/>
      <c r="G132" s="3371"/>
      <c r="H132" s="3371"/>
      <c r="I132" s="3371"/>
      <c r="J132" s="3255"/>
      <c r="K132" s="3256"/>
      <c r="L132" s="3256"/>
      <c r="M132" s="3256"/>
      <c r="N132" s="3256"/>
      <c r="O132" s="3256"/>
      <c r="P132" s="3256"/>
      <c r="Q132" s="3256"/>
      <c r="R132" s="3256"/>
      <c r="S132" s="3256"/>
      <c r="T132" s="3256"/>
      <c r="U132" s="3256"/>
      <c r="V132" s="3256"/>
      <c r="W132" s="3257"/>
      <c r="X132" s="3342">
        <v>3110</v>
      </c>
      <c r="Y132" s="3363" t="s">
        <v>721</v>
      </c>
      <c r="Z132" s="3364"/>
      <c r="AA132" s="3364"/>
      <c r="AB132" s="3364"/>
      <c r="AC132" s="3364"/>
      <c r="AD132" s="3367"/>
      <c r="AE132" s="3345"/>
      <c r="AF132" s="3346"/>
      <c r="AG132" s="3346"/>
      <c r="AH132" s="3346"/>
      <c r="AI132" s="3346"/>
      <c r="AJ132" s="3346"/>
      <c r="AK132" s="3346"/>
      <c r="AL132" s="3346"/>
      <c r="AM132" s="3346"/>
      <c r="AN132" s="3346"/>
      <c r="AO132" s="3346"/>
      <c r="AP132" s="3346"/>
      <c r="AQ132" s="3346"/>
      <c r="AR132" s="3346"/>
      <c r="AS132" s="3347"/>
      <c r="AT132" s="484"/>
      <c r="AU132" s="484"/>
      <c r="AV132" s="484"/>
      <c r="AW132" s="484"/>
      <c r="AX132" s="484"/>
    </row>
    <row r="133" spans="2:51" ht="19.5" customHeight="1" thickBot="1" x14ac:dyDescent="0.35">
      <c r="B133" s="3395"/>
      <c r="C133" s="3369"/>
      <c r="D133" s="3372"/>
      <c r="E133" s="3373"/>
      <c r="F133" s="3373"/>
      <c r="G133" s="3373"/>
      <c r="H133" s="3373"/>
      <c r="I133" s="3373"/>
      <c r="J133" s="3396"/>
      <c r="K133" s="3397"/>
      <c r="L133" s="3397"/>
      <c r="M133" s="3397"/>
      <c r="N133" s="3397"/>
      <c r="O133" s="3397"/>
      <c r="P133" s="3397"/>
      <c r="Q133" s="3397"/>
      <c r="R133" s="3397"/>
      <c r="S133" s="3397"/>
      <c r="T133" s="3397"/>
      <c r="U133" s="3397"/>
      <c r="V133" s="3397"/>
      <c r="W133" s="3398"/>
      <c r="X133" s="3369"/>
      <c r="Y133" s="3374"/>
      <c r="Z133" s="3375"/>
      <c r="AA133" s="3375"/>
      <c r="AB133" s="3375"/>
      <c r="AC133" s="3375"/>
      <c r="AD133" s="3376"/>
      <c r="AE133" s="3351"/>
      <c r="AF133" s="3352"/>
      <c r="AG133" s="3352"/>
      <c r="AH133" s="3352"/>
      <c r="AI133" s="3352"/>
      <c r="AJ133" s="3352"/>
      <c r="AK133" s="3352"/>
      <c r="AL133" s="3352"/>
      <c r="AM133" s="3352"/>
      <c r="AN133" s="3352"/>
      <c r="AO133" s="3352"/>
      <c r="AP133" s="3352"/>
      <c r="AQ133" s="3352"/>
      <c r="AR133" s="3352"/>
      <c r="AS133" s="3353"/>
      <c r="AT133" s="484"/>
      <c r="AU133" s="484"/>
      <c r="AV133" s="484"/>
      <c r="AW133" s="484"/>
      <c r="AX133" s="484"/>
      <c r="AY133" s="484"/>
    </row>
    <row r="134" spans="2:51" ht="17.149999999999999" customHeight="1" x14ac:dyDescent="0.3">
      <c r="B134" s="493"/>
      <c r="C134" s="498"/>
      <c r="D134" s="498"/>
      <c r="E134" s="498"/>
      <c r="F134" s="498"/>
      <c r="G134" s="497"/>
      <c r="H134" s="497"/>
      <c r="I134" s="497"/>
      <c r="J134" s="486"/>
      <c r="K134" s="496"/>
      <c r="L134" s="496"/>
      <c r="M134" s="495"/>
      <c r="N134" s="494"/>
      <c r="O134" s="494"/>
      <c r="P134" s="494"/>
      <c r="Q134" s="494"/>
      <c r="R134" s="494"/>
      <c r="S134" s="494"/>
      <c r="T134" s="494"/>
      <c r="U134" s="494"/>
      <c r="V134" s="494"/>
      <c r="W134" s="504"/>
      <c r="X134" s="499"/>
      <c r="Y134" s="498"/>
      <c r="Z134" s="498"/>
      <c r="AA134" s="498"/>
      <c r="AB134" s="498"/>
      <c r="AC134" s="497"/>
      <c r="AD134" s="497"/>
      <c r="AE134" s="497"/>
      <c r="AF134" s="486"/>
      <c r="AG134" s="496"/>
      <c r="AH134" s="496"/>
      <c r="AI134" s="495"/>
      <c r="AJ134" s="494"/>
      <c r="AK134" s="494"/>
      <c r="AL134" s="494"/>
      <c r="AM134" s="494"/>
      <c r="AN134" s="494"/>
      <c r="AO134" s="494"/>
      <c r="AP134" s="494"/>
      <c r="AQ134" s="494"/>
      <c r="AR134" s="494"/>
      <c r="AS134" s="503"/>
      <c r="AT134" s="484"/>
      <c r="AU134" s="484"/>
      <c r="AV134" s="484"/>
      <c r="AW134" s="484"/>
      <c r="AX134" s="484"/>
      <c r="AY134" s="484"/>
    </row>
    <row r="135" spans="2:51" ht="17.149999999999999" customHeight="1" thickBot="1" x14ac:dyDescent="0.35">
      <c r="B135" s="493"/>
      <c r="C135" s="493" t="s">
        <v>1470</v>
      </c>
      <c r="D135" s="502"/>
      <c r="F135" s="493" t="s">
        <v>1469</v>
      </c>
      <c r="G135" s="493"/>
      <c r="H135" s="493"/>
      <c r="I135" s="496"/>
      <c r="J135" s="496"/>
      <c r="K135" s="496"/>
      <c r="L135" s="496"/>
      <c r="M135" s="495"/>
      <c r="N135" s="494"/>
      <c r="O135" s="494"/>
      <c r="P135" s="494"/>
      <c r="Q135" s="494"/>
      <c r="R135" s="494"/>
      <c r="S135" s="494"/>
      <c r="T135" s="494"/>
      <c r="U135" s="494"/>
      <c r="V135" s="494"/>
      <c r="W135" s="494"/>
      <c r="X135" s="499"/>
      <c r="Y135" s="501"/>
      <c r="Z135" s="496"/>
      <c r="AA135" s="496"/>
      <c r="AB135" s="496"/>
      <c r="AC135" s="496"/>
      <c r="AD135" s="496"/>
      <c r="AE135" s="496"/>
      <c r="AF135" s="496"/>
      <c r="AG135" s="496"/>
      <c r="AH135" s="500"/>
      <c r="AI135" s="500"/>
      <c r="AJ135" s="500"/>
      <c r="AK135" s="500"/>
      <c r="AL135" s="500"/>
      <c r="AM135" s="500"/>
      <c r="AN135" s="500"/>
      <c r="AO135" s="3401"/>
      <c r="AP135" s="3401"/>
      <c r="AQ135" s="3401"/>
      <c r="AR135" s="3401"/>
      <c r="AS135" s="3401"/>
      <c r="AT135" s="484"/>
      <c r="AU135" s="484"/>
      <c r="AV135" s="484"/>
      <c r="AW135" s="484"/>
      <c r="AX135" s="484"/>
      <c r="AY135" s="484"/>
    </row>
    <row r="136" spans="2:51" ht="17.149999999999999" customHeight="1" x14ac:dyDescent="0.3">
      <c r="B136" s="3380" t="s">
        <v>129</v>
      </c>
      <c r="C136" s="3402" t="s">
        <v>1468</v>
      </c>
      <c r="D136" s="3403"/>
      <c r="E136" s="3403"/>
      <c r="F136" s="3403"/>
      <c r="G136" s="3403"/>
      <c r="H136" s="3403"/>
      <c r="I136" s="3403"/>
      <c r="J136" s="3403"/>
      <c r="K136" s="3403"/>
      <c r="L136" s="3403"/>
      <c r="M136" s="3403"/>
      <c r="N136" s="3403"/>
      <c r="O136" s="3403"/>
      <c r="P136" s="3403"/>
      <c r="Q136" s="3403"/>
      <c r="R136" s="3403"/>
      <c r="S136" s="3403"/>
      <c r="T136" s="3403"/>
      <c r="U136" s="3403"/>
      <c r="V136" s="3403"/>
      <c r="W136" s="3403"/>
      <c r="X136" s="3403"/>
      <c r="Y136" s="3403"/>
      <c r="Z136" s="3403"/>
      <c r="AA136" s="3403"/>
      <c r="AB136" s="3403"/>
      <c r="AC136" s="3403"/>
      <c r="AD136" s="3403"/>
      <c r="AE136" s="3403"/>
      <c r="AF136" s="3403"/>
      <c r="AG136" s="3403"/>
      <c r="AH136" s="3403"/>
      <c r="AI136" s="3403"/>
      <c r="AJ136" s="3403"/>
      <c r="AK136" s="3403"/>
      <c r="AL136" s="3403"/>
      <c r="AM136" s="3403"/>
      <c r="AN136" s="3403"/>
      <c r="AO136" s="3403"/>
      <c r="AP136" s="3403"/>
      <c r="AQ136" s="3403"/>
      <c r="AR136" s="3403"/>
      <c r="AS136" s="3404"/>
      <c r="AT136" s="484"/>
      <c r="AU136" s="484"/>
      <c r="AV136" s="484"/>
      <c r="AW136" s="484"/>
      <c r="AX136" s="484"/>
      <c r="AY136" s="484"/>
    </row>
    <row r="137" spans="2:51" ht="17.149999999999999" customHeight="1" x14ac:dyDescent="0.3">
      <c r="B137" s="3381"/>
      <c r="C137" s="3405"/>
      <c r="D137" s="3406"/>
      <c r="E137" s="3406"/>
      <c r="F137" s="3406"/>
      <c r="G137" s="3406"/>
      <c r="H137" s="3406"/>
      <c r="I137" s="3406"/>
      <c r="J137" s="3406"/>
      <c r="K137" s="3406"/>
      <c r="L137" s="3406"/>
      <c r="M137" s="3406"/>
      <c r="N137" s="3406"/>
      <c r="O137" s="3406"/>
      <c r="P137" s="3406"/>
      <c r="Q137" s="3406"/>
      <c r="R137" s="3406"/>
      <c r="S137" s="3406"/>
      <c r="T137" s="3406"/>
      <c r="U137" s="3406"/>
      <c r="V137" s="3406"/>
      <c r="W137" s="3406"/>
      <c r="X137" s="3406"/>
      <c r="Y137" s="3406"/>
      <c r="Z137" s="3406"/>
      <c r="AA137" s="3406"/>
      <c r="AB137" s="3406"/>
      <c r="AC137" s="3406"/>
      <c r="AD137" s="3406"/>
      <c r="AE137" s="3406"/>
      <c r="AF137" s="3406"/>
      <c r="AG137" s="3406"/>
      <c r="AH137" s="3406"/>
      <c r="AI137" s="3406"/>
      <c r="AJ137" s="3406"/>
      <c r="AK137" s="3406"/>
      <c r="AL137" s="3406"/>
      <c r="AM137" s="3406"/>
      <c r="AN137" s="3406"/>
      <c r="AO137" s="3406"/>
      <c r="AP137" s="3406"/>
      <c r="AQ137" s="3406"/>
      <c r="AR137" s="3406"/>
      <c r="AS137" s="3407"/>
      <c r="AT137" s="484"/>
      <c r="AU137" s="484"/>
      <c r="AV137" s="484"/>
      <c r="AW137" s="484"/>
      <c r="AX137" s="484"/>
      <c r="AY137" s="484"/>
    </row>
    <row r="138" spans="2:51" ht="17.149999999999999" customHeight="1" x14ac:dyDescent="0.3">
      <c r="B138" s="3381"/>
      <c r="C138" s="3216">
        <v>4000</v>
      </c>
      <c r="D138" s="1436" t="s">
        <v>1467</v>
      </c>
      <c r="E138" s="1437"/>
      <c r="F138" s="1437"/>
      <c r="G138" s="1437"/>
      <c r="H138" s="1437"/>
      <c r="I138" s="1437"/>
      <c r="J138" s="1437"/>
      <c r="K138" s="1437"/>
      <c r="L138" s="1437"/>
      <c r="M138" s="1437"/>
      <c r="N138" s="1437"/>
      <c r="O138" s="1437"/>
      <c r="P138" s="1437"/>
      <c r="Q138" s="1437"/>
      <c r="R138" s="1437"/>
      <c r="S138" s="1437"/>
      <c r="T138" s="1437"/>
      <c r="U138" s="1437"/>
      <c r="V138" s="1437"/>
      <c r="W138" s="1437"/>
      <c r="X138" s="1437"/>
      <c r="Y138" s="1437"/>
      <c r="Z138" s="1437"/>
      <c r="AA138" s="1437"/>
      <c r="AB138" s="1437"/>
      <c r="AC138" s="1437"/>
      <c r="AD138" s="1437"/>
      <c r="AE138" s="1437"/>
      <c r="AF138" s="1437"/>
      <c r="AG138" s="1437"/>
      <c r="AH138" s="1437"/>
      <c r="AI138" s="1437"/>
      <c r="AJ138" s="1437"/>
      <c r="AK138" s="1437"/>
      <c r="AL138" s="1437"/>
      <c r="AM138" s="1437"/>
      <c r="AN138" s="1437"/>
      <c r="AO138" s="1437"/>
      <c r="AP138" s="1437"/>
      <c r="AQ138" s="1437"/>
      <c r="AR138" s="1437"/>
      <c r="AS138" s="1438"/>
      <c r="AT138" s="484"/>
      <c r="AU138" s="484"/>
      <c r="AV138" s="484"/>
      <c r="AW138" s="484"/>
      <c r="AX138" s="484"/>
    </row>
    <row r="139" spans="2:51" ht="17.149999999999999" customHeight="1" x14ac:dyDescent="0.3">
      <c r="B139" s="3381"/>
      <c r="C139" s="3312"/>
      <c r="D139" s="3198"/>
      <c r="E139" s="3199"/>
      <c r="F139" s="3199"/>
      <c r="G139" s="3199"/>
      <c r="H139" s="3199"/>
      <c r="I139" s="3199"/>
      <c r="J139" s="3199"/>
      <c r="K139" s="3199"/>
      <c r="L139" s="3199"/>
      <c r="M139" s="3199"/>
      <c r="N139" s="3199"/>
      <c r="O139" s="3199"/>
      <c r="P139" s="3199"/>
      <c r="Q139" s="3199"/>
      <c r="R139" s="3199"/>
      <c r="S139" s="3199"/>
      <c r="T139" s="3199"/>
      <c r="U139" s="3199"/>
      <c r="V139" s="3199"/>
      <c r="W139" s="3199"/>
      <c r="X139" s="3199"/>
      <c r="Y139" s="3199"/>
      <c r="Z139" s="3199"/>
      <c r="AA139" s="3199"/>
      <c r="AB139" s="3199"/>
      <c r="AC139" s="3199"/>
      <c r="AD139" s="3199"/>
      <c r="AE139" s="3199"/>
      <c r="AF139" s="3199"/>
      <c r="AG139" s="3199"/>
      <c r="AH139" s="3199"/>
      <c r="AI139" s="3199"/>
      <c r="AJ139" s="3199"/>
      <c r="AK139" s="3199"/>
      <c r="AL139" s="3199"/>
      <c r="AM139" s="3199"/>
      <c r="AN139" s="3199"/>
      <c r="AO139" s="3199"/>
      <c r="AP139" s="3199"/>
      <c r="AQ139" s="3199"/>
      <c r="AR139" s="3199"/>
      <c r="AS139" s="3200"/>
      <c r="AT139" s="484"/>
      <c r="AU139" s="484"/>
      <c r="AV139" s="484"/>
      <c r="AW139" s="484"/>
      <c r="AX139" s="484"/>
    </row>
    <row r="140" spans="2:51" ht="17.149999999999999" customHeight="1" x14ac:dyDescent="0.3">
      <c r="B140" s="3381"/>
      <c r="C140" s="3312"/>
      <c r="D140" s="3198"/>
      <c r="E140" s="3199"/>
      <c r="F140" s="3199"/>
      <c r="G140" s="3199"/>
      <c r="H140" s="3199"/>
      <c r="I140" s="3199"/>
      <c r="J140" s="3199"/>
      <c r="K140" s="3199"/>
      <c r="L140" s="3199"/>
      <c r="M140" s="3199"/>
      <c r="N140" s="3199"/>
      <c r="O140" s="3199"/>
      <c r="P140" s="3199"/>
      <c r="Q140" s="3199"/>
      <c r="R140" s="3199"/>
      <c r="S140" s="3199"/>
      <c r="T140" s="3199"/>
      <c r="U140" s="3199"/>
      <c r="V140" s="3199"/>
      <c r="W140" s="3199"/>
      <c r="X140" s="3199"/>
      <c r="Y140" s="3199"/>
      <c r="Z140" s="3199"/>
      <c r="AA140" s="3199"/>
      <c r="AB140" s="3199"/>
      <c r="AC140" s="3199"/>
      <c r="AD140" s="3199"/>
      <c r="AE140" s="3199"/>
      <c r="AF140" s="3199"/>
      <c r="AG140" s="3199"/>
      <c r="AH140" s="3199"/>
      <c r="AI140" s="3199"/>
      <c r="AJ140" s="3199"/>
      <c r="AK140" s="3199"/>
      <c r="AL140" s="3199"/>
      <c r="AM140" s="3199"/>
      <c r="AN140" s="3199"/>
      <c r="AO140" s="3199"/>
      <c r="AP140" s="3199"/>
      <c r="AQ140" s="3199"/>
      <c r="AR140" s="3199"/>
      <c r="AS140" s="3200"/>
    </row>
    <row r="141" spans="2:51" ht="17.149999999999999" customHeight="1" x14ac:dyDescent="0.3">
      <c r="B141" s="3381"/>
      <c r="C141" s="3312"/>
      <c r="D141" s="3198"/>
      <c r="E141" s="3199"/>
      <c r="F141" s="3199"/>
      <c r="G141" s="3199"/>
      <c r="H141" s="3199"/>
      <c r="I141" s="3199"/>
      <c r="J141" s="3199"/>
      <c r="K141" s="3199"/>
      <c r="L141" s="3199"/>
      <c r="M141" s="3199"/>
      <c r="N141" s="3199"/>
      <c r="O141" s="3199"/>
      <c r="P141" s="3199"/>
      <c r="Q141" s="3199"/>
      <c r="R141" s="3199"/>
      <c r="S141" s="3199"/>
      <c r="T141" s="3199"/>
      <c r="U141" s="3199"/>
      <c r="V141" s="3199"/>
      <c r="W141" s="3199"/>
      <c r="X141" s="3199"/>
      <c r="Y141" s="3199"/>
      <c r="Z141" s="3199"/>
      <c r="AA141" s="3199"/>
      <c r="AB141" s="3199"/>
      <c r="AC141" s="3199"/>
      <c r="AD141" s="3199"/>
      <c r="AE141" s="3199"/>
      <c r="AF141" s="3199"/>
      <c r="AG141" s="3199"/>
      <c r="AH141" s="3199"/>
      <c r="AI141" s="3199"/>
      <c r="AJ141" s="3199"/>
      <c r="AK141" s="3199"/>
      <c r="AL141" s="3199"/>
      <c r="AM141" s="3199"/>
      <c r="AN141" s="3199"/>
      <c r="AO141" s="3199"/>
      <c r="AP141" s="3199"/>
      <c r="AQ141" s="3199"/>
      <c r="AR141" s="3199"/>
      <c r="AS141" s="3200"/>
    </row>
    <row r="142" spans="2:51" ht="17.149999999999999" customHeight="1" x14ac:dyDescent="0.3">
      <c r="B142" s="3381"/>
      <c r="C142" s="3312"/>
      <c r="D142" s="3198"/>
      <c r="E142" s="3199"/>
      <c r="F142" s="3199"/>
      <c r="G142" s="3199"/>
      <c r="H142" s="3199"/>
      <c r="I142" s="3199"/>
      <c r="J142" s="3199"/>
      <c r="K142" s="3199"/>
      <c r="L142" s="3199"/>
      <c r="M142" s="3199"/>
      <c r="N142" s="3199"/>
      <c r="O142" s="3199"/>
      <c r="P142" s="3199"/>
      <c r="Q142" s="3199"/>
      <c r="R142" s="3199"/>
      <c r="S142" s="3199"/>
      <c r="T142" s="3199"/>
      <c r="U142" s="3199"/>
      <c r="V142" s="3199"/>
      <c r="W142" s="3199"/>
      <c r="X142" s="3199"/>
      <c r="Y142" s="3199"/>
      <c r="Z142" s="3199"/>
      <c r="AA142" s="3199"/>
      <c r="AB142" s="3199"/>
      <c r="AC142" s="3199"/>
      <c r="AD142" s="3199"/>
      <c r="AE142" s="3199"/>
      <c r="AF142" s="3199"/>
      <c r="AG142" s="3199"/>
      <c r="AH142" s="3199"/>
      <c r="AI142" s="3199"/>
      <c r="AJ142" s="3199"/>
      <c r="AK142" s="3199"/>
      <c r="AL142" s="3199"/>
      <c r="AM142" s="3199"/>
      <c r="AN142" s="3199"/>
      <c r="AO142" s="3199"/>
      <c r="AP142" s="3199"/>
      <c r="AQ142" s="3199"/>
      <c r="AR142" s="3199"/>
      <c r="AS142" s="3200"/>
      <c r="AV142" s="479"/>
    </row>
    <row r="143" spans="2:51" ht="17.149999999999999" customHeight="1" x14ac:dyDescent="0.3">
      <c r="B143" s="3381"/>
      <c r="C143" s="3312"/>
      <c r="D143" s="3198"/>
      <c r="E143" s="3199"/>
      <c r="F143" s="3199"/>
      <c r="G143" s="3199"/>
      <c r="H143" s="3199"/>
      <c r="I143" s="3199"/>
      <c r="J143" s="3199"/>
      <c r="K143" s="3199"/>
      <c r="L143" s="3199"/>
      <c r="M143" s="3199"/>
      <c r="N143" s="3199"/>
      <c r="O143" s="3199"/>
      <c r="P143" s="3199"/>
      <c r="Q143" s="3199"/>
      <c r="R143" s="3199"/>
      <c r="S143" s="3199"/>
      <c r="T143" s="3199"/>
      <c r="U143" s="3199"/>
      <c r="V143" s="3199"/>
      <c r="W143" s="3199"/>
      <c r="X143" s="3199"/>
      <c r="Y143" s="3199"/>
      <c r="Z143" s="3199"/>
      <c r="AA143" s="3199"/>
      <c r="AB143" s="3199"/>
      <c r="AC143" s="3199"/>
      <c r="AD143" s="3199"/>
      <c r="AE143" s="3199"/>
      <c r="AF143" s="3199"/>
      <c r="AG143" s="3199"/>
      <c r="AH143" s="3199"/>
      <c r="AI143" s="3199"/>
      <c r="AJ143" s="3199"/>
      <c r="AK143" s="3199"/>
      <c r="AL143" s="3199"/>
      <c r="AM143" s="3199"/>
      <c r="AN143" s="3199"/>
      <c r="AO143" s="3199"/>
      <c r="AP143" s="3199"/>
      <c r="AQ143" s="3199"/>
      <c r="AR143" s="3199"/>
      <c r="AS143" s="3200"/>
      <c r="AV143" s="479"/>
    </row>
    <row r="144" spans="2:51" ht="17.149999999999999" customHeight="1" x14ac:dyDescent="0.3">
      <c r="B144" s="3381"/>
      <c r="C144" s="3312"/>
      <c r="D144" s="3198"/>
      <c r="E144" s="3199"/>
      <c r="F144" s="3199"/>
      <c r="G144" s="3199"/>
      <c r="H144" s="3199"/>
      <c r="I144" s="3199"/>
      <c r="J144" s="3199"/>
      <c r="K144" s="3199"/>
      <c r="L144" s="3199"/>
      <c r="M144" s="3199"/>
      <c r="N144" s="3199"/>
      <c r="O144" s="3199"/>
      <c r="P144" s="3199"/>
      <c r="Q144" s="3199"/>
      <c r="R144" s="3199"/>
      <c r="S144" s="3199"/>
      <c r="T144" s="3199"/>
      <c r="U144" s="3199"/>
      <c r="V144" s="3199"/>
      <c r="W144" s="3199"/>
      <c r="X144" s="3199"/>
      <c r="Y144" s="3199"/>
      <c r="Z144" s="3199"/>
      <c r="AA144" s="3199"/>
      <c r="AB144" s="3199"/>
      <c r="AC144" s="3199"/>
      <c r="AD144" s="3199"/>
      <c r="AE144" s="3199"/>
      <c r="AF144" s="3199"/>
      <c r="AG144" s="3199"/>
      <c r="AH144" s="3199"/>
      <c r="AI144" s="3199"/>
      <c r="AJ144" s="3199"/>
      <c r="AK144" s="3199"/>
      <c r="AL144" s="3199"/>
      <c r="AM144" s="3199"/>
      <c r="AN144" s="3199"/>
      <c r="AO144" s="3199"/>
      <c r="AP144" s="3199"/>
      <c r="AQ144" s="3199"/>
      <c r="AR144" s="3199"/>
      <c r="AS144" s="3200"/>
      <c r="AV144" s="479"/>
    </row>
    <row r="145" spans="2:50" ht="17.149999999999999" customHeight="1" x14ac:dyDescent="0.3">
      <c r="B145" s="3381"/>
      <c r="C145" s="3312"/>
      <c r="D145" s="3198"/>
      <c r="E145" s="3199"/>
      <c r="F145" s="3199"/>
      <c r="G145" s="3199"/>
      <c r="H145" s="3199"/>
      <c r="I145" s="3199"/>
      <c r="J145" s="3199"/>
      <c r="K145" s="3199"/>
      <c r="L145" s="3199"/>
      <c r="M145" s="3199"/>
      <c r="N145" s="3199"/>
      <c r="O145" s="3199"/>
      <c r="P145" s="3199"/>
      <c r="Q145" s="3199"/>
      <c r="R145" s="3199"/>
      <c r="S145" s="3199"/>
      <c r="T145" s="3199"/>
      <c r="U145" s="3199"/>
      <c r="V145" s="3199"/>
      <c r="W145" s="3199"/>
      <c r="X145" s="3199"/>
      <c r="Y145" s="3199"/>
      <c r="Z145" s="3199"/>
      <c r="AA145" s="3199"/>
      <c r="AB145" s="3199"/>
      <c r="AC145" s="3199"/>
      <c r="AD145" s="3199"/>
      <c r="AE145" s="3199"/>
      <c r="AF145" s="3199"/>
      <c r="AG145" s="3199"/>
      <c r="AH145" s="3199"/>
      <c r="AI145" s="3199"/>
      <c r="AJ145" s="3199"/>
      <c r="AK145" s="3199"/>
      <c r="AL145" s="3199"/>
      <c r="AM145" s="3199"/>
      <c r="AN145" s="3199"/>
      <c r="AO145" s="3199"/>
      <c r="AP145" s="3199"/>
      <c r="AQ145" s="3199"/>
      <c r="AR145" s="3199"/>
      <c r="AS145" s="3200"/>
      <c r="AV145" s="479"/>
    </row>
    <row r="146" spans="2:50" ht="17.149999999999999" customHeight="1" x14ac:dyDescent="0.3">
      <c r="B146" s="3381"/>
      <c r="C146" s="3312"/>
      <c r="D146" s="3198"/>
      <c r="E146" s="3199"/>
      <c r="F146" s="3199"/>
      <c r="G146" s="3199"/>
      <c r="H146" s="3199"/>
      <c r="I146" s="3199"/>
      <c r="J146" s="3199"/>
      <c r="K146" s="3199"/>
      <c r="L146" s="3199"/>
      <c r="M146" s="3199"/>
      <c r="N146" s="3199"/>
      <c r="O146" s="3199"/>
      <c r="P146" s="3199"/>
      <c r="Q146" s="3199"/>
      <c r="R146" s="3199"/>
      <c r="S146" s="3199"/>
      <c r="T146" s="3199"/>
      <c r="U146" s="3199"/>
      <c r="V146" s="3199"/>
      <c r="W146" s="3199"/>
      <c r="X146" s="3199"/>
      <c r="Y146" s="3199"/>
      <c r="Z146" s="3199"/>
      <c r="AA146" s="3199"/>
      <c r="AB146" s="3199"/>
      <c r="AC146" s="3199"/>
      <c r="AD146" s="3199"/>
      <c r="AE146" s="3199"/>
      <c r="AF146" s="3199"/>
      <c r="AG146" s="3199"/>
      <c r="AH146" s="3199"/>
      <c r="AI146" s="3199"/>
      <c r="AJ146" s="3199"/>
      <c r="AK146" s="3199"/>
      <c r="AL146" s="3199"/>
      <c r="AM146" s="3199"/>
      <c r="AN146" s="3199"/>
      <c r="AO146" s="3199"/>
      <c r="AP146" s="3199"/>
      <c r="AQ146" s="3199"/>
      <c r="AR146" s="3199"/>
      <c r="AS146" s="3200"/>
      <c r="AV146" s="479"/>
    </row>
    <row r="147" spans="2:50" ht="17.149999999999999" customHeight="1" x14ac:dyDescent="0.3">
      <c r="B147" s="3381"/>
      <c r="C147" s="3312"/>
      <c r="D147" s="3198"/>
      <c r="E147" s="3199"/>
      <c r="F147" s="3199"/>
      <c r="G147" s="3199"/>
      <c r="H147" s="3199"/>
      <c r="I147" s="3199"/>
      <c r="J147" s="3199"/>
      <c r="K147" s="3199"/>
      <c r="L147" s="3199"/>
      <c r="M147" s="3199"/>
      <c r="N147" s="3199"/>
      <c r="O147" s="3199"/>
      <c r="P147" s="3199"/>
      <c r="Q147" s="3199"/>
      <c r="R147" s="3199"/>
      <c r="S147" s="3199"/>
      <c r="T147" s="3199"/>
      <c r="U147" s="3199"/>
      <c r="V147" s="3199"/>
      <c r="W147" s="3199"/>
      <c r="X147" s="3199"/>
      <c r="Y147" s="3199"/>
      <c r="Z147" s="3199"/>
      <c r="AA147" s="3199"/>
      <c r="AB147" s="3199"/>
      <c r="AC147" s="3199"/>
      <c r="AD147" s="3199"/>
      <c r="AE147" s="3199"/>
      <c r="AF147" s="3199"/>
      <c r="AG147" s="3199"/>
      <c r="AH147" s="3199"/>
      <c r="AI147" s="3199"/>
      <c r="AJ147" s="3199"/>
      <c r="AK147" s="3199"/>
      <c r="AL147" s="3199"/>
      <c r="AM147" s="3199"/>
      <c r="AN147" s="3199"/>
      <c r="AO147" s="3199"/>
      <c r="AP147" s="3199"/>
      <c r="AQ147" s="3199"/>
      <c r="AR147" s="3199"/>
      <c r="AS147" s="3200"/>
      <c r="AV147" s="479"/>
    </row>
    <row r="148" spans="2:50" ht="17.149999999999999" customHeight="1" x14ac:dyDescent="0.3">
      <c r="B148" s="3381"/>
      <c r="C148" s="3312"/>
      <c r="D148" s="3198"/>
      <c r="E148" s="3199"/>
      <c r="F148" s="3199"/>
      <c r="G148" s="3199"/>
      <c r="H148" s="3199"/>
      <c r="I148" s="3199"/>
      <c r="J148" s="3199"/>
      <c r="K148" s="3199"/>
      <c r="L148" s="3199"/>
      <c r="M148" s="3199"/>
      <c r="N148" s="3199"/>
      <c r="O148" s="3199"/>
      <c r="P148" s="3199"/>
      <c r="Q148" s="3199"/>
      <c r="R148" s="3199"/>
      <c r="S148" s="3199"/>
      <c r="T148" s="3199"/>
      <c r="U148" s="3199"/>
      <c r="V148" s="3199"/>
      <c r="W148" s="3199"/>
      <c r="X148" s="3199"/>
      <c r="Y148" s="3199"/>
      <c r="Z148" s="3199"/>
      <c r="AA148" s="3199"/>
      <c r="AB148" s="3199"/>
      <c r="AC148" s="3199"/>
      <c r="AD148" s="3199"/>
      <c r="AE148" s="3199"/>
      <c r="AF148" s="3199"/>
      <c r="AG148" s="3199"/>
      <c r="AH148" s="3199"/>
      <c r="AI148" s="3199"/>
      <c r="AJ148" s="3199"/>
      <c r="AK148" s="3199"/>
      <c r="AL148" s="3199"/>
      <c r="AM148" s="3199"/>
      <c r="AN148" s="3199"/>
      <c r="AO148" s="3199"/>
      <c r="AP148" s="3199"/>
      <c r="AQ148" s="3199"/>
      <c r="AR148" s="3199"/>
      <c r="AS148" s="3200"/>
      <c r="AV148" s="479"/>
    </row>
    <row r="149" spans="2:50" ht="17.149999999999999" customHeight="1" x14ac:dyDescent="0.3">
      <c r="B149" s="3381"/>
      <c r="C149" s="3312"/>
      <c r="D149" s="3198"/>
      <c r="E149" s="3199"/>
      <c r="F149" s="3199"/>
      <c r="G149" s="3199"/>
      <c r="H149" s="3199"/>
      <c r="I149" s="3199"/>
      <c r="J149" s="3199"/>
      <c r="K149" s="3199"/>
      <c r="L149" s="3199"/>
      <c r="M149" s="3199"/>
      <c r="N149" s="3199"/>
      <c r="O149" s="3199"/>
      <c r="P149" s="3199"/>
      <c r="Q149" s="3199"/>
      <c r="R149" s="3199"/>
      <c r="S149" s="3199"/>
      <c r="T149" s="3199"/>
      <c r="U149" s="3199"/>
      <c r="V149" s="3199"/>
      <c r="W149" s="3199"/>
      <c r="X149" s="3199"/>
      <c r="Y149" s="3199"/>
      <c r="Z149" s="3199"/>
      <c r="AA149" s="3199"/>
      <c r="AB149" s="3199"/>
      <c r="AC149" s="3199"/>
      <c r="AD149" s="3199"/>
      <c r="AE149" s="3199"/>
      <c r="AF149" s="3199"/>
      <c r="AG149" s="3199"/>
      <c r="AH149" s="3199"/>
      <c r="AI149" s="3199"/>
      <c r="AJ149" s="3199"/>
      <c r="AK149" s="3199"/>
      <c r="AL149" s="3199"/>
      <c r="AM149" s="3199"/>
      <c r="AN149" s="3199"/>
      <c r="AO149" s="3199"/>
      <c r="AP149" s="3199"/>
      <c r="AQ149" s="3199"/>
      <c r="AR149" s="3199"/>
      <c r="AS149" s="3200"/>
      <c r="AT149" s="484"/>
      <c r="AU149" s="483"/>
      <c r="AV149" s="483"/>
      <c r="AW149" s="484"/>
      <c r="AX149" s="484"/>
    </row>
    <row r="150" spans="2:50" ht="17.149999999999999" customHeight="1" x14ac:dyDescent="0.3">
      <c r="B150" s="3381"/>
      <c r="C150" s="3312"/>
      <c r="D150" s="3198"/>
      <c r="E150" s="3199"/>
      <c r="F150" s="3199"/>
      <c r="G150" s="3199"/>
      <c r="H150" s="3199"/>
      <c r="I150" s="3199"/>
      <c r="J150" s="3199"/>
      <c r="K150" s="3199"/>
      <c r="L150" s="3199"/>
      <c r="M150" s="3199"/>
      <c r="N150" s="3199"/>
      <c r="O150" s="3199"/>
      <c r="P150" s="3199"/>
      <c r="Q150" s="3199"/>
      <c r="R150" s="3199"/>
      <c r="S150" s="3199"/>
      <c r="T150" s="3199"/>
      <c r="U150" s="3199"/>
      <c r="V150" s="3199"/>
      <c r="W150" s="3199"/>
      <c r="X150" s="3199"/>
      <c r="Y150" s="3199"/>
      <c r="Z150" s="3199"/>
      <c r="AA150" s="3199"/>
      <c r="AB150" s="3199"/>
      <c r="AC150" s="3199"/>
      <c r="AD150" s="3199"/>
      <c r="AE150" s="3199"/>
      <c r="AF150" s="3199"/>
      <c r="AG150" s="3199"/>
      <c r="AH150" s="3199"/>
      <c r="AI150" s="3199"/>
      <c r="AJ150" s="3199"/>
      <c r="AK150" s="3199"/>
      <c r="AL150" s="3199"/>
      <c r="AM150" s="3199"/>
      <c r="AN150" s="3199"/>
      <c r="AO150" s="3199"/>
      <c r="AP150" s="3199"/>
      <c r="AQ150" s="3199"/>
      <c r="AR150" s="3199"/>
      <c r="AS150" s="3200"/>
      <c r="AT150" s="484"/>
      <c r="AU150" s="483"/>
      <c r="AV150" s="483"/>
      <c r="AW150" s="484"/>
      <c r="AX150" s="484"/>
    </row>
    <row r="151" spans="2:50" ht="17.149999999999999" customHeight="1" x14ac:dyDescent="0.3">
      <c r="B151" s="3381"/>
      <c r="C151" s="3312"/>
      <c r="D151" s="3198"/>
      <c r="E151" s="3199"/>
      <c r="F151" s="3199"/>
      <c r="G151" s="3199"/>
      <c r="H151" s="3199"/>
      <c r="I151" s="3199"/>
      <c r="J151" s="3199"/>
      <c r="K151" s="3199"/>
      <c r="L151" s="3199"/>
      <c r="M151" s="3199"/>
      <c r="N151" s="3199"/>
      <c r="O151" s="3199"/>
      <c r="P151" s="3199"/>
      <c r="Q151" s="3199"/>
      <c r="R151" s="3199"/>
      <c r="S151" s="3199"/>
      <c r="T151" s="3199"/>
      <c r="U151" s="3199"/>
      <c r="V151" s="3199"/>
      <c r="W151" s="3199"/>
      <c r="X151" s="3199"/>
      <c r="Y151" s="3199"/>
      <c r="Z151" s="3199"/>
      <c r="AA151" s="3199"/>
      <c r="AB151" s="3199"/>
      <c r="AC151" s="3199"/>
      <c r="AD151" s="3199"/>
      <c r="AE151" s="3199"/>
      <c r="AF151" s="3199"/>
      <c r="AG151" s="3199"/>
      <c r="AH151" s="3199"/>
      <c r="AI151" s="3199"/>
      <c r="AJ151" s="3199"/>
      <c r="AK151" s="3199"/>
      <c r="AL151" s="3199"/>
      <c r="AM151" s="3199"/>
      <c r="AN151" s="3199"/>
      <c r="AO151" s="3199"/>
      <c r="AP151" s="3199"/>
      <c r="AQ151" s="3199"/>
      <c r="AR151" s="3199"/>
      <c r="AS151" s="3200"/>
      <c r="AT151" s="484"/>
      <c r="AU151" s="483"/>
      <c r="AV151" s="483"/>
      <c r="AW151" s="484"/>
      <c r="AX151" s="484"/>
    </row>
    <row r="152" spans="2:50" ht="17.149999999999999" customHeight="1" x14ac:dyDescent="0.3">
      <c r="B152" s="3381"/>
      <c r="C152" s="3312"/>
      <c r="D152" s="3198"/>
      <c r="E152" s="3199"/>
      <c r="F152" s="3199"/>
      <c r="G152" s="3199"/>
      <c r="H152" s="3199"/>
      <c r="I152" s="3199"/>
      <c r="J152" s="3199"/>
      <c r="K152" s="3199"/>
      <c r="L152" s="3199"/>
      <c r="M152" s="3199"/>
      <c r="N152" s="3199"/>
      <c r="O152" s="3199"/>
      <c r="P152" s="3199"/>
      <c r="Q152" s="3199"/>
      <c r="R152" s="3199"/>
      <c r="S152" s="3199"/>
      <c r="T152" s="3199"/>
      <c r="U152" s="3199"/>
      <c r="V152" s="3199"/>
      <c r="W152" s="3199"/>
      <c r="X152" s="3199"/>
      <c r="Y152" s="3199"/>
      <c r="Z152" s="3199"/>
      <c r="AA152" s="3199"/>
      <c r="AB152" s="3199"/>
      <c r="AC152" s="3199"/>
      <c r="AD152" s="3199"/>
      <c r="AE152" s="3199"/>
      <c r="AF152" s="3199"/>
      <c r="AG152" s="3199"/>
      <c r="AH152" s="3199"/>
      <c r="AI152" s="3199"/>
      <c r="AJ152" s="3199"/>
      <c r="AK152" s="3199"/>
      <c r="AL152" s="3199"/>
      <c r="AM152" s="3199"/>
      <c r="AN152" s="3199"/>
      <c r="AO152" s="3199"/>
      <c r="AP152" s="3199"/>
      <c r="AQ152" s="3199"/>
      <c r="AR152" s="3199"/>
      <c r="AS152" s="3200"/>
      <c r="AT152" s="484"/>
      <c r="AU152" s="483"/>
      <c r="AV152" s="483"/>
      <c r="AW152" s="484"/>
      <c r="AX152" s="484"/>
    </row>
    <row r="153" spans="2:50" ht="17.149999999999999" customHeight="1" thickBot="1" x14ac:dyDescent="0.35">
      <c r="B153" s="3382"/>
      <c r="C153" s="3313"/>
      <c r="D153" s="3201"/>
      <c r="E153" s="3202"/>
      <c r="F153" s="3202"/>
      <c r="G153" s="3202"/>
      <c r="H153" s="3202"/>
      <c r="I153" s="3202"/>
      <c r="J153" s="3202"/>
      <c r="K153" s="3202"/>
      <c r="L153" s="3202"/>
      <c r="M153" s="3202"/>
      <c r="N153" s="3202"/>
      <c r="O153" s="3202"/>
      <c r="P153" s="3202"/>
      <c r="Q153" s="3202"/>
      <c r="R153" s="3202"/>
      <c r="S153" s="3202"/>
      <c r="T153" s="3202"/>
      <c r="U153" s="3202"/>
      <c r="V153" s="3202"/>
      <c r="W153" s="3202"/>
      <c r="X153" s="3202"/>
      <c r="Y153" s="3202"/>
      <c r="Z153" s="3202"/>
      <c r="AA153" s="3202"/>
      <c r="AB153" s="3202"/>
      <c r="AC153" s="3202"/>
      <c r="AD153" s="3202"/>
      <c r="AE153" s="3202"/>
      <c r="AF153" s="3202"/>
      <c r="AG153" s="3202"/>
      <c r="AH153" s="3202"/>
      <c r="AI153" s="3202"/>
      <c r="AJ153" s="3202"/>
      <c r="AK153" s="3202"/>
      <c r="AL153" s="3202"/>
      <c r="AM153" s="3202"/>
      <c r="AN153" s="3202"/>
      <c r="AO153" s="3202"/>
      <c r="AP153" s="3202"/>
      <c r="AQ153" s="3202"/>
      <c r="AR153" s="3202"/>
      <c r="AS153" s="3203"/>
      <c r="AT153" s="484"/>
      <c r="AU153" s="483"/>
      <c r="AV153" s="483"/>
      <c r="AW153" s="484"/>
      <c r="AX153" s="484"/>
    </row>
    <row r="154" spans="2:50" ht="17.149999999999999" customHeight="1" x14ac:dyDescent="0.3">
      <c r="B154" s="549"/>
      <c r="C154" s="560"/>
      <c r="D154" s="560"/>
      <c r="E154" s="560"/>
      <c r="F154" s="560"/>
      <c r="G154" s="560"/>
      <c r="H154" s="560"/>
      <c r="I154" s="560"/>
      <c r="J154" s="560"/>
      <c r="K154" s="558"/>
      <c r="L154" s="558"/>
      <c r="AN154" s="478"/>
      <c r="AR154" s="559"/>
    </row>
    <row r="155" spans="2:50" ht="17.149999999999999" customHeight="1" x14ac:dyDescent="0.3">
      <c r="B155" s="549"/>
      <c r="C155" s="560"/>
      <c r="D155" s="560"/>
      <c r="E155" s="560"/>
      <c r="F155" s="560"/>
      <c r="G155" s="560"/>
      <c r="H155" s="560"/>
      <c r="I155" s="560"/>
      <c r="J155" s="560"/>
      <c r="K155" s="558"/>
      <c r="L155" s="558"/>
      <c r="AN155" s="478"/>
      <c r="AR155" s="559"/>
    </row>
    <row r="156" spans="2:50" ht="17.149999999999999" customHeight="1" x14ac:dyDescent="0.3">
      <c r="B156" s="549"/>
      <c r="C156" s="560"/>
      <c r="D156" s="560"/>
      <c r="E156" s="560"/>
      <c r="F156" s="560"/>
      <c r="G156" s="560"/>
      <c r="H156" s="560"/>
      <c r="I156" s="560"/>
      <c r="J156" s="560"/>
      <c r="K156" s="558"/>
      <c r="L156" s="558"/>
      <c r="AN156" s="478"/>
      <c r="AR156" s="559"/>
    </row>
    <row r="157" spans="2:50" ht="17.149999999999999" customHeight="1" x14ac:dyDescent="0.3">
      <c r="B157" s="549"/>
      <c r="C157" s="560"/>
      <c r="D157" s="560"/>
      <c r="E157" s="560"/>
      <c r="F157" s="560"/>
      <c r="G157" s="560"/>
      <c r="H157" s="560"/>
      <c r="I157" s="560"/>
      <c r="J157" s="560"/>
      <c r="K157" s="558"/>
      <c r="L157" s="558"/>
      <c r="AN157" s="478"/>
      <c r="AR157" s="559"/>
    </row>
    <row r="158" spans="2:50" ht="17.149999999999999" customHeight="1" x14ac:dyDescent="0.3">
      <c r="B158" s="549"/>
      <c r="C158" s="560"/>
      <c r="D158" s="560"/>
      <c r="E158" s="560"/>
      <c r="F158" s="560"/>
      <c r="G158" s="560"/>
      <c r="H158" s="560"/>
      <c r="I158" s="560"/>
      <c r="J158" s="560"/>
      <c r="K158" s="558"/>
      <c r="L158" s="558"/>
      <c r="AN158" s="478"/>
      <c r="AR158" s="559"/>
    </row>
    <row r="159" spans="2:50" ht="17.149999999999999" customHeight="1" x14ac:dyDescent="0.3">
      <c r="B159" s="549"/>
      <c r="C159" s="560"/>
      <c r="D159" s="560"/>
      <c r="E159" s="560"/>
      <c r="F159" s="560"/>
      <c r="G159" s="560"/>
      <c r="H159" s="560"/>
      <c r="I159" s="560"/>
      <c r="J159" s="560"/>
      <c r="K159" s="558"/>
      <c r="L159" s="558"/>
      <c r="AN159" s="478"/>
      <c r="AR159" s="559"/>
    </row>
    <row r="160" spans="2:50" ht="17.149999999999999" customHeight="1" x14ac:dyDescent="0.3">
      <c r="B160" s="549"/>
      <c r="C160" s="560"/>
      <c r="D160" s="560"/>
      <c r="E160" s="560"/>
      <c r="F160" s="560"/>
      <c r="G160" s="560"/>
      <c r="H160" s="560"/>
      <c r="I160" s="560"/>
      <c r="J160" s="560"/>
      <c r="K160" s="558"/>
      <c r="L160" s="558"/>
      <c r="AN160" s="478"/>
      <c r="AR160" s="559"/>
    </row>
    <row r="161" spans="2:44" ht="17.149999999999999" customHeight="1" x14ac:dyDescent="0.3">
      <c r="B161" s="549"/>
      <c r="C161" s="560"/>
      <c r="D161" s="560"/>
      <c r="E161" s="560"/>
      <c r="F161" s="560"/>
      <c r="G161" s="560"/>
      <c r="H161" s="560"/>
      <c r="I161" s="560"/>
      <c r="J161" s="560"/>
      <c r="K161" s="558"/>
      <c r="L161" s="558"/>
      <c r="AN161" s="478"/>
      <c r="AR161" s="559"/>
    </row>
    <row r="162" spans="2:44" ht="17.149999999999999" customHeight="1" x14ac:dyDescent="0.3">
      <c r="B162" s="549"/>
      <c r="C162" s="560"/>
      <c r="D162" s="560"/>
      <c r="E162" s="560"/>
      <c r="F162" s="560"/>
      <c r="G162" s="560"/>
      <c r="H162" s="560"/>
      <c r="I162" s="560"/>
      <c r="J162" s="560"/>
      <c r="K162" s="558"/>
      <c r="L162" s="558"/>
      <c r="AN162" s="478"/>
      <c r="AR162" s="559"/>
    </row>
    <row r="163" spans="2:44" ht="17.149999999999999" customHeight="1" x14ac:dyDescent="0.3">
      <c r="B163" s="549"/>
      <c r="C163" s="560"/>
      <c r="D163" s="560"/>
      <c r="E163" s="560"/>
      <c r="F163" s="560"/>
      <c r="G163" s="560"/>
      <c r="H163" s="560"/>
      <c r="I163" s="560"/>
      <c r="J163" s="560"/>
      <c r="K163" s="558"/>
      <c r="L163" s="558"/>
      <c r="AN163" s="478"/>
      <c r="AR163" s="559"/>
    </row>
    <row r="164" spans="2:44" ht="17.149999999999999" customHeight="1" x14ac:dyDescent="0.3">
      <c r="B164" s="549"/>
      <c r="C164" s="560"/>
      <c r="D164" s="560"/>
      <c r="E164" s="560"/>
      <c r="F164" s="560"/>
      <c r="G164" s="560"/>
      <c r="H164" s="560"/>
      <c r="I164" s="560"/>
      <c r="J164" s="560"/>
      <c r="K164" s="558"/>
      <c r="L164" s="558"/>
      <c r="AN164" s="478"/>
      <c r="AR164" s="559"/>
    </row>
    <row r="165" spans="2:44" ht="17.149999999999999" customHeight="1" x14ac:dyDescent="0.3">
      <c r="B165" s="549"/>
      <c r="C165" s="560"/>
      <c r="D165" s="560"/>
      <c r="E165" s="560"/>
      <c r="F165" s="560"/>
      <c r="G165" s="560"/>
      <c r="H165" s="560"/>
      <c r="I165" s="560"/>
      <c r="J165" s="560"/>
      <c r="K165" s="558"/>
      <c r="L165" s="558"/>
      <c r="AN165" s="478"/>
      <c r="AR165" s="559"/>
    </row>
    <row r="166" spans="2:44" ht="17.149999999999999" customHeight="1" x14ac:dyDescent="0.3">
      <c r="B166" s="549"/>
      <c r="C166" s="560"/>
      <c r="D166" s="560"/>
      <c r="E166" s="560"/>
      <c r="F166" s="560"/>
      <c r="G166" s="560"/>
      <c r="H166" s="560"/>
      <c r="I166" s="560"/>
      <c r="J166" s="560"/>
      <c r="K166" s="558"/>
      <c r="L166" s="558"/>
      <c r="AN166" s="478"/>
      <c r="AR166" s="559"/>
    </row>
    <row r="167" spans="2:44" ht="17.149999999999999" customHeight="1" x14ac:dyDescent="0.3">
      <c r="B167" s="549"/>
      <c r="C167" s="560"/>
      <c r="D167" s="560"/>
      <c r="E167" s="560"/>
      <c r="F167" s="560"/>
      <c r="G167" s="560"/>
      <c r="H167" s="560"/>
      <c r="I167" s="560"/>
      <c r="J167" s="560"/>
      <c r="K167" s="558"/>
      <c r="L167" s="558"/>
      <c r="AN167" s="478"/>
      <c r="AR167" s="559"/>
    </row>
    <row r="168" spans="2:44" ht="17.149999999999999" customHeight="1" x14ac:dyDescent="0.3">
      <c r="B168" s="549"/>
      <c r="C168" s="560"/>
      <c r="D168" s="560"/>
      <c r="E168" s="560"/>
      <c r="F168" s="560"/>
      <c r="G168" s="560"/>
      <c r="H168" s="560"/>
      <c r="I168" s="560"/>
      <c r="J168" s="560"/>
      <c r="K168" s="558"/>
      <c r="L168" s="558"/>
      <c r="AN168" s="478"/>
      <c r="AR168" s="559"/>
    </row>
    <row r="169" spans="2:44" ht="17.149999999999999" customHeight="1" x14ac:dyDescent="0.3">
      <c r="B169" s="549"/>
      <c r="C169" s="560"/>
      <c r="D169" s="560"/>
      <c r="E169" s="560"/>
      <c r="F169" s="560"/>
      <c r="G169" s="560"/>
      <c r="H169" s="560"/>
      <c r="I169" s="560"/>
      <c r="J169" s="560"/>
      <c r="K169" s="558"/>
      <c r="L169" s="558"/>
      <c r="AN169" s="478"/>
      <c r="AR169" s="559"/>
    </row>
    <row r="170" spans="2:44" ht="17.149999999999999" customHeight="1" x14ac:dyDescent="0.3">
      <c r="B170" s="549"/>
      <c r="C170" s="560"/>
      <c r="D170" s="560"/>
      <c r="E170" s="560"/>
      <c r="F170" s="560"/>
      <c r="G170" s="560"/>
      <c r="H170" s="560"/>
      <c r="I170" s="560"/>
      <c r="J170" s="560"/>
      <c r="K170" s="558"/>
      <c r="L170" s="558"/>
      <c r="AN170" s="478"/>
      <c r="AR170" s="559"/>
    </row>
    <row r="171" spans="2:44" ht="17.149999999999999" customHeight="1" x14ac:dyDescent="0.3">
      <c r="B171" s="549"/>
      <c r="C171" s="560"/>
      <c r="D171" s="560"/>
      <c r="E171" s="560"/>
      <c r="F171" s="560"/>
      <c r="G171" s="560"/>
      <c r="H171" s="560"/>
      <c r="I171" s="560"/>
      <c r="J171" s="560"/>
      <c r="K171" s="558"/>
      <c r="L171" s="558"/>
      <c r="AN171" s="478"/>
      <c r="AR171" s="559"/>
    </row>
    <row r="172" spans="2:44" ht="17.149999999999999" customHeight="1" x14ac:dyDescent="0.3">
      <c r="B172" s="549"/>
      <c r="C172" s="560"/>
      <c r="D172" s="560"/>
      <c r="E172" s="560"/>
      <c r="F172" s="560"/>
      <c r="G172" s="560"/>
      <c r="H172" s="560"/>
      <c r="I172" s="560"/>
      <c r="J172" s="560"/>
      <c r="K172" s="558"/>
      <c r="L172" s="558"/>
      <c r="AN172" s="478"/>
      <c r="AR172" s="559"/>
    </row>
    <row r="173" spans="2:44" ht="17.149999999999999" customHeight="1" x14ac:dyDescent="0.3">
      <c r="C173" s="493"/>
      <c r="D173" s="505"/>
      <c r="E173" s="505"/>
      <c r="F173" s="505"/>
      <c r="H173" s="493"/>
    </row>
    <row r="177" spans="3:32" ht="17.149999999999999" customHeight="1" x14ac:dyDescent="0.3">
      <c r="C177" s="1419"/>
      <c r="D177" s="1419"/>
      <c r="F177" s="486"/>
      <c r="Y177" s="1419"/>
      <c r="Z177" s="1419"/>
      <c r="AA177" s="486"/>
    </row>
    <row r="178" spans="3:32" ht="17.149999999999999" customHeight="1" x14ac:dyDescent="0.3">
      <c r="C178" s="486"/>
      <c r="Y178" s="486"/>
    </row>
    <row r="179" spans="3:32" ht="17.149999999999999" customHeight="1" x14ac:dyDescent="0.3">
      <c r="C179" s="486"/>
      <c r="Y179" s="486"/>
    </row>
    <row r="180" spans="3:32" ht="17.149999999999999" customHeight="1" x14ac:dyDescent="0.3">
      <c r="C180" s="486"/>
      <c r="Y180" s="486"/>
    </row>
    <row r="181" spans="3:32" ht="17.149999999999999" customHeight="1" x14ac:dyDescent="0.3">
      <c r="C181" s="486"/>
      <c r="Y181" s="486"/>
    </row>
    <row r="182" spans="3:32" ht="17.149999999999999" customHeight="1" x14ac:dyDescent="0.3">
      <c r="C182" s="486"/>
    </row>
    <row r="183" spans="3:32" ht="17.149999999999999" customHeight="1" x14ac:dyDescent="0.3">
      <c r="C183" s="486"/>
    </row>
    <row r="184" spans="3:32" ht="17.149999999999999" customHeight="1" x14ac:dyDescent="0.3">
      <c r="C184" s="1419"/>
      <c r="D184" s="1419"/>
    </row>
    <row r="185" spans="3:32" ht="17.149999999999999" customHeight="1" x14ac:dyDescent="0.3">
      <c r="C185" s="1419"/>
      <c r="D185" s="1419"/>
    </row>
    <row r="186" spans="3:32" ht="17.149999999999999" customHeight="1" x14ac:dyDescent="0.3">
      <c r="C186" s="1419"/>
      <c r="D186" s="1419"/>
      <c r="K186" s="1420"/>
    </row>
    <row r="188" spans="3:32" ht="17.149999999999999" customHeight="1" x14ac:dyDescent="0.3">
      <c r="C188" s="1419"/>
      <c r="D188" s="1419"/>
      <c r="F188" s="486"/>
      <c r="Y188" s="1419"/>
      <c r="Z188" s="1419"/>
    </row>
    <row r="189" spans="3:32" ht="17.149999999999999" customHeight="1" x14ac:dyDescent="0.3">
      <c r="C189" s="486"/>
      <c r="Y189" s="486"/>
    </row>
    <row r="190" spans="3:32" ht="17.149999999999999" customHeight="1" x14ac:dyDescent="0.3">
      <c r="Y190" s="486"/>
      <c r="AC190" s="1421"/>
      <c r="AD190" s="1421"/>
      <c r="AE190" s="1421"/>
      <c r="AF190" s="1421"/>
    </row>
    <row r="191" spans="3:32" ht="17.149999999999999" customHeight="1" x14ac:dyDescent="0.3">
      <c r="Y191" s="486"/>
    </row>
    <row r="192" spans="3:32" ht="17.149999999999999" customHeight="1" x14ac:dyDescent="0.3">
      <c r="Y192" s="486"/>
    </row>
    <row r="194" spans="3:47" ht="17.149999999999999" customHeight="1" x14ac:dyDescent="0.3">
      <c r="C194" s="1419"/>
      <c r="D194" s="1419"/>
      <c r="F194" s="486"/>
      <c r="Y194" s="1422">
        <v>41</v>
      </c>
      <c r="Z194" s="1423"/>
      <c r="AB194" s="486" t="s">
        <v>1649</v>
      </c>
      <c r="AQ194" s="508"/>
    </row>
    <row r="195" spans="3:47" ht="17.149999999999999" customHeight="1" x14ac:dyDescent="0.3">
      <c r="C195" s="1419"/>
      <c r="D195" s="1419"/>
      <c r="F195" s="486"/>
      <c r="Y195" s="538"/>
      <c r="AA195" s="477" t="s">
        <v>1259</v>
      </c>
      <c r="AQ195" s="508"/>
    </row>
    <row r="196" spans="3:47" ht="17.149999999999999" customHeight="1" x14ac:dyDescent="0.3">
      <c r="C196" s="1419"/>
      <c r="D196" s="1419"/>
      <c r="F196" s="486"/>
      <c r="Y196" s="538"/>
      <c r="AA196" s="477" t="s">
        <v>1650</v>
      </c>
      <c r="AQ196" s="508"/>
    </row>
    <row r="197" spans="3:47" ht="17.149999999999999" customHeight="1" x14ac:dyDescent="0.3">
      <c r="C197" s="1419"/>
      <c r="D197" s="1419"/>
      <c r="F197" s="486"/>
      <c r="Y197" s="538"/>
      <c r="AA197" s="477" t="s">
        <v>1646</v>
      </c>
      <c r="AQ197" s="508"/>
    </row>
    <row r="198" spans="3:47" ht="17.149999999999999" customHeight="1" x14ac:dyDescent="0.3">
      <c r="C198" s="1419"/>
      <c r="D198" s="1419"/>
      <c r="F198" s="486"/>
      <c r="Y198" s="561"/>
      <c r="Z198" s="480"/>
      <c r="AA198" s="480" t="s">
        <v>1499</v>
      </c>
      <c r="AB198" s="480"/>
      <c r="AC198" s="480"/>
      <c r="AD198" s="480"/>
      <c r="AE198" s="480"/>
      <c r="AF198" s="480"/>
      <c r="AG198" s="480"/>
      <c r="AH198" s="480"/>
      <c r="AI198" s="480"/>
      <c r="AJ198" s="480"/>
      <c r="AK198" s="480"/>
      <c r="AL198" s="480"/>
      <c r="AM198" s="480"/>
      <c r="AN198" s="480"/>
      <c r="AO198" s="480"/>
      <c r="AP198" s="480"/>
      <c r="AQ198" s="536"/>
    </row>
    <row r="199" spans="3:47" ht="17.149999999999999" customHeight="1" x14ac:dyDescent="0.3">
      <c r="C199" s="1419"/>
      <c r="D199" s="1419"/>
      <c r="E199" s="1359"/>
      <c r="F199" s="486"/>
      <c r="Y199" s="1424">
        <v>41</v>
      </c>
      <c r="Z199" s="1425"/>
      <c r="AA199" s="485"/>
      <c r="AB199" s="488" t="s">
        <v>1576</v>
      </c>
      <c r="AC199" s="485"/>
      <c r="AD199" s="485"/>
      <c r="AE199" s="485"/>
      <c r="AF199" s="485"/>
      <c r="AG199" s="485"/>
      <c r="AH199" s="485"/>
      <c r="AI199" s="485"/>
      <c r="AJ199" s="485"/>
      <c r="AK199" s="485"/>
      <c r="AL199" s="485"/>
      <c r="AM199" s="485"/>
      <c r="AN199" s="485"/>
      <c r="AO199" s="485"/>
      <c r="AP199" s="485"/>
      <c r="AQ199" s="492"/>
    </row>
    <row r="200" spans="3:47" ht="17.149999999999999" customHeight="1" x14ac:dyDescent="0.3">
      <c r="C200" s="1419"/>
      <c r="D200" s="1419"/>
      <c r="F200" s="486"/>
      <c r="Y200" s="538"/>
      <c r="AA200" s="477" t="s">
        <v>1651</v>
      </c>
      <c r="AQ200" s="508"/>
      <c r="AU200" s="1357" t="str">
        <f>+_xlfn.CONCAT(AA200,",",AA201,",",AA202,",",AA203)</f>
        <v>Required - mechanical overspeed governor provided,Required - electronically actuated - mechanical braking,Not Required (direct drive AC squirrel cage induction motor),N/A</v>
      </c>
    </row>
    <row r="201" spans="3:47" ht="17.149999999999999" customHeight="1" x14ac:dyDescent="0.3">
      <c r="C201" s="486"/>
      <c r="Y201" s="538"/>
      <c r="AA201" s="477" t="s">
        <v>1652</v>
      </c>
      <c r="AQ201" s="508"/>
      <c r="AU201" s="477" t="s">
        <v>2728</v>
      </c>
    </row>
    <row r="202" spans="3:47" ht="17.149999999999999" customHeight="1" x14ac:dyDescent="0.3">
      <c r="C202" s="1419"/>
      <c r="D202" s="1419"/>
      <c r="F202" s="486"/>
      <c r="Y202" s="538"/>
      <c r="AA202" s="477" t="s">
        <v>1653</v>
      </c>
      <c r="AQ202" s="508"/>
    </row>
    <row r="203" spans="3:47" ht="17.149999999999999" customHeight="1" x14ac:dyDescent="0.3">
      <c r="C203" s="1419"/>
      <c r="D203" s="1419"/>
      <c r="F203" s="486"/>
      <c r="G203" s="1359"/>
      <c r="Y203" s="538"/>
      <c r="AA203" s="477" t="s">
        <v>223</v>
      </c>
      <c r="AQ203" s="508"/>
    </row>
    <row r="204" spans="3:47" ht="17.149999999999999" customHeight="1" x14ac:dyDescent="0.3">
      <c r="C204" s="1419"/>
      <c r="D204" s="1419"/>
      <c r="F204" s="486"/>
      <c r="G204" s="1359"/>
      <c r="Y204" s="537"/>
      <c r="Z204" s="480"/>
      <c r="AA204" s="480" t="s">
        <v>1499</v>
      </c>
      <c r="AB204" s="480"/>
      <c r="AC204" s="480"/>
      <c r="AD204" s="480"/>
      <c r="AE204" s="480"/>
      <c r="AF204" s="480"/>
      <c r="AG204" s="480"/>
      <c r="AH204" s="480"/>
      <c r="AI204" s="480"/>
      <c r="AJ204" s="480"/>
      <c r="AK204" s="480"/>
      <c r="AL204" s="480"/>
      <c r="AM204" s="480"/>
      <c r="AN204" s="480"/>
      <c r="AO204" s="480"/>
      <c r="AP204" s="480"/>
      <c r="AQ204" s="536"/>
    </row>
    <row r="205" spans="3:47" ht="17.149999999999999" customHeight="1" x14ac:dyDescent="0.3">
      <c r="C205" s="1419"/>
      <c r="D205" s="1419"/>
      <c r="F205" s="486"/>
      <c r="G205" s="1359"/>
      <c r="Y205" s="1424">
        <v>95.1</v>
      </c>
      <c r="Z205" s="1425"/>
      <c r="AA205" s="485"/>
      <c r="AB205" s="488" t="s">
        <v>1654</v>
      </c>
      <c r="AC205" s="485"/>
      <c r="AD205" s="485"/>
      <c r="AE205" s="485"/>
      <c r="AF205" s="485"/>
      <c r="AG205" s="485"/>
      <c r="AH205" s="485"/>
      <c r="AI205" s="485"/>
      <c r="AJ205" s="485"/>
      <c r="AK205" s="485"/>
      <c r="AL205" s="485"/>
      <c r="AM205" s="485"/>
      <c r="AN205" s="485"/>
      <c r="AO205" s="485"/>
      <c r="AP205" s="485"/>
      <c r="AQ205" s="492"/>
    </row>
    <row r="206" spans="3:47" ht="17.149999999999999" customHeight="1" x14ac:dyDescent="0.3">
      <c r="C206" s="486"/>
      <c r="G206" s="1359"/>
      <c r="Y206" s="538"/>
      <c r="AA206" s="477" t="s">
        <v>1655</v>
      </c>
      <c r="AQ206" s="508"/>
      <c r="AU206" s="1357" t="str">
        <f>+_xlfn.CONCAT(AA206,",",AA207,",",AA208,",",AA209)</f>
        <v>CSA certified brake,NRTL certified brake - certificate attached,pending - field test with loads listed in 33.10 &amp; 33.20,n/a</v>
      </c>
    </row>
    <row r="207" spans="3:47" ht="17.149999999999999" customHeight="1" x14ac:dyDescent="0.3">
      <c r="C207" s="486"/>
      <c r="G207" s="1359"/>
      <c r="Y207" s="538"/>
      <c r="AA207" s="477" t="s">
        <v>1656</v>
      </c>
      <c r="AQ207" s="508"/>
      <c r="AU207" s="477" t="s">
        <v>2729</v>
      </c>
    </row>
    <row r="208" spans="3:47" ht="17.149999999999999" customHeight="1" x14ac:dyDescent="0.3">
      <c r="C208" s="486"/>
      <c r="G208" s="1359"/>
      <c r="Y208" s="538"/>
      <c r="AA208" s="477" t="s">
        <v>1657</v>
      </c>
      <c r="AQ208" s="508"/>
    </row>
    <row r="209" spans="3:47" ht="17.149999999999999" customHeight="1" x14ac:dyDescent="0.3">
      <c r="G209" s="1359"/>
      <c r="Y209" s="538"/>
      <c r="AA209" s="477" t="s">
        <v>1646</v>
      </c>
      <c r="AQ209" s="508"/>
    </row>
    <row r="210" spans="3:47" ht="17.149999999999999" customHeight="1" x14ac:dyDescent="0.3">
      <c r="C210" s="1419"/>
      <c r="D210" s="1419"/>
      <c r="F210" s="486"/>
      <c r="Y210" s="561"/>
      <c r="Z210" s="480"/>
      <c r="AA210" s="480" t="s">
        <v>1499</v>
      </c>
      <c r="AB210" s="480"/>
      <c r="AC210" s="480"/>
      <c r="AD210" s="480"/>
      <c r="AE210" s="480"/>
      <c r="AF210" s="480"/>
      <c r="AG210" s="480"/>
      <c r="AH210" s="480"/>
      <c r="AI210" s="480"/>
      <c r="AJ210" s="480"/>
      <c r="AK210" s="480"/>
      <c r="AL210" s="480"/>
      <c r="AM210" s="480"/>
      <c r="AN210" s="480"/>
      <c r="AO210" s="480"/>
      <c r="AP210" s="480"/>
      <c r="AQ210" s="536"/>
    </row>
    <row r="211" spans="3:47" ht="17.149999999999999" customHeight="1" x14ac:dyDescent="0.3">
      <c r="Y211" s="1422">
        <v>95.2</v>
      </c>
      <c r="Z211" s="1423"/>
      <c r="AB211" s="486" t="s">
        <v>1658</v>
      </c>
      <c r="AQ211" s="508"/>
    </row>
    <row r="212" spans="3:47" ht="17.149999999999999" customHeight="1" x14ac:dyDescent="0.3">
      <c r="Y212" s="538"/>
      <c r="AA212" s="477" t="s">
        <v>1659</v>
      </c>
      <c r="AQ212" s="508"/>
      <c r="AU212" s="1357" t="str">
        <f>+_xlfn.CONCAT(AA212,",",AA213,",",AA214,",",AA215)</f>
        <v>Attached Summary w/Attestation to 8.3.11 -letter attached,Test data and attestation document on file at TSSA,n/a,-</v>
      </c>
    </row>
    <row r="213" spans="3:47" ht="17.149999999999999" customHeight="1" x14ac:dyDescent="0.3">
      <c r="Y213" s="538"/>
      <c r="AA213" s="477" t="s">
        <v>1660</v>
      </c>
      <c r="AQ213" s="508"/>
      <c r="AU213" s="477" t="s">
        <v>2730</v>
      </c>
    </row>
    <row r="214" spans="3:47" ht="17.149999999999999" customHeight="1" x14ac:dyDescent="0.3">
      <c r="Y214" s="538"/>
      <c r="AA214" s="477" t="s">
        <v>1646</v>
      </c>
      <c r="AQ214" s="508"/>
    </row>
    <row r="215" spans="3:47" ht="17.149999999999999" customHeight="1" x14ac:dyDescent="0.3">
      <c r="Y215" s="561"/>
      <c r="Z215" s="480"/>
      <c r="AA215" s="480" t="s">
        <v>1499</v>
      </c>
      <c r="AB215" s="480"/>
      <c r="AC215" s="480"/>
      <c r="AD215" s="480"/>
      <c r="AE215" s="480"/>
      <c r="AF215" s="480"/>
      <c r="AG215" s="480"/>
      <c r="AH215" s="480"/>
      <c r="AI215" s="480"/>
      <c r="AJ215" s="480"/>
      <c r="AK215" s="480"/>
      <c r="AL215" s="480"/>
      <c r="AM215" s="480"/>
      <c r="AN215" s="480"/>
      <c r="AO215" s="480"/>
      <c r="AP215" s="480"/>
      <c r="AQ215" s="536"/>
    </row>
    <row r="217" spans="3:47" ht="17.149999999999999" customHeight="1" x14ac:dyDescent="0.25">
      <c r="E217" s="1273"/>
    </row>
  </sheetData>
  <sheetProtection algorithmName="SHA-512" hashValue="T4vu/7Vi0jkRqKfskPTS+Zb8TiFd9wP8ZJW3GvlvZzQ902hVXcbA8wZQ4bSMLoRyvrn49e/BrWGKj2GLgL7esw==" saltValue="PqTeJ0AAqo61EfWJ4dzZjw==" spinCount="100000" sheet="1" objects="1" scenarios="1"/>
  <mergeCells count="317">
    <mergeCell ref="U1:Y1"/>
    <mergeCell ref="AE89:AO89"/>
    <mergeCell ref="U10:W11"/>
    <mergeCell ref="X10:X11"/>
    <mergeCell ref="AH10:AN11"/>
    <mergeCell ref="AO10:AS11"/>
    <mergeCell ref="AO5:AS5"/>
    <mergeCell ref="G1:N3"/>
    <mergeCell ref="Z1:AS3"/>
    <mergeCell ref="M10:S11"/>
    <mergeCell ref="M24:W25"/>
    <mergeCell ref="X24:X25"/>
    <mergeCell ref="AH24:AS25"/>
    <mergeCell ref="AO68:AS68"/>
    <mergeCell ref="C69:AS70"/>
    <mergeCell ref="C71:F71"/>
    <mergeCell ref="G71:I71"/>
    <mergeCell ref="Y71:AB71"/>
    <mergeCell ref="AC71:AE71"/>
    <mergeCell ref="AO71:AS71"/>
    <mergeCell ref="C74:F74"/>
    <mergeCell ref="C6:C7"/>
    <mergeCell ref="M6:AG7"/>
    <mergeCell ref="C10:C11"/>
    <mergeCell ref="B6:B17"/>
    <mergeCell ref="AH6:AR7"/>
    <mergeCell ref="C8:C9"/>
    <mergeCell ref="M8:V9"/>
    <mergeCell ref="X8:X9"/>
    <mergeCell ref="AH8:AQ9"/>
    <mergeCell ref="Q4:T4"/>
    <mergeCell ref="U4:AF4"/>
    <mergeCell ref="AG4:AH4"/>
    <mergeCell ref="AI4:AN4"/>
    <mergeCell ref="AO4:AQ4"/>
    <mergeCell ref="AR4:AS4"/>
    <mergeCell ref="D6:L6"/>
    <mergeCell ref="D7:L7"/>
    <mergeCell ref="C12:C13"/>
    <mergeCell ref="X12:X13"/>
    <mergeCell ref="AH12:AP13"/>
    <mergeCell ref="C14:C15"/>
    <mergeCell ref="M14:S15"/>
    <mergeCell ref="U14:W15"/>
    <mergeCell ref="X14:X15"/>
    <mergeCell ref="AH14:AP15"/>
    <mergeCell ref="M16:U17"/>
    <mergeCell ref="X16:X17"/>
    <mergeCell ref="AH16:AR16"/>
    <mergeCell ref="AH17:AR17"/>
    <mergeCell ref="C19:C20"/>
    <mergeCell ref="M19:AS19"/>
    <mergeCell ref="C16:C17"/>
    <mergeCell ref="Y16:AG16"/>
    <mergeCell ref="Y17:AG17"/>
    <mergeCell ref="M20:AS20"/>
    <mergeCell ref="X26:X27"/>
    <mergeCell ref="AH26:AS27"/>
    <mergeCell ref="X28:X29"/>
    <mergeCell ref="C24:C25"/>
    <mergeCell ref="AH28:AS29"/>
    <mergeCell ref="M30:AS31"/>
    <mergeCell ref="C21:C22"/>
    <mergeCell ref="X21:X22"/>
    <mergeCell ref="AV51:AW51"/>
    <mergeCell ref="AV52:AW52"/>
    <mergeCell ref="C48:C49"/>
    <mergeCell ref="X48:X49"/>
    <mergeCell ref="AH48:AS49"/>
    <mergeCell ref="C51:C52"/>
    <mergeCell ref="X51:X52"/>
    <mergeCell ref="AH51:AS52"/>
    <mergeCell ref="C42:C43"/>
    <mergeCell ref="X42:X43"/>
    <mergeCell ref="AH42:AS43"/>
    <mergeCell ref="AF48:AG48"/>
    <mergeCell ref="AX52:AY52"/>
    <mergeCell ref="C53:C54"/>
    <mergeCell ref="X53:X54"/>
    <mergeCell ref="C55:C56"/>
    <mergeCell ref="AE57:AG58"/>
    <mergeCell ref="C59:C60"/>
    <mergeCell ref="K59:L60"/>
    <mergeCell ref="C57:C58"/>
    <mergeCell ref="J57:L58"/>
    <mergeCell ref="X57:X58"/>
    <mergeCell ref="Y57:AD58"/>
    <mergeCell ref="Y53:AE53"/>
    <mergeCell ref="Y54:AE54"/>
    <mergeCell ref="X55:X56"/>
    <mergeCell ref="AH55:AS56"/>
    <mergeCell ref="M55:V56"/>
    <mergeCell ref="M57:V58"/>
    <mergeCell ref="AH53:AS54"/>
    <mergeCell ref="AH57:AS58"/>
    <mergeCell ref="X65:X66"/>
    <mergeCell ref="AH65:AS66"/>
    <mergeCell ref="C61:C62"/>
    <mergeCell ref="X59:X60"/>
    <mergeCell ref="X61:X62"/>
    <mergeCell ref="C63:C64"/>
    <mergeCell ref="K63:W64"/>
    <mergeCell ref="X63:X64"/>
    <mergeCell ref="AH63:AS63"/>
    <mergeCell ref="AH64:AS64"/>
    <mergeCell ref="D61:L61"/>
    <mergeCell ref="D62:L62"/>
    <mergeCell ref="M61:V62"/>
    <mergeCell ref="AH59:AS60"/>
    <mergeCell ref="Y59:AG59"/>
    <mergeCell ref="Y60:AG60"/>
    <mergeCell ref="Y61:AG61"/>
    <mergeCell ref="Y62:AG62"/>
    <mergeCell ref="Y74:AB74"/>
    <mergeCell ref="AC74:AE74"/>
    <mergeCell ref="C75:F75"/>
    <mergeCell ref="G75:I75"/>
    <mergeCell ref="Y75:AB75"/>
    <mergeCell ref="AC75:AE75"/>
    <mergeCell ref="C72:F72"/>
    <mergeCell ref="G72:I72"/>
    <mergeCell ref="Y72:AB72"/>
    <mergeCell ref="AC72:AE72"/>
    <mergeCell ref="C73:F73"/>
    <mergeCell ref="G73:I73"/>
    <mergeCell ref="Y73:AB73"/>
    <mergeCell ref="AC73:AE73"/>
    <mergeCell ref="Y78:AB78"/>
    <mergeCell ref="AC78:AE78"/>
    <mergeCell ref="C79:F79"/>
    <mergeCell ref="G79:I79"/>
    <mergeCell ref="Y79:AB79"/>
    <mergeCell ref="AC79:AE79"/>
    <mergeCell ref="C76:F76"/>
    <mergeCell ref="G76:I76"/>
    <mergeCell ref="Y76:AB76"/>
    <mergeCell ref="AC76:AE76"/>
    <mergeCell ref="C77:F77"/>
    <mergeCell ref="G77:I77"/>
    <mergeCell ref="Y77:AB77"/>
    <mergeCell ref="AC77:AE77"/>
    <mergeCell ref="Y82:AB82"/>
    <mergeCell ref="AC82:AE82"/>
    <mergeCell ref="C83:F83"/>
    <mergeCell ref="G83:I83"/>
    <mergeCell ref="C80:F80"/>
    <mergeCell ref="G80:I80"/>
    <mergeCell ref="Y80:AB80"/>
    <mergeCell ref="AC80:AE80"/>
    <mergeCell ref="C81:F81"/>
    <mergeCell ref="G81:I81"/>
    <mergeCell ref="Y81:AB81"/>
    <mergeCell ref="AC81:AE81"/>
    <mergeCell ref="H101:W101"/>
    <mergeCell ref="Z101:AC101"/>
    <mergeCell ref="AD101:AS101"/>
    <mergeCell ref="D98:G98"/>
    <mergeCell ref="H98:W98"/>
    <mergeCell ref="Z98:AC98"/>
    <mergeCell ref="AD98:AS98"/>
    <mergeCell ref="D99:G99"/>
    <mergeCell ref="H99:W99"/>
    <mergeCell ref="AD93:AK93"/>
    <mergeCell ref="AL93:AS93"/>
    <mergeCell ref="C94:AC94"/>
    <mergeCell ref="AD94:AK94"/>
    <mergeCell ref="AL94:AS94"/>
    <mergeCell ref="C86:AS87"/>
    <mergeCell ref="AR89:AS89"/>
    <mergeCell ref="AD91:AK91"/>
    <mergeCell ref="AL91:AS91"/>
    <mergeCell ref="C92:AC92"/>
    <mergeCell ref="AD92:AK92"/>
    <mergeCell ref="AL92:AS92"/>
    <mergeCell ref="AO135:AS135"/>
    <mergeCell ref="C136:AS137"/>
    <mergeCell ref="C104:D104"/>
    <mergeCell ref="C106:AS107"/>
    <mergeCell ref="AE109:AO109"/>
    <mergeCell ref="AR109:AS109"/>
    <mergeCell ref="C111:AS112"/>
    <mergeCell ref="C138:C153"/>
    <mergeCell ref="C96:C103"/>
    <mergeCell ref="D96:G96"/>
    <mergeCell ref="H96:W96"/>
    <mergeCell ref="D100:G100"/>
    <mergeCell ref="H100:W100"/>
    <mergeCell ref="Z100:AC100"/>
    <mergeCell ref="AD100:AS100"/>
    <mergeCell ref="D101:G101"/>
    <mergeCell ref="Z99:AC99"/>
    <mergeCell ref="AD99:AS99"/>
    <mergeCell ref="Y96:Y103"/>
    <mergeCell ref="H102:W102"/>
    <mergeCell ref="Z102:AC102"/>
    <mergeCell ref="AD102:AS102"/>
    <mergeCell ref="D103:G103"/>
    <mergeCell ref="H103:W103"/>
    <mergeCell ref="C122:C123"/>
    <mergeCell ref="D122:I123"/>
    <mergeCell ref="C124:C125"/>
    <mergeCell ref="D124:I125"/>
    <mergeCell ref="J120:W121"/>
    <mergeCell ref="B19:B22"/>
    <mergeCell ref="B24:B31"/>
    <mergeCell ref="B136:B153"/>
    <mergeCell ref="B40:B49"/>
    <mergeCell ref="B51:B66"/>
    <mergeCell ref="C82:F82"/>
    <mergeCell ref="G82:I82"/>
    <mergeCell ref="C78:F78"/>
    <mergeCell ref="G78:I78"/>
    <mergeCell ref="G74:I74"/>
    <mergeCell ref="C65:C66"/>
    <mergeCell ref="K65:W66"/>
    <mergeCell ref="C26:C27"/>
    <mergeCell ref="D102:G102"/>
    <mergeCell ref="B117:B133"/>
    <mergeCell ref="J130:W131"/>
    <mergeCell ref="J132:W133"/>
    <mergeCell ref="C118:C119"/>
    <mergeCell ref="C93:AC93"/>
    <mergeCell ref="C120:C121"/>
    <mergeCell ref="M51:V52"/>
    <mergeCell ref="M53:V54"/>
    <mergeCell ref="B69:B83"/>
    <mergeCell ref="B86:B103"/>
    <mergeCell ref="B106:B114"/>
    <mergeCell ref="AE130:AS131"/>
    <mergeCell ref="AE132:AS133"/>
    <mergeCell ref="X120:AS129"/>
    <mergeCell ref="C130:C131"/>
    <mergeCell ref="D130:I131"/>
    <mergeCell ref="X130:X131"/>
    <mergeCell ref="Y130:AD131"/>
    <mergeCell ref="C132:C133"/>
    <mergeCell ref="D132:I133"/>
    <mergeCell ref="X132:X133"/>
    <mergeCell ref="Y132:AD133"/>
    <mergeCell ref="C126:C127"/>
    <mergeCell ref="D126:I127"/>
    <mergeCell ref="C128:C129"/>
    <mergeCell ref="D128:I129"/>
    <mergeCell ref="J126:W127"/>
    <mergeCell ref="J128:W129"/>
    <mergeCell ref="D120:I121"/>
    <mergeCell ref="AF118:AR119"/>
    <mergeCell ref="C37:C38"/>
    <mergeCell ref="X37:X38"/>
    <mergeCell ref="Y33:AG33"/>
    <mergeCell ref="Y34:AG34"/>
    <mergeCell ref="Y35:AG35"/>
    <mergeCell ref="Y36:AG36"/>
    <mergeCell ref="Y37:AG37"/>
    <mergeCell ref="Y38:AG38"/>
    <mergeCell ref="AH33:AS34"/>
    <mergeCell ref="AH35:AS36"/>
    <mergeCell ref="AH37:AS38"/>
    <mergeCell ref="J118:W119"/>
    <mergeCell ref="Z96:AC96"/>
    <mergeCell ref="AD96:AS96"/>
    <mergeCell ref="D97:G97"/>
    <mergeCell ref="H97:W97"/>
    <mergeCell ref="Z97:AC97"/>
    <mergeCell ref="AD97:AS97"/>
    <mergeCell ref="D118:I119"/>
    <mergeCell ref="X118:X119"/>
    <mergeCell ref="Y118:AE119"/>
    <mergeCell ref="Z103:AC103"/>
    <mergeCell ref="AD103:AS103"/>
    <mergeCell ref="B33:B38"/>
    <mergeCell ref="M28:W29"/>
    <mergeCell ref="M42:W43"/>
    <mergeCell ref="M48:W49"/>
    <mergeCell ref="D59:J60"/>
    <mergeCell ref="D57:I58"/>
    <mergeCell ref="D55:J55"/>
    <mergeCell ref="D56:J56"/>
    <mergeCell ref="D53:J54"/>
    <mergeCell ref="M59:V60"/>
    <mergeCell ref="C44:C45"/>
    <mergeCell ref="M44:W45"/>
    <mergeCell ref="C33:C34"/>
    <mergeCell ref="C35:C36"/>
    <mergeCell ref="C40:C41"/>
    <mergeCell ref="M40:W41"/>
    <mergeCell ref="D33:L33"/>
    <mergeCell ref="D34:L34"/>
    <mergeCell ref="D35:L35"/>
    <mergeCell ref="D36:L36"/>
    <mergeCell ref="D37:L37"/>
    <mergeCell ref="D38:L38"/>
    <mergeCell ref="C30:C31"/>
    <mergeCell ref="O1:T1"/>
    <mergeCell ref="Q2:W2"/>
    <mergeCell ref="D139:AS153"/>
    <mergeCell ref="M21:V22"/>
    <mergeCell ref="M12:V13"/>
    <mergeCell ref="AH21:AR22"/>
    <mergeCell ref="M26:V27"/>
    <mergeCell ref="C46:C47"/>
    <mergeCell ref="M46:W47"/>
    <mergeCell ref="X46:X47"/>
    <mergeCell ref="AH46:AS47"/>
    <mergeCell ref="AH61:AR62"/>
    <mergeCell ref="M33:W34"/>
    <mergeCell ref="M35:W36"/>
    <mergeCell ref="M37:W38"/>
    <mergeCell ref="X44:X45"/>
    <mergeCell ref="AH44:AS45"/>
    <mergeCell ref="AH40:AS41"/>
    <mergeCell ref="X33:X34"/>
    <mergeCell ref="X35:X36"/>
    <mergeCell ref="X40:X41"/>
    <mergeCell ref="C117:AS117"/>
    <mergeCell ref="J122:W123"/>
    <mergeCell ref="J124:W125"/>
  </mergeCells>
  <conditionalFormatting sqref="D7:L7">
    <cfRule type="containsText" dxfId="38" priority="1" operator="containsText" text="rev">
      <formula>NOT(ISERROR(SEARCH("rev",D7)))</formula>
    </cfRule>
  </conditionalFormatting>
  <dataValidations count="36">
    <dataValidation type="list" allowBlank="1" showInputMessage="1" showErrorMessage="1" sqref="Y134 X72:X75 C134:F134" xr:uid="{334DF4F5-540F-4AC2-A0DE-2A887B45F904}">
      <formula1>"Provided, no, N/A,-, "</formula1>
    </dataValidation>
    <dataValidation type="list" allowBlank="1" showInputMessage="1" showErrorMessage="1" sqref="W21:W23 M23:V23" xr:uid="{EF90BE95-36FB-48C7-83C5-4DCE4B11182F}">
      <formula1>"Walls, Guards, Balustrades, N/A, -, "</formula1>
    </dataValidation>
    <dataValidation type="list" showInputMessage="1" showErrorMessage="1" sqref="AS21:AS23 AH23:AR23" xr:uid="{DE587014-6166-43E6-8A46-BD006482DDA3}">
      <formula1>"High Deck, Low Deck, N/A,-, "</formula1>
    </dataValidation>
    <dataValidation type="list" allowBlank="1" showInputMessage="1" showErrorMessage="1" sqref="K63:W64" xr:uid="{6D9374BA-AC9D-4998-8A89-27B7777D767E}">
      <formula1>"Required - mechanical overspeed governor provided,Required - electronically actuated - mechanical braking,Not Required (direct drive AC squirrel cage induction motor),N/A"</formula1>
    </dataValidation>
    <dataValidation type="list" allowBlank="1" showInputMessage="1" showErrorMessage="1" sqref="K67:W67" xr:uid="{2806DE84-8D60-4A7E-930A-482A8EBC3F42}">
      <formula1>$AA$205:$AA$210</formula1>
    </dataValidation>
    <dataValidation type="list" allowBlank="1" showInputMessage="1" showErrorMessage="1" sqref="AH64:AS64" xr:uid="{50502E87-585C-4EE9-BC99-C616F58D6C71}">
      <formula1>"CSA W59, W59 Equiv. - see attached, N/A"</formula1>
    </dataValidation>
    <dataValidation type="list" allowBlank="1" showInputMessage="1" showErrorMessage="1" sqref="AH63:AS63" xr:uid="{5CC46A58-C93C-4EFF-B581-D2CE70A4C0C4}">
      <formula1>"CSA W47.1, N/A, see attachment,-,"</formula1>
    </dataValidation>
    <dataValidation type="list" allowBlank="1" showInputMessage="1" showErrorMessage="1" sqref="AH67:AS67" xr:uid="{BD0A293D-FE78-4B0F-B67D-850A5CE7ADA9}">
      <formula1>$AA$211:$AA$215</formula1>
    </dataValidation>
    <dataValidation type="list" allowBlank="1" showInputMessage="1" showErrorMessage="1" sqref="AH59" xr:uid="{B3BD2191-F85B-449E-888C-D23A352D0760}">
      <formula1>"Yellow Markings - Back &amp; Sides, N/A,-, "</formula1>
    </dataValidation>
    <dataValidation type="list" allowBlank="1" showInputMessage="1" showErrorMessage="1" sqref="AH42" xr:uid="{B4B8B091-8DB1-428D-BFDA-D887FA1A1A6B}">
      <formula1>$AA$194:$AA$198</formula1>
    </dataValidation>
    <dataValidation type="list" allowBlank="1" showInputMessage="1" showErrorMessage="1" sqref="W12:W13" xr:uid="{320B2C80-DCAB-4A4B-A706-400F222C828B}">
      <formula1>"No, Yes : see attached write-up, N/A, - , "</formula1>
    </dataValidation>
    <dataValidation type="list" allowBlank="1" showInputMessage="1" showErrorMessage="1" sqref="AH26:AS27" xr:uid="{67C3A8F0-2982-4353-BFBA-DE4127653C15}">
      <formula1>"Provided - Low Deck,Not Required - High Deck,Not Required - Low Deck Width &lt;125mm, N/A, -, "</formula1>
    </dataValidation>
    <dataValidation type="list" allowBlank="1" showInputMessage="1" showErrorMessage="1" sqref="M24:W25" xr:uid="{D8FC5D3F-6E69-425D-8774-B9BBA8E2AE48}">
      <formula1>"Provided, Not Required,N/A, -, "</formula1>
    </dataValidation>
    <dataValidation type="list" allowBlank="1" showInputMessage="1" showErrorMessage="1" sqref="AH24:AS25" xr:uid="{87D5F9FE-351B-45F7-801F-B331600936D6}">
      <formula1>"Stainless Steel, Metal, Glass, ,Plastic, N/A, -, ,"</formula1>
    </dataValidation>
    <dataValidation type="list" allowBlank="1" showInputMessage="1" showErrorMessage="1" sqref="AC190:AF190" xr:uid="{747A5E34-A6B9-43B3-8703-3A8684DF63C5}">
      <formula1>$E$189:$E$192</formula1>
    </dataValidation>
    <dataValidation type="list" allowBlank="1" showInputMessage="1" showErrorMessage="1" promptTitle="OPTIONS:" prompt="Select from list" sqref="J118:W119" xr:uid="{533014D4-F5F2-4D21-A2D4-8B737C21D78C}">
      <formula1>SafetyCode</formula1>
    </dataValidation>
    <dataValidation type="list" allowBlank="1" showInputMessage="1" showErrorMessage="1" errorTitle="ERROR" error="Cell cannot be blank" prompt="Enter the standard number including revision.  eg. B44-07" sqref="AS118:AS119 AF118" xr:uid="{918CF68F-CCC7-494B-B900-7738D5CA4CC2}">
      <formula1>SafetyCodeforElevators</formula1>
    </dataValidation>
    <dataValidation type="list" allowBlank="1" showInputMessage="1" showErrorMessage="1" promptTitle="OPTIONS:" prompt="Select From List" sqref="M37:W38" xr:uid="{92D24B27-2D9D-46A7-9F3D-E81B9AA930C4}">
      <formula1>MotorControlType</formula1>
    </dataValidation>
    <dataValidation type="list" allowBlank="1" showInputMessage="1" showErrorMessage="1" sqref="M30:AS31" xr:uid="{4670B2C8-C94C-4B13-8AE3-3AFD1178D848}">
      <formula1>SkirtStepMitigation</formula1>
    </dataValidation>
    <dataValidation type="list" allowBlank="1" showInputMessage="1" showErrorMessage="1" promptTitle="OPTIONS:" prompt="Select From List" sqref="M33:W34" xr:uid="{90033823-A989-4582-92E8-E4265104AAFB}">
      <formula1>"Top of Escalator, Bottom of Escalator, In the Step Band, Entry to Mwalk, Exit to MWalk"</formula1>
    </dataValidation>
    <dataValidation type="list" allowBlank="1" showInputMessage="1" showErrorMessage="1" promptTitle="OPTIONS:" prompt="Select From List" sqref="K39:P39" xr:uid="{E53386FE-7295-4C8E-BE35-AD4878623BAE}">
      <formula1>$E$194:$E$201</formula1>
    </dataValidation>
    <dataValidation type="list" allowBlank="1" showInputMessage="1" showErrorMessage="1" promptTitle="OPTIONS:" prompt="Select From List" sqref="M35:W36" xr:uid="{270E24E1-757A-401D-A977-8AB17535F314}">
      <formula1>"Toothed Gear, Mechanical Coupling, Chain, Continuous Shaft, other see Box 4000"</formula1>
    </dataValidation>
    <dataValidation type="list" allowBlank="1" showInputMessage="1" showErrorMessage="1" sqref="M42:W43" xr:uid="{1664338A-B39A-409F-8DF7-B319D9BC6F8A}">
      <formula1>M_C_Brake_Location</formula1>
    </dataValidation>
    <dataValidation type="list" allowBlank="1" showInputMessage="1" showErrorMessage="1" sqref="K65:W66" xr:uid="{F3665F4C-BFBF-4C4B-B8C1-F9AD950EFF86}">
      <formula1>"CSA certified brake,NRTL certified brake - certificate attached,pending - field test with loads listed in 33.10 &amp; 33.20,n/a"</formula1>
    </dataValidation>
    <dataValidation type="list" allowBlank="1" showInputMessage="1" showErrorMessage="1" sqref="AH65:AS66" xr:uid="{84BDC547-3E3B-412E-8B4C-6748DBDF4E93}">
      <formula1>"Attached Summary w/Attestation to 8.3.11 -letter attached,Test data and attestation document on file at TSSA,n/a,-"</formula1>
    </dataValidation>
    <dataValidation type="list" allowBlank="1" showInputMessage="1" showErrorMessage="1" sqref="M61" xr:uid="{DBFA28CE-49DE-461B-949A-A5DBDF14B3F3}">
      <formula1>"Two, Three, Four, N/A, , -, "</formula1>
    </dataValidation>
    <dataValidation type="list" allowBlank="1" showInputMessage="1" showErrorMessage="1" sqref="AH28:AS29" xr:uid="{F5748BD0-0561-4A96-82E1-F9D2C4FB773E}">
      <formula1>"Yes, No"</formula1>
    </dataValidation>
    <dataValidation type="list" allowBlank="1" showInputMessage="1" showErrorMessage="1" sqref="M21:V22" xr:uid="{608244F1-D327-4D19-8FC8-7504F46FBBB9}">
      <formula1>"Walls, Guards, Balustrades, N/A"</formula1>
    </dataValidation>
    <dataValidation type="list" allowBlank="1" showInputMessage="1" showErrorMessage="1" sqref="M12" xr:uid="{D872A97D-F325-4FE8-9B56-C54BD3FEA70F}">
      <formula1>"No, Yes : see attached write-up, N/A"</formula1>
    </dataValidation>
    <dataValidation type="list" showInputMessage="1" showErrorMessage="1" sqref="AH21:AR22" xr:uid="{474B0610-AA30-4BA5-91B1-637C448A2768}">
      <formula1>"High Deck, Low Deck, N/A"</formula1>
    </dataValidation>
    <dataValidation type="list" allowBlank="1" showInputMessage="1" showErrorMessage="1" sqref="M26:V27" xr:uid="{37C470A7-94A6-45D3-951A-046E16AB3233}">
      <formula1>"Provided - High Deck, Not Required,  N/A"</formula1>
    </dataValidation>
    <dataValidation type="list" allowBlank="1" showInputMessage="1" showErrorMessage="1" sqref="AH61:AR62" xr:uid="{C7ED1404-FA1C-4CFE-A53E-0E13A59DA259}">
      <formula1>"Green Lights, None Provided,N/A"</formula1>
    </dataValidation>
    <dataValidation type="list" allowBlank="1" showInputMessage="1" showErrorMessage="1" sqref="C72:F83 Y72:AB82" xr:uid="{544396D1-90CA-420F-95E1-A843500EA305}">
      <formula1>"Provided, no, N/A"</formula1>
    </dataValidation>
    <dataValidation type="list" allowBlank="1" showInputMessage="1" showErrorMessage="1" sqref="J126:W127" xr:uid="{CC1240AF-F0A2-403C-AF99-210AA87B4BB5}">
      <formula1>INDIRECT(SUBSTITUTE(SUBSTITUTE(SUBSTITUTE($J$118,"-"," ")," ","_"),"/",""))</formula1>
    </dataValidation>
    <dataValidation type="whole" operator="greaterThan" allowBlank="1" showInputMessage="1" showErrorMessage="1" sqref="M53:V54 M14:S15 AH48:AS49 AH10:AN11" xr:uid="{C0977E54-10C0-49D8-99EA-1DFEB451F424}">
      <formula1>0</formula1>
    </dataValidation>
    <dataValidation type="decimal" operator="greaterThan" allowBlank="1" showInputMessage="1" showErrorMessage="1" sqref="M10:S11 AH12:AP13 AH14:AP15" xr:uid="{A3383020-5F2C-49CD-84E5-4EA845F051ED}">
      <formula1>0</formula1>
    </dataValidation>
  </dataValidations>
  <printOptions horizontalCentered="1"/>
  <pageMargins left="0.23622047244094491" right="0.23622047244094491" top="0.39370078740157483" bottom="0.23622047244094491" header="0.19685039370078741" footer="0.19685039370078741"/>
  <pageSetup scale="96" fitToHeight="0" orientation="portrait" r:id="rId1"/>
  <headerFooter alignWithMargins="0">
    <oddFooter>&amp;R&amp;"Arial Narrow,Regular"&amp;9Page &amp;P of &amp;N</oddFooter>
  </headerFooter>
  <rowBreaks count="4" manualBreakCount="4">
    <brk id="38" max="45" man="1"/>
    <brk id="66" max="45" man="1"/>
    <brk id="103" max="45" man="1"/>
    <brk id="133" max="45" man="1"/>
  </rowBreaks>
  <drawing r:id="rId2"/>
  <legacyDrawing r:id="rId3"/>
  <mc:AlternateContent xmlns:mc="http://schemas.openxmlformats.org/markup-compatibility/2006">
    <mc:Choice Requires="x14">
      <controls>
        <mc:AlternateContent xmlns:mc="http://schemas.openxmlformats.org/markup-compatibility/2006">
          <mc:Choice Requires="x14">
            <control shapeId="38914" r:id="rId4" name="Option Button 2">
              <controlPr defaultSize="0" autoFill="0" autoLine="0" autoPict="0">
                <anchor moveWithCells="1">
                  <from>
                    <xdr:col>2</xdr:col>
                    <xdr:colOff>0</xdr:colOff>
                    <xdr:row>87</xdr:row>
                    <xdr:rowOff>201386</xdr:rowOff>
                  </from>
                  <to>
                    <xdr:col>3</xdr:col>
                    <xdr:colOff>114300</xdr:colOff>
                    <xdr:row>89</xdr:row>
                    <xdr:rowOff>0</xdr:rowOff>
                  </to>
                </anchor>
              </controlPr>
            </control>
          </mc:Choice>
        </mc:AlternateContent>
        <mc:AlternateContent xmlns:mc="http://schemas.openxmlformats.org/markup-compatibility/2006">
          <mc:Choice Requires="x14">
            <control shapeId="38915" r:id="rId5" name="Option Button 3">
              <controlPr defaultSize="0" autoFill="0" autoLine="0" autoPict="0">
                <anchor moveWithCells="1">
                  <from>
                    <xdr:col>15</xdr:col>
                    <xdr:colOff>0</xdr:colOff>
                    <xdr:row>87</xdr:row>
                    <xdr:rowOff>201386</xdr:rowOff>
                  </from>
                  <to>
                    <xdr:col>28</xdr:col>
                    <xdr:colOff>76200</xdr:colOff>
                    <xdr:row>89</xdr:row>
                    <xdr:rowOff>0</xdr:rowOff>
                  </to>
                </anchor>
              </controlPr>
            </control>
          </mc:Choice>
        </mc:AlternateContent>
        <mc:AlternateContent xmlns:mc="http://schemas.openxmlformats.org/markup-compatibility/2006">
          <mc:Choice Requires="x14">
            <control shapeId="38918" r:id="rId6" name="Option Button 6">
              <controlPr defaultSize="0" autoFill="0" autoLine="0" autoPict="0">
                <anchor moveWithCells="1">
                  <from>
                    <xdr:col>2</xdr:col>
                    <xdr:colOff>0</xdr:colOff>
                    <xdr:row>107</xdr:row>
                    <xdr:rowOff>201386</xdr:rowOff>
                  </from>
                  <to>
                    <xdr:col>3</xdr:col>
                    <xdr:colOff>114300</xdr:colOff>
                    <xdr:row>109</xdr:row>
                    <xdr:rowOff>0</xdr:rowOff>
                  </to>
                </anchor>
              </controlPr>
            </control>
          </mc:Choice>
        </mc:AlternateContent>
        <mc:AlternateContent xmlns:mc="http://schemas.openxmlformats.org/markup-compatibility/2006">
          <mc:Choice Requires="x14">
            <control shapeId="38919" r:id="rId7" name="Option Button 7">
              <controlPr defaultSize="0" autoFill="0" autoLine="0" autoPict="0">
                <anchor moveWithCells="1">
                  <from>
                    <xdr:col>15</xdr:col>
                    <xdr:colOff>0</xdr:colOff>
                    <xdr:row>107</xdr:row>
                    <xdr:rowOff>201386</xdr:rowOff>
                  </from>
                  <to>
                    <xdr:col>17</xdr:col>
                    <xdr:colOff>0</xdr:colOff>
                    <xdr:row>109</xdr:row>
                    <xdr:rowOff>0</xdr:rowOff>
                  </to>
                </anchor>
              </controlPr>
            </control>
          </mc:Choice>
        </mc:AlternateContent>
        <mc:AlternateContent xmlns:mc="http://schemas.openxmlformats.org/markup-compatibility/2006">
          <mc:Choice Requires="x14">
            <control shapeId="38920" r:id="rId8" name="Option Button 8">
              <controlPr defaultSize="0" autoFill="0" autoLine="0" autoPict="0">
                <anchor moveWithCells="1">
                  <from>
                    <xdr:col>42</xdr:col>
                    <xdr:colOff>0</xdr:colOff>
                    <xdr:row>107</xdr:row>
                    <xdr:rowOff>190500</xdr:rowOff>
                  </from>
                  <to>
                    <xdr:col>44</xdr:col>
                    <xdr:colOff>10886</xdr:colOff>
                    <xdr:row>109</xdr:row>
                    <xdr:rowOff>0</xdr:rowOff>
                  </to>
                </anchor>
              </controlPr>
            </control>
          </mc:Choice>
        </mc:AlternateContent>
        <mc:AlternateContent xmlns:mc="http://schemas.openxmlformats.org/markup-compatibility/2006">
          <mc:Choice Requires="x14">
            <control shapeId="38921" r:id="rId9" name="Group Box 9">
              <controlPr defaultSize="0" autoFill="0" autoPict="0">
                <anchor moveWithCells="1">
                  <from>
                    <xdr:col>1</xdr:col>
                    <xdr:colOff>152400</xdr:colOff>
                    <xdr:row>107</xdr:row>
                    <xdr:rowOff>174171</xdr:rowOff>
                  </from>
                  <to>
                    <xdr:col>44</xdr:col>
                    <xdr:colOff>152400</xdr:colOff>
                    <xdr:row>108</xdr:row>
                    <xdr:rowOff>212271</xdr:rowOff>
                  </to>
                </anchor>
              </controlPr>
            </control>
          </mc:Choice>
        </mc:AlternateContent>
        <mc:AlternateContent xmlns:mc="http://schemas.openxmlformats.org/markup-compatibility/2006">
          <mc:Choice Requires="x14">
            <control shapeId="38922" r:id="rId10" name="Check Box 10">
              <controlPr defaultSize="0" autoFill="0" autoLine="0" autoPict="0">
                <anchor moveWithCells="1">
                  <from>
                    <xdr:col>27</xdr:col>
                    <xdr:colOff>27214</xdr:colOff>
                    <xdr:row>239</xdr:row>
                    <xdr:rowOff>0</xdr:rowOff>
                  </from>
                  <to>
                    <xdr:col>28</xdr:col>
                    <xdr:colOff>136071</xdr:colOff>
                    <xdr:row>240</xdr:row>
                    <xdr:rowOff>0</xdr:rowOff>
                  </to>
                </anchor>
              </controlPr>
            </control>
          </mc:Choice>
        </mc:AlternateContent>
        <mc:AlternateContent xmlns:mc="http://schemas.openxmlformats.org/markup-compatibility/2006">
          <mc:Choice Requires="x14">
            <control shapeId="38923" r:id="rId11" name="Check Box 11">
              <controlPr defaultSize="0" autoFill="0" autoLine="0" autoPict="0">
                <anchor moveWithCells="1">
                  <from>
                    <xdr:col>27</xdr:col>
                    <xdr:colOff>38100</xdr:colOff>
                    <xdr:row>239</xdr:row>
                    <xdr:rowOff>190500</xdr:rowOff>
                  </from>
                  <to>
                    <xdr:col>28</xdr:col>
                    <xdr:colOff>141514</xdr:colOff>
                    <xdr:row>240</xdr:row>
                    <xdr:rowOff>179614</xdr:rowOff>
                  </to>
                </anchor>
              </controlPr>
            </control>
          </mc:Choice>
        </mc:AlternateContent>
        <mc:AlternateContent xmlns:mc="http://schemas.openxmlformats.org/markup-compatibility/2006">
          <mc:Choice Requires="x14">
            <control shapeId="38924" r:id="rId12" name="Check Box 12">
              <controlPr defaultSize="0" autoFill="0" autoLine="0" autoPict="0">
                <anchor moveWithCells="1">
                  <from>
                    <xdr:col>27</xdr:col>
                    <xdr:colOff>38100</xdr:colOff>
                    <xdr:row>240</xdr:row>
                    <xdr:rowOff>201386</xdr:rowOff>
                  </from>
                  <to>
                    <xdr:col>28</xdr:col>
                    <xdr:colOff>141514</xdr:colOff>
                    <xdr:row>241</xdr:row>
                    <xdr:rowOff>190500</xdr:rowOff>
                  </to>
                </anchor>
              </controlPr>
            </control>
          </mc:Choice>
        </mc:AlternateContent>
        <mc:AlternateContent xmlns:mc="http://schemas.openxmlformats.org/markup-compatibility/2006">
          <mc:Choice Requires="x14">
            <control shapeId="38944" r:id="rId13" name="Option Button 32">
              <controlPr defaultSize="0" autoFill="0" autoLine="0" autoPict="0">
                <anchor moveWithCells="1">
                  <from>
                    <xdr:col>2</xdr:col>
                    <xdr:colOff>0</xdr:colOff>
                    <xdr:row>87</xdr:row>
                    <xdr:rowOff>201386</xdr:rowOff>
                  </from>
                  <to>
                    <xdr:col>3</xdr:col>
                    <xdr:colOff>114300</xdr:colOff>
                    <xdr:row>89</xdr:row>
                    <xdr:rowOff>0</xdr:rowOff>
                  </to>
                </anchor>
              </controlPr>
            </control>
          </mc:Choice>
        </mc:AlternateContent>
        <mc:AlternateContent xmlns:mc="http://schemas.openxmlformats.org/markup-compatibility/2006">
          <mc:Choice Requires="x14">
            <control shapeId="38945" r:id="rId14" name="Option Button 33">
              <controlPr defaultSize="0" autoFill="0" autoLine="0" autoPict="0">
                <anchor moveWithCells="1">
                  <from>
                    <xdr:col>15</xdr:col>
                    <xdr:colOff>0</xdr:colOff>
                    <xdr:row>87</xdr:row>
                    <xdr:rowOff>201386</xdr:rowOff>
                  </from>
                  <to>
                    <xdr:col>17</xdr:col>
                    <xdr:colOff>0</xdr:colOff>
                    <xdr:row>89</xdr:row>
                    <xdr:rowOff>0</xdr:rowOff>
                  </to>
                </anchor>
              </controlPr>
            </control>
          </mc:Choice>
        </mc:AlternateContent>
        <mc:AlternateContent xmlns:mc="http://schemas.openxmlformats.org/markup-compatibility/2006">
          <mc:Choice Requires="x14">
            <control shapeId="38946" r:id="rId15" name="Option Button 34">
              <controlPr defaultSize="0" autoFill="0" autoLine="0" autoPict="0">
                <anchor moveWithCells="1">
                  <from>
                    <xdr:col>40</xdr:col>
                    <xdr:colOff>125186</xdr:colOff>
                    <xdr:row>87</xdr:row>
                    <xdr:rowOff>190500</xdr:rowOff>
                  </from>
                  <to>
                    <xdr:col>42</xdr:col>
                    <xdr:colOff>136071</xdr:colOff>
                    <xdr:row>89</xdr:row>
                    <xdr:rowOff>0</xdr:rowOff>
                  </to>
                </anchor>
              </controlPr>
            </control>
          </mc:Choice>
        </mc:AlternateContent>
        <mc:AlternateContent xmlns:mc="http://schemas.openxmlformats.org/markup-compatibility/2006">
          <mc:Choice Requires="x14">
            <control shapeId="38917" r:id="rId16" name="Group Box 5">
              <controlPr defaultSize="0" autoFill="0" autoPict="0">
                <anchor moveWithCells="1">
                  <from>
                    <xdr:col>1</xdr:col>
                    <xdr:colOff>152400</xdr:colOff>
                    <xdr:row>87</xdr:row>
                    <xdr:rowOff>174171</xdr:rowOff>
                  </from>
                  <to>
                    <xdr:col>44</xdr:col>
                    <xdr:colOff>152400</xdr:colOff>
                    <xdr:row>89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587FB00-D167-44AB-B000-0C1A8FD40486}">
          <x14:formula1>
            <xm:f>'Data Lists'!$CE$4:$CE$9</xm:f>
          </x14:formula1>
          <xm:sqref>K42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9 m m T W + u r O E u l A A A A 9 w A A A B I A H A B D b 2 5 m a W c v U G F j a 2 F n Z S 5 4 b W w g o h g A K K A U A A A A A A A A A A A A A A A A A A A A A A A A A A A A h Y 8 x D o I w G I W v Q r r T l q r R k F I G V 0 l M i M a 1 K R U a 4 c f Q Y r m b g 0 f y C m I U d X N 8 3 / u G 9 + 7 X G 0 + H p g 4 u u r O m h Q R F m K J A g 2 o L A 2 W C e n c M V y g V f C v V S Z Y 6 G G W w 8 W C L B F X O n W N C v P f Y z 3 D b l Y R R G p F D t s l V p R u J P r L 5 L 4 c G r J O g N B J 8 / x o j G I 7 m C x x R t s S U k 4 n y z M D X Y O P g Z / s D + b q v X d 9 p o S H c 5 Z x M k Z P 3 C f E A U E s D B B Q A A g A I A P Z p k 1 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2 a Z N b K I p H u A 4 A A A A R A A A A E w A c A E Z v c m 1 1 b G F z L 1 N l Y 3 R p b 2 4 x L m 0 g o h g A K K A U A A A A A A A A A A A A A A A A A A A A A A A A A A A A K 0 5 N L s n M z 1 M I h t C G 1 g B Q S w E C L Q A U A A I A C A D 2 a Z N b 6 6 s 4 S 6 U A A A D 3 A A A A E g A A A A A A A A A A A A A A A A A A A A A A Q 2 9 u Z m l n L 1 B h Y 2 t h Z 2 U u e G 1 s U E s B A i 0 A F A A C A A g A 9 m m T W w / K 6 a u k A A A A 6 Q A A A B M A A A A A A A A A A A A A A A A A 8 Q A A A F t D b 2 5 0 Z W 5 0 X 1 R 5 c G V z X S 5 4 b W x Q S w E C L Q A U A A I A C A D 2 a Z N 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X p J M K o 7 M H U a d t p h 0 M P F U Z A A A A A A C A A A A A A A Q Z g A A A A E A A C A A A A D p G S A I C H O K 0 K N 2 e k v T 7 R X S Y J K H 1 b 4 m d 0 D b G K x n s y r W c A A A A A A O g A A A A A I A A C A A A A A e S L 1 x i x d O E s S h 6 W U X o W N + Q i q b 1 H X 9 A t y t y 6 n s T B x / g l A A A A D F p 2 D H I R X C c 1 h v u 2 B s n N o c Y u w 7 I 6 Q d C + 5 H v 5 O T i 2 G f T t t T U 5 k C e z h g F / L p b h O T E s X + 3 7 B N V Q 0 P o u D U 1 4 U Y V h B P P O 8 C I 5 B G V K G h t a Q l X o m c D k A A A A B t p T 6 J r e e u 1 X s L 5 X G I 4 + w C v H P x q m x U / k o c a F Q l G D e 7 f a i u a R R H V E b s 8 o B X K m s z 1 I g m v h E E V 5 L F f u T X t 1 v M Z I f 5 < / D a t a M a s h u p > 
</file>

<file path=customXml/itemProps1.xml><?xml version="1.0" encoding="utf-8"?>
<ds:datastoreItem xmlns:ds="http://schemas.openxmlformats.org/officeDocument/2006/customXml" ds:itemID="{2F0F6CDB-6309-4E07-B9DF-867CD35FCA5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139</vt:i4>
      </vt:variant>
    </vt:vector>
  </HeadingPairs>
  <TitlesOfParts>
    <vt:vector size="166" baseType="lpstr">
      <vt:lpstr>NOTES</vt:lpstr>
      <vt:lpstr>Application</vt:lpstr>
      <vt:lpstr>Transmittal</vt:lpstr>
      <vt:lpstr>Elevators</vt:lpstr>
      <vt:lpstr>Temp Elev</vt:lpstr>
      <vt:lpstr>Cartop Railing</vt:lpstr>
      <vt:lpstr>MC Guarding</vt:lpstr>
      <vt:lpstr>Dumbwaiter</vt:lpstr>
      <vt:lpstr>Esc-MW</vt:lpstr>
      <vt:lpstr>SCC</vt:lpstr>
      <vt:lpstr>Matl Lift</vt:lpstr>
      <vt:lpstr>Barrier Free</vt:lpstr>
      <vt:lpstr>Manlift(P)</vt:lpstr>
      <vt:lpstr>Manlift(H)</vt:lpstr>
      <vt:lpstr>Manlift(EB)</vt:lpstr>
      <vt:lpstr>Ski</vt:lpstr>
      <vt:lpstr>Conveyor</vt:lpstr>
      <vt:lpstr>Hoist</vt:lpstr>
      <vt:lpstr>MCTP</vt:lpstr>
      <vt:lpstr>Stage Lift</vt:lpstr>
      <vt:lpstr>WTTE</vt:lpstr>
      <vt:lpstr>PGL</vt:lpstr>
      <vt:lpstr>Abridged</vt:lpstr>
      <vt:lpstr>S.A.</vt:lpstr>
      <vt:lpstr>Data Lists</vt:lpstr>
      <vt:lpstr>rev's</vt:lpstr>
      <vt:lpstr>Data Labels</vt:lpstr>
      <vt:lpstr>B355SafetyType</vt:lpstr>
      <vt:lpstr>BufferType</vt:lpstr>
      <vt:lpstr>BuildingFunction</vt:lpstr>
      <vt:lpstr>Bulkhead</vt:lpstr>
      <vt:lpstr>C.J.Anderson</vt:lpstr>
      <vt:lpstr>CarriageType</vt:lpstr>
      <vt:lpstr>Concord</vt:lpstr>
      <vt:lpstr>Connection</vt:lpstr>
      <vt:lpstr>ConstructionHoists</vt:lpstr>
      <vt:lpstr>Controller</vt:lpstr>
      <vt:lpstr>CorrosionProtection</vt:lpstr>
      <vt:lpstr>Cylinders</vt:lpstr>
      <vt:lpstr>D.A.Matot</vt:lpstr>
      <vt:lpstr>DataLabels</vt:lpstr>
      <vt:lpstr>DataPointers</vt:lpstr>
      <vt:lpstr>DeviceType</vt:lpstr>
      <vt:lpstr>DoorLockingDeviceType</vt:lpstr>
      <vt:lpstr>DoorOperator</vt:lpstr>
      <vt:lpstr>DriveType</vt:lpstr>
      <vt:lpstr>Dumbwaiters</vt:lpstr>
      <vt:lpstr>Elevators</vt:lpstr>
      <vt:lpstr>EntranceType</vt:lpstr>
      <vt:lpstr>Equipment_for_Power_Driven_Parking_of_Motor_Vehicles</vt:lpstr>
      <vt:lpstr>EquipmentforPowerDrivenParkingofMotorVehicles</vt:lpstr>
      <vt:lpstr>Escalators</vt:lpstr>
      <vt:lpstr>G.A.L.</vt:lpstr>
      <vt:lpstr>GAL</vt:lpstr>
      <vt:lpstr>Garaventa</vt:lpstr>
      <vt:lpstr>GripperActuation</vt:lpstr>
      <vt:lpstr>GuideRailMass</vt:lpstr>
      <vt:lpstr>InclineLifts</vt:lpstr>
      <vt:lpstr>Interlock</vt:lpstr>
      <vt:lpstr>InterlockModel</vt:lpstr>
      <vt:lpstr>Kone</vt:lpstr>
      <vt:lpstr>Lifts___Persons_w_Disabilities</vt:lpstr>
      <vt:lpstr>Lifts___Persons_wDisabilities</vt:lpstr>
      <vt:lpstr>Lifts__Persons_w_Disabilities</vt:lpstr>
      <vt:lpstr>Lifts_Barrier_Free_Access</vt:lpstr>
      <vt:lpstr>LiftsBarrierFreeAccess</vt:lpstr>
      <vt:lpstr>LiftsforBarrierFreeAccess</vt:lpstr>
      <vt:lpstr>LiftsforPersonswithPhysicalDisabilities</vt:lpstr>
      <vt:lpstr>LiftsPersonswDisabilities</vt:lpstr>
      <vt:lpstr>LoadingClass</vt:lpstr>
      <vt:lpstr>M_C_Brake_Location</vt:lpstr>
      <vt:lpstr>Manlifts</vt:lpstr>
      <vt:lpstr>Mast_climbing_transport_platforms</vt:lpstr>
      <vt:lpstr>Mastclimbingtransportplatforms</vt:lpstr>
      <vt:lpstr>MaterialLiftsFreightPlatformLifts</vt:lpstr>
      <vt:lpstr>MotorControlType</vt:lpstr>
      <vt:lpstr>MovingWalks</vt:lpstr>
      <vt:lpstr>OBC</vt:lpstr>
      <vt:lpstr>OperationType</vt:lpstr>
      <vt:lpstr>Orientation</vt:lpstr>
      <vt:lpstr>Otis</vt:lpstr>
      <vt:lpstr>ParkingGarageLifts</vt:lpstr>
      <vt:lpstr>Passenger_ropeways_and_passenger_conveyors</vt:lpstr>
      <vt:lpstr>PassengerRopeways</vt:lpstr>
      <vt:lpstr>Passengerropewaysandpassengerconveyors</vt:lpstr>
      <vt:lpstr>Peelle</vt:lpstr>
      <vt:lpstr>Performance_Based_Safety_Code</vt:lpstr>
      <vt:lpstr>PerformanceBasedSafetyCode</vt:lpstr>
      <vt:lpstr>PGL_Type</vt:lpstr>
      <vt:lpstr>PGLuser</vt:lpstr>
      <vt:lpstr>Abridged!Print_Area</vt:lpstr>
      <vt:lpstr>Application!Print_Area</vt:lpstr>
      <vt:lpstr>'Barrier Free'!Print_Area</vt:lpstr>
      <vt:lpstr>'Cartop Railing'!Print_Area</vt:lpstr>
      <vt:lpstr>Conveyor!Print_Area</vt:lpstr>
      <vt:lpstr>'Data Lists'!Print_Area</vt:lpstr>
      <vt:lpstr>Dumbwaiter!Print_Area</vt:lpstr>
      <vt:lpstr>Elevators!Print_Area</vt:lpstr>
      <vt:lpstr>'Esc-MW'!Print_Area</vt:lpstr>
      <vt:lpstr>Hoist!Print_Area</vt:lpstr>
      <vt:lpstr>'Manlift(EB)'!Print_Area</vt:lpstr>
      <vt:lpstr>'Manlift(H)'!Print_Area</vt:lpstr>
      <vt:lpstr>'Manlift(P)'!Print_Area</vt:lpstr>
      <vt:lpstr>'Matl Lift'!Print_Area</vt:lpstr>
      <vt:lpstr>'MC Guarding'!Print_Area</vt:lpstr>
      <vt:lpstr>MCTP!Print_Area</vt:lpstr>
      <vt:lpstr>NOTES!Print_Area</vt:lpstr>
      <vt:lpstr>PGL!Print_Area</vt:lpstr>
      <vt:lpstr>S.A.!Print_Area</vt:lpstr>
      <vt:lpstr>SCC!Print_Area</vt:lpstr>
      <vt:lpstr>Ski!Print_Area</vt:lpstr>
      <vt:lpstr>'Stage Lift'!Print_Area</vt:lpstr>
      <vt:lpstr>'Temp Elev'!Print_Area</vt:lpstr>
      <vt:lpstr>Transmittal!Print_Area</vt:lpstr>
      <vt:lpstr>WTTE!Print_Area</vt:lpstr>
      <vt:lpstr>'Barrier Free'!Print_Titles</vt:lpstr>
      <vt:lpstr>Conveyor!Print_Titles</vt:lpstr>
      <vt:lpstr>Dumbwaiter!Print_Titles</vt:lpstr>
      <vt:lpstr>Elevators!Print_Titles</vt:lpstr>
      <vt:lpstr>'Esc-MW'!Print_Titles</vt:lpstr>
      <vt:lpstr>Hoist!Print_Titles</vt:lpstr>
      <vt:lpstr>'Manlift(EB)'!Print_Titles</vt:lpstr>
      <vt:lpstr>'Manlift(H)'!Print_Titles</vt:lpstr>
      <vt:lpstr>'Manlift(P)'!Print_Titles</vt:lpstr>
      <vt:lpstr>'Matl Lift'!Print_Titles</vt:lpstr>
      <vt:lpstr>'MC Guarding'!Print_Titles</vt:lpstr>
      <vt:lpstr>MCTP!Print_Titles</vt:lpstr>
      <vt:lpstr>PGL!Print_Titles</vt:lpstr>
      <vt:lpstr>SCC!Print_Titles</vt:lpstr>
      <vt:lpstr>Ski!Print_Titles</vt:lpstr>
      <vt:lpstr>'Stage Lift'!Print_Titles</vt:lpstr>
      <vt:lpstr>'Temp Elev'!Print_Titles</vt:lpstr>
      <vt:lpstr>WTTE!Print_Titles</vt:lpstr>
      <vt:lpstr>ReOpeningDevice</vt:lpstr>
      <vt:lpstr>Revision_Type</vt:lpstr>
      <vt:lpstr>RopeConstruction</vt:lpstr>
      <vt:lpstr>RopeGrade</vt:lpstr>
      <vt:lpstr>RopeStranding</vt:lpstr>
      <vt:lpstr>Safety_Code_for_Elevators</vt:lpstr>
      <vt:lpstr>Safety_Code_for_Manlifts</vt:lpstr>
      <vt:lpstr>Safety_Code_for_Material_Hoists</vt:lpstr>
      <vt:lpstr>Safety_Code_for_Personnel_Hoists</vt:lpstr>
      <vt:lpstr>Safety_Code_for_Wind_Turbine_Tower_Elevators</vt:lpstr>
      <vt:lpstr>SafetyCode</vt:lpstr>
      <vt:lpstr>SafetyCodeforElevators</vt:lpstr>
      <vt:lpstr>SafetyCodeforElevatorsC</vt:lpstr>
      <vt:lpstr>SafetyCodeforManlifts</vt:lpstr>
      <vt:lpstr>SafetyCodeforMaterialHoists</vt:lpstr>
      <vt:lpstr>SafetyCodeforPersonnelHoists</vt:lpstr>
      <vt:lpstr>SafetyCodeforWindTurbineTowerElevators</vt:lpstr>
      <vt:lpstr>SafetyType</vt:lpstr>
      <vt:lpstr>ShoppingCartConveyor</vt:lpstr>
      <vt:lpstr>SkirtStepMitigation</vt:lpstr>
      <vt:lpstr>SkiTensioning</vt:lpstr>
      <vt:lpstr>SpecialElevatingDevice</vt:lpstr>
      <vt:lpstr>SpecialWindTower</vt:lpstr>
      <vt:lpstr>StageLifts</vt:lpstr>
      <vt:lpstr>Stages</vt:lpstr>
      <vt:lpstr>SubmissionType</vt:lpstr>
      <vt:lpstr>SuspensionType</vt:lpstr>
      <vt:lpstr>Sync</vt:lpstr>
      <vt:lpstr>ThyssenKrupp</vt:lpstr>
      <vt:lpstr>Type</vt:lpstr>
      <vt:lpstr>ValidEDDeviceClass</vt:lpstr>
      <vt:lpstr>Valve</vt:lpstr>
      <vt:lpstr>Variance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Kremer</dc:creator>
  <cp:lastModifiedBy>Joelle Feliz Javier</cp:lastModifiedBy>
  <cp:lastPrinted>2026-03-13T19:49:23Z</cp:lastPrinted>
  <dcterms:created xsi:type="dcterms:W3CDTF">2021-04-21T16:32:30Z</dcterms:created>
  <dcterms:modified xsi:type="dcterms:W3CDTF">2026-07-31T18:24:51Z</dcterms:modified>
</cp:coreProperties>
</file>